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Aulas Insper\2°Semestre\Ciencias dos dados\Modelo_probabilistico_meteorologico\"/>
    </mc:Choice>
  </mc:AlternateContent>
  <xr:revisionPtr revIDLastSave="0" documentId="8_{770EB793-5B08-41BF-9209-4409991FB48A}" xr6:coauthVersionLast="41" xr6:coauthVersionMax="41" xr10:uidLastSave="{00000000-0000-0000-0000-000000000000}"/>
  <bookViews>
    <workbookView xWindow="-113" yWindow="-113" windowWidth="24267" windowHeight="13148" xr2:uid="{AD5BEFD6-F1AD-40A8-9BA1-ECF405AFF77B}"/>
  </bookViews>
  <sheets>
    <sheet name="Planilha1" sheetId="1" r:id="rId1"/>
  </sheets>
  <definedNames>
    <definedName name="Novo_Documento_de_Texto" localSheetId="0">Planilha1!$A$1:$T$6676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S20" i="1"/>
  <c r="S21" i="1"/>
  <c r="S23" i="1"/>
  <c r="S24" i="1"/>
  <c r="S30" i="1"/>
  <c r="S35" i="1"/>
  <c r="S36" i="1"/>
  <c r="S37" i="1"/>
  <c r="S38" i="1"/>
  <c r="S39" i="1"/>
  <c r="S41" i="1"/>
  <c r="S42" i="1"/>
  <c r="S43" i="1"/>
  <c r="S45" i="1"/>
  <c r="S46" i="1"/>
  <c r="S49" i="1"/>
  <c r="S51" i="1"/>
  <c r="S55" i="1"/>
  <c r="S62" i="1"/>
  <c r="S63" i="1"/>
  <c r="S64" i="1"/>
  <c r="S65" i="1"/>
  <c r="S66" i="1"/>
  <c r="S67" i="1"/>
  <c r="S68" i="1"/>
  <c r="S69" i="1"/>
  <c r="S70" i="1"/>
  <c r="S71" i="1"/>
  <c r="S73" i="1"/>
  <c r="S77" i="1"/>
  <c r="S78" i="1"/>
  <c r="S81" i="1"/>
  <c r="S89" i="1"/>
  <c r="S90" i="1"/>
  <c r="S94" i="1"/>
  <c r="S96" i="1"/>
  <c r="S97" i="1"/>
  <c r="S98" i="1"/>
  <c r="S99" i="1"/>
  <c r="S100" i="1"/>
  <c r="S102" i="1"/>
  <c r="S104" i="1"/>
  <c r="S105" i="1"/>
  <c r="S113" i="1"/>
  <c r="S115" i="1"/>
  <c r="S117" i="1"/>
  <c r="S118" i="1"/>
  <c r="S119" i="1"/>
  <c r="S120" i="1"/>
  <c r="S123" i="1"/>
  <c r="S124" i="1"/>
  <c r="S127" i="1"/>
  <c r="S128" i="1"/>
  <c r="S131" i="1"/>
  <c r="S137" i="1"/>
  <c r="S138" i="1"/>
  <c r="S141" i="1"/>
  <c r="S142" i="1"/>
  <c r="S143" i="1"/>
  <c r="S146" i="1"/>
  <c r="S147" i="1"/>
  <c r="S148" i="1"/>
  <c r="S150" i="1"/>
  <c r="S152" i="1"/>
  <c r="S155" i="1"/>
  <c r="S161" i="1"/>
  <c r="S163" i="1"/>
  <c r="S164" i="1"/>
  <c r="S166" i="1"/>
  <c r="S167" i="1"/>
  <c r="S168" i="1"/>
  <c r="S170" i="1"/>
  <c r="S173" i="1"/>
  <c r="S175" i="1"/>
  <c r="S176" i="1"/>
  <c r="S178" i="1"/>
  <c r="S180" i="1"/>
  <c r="S187" i="1"/>
  <c r="S196" i="1"/>
  <c r="S198" i="1"/>
  <c r="S199" i="1"/>
  <c r="S200" i="1"/>
  <c r="S201" i="1"/>
  <c r="S202" i="1"/>
  <c r="S204" i="1"/>
  <c r="S205" i="1"/>
  <c r="S206" i="1"/>
  <c r="S208" i="1"/>
  <c r="S211" i="1"/>
  <c r="S212" i="1"/>
  <c r="S213" i="1"/>
  <c r="S216" i="1"/>
  <c r="S220" i="1"/>
  <c r="S221" i="1"/>
  <c r="S222" i="1"/>
  <c r="S223" i="1"/>
  <c r="S225" i="1"/>
  <c r="S228" i="1"/>
  <c r="S232" i="1"/>
  <c r="S236" i="1"/>
  <c r="S237" i="1"/>
  <c r="S239" i="1"/>
  <c r="S240" i="1"/>
  <c r="S242" i="1"/>
  <c r="S243" i="1"/>
  <c r="S244" i="1"/>
  <c r="S245" i="1"/>
  <c r="S246" i="1"/>
  <c r="S249" i="1"/>
  <c r="S251" i="1"/>
  <c r="S255" i="1"/>
  <c r="S262" i="1"/>
  <c r="S263" i="1"/>
  <c r="S272" i="1"/>
  <c r="S273" i="1"/>
  <c r="S277" i="1"/>
  <c r="S279" i="1"/>
  <c r="S282" i="1"/>
  <c r="S283" i="1"/>
  <c r="S284" i="1"/>
  <c r="S285" i="1"/>
  <c r="S286" i="1"/>
  <c r="S291" i="1"/>
  <c r="S296" i="1"/>
  <c r="S297" i="1"/>
  <c r="S299" i="1"/>
  <c r="S300" i="1"/>
  <c r="S304" i="1"/>
  <c r="S307" i="1"/>
  <c r="S309" i="1"/>
  <c r="S311" i="1"/>
  <c r="S313" i="1"/>
  <c r="S317" i="1"/>
  <c r="S320" i="1"/>
  <c r="S321" i="1"/>
  <c r="S322" i="1"/>
  <c r="S323" i="1"/>
  <c r="S325" i="1"/>
  <c r="S329" i="1"/>
  <c r="S330" i="1"/>
  <c r="S335" i="1"/>
  <c r="S336" i="1"/>
  <c r="S338" i="1"/>
  <c r="S339" i="1"/>
  <c r="S343" i="1"/>
  <c r="S345" i="1"/>
  <c r="S346" i="1"/>
  <c r="S354" i="1"/>
  <c r="S355" i="1"/>
  <c r="S357" i="1"/>
  <c r="S358" i="1"/>
  <c r="S360" i="1"/>
  <c r="S361" i="1"/>
  <c r="S364" i="1"/>
  <c r="S365" i="1"/>
  <c r="S366" i="1"/>
  <c r="S367" i="1"/>
  <c r="S368" i="1"/>
  <c r="S379" i="1"/>
  <c r="S380" i="1"/>
  <c r="S381" i="1"/>
  <c r="S382" i="1"/>
  <c r="S384" i="1"/>
  <c r="S385" i="1"/>
  <c r="S387" i="1"/>
  <c r="S388" i="1"/>
  <c r="S390" i="1"/>
  <c r="S391" i="1"/>
  <c r="S396" i="1"/>
  <c r="S403" i="1"/>
  <c r="S405" i="1"/>
  <c r="S406" i="1"/>
  <c r="S407" i="1"/>
  <c r="S408" i="1"/>
  <c r="S409" i="1"/>
  <c r="S410" i="1"/>
  <c r="S411" i="1"/>
  <c r="S412" i="1"/>
  <c r="S416" i="1"/>
  <c r="S423" i="1"/>
  <c r="S429" i="1"/>
  <c r="S430" i="1"/>
  <c r="S431" i="1"/>
  <c r="S432" i="1"/>
  <c r="S433" i="1"/>
  <c r="S436" i="1"/>
  <c r="S437" i="1"/>
  <c r="S440" i="1"/>
  <c r="S441" i="1"/>
  <c r="S443" i="1"/>
  <c r="S447" i="1"/>
  <c r="S451" i="1"/>
  <c r="S452" i="1"/>
  <c r="S453" i="1"/>
  <c r="S454" i="1"/>
  <c r="S455" i="1"/>
  <c r="S457" i="1"/>
  <c r="S458" i="1"/>
  <c r="S463" i="1"/>
  <c r="S467" i="1"/>
  <c r="S468" i="1"/>
  <c r="S470" i="1"/>
  <c r="S474" i="1"/>
  <c r="S475" i="1"/>
  <c r="S476" i="1"/>
  <c r="S478" i="1"/>
  <c r="S479" i="1"/>
  <c r="S480" i="1"/>
  <c r="S481" i="1"/>
  <c r="S482" i="1"/>
  <c r="S483" i="1"/>
  <c r="S484" i="1"/>
  <c r="S486" i="1"/>
  <c r="S498" i="1"/>
  <c r="S500" i="1"/>
  <c r="S501" i="1"/>
  <c r="S502" i="1"/>
  <c r="S503" i="1"/>
  <c r="S504" i="1"/>
  <c r="S505" i="1"/>
  <c r="S506" i="1"/>
  <c r="S507" i="1"/>
  <c r="S509" i="1"/>
  <c r="S521" i="1"/>
  <c r="S522" i="1"/>
  <c r="S523" i="1"/>
  <c r="S525" i="1"/>
  <c r="S526" i="1"/>
  <c r="S527" i="1"/>
  <c r="S528" i="1"/>
  <c r="S529" i="1"/>
  <c r="S530" i="1"/>
  <c r="S531" i="1"/>
  <c r="S532" i="1"/>
  <c r="S545" i="1"/>
  <c r="S546" i="1"/>
  <c r="S547" i="1"/>
  <c r="S549" i="1"/>
  <c r="S550" i="1"/>
  <c r="S551" i="1"/>
  <c r="S552" i="1"/>
  <c r="S553" i="1"/>
  <c r="S554" i="1"/>
  <c r="S555" i="1"/>
  <c r="S556" i="1"/>
  <c r="S569" i="1"/>
  <c r="S570" i="1"/>
  <c r="S571" i="1"/>
  <c r="S572" i="1"/>
  <c r="S573" i="1"/>
  <c r="S574" i="1"/>
  <c r="S575" i="1"/>
  <c r="S576" i="1"/>
  <c r="S577" i="1"/>
  <c r="S578" i="1"/>
  <c r="S579" i="1"/>
  <c r="S593" i="1"/>
  <c r="S594" i="1"/>
  <c r="S595" i="1"/>
  <c r="S596" i="1"/>
  <c r="S597" i="1"/>
  <c r="S598" i="1"/>
  <c r="S599" i="1"/>
  <c r="S600" i="1"/>
  <c r="S601" i="1"/>
  <c r="S602" i="1"/>
  <c r="S603" i="1"/>
  <c r="S617" i="1"/>
  <c r="S619" i="1"/>
  <c r="S620" i="1"/>
  <c r="S621" i="1"/>
  <c r="S622" i="1"/>
  <c r="S623" i="1"/>
  <c r="S624" i="1"/>
  <c r="S625" i="1"/>
  <c r="S626" i="1"/>
  <c r="S627" i="1"/>
  <c r="S628" i="1"/>
  <c r="S629" i="1"/>
  <c r="S643" i="1"/>
  <c r="S645" i="1"/>
  <c r="S647" i="1"/>
  <c r="S649" i="1"/>
  <c r="S651" i="1"/>
  <c r="S652" i="1"/>
  <c r="S653" i="1"/>
  <c r="S657" i="1"/>
  <c r="S659" i="1"/>
  <c r="S661" i="1"/>
  <c r="S662" i="1"/>
  <c r="S666" i="1"/>
  <c r="S667" i="1"/>
  <c r="S669" i="1"/>
  <c r="S671" i="1"/>
  <c r="S673" i="1"/>
  <c r="S675" i="1"/>
  <c r="S676" i="1"/>
  <c r="S677" i="1"/>
  <c r="S679" i="1"/>
  <c r="S680" i="1"/>
  <c r="S681" i="1"/>
  <c r="S690" i="1"/>
  <c r="S691" i="1"/>
  <c r="S692" i="1"/>
  <c r="S693" i="1"/>
  <c r="S694" i="1"/>
  <c r="S696" i="1"/>
  <c r="S699" i="1"/>
  <c r="S702" i="1"/>
  <c r="S704" i="1"/>
  <c r="S713" i="1"/>
  <c r="S714" i="1"/>
  <c r="S716" i="1"/>
  <c r="S717" i="1"/>
  <c r="S718" i="1"/>
  <c r="S720" i="1"/>
  <c r="S721" i="1"/>
  <c r="S722" i="1"/>
  <c r="S723" i="1"/>
  <c r="S725" i="1"/>
  <c r="S729" i="1"/>
  <c r="S734" i="1"/>
  <c r="S738" i="1"/>
  <c r="S739" i="1"/>
  <c r="S740" i="1"/>
  <c r="S741" i="1"/>
  <c r="S742" i="1"/>
  <c r="S743" i="1"/>
  <c r="S744" i="1"/>
  <c r="S745" i="1"/>
  <c r="S746" i="1"/>
  <c r="S747" i="1"/>
  <c r="S757" i="1"/>
  <c r="S762" i="1"/>
  <c r="S763" i="1"/>
  <c r="S765" i="1"/>
  <c r="S767" i="1"/>
  <c r="S768" i="1"/>
  <c r="S769" i="1"/>
  <c r="S771" i="1"/>
  <c r="S772" i="1"/>
  <c r="S773" i="1"/>
  <c r="S776" i="1"/>
  <c r="S777" i="1"/>
  <c r="S786" i="1"/>
  <c r="S787" i="1"/>
  <c r="S788" i="1"/>
  <c r="S789" i="1"/>
  <c r="S790" i="1"/>
  <c r="S792" i="1"/>
  <c r="S793" i="1"/>
  <c r="S797" i="1"/>
  <c r="S798" i="1"/>
  <c r="S800" i="1"/>
  <c r="S803" i="1"/>
  <c r="S810" i="1"/>
  <c r="S811" i="1"/>
  <c r="S812" i="1"/>
  <c r="S814" i="1"/>
  <c r="S816" i="1"/>
  <c r="S818" i="1"/>
  <c r="S820" i="1"/>
  <c r="S821" i="1"/>
  <c r="S823" i="1"/>
  <c r="S824" i="1"/>
  <c r="S825" i="1"/>
  <c r="S834" i="1"/>
  <c r="S836" i="1"/>
  <c r="S837" i="1"/>
  <c r="S838" i="1"/>
  <c r="S839" i="1"/>
  <c r="S841" i="1"/>
  <c r="S844" i="1"/>
  <c r="S845" i="1"/>
  <c r="S847" i="1"/>
  <c r="S848" i="1"/>
  <c r="S857" i="1"/>
  <c r="S858" i="1"/>
  <c r="S859" i="1"/>
  <c r="S863" i="1"/>
  <c r="S865" i="1"/>
  <c r="S866" i="1"/>
  <c r="S867" i="1"/>
  <c r="S868" i="1"/>
  <c r="S869" i="1"/>
  <c r="S870" i="1"/>
  <c r="S872" i="1"/>
  <c r="S880" i="1"/>
  <c r="S883" i="1"/>
  <c r="S884" i="1"/>
  <c r="S886" i="1"/>
  <c r="S888" i="1"/>
  <c r="S889" i="1"/>
  <c r="S890" i="1"/>
  <c r="S891" i="1"/>
  <c r="S894" i="1"/>
  <c r="S895" i="1"/>
  <c r="S896" i="1"/>
  <c r="S900" i="1"/>
  <c r="S906" i="1"/>
  <c r="S907" i="1"/>
  <c r="S908" i="1"/>
  <c r="S909" i="1"/>
  <c r="S910" i="1"/>
  <c r="S911" i="1"/>
  <c r="S913" i="1"/>
  <c r="S915" i="1"/>
  <c r="S916" i="1"/>
  <c r="S917" i="1"/>
  <c r="S922" i="1"/>
  <c r="S932" i="1"/>
  <c r="S933" i="1"/>
  <c r="S934" i="1"/>
  <c r="S935" i="1"/>
  <c r="S936" i="1"/>
  <c r="S939" i="1"/>
  <c r="S940" i="1"/>
  <c r="S941" i="1"/>
  <c r="S942" i="1"/>
  <c r="S943" i="1"/>
  <c r="S945" i="1"/>
  <c r="S955" i="1"/>
  <c r="S958" i="1"/>
  <c r="S959" i="1"/>
  <c r="S960" i="1"/>
  <c r="S961" i="1"/>
  <c r="S962" i="1"/>
  <c r="S963" i="1"/>
  <c r="S964" i="1"/>
  <c r="S966" i="1"/>
  <c r="S967" i="1"/>
  <c r="S968" i="1"/>
  <c r="S982" i="1"/>
  <c r="S984" i="1"/>
  <c r="S985" i="1"/>
  <c r="S986" i="1"/>
  <c r="S987" i="1"/>
  <c r="S988" i="1"/>
  <c r="S990" i="1"/>
  <c r="S992" i="1"/>
  <c r="S1002" i="1"/>
  <c r="S1004" i="1"/>
  <c r="S1006" i="1"/>
  <c r="S1007" i="1"/>
  <c r="S1009" i="1"/>
  <c r="S1010" i="1"/>
  <c r="S1011" i="1"/>
  <c r="S1014" i="1"/>
  <c r="S1015" i="1"/>
  <c r="S1017" i="1"/>
  <c r="S1026" i="1"/>
  <c r="S1028" i="1"/>
  <c r="S1031" i="1"/>
  <c r="S1033" i="1"/>
  <c r="S1035" i="1"/>
  <c r="S1041" i="1"/>
  <c r="S1042" i="1"/>
  <c r="S1052" i="1"/>
  <c r="S1053" i="1"/>
  <c r="S1056" i="1"/>
  <c r="S1058" i="1"/>
  <c r="S1059" i="1"/>
  <c r="S1060" i="1"/>
  <c r="S1061" i="1"/>
  <c r="S1062" i="1"/>
  <c r="S1063" i="1"/>
  <c r="S1064" i="1"/>
  <c r="S1068" i="1"/>
  <c r="S1075" i="1"/>
  <c r="S1077" i="1"/>
  <c r="S1079" i="1"/>
  <c r="S1080" i="1"/>
  <c r="S1081" i="1"/>
  <c r="S1082" i="1"/>
  <c r="S1084" i="1"/>
  <c r="S1087" i="1"/>
  <c r="S1088" i="1"/>
  <c r="S1092" i="1"/>
  <c r="S1098" i="1"/>
  <c r="S1099" i="1"/>
  <c r="S1102" i="1"/>
  <c r="S1103" i="1"/>
  <c r="S1105" i="1"/>
  <c r="S1106" i="1"/>
  <c r="S1107" i="1"/>
  <c r="S1108" i="1"/>
  <c r="S1110" i="1"/>
  <c r="S1111" i="1"/>
  <c r="S1121" i="1"/>
  <c r="S1122" i="1"/>
  <c r="S1124" i="1"/>
  <c r="S1125" i="1"/>
  <c r="S1126" i="1"/>
  <c r="S1127" i="1"/>
  <c r="S1129" i="1"/>
  <c r="S1130" i="1"/>
  <c r="S1131" i="1"/>
  <c r="S1133" i="1"/>
  <c r="S1135" i="1"/>
  <c r="S1138" i="1"/>
  <c r="S1148" i="1"/>
  <c r="S1149" i="1"/>
  <c r="S1150" i="1"/>
  <c r="S1152" i="1"/>
  <c r="S1154" i="1"/>
  <c r="S1155" i="1"/>
  <c r="S1158" i="1"/>
  <c r="S1160" i="1"/>
  <c r="S1163" i="1"/>
  <c r="S1165" i="1"/>
  <c r="S1169" i="1"/>
  <c r="S1174" i="1"/>
  <c r="S1178" i="1"/>
  <c r="S1179" i="1"/>
  <c r="S1180" i="1"/>
  <c r="S1181" i="1"/>
  <c r="S1182" i="1"/>
  <c r="S1183" i="1"/>
  <c r="S1184" i="1"/>
  <c r="S1186" i="1"/>
  <c r="S1187" i="1"/>
  <c r="S1188" i="1"/>
  <c r="S1195" i="1"/>
  <c r="S1199" i="1"/>
  <c r="S1202" i="1"/>
  <c r="S1203" i="1"/>
  <c r="S1204" i="1"/>
  <c r="S1205" i="1"/>
  <c r="S1206" i="1"/>
  <c r="S1207" i="1"/>
  <c r="S1209" i="1"/>
  <c r="S1214" i="1"/>
  <c r="S1216" i="1"/>
  <c r="S1219" i="1"/>
  <c r="S1227" i="1"/>
  <c r="S1228" i="1"/>
  <c r="S1229" i="1"/>
  <c r="S1230" i="1"/>
  <c r="S1231" i="1"/>
  <c r="S1233" i="1"/>
  <c r="S1234" i="1"/>
  <c r="S1235" i="1"/>
  <c r="S1238" i="1"/>
  <c r="S1241" i="1"/>
  <c r="S1242" i="1"/>
  <c r="S1243" i="1"/>
  <c r="S1244" i="1"/>
  <c r="S1246" i="1"/>
  <c r="S1247" i="1"/>
  <c r="S1248" i="1"/>
  <c r="S1249" i="1"/>
  <c r="S1250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89" i="1"/>
  <c r="S1290" i="1"/>
  <c r="S1291" i="1"/>
  <c r="S1292" i="1"/>
  <c r="S1293" i="1"/>
  <c r="S1294" i="1"/>
  <c r="S1295" i="1"/>
  <c r="S1296" i="1"/>
  <c r="S1298" i="1"/>
  <c r="S1299" i="1"/>
  <c r="S1300" i="1"/>
  <c r="S1313" i="1"/>
  <c r="S1314" i="1"/>
  <c r="S1316" i="1"/>
  <c r="S1317" i="1"/>
  <c r="S1318" i="1"/>
  <c r="S1319" i="1"/>
  <c r="S1320" i="1"/>
  <c r="S1322" i="1"/>
  <c r="S1323" i="1"/>
  <c r="S1324" i="1"/>
  <c r="S1337" i="1"/>
  <c r="S1338" i="1"/>
  <c r="S1339" i="1"/>
  <c r="S1340" i="1"/>
  <c r="S1341" i="1"/>
  <c r="S1342" i="1"/>
  <c r="S1343" i="1"/>
  <c r="S1344" i="1"/>
  <c r="S1345" i="1"/>
  <c r="S1346" i="1"/>
  <c r="S1347" i="1"/>
  <c r="S1361" i="1"/>
  <c r="S1362" i="1"/>
  <c r="S1363" i="1"/>
  <c r="S1364" i="1"/>
  <c r="S1365" i="1"/>
  <c r="S1366" i="1"/>
  <c r="S1367" i="1"/>
  <c r="S1368" i="1"/>
  <c r="S1369" i="1"/>
  <c r="S1371" i="1"/>
  <c r="S1372" i="1"/>
  <c r="S1385" i="1"/>
  <c r="S1386" i="1"/>
  <c r="S1387" i="1"/>
  <c r="S1388" i="1"/>
  <c r="S1389" i="1"/>
  <c r="S1390" i="1"/>
  <c r="S1391" i="1"/>
  <c r="S1393" i="1"/>
  <c r="S1394" i="1"/>
  <c r="S1395" i="1"/>
  <c r="S1396" i="1"/>
  <c r="S1409" i="1"/>
  <c r="S1410" i="1"/>
  <c r="S1411" i="1"/>
  <c r="S1412" i="1"/>
  <c r="S1413" i="1"/>
  <c r="S1414" i="1"/>
  <c r="S1415" i="1"/>
  <c r="S1416" i="1"/>
  <c r="S1417" i="1"/>
  <c r="S1418" i="1"/>
  <c r="S1419" i="1"/>
  <c r="S1433" i="1"/>
  <c r="S1434" i="1"/>
  <c r="S1435" i="1"/>
  <c r="S1436" i="1"/>
  <c r="S1437" i="1"/>
  <c r="S1438" i="1"/>
  <c r="S1439" i="1"/>
  <c r="S1440" i="1"/>
  <c r="S1441" i="1"/>
  <c r="S1442" i="1"/>
  <c r="S1444" i="1"/>
  <c r="S1457" i="1"/>
  <c r="S1458" i="1"/>
  <c r="S1459" i="1"/>
  <c r="S1460" i="1"/>
  <c r="S1461" i="1"/>
  <c r="S1462" i="1"/>
  <c r="S1463" i="1"/>
  <c r="S1464" i="1"/>
  <c r="S1465" i="1"/>
  <c r="S1466" i="1"/>
  <c r="S1467" i="1"/>
  <c r="S1473" i="1"/>
  <c r="S1485" i="1"/>
  <c r="S1486" i="1"/>
  <c r="S1487" i="1"/>
  <c r="S1488" i="1"/>
  <c r="S1489" i="1"/>
  <c r="S1490" i="1"/>
  <c r="S1491" i="1"/>
  <c r="S1493" i="1"/>
  <c r="S1494" i="1"/>
  <c r="S1495" i="1"/>
  <c r="S1496" i="1"/>
  <c r="S1509" i="1"/>
  <c r="S1510" i="1"/>
  <c r="S1511" i="1"/>
  <c r="S1512" i="1"/>
  <c r="S1513" i="1"/>
  <c r="S1514" i="1"/>
  <c r="S1515" i="1"/>
  <c r="S1517" i="1"/>
  <c r="S1518" i="1"/>
  <c r="S1520" i="1"/>
  <c r="S1521" i="1"/>
  <c r="S1533" i="1"/>
  <c r="S1534" i="1"/>
  <c r="S1535" i="1"/>
  <c r="S1536" i="1"/>
  <c r="S1537" i="1"/>
  <c r="S1538" i="1"/>
  <c r="S1540" i="1"/>
  <c r="S1542" i="1"/>
  <c r="S1543" i="1"/>
  <c r="S1544" i="1"/>
  <c r="S1545" i="1"/>
  <c r="S1557" i="1"/>
  <c r="S1558" i="1"/>
  <c r="S1559" i="1"/>
  <c r="S1560" i="1"/>
  <c r="S1562" i="1"/>
  <c r="S1563" i="1"/>
  <c r="S1564" i="1"/>
  <c r="S1565" i="1"/>
  <c r="S1566" i="1"/>
  <c r="S1567" i="1"/>
  <c r="S1568" i="1"/>
  <c r="S1581" i="1"/>
  <c r="S1582" i="1"/>
  <c r="S1583" i="1"/>
  <c r="S1584" i="1"/>
  <c r="S1585" i="1"/>
  <c r="S1586" i="1"/>
  <c r="S1587" i="1"/>
  <c r="S1588" i="1"/>
  <c r="S1589" i="1"/>
  <c r="S1590" i="1"/>
  <c r="S1592" i="1"/>
  <c r="S1605" i="1"/>
  <c r="S1606" i="1"/>
  <c r="S1607" i="1"/>
  <c r="S1608" i="1"/>
  <c r="S1609" i="1"/>
  <c r="S1610" i="1"/>
  <c r="S1611" i="1"/>
  <c r="S1614" i="1"/>
  <c r="S1615" i="1"/>
  <c r="S1616" i="1"/>
  <c r="S1629" i="1"/>
  <c r="S1630" i="1"/>
  <c r="S1631" i="1"/>
  <c r="S1633" i="1"/>
  <c r="S1634" i="1"/>
  <c r="S1635" i="1"/>
  <c r="S1637" i="1"/>
  <c r="S1638" i="1"/>
  <c r="S1639" i="1"/>
  <c r="S1640" i="1"/>
  <c r="S1653" i="1"/>
  <c r="S1654" i="1"/>
  <c r="S1655" i="1"/>
  <c r="S1656" i="1"/>
  <c r="S1657" i="1"/>
  <c r="S1658" i="1"/>
  <c r="S1659" i="1"/>
  <c r="S1660" i="1"/>
  <c r="S1661" i="1"/>
  <c r="S1662" i="1"/>
  <c r="S1664" i="1"/>
  <c r="S1676" i="1"/>
  <c r="S1677" i="1"/>
  <c r="S1679" i="1"/>
  <c r="S1680" i="1"/>
  <c r="S1681" i="1"/>
  <c r="S1682" i="1"/>
  <c r="S1683" i="1"/>
  <c r="S1684" i="1"/>
  <c r="S1685" i="1"/>
  <c r="S1687" i="1"/>
  <c r="S1688" i="1"/>
  <c r="S1701" i="1"/>
  <c r="S1702" i="1"/>
  <c r="S1703" i="1"/>
  <c r="S1704" i="1"/>
  <c r="S1705" i="1"/>
  <c r="S1706" i="1"/>
  <c r="S1707" i="1"/>
  <c r="S1708" i="1"/>
  <c r="S1709" i="1"/>
  <c r="S1710" i="1"/>
  <c r="S1712" i="1"/>
  <c r="S1724" i="1"/>
  <c r="S1726" i="1"/>
  <c r="S1727" i="1"/>
  <c r="S1728" i="1"/>
  <c r="S1730" i="1"/>
  <c r="S1731" i="1"/>
  <c r="S1732" i="1"/>
  <c r="S1734" i="1"/>
  <c r="S1735" i="1"/>
  <c r="S1736" i="1"/>
  <c r="S1748" i="1"/>
  <c r="S1749" i="1"/>
  <c r="S1750" i="1"/>
  <c r="S1752" i="1"/>
  <c r="S1753" i="1"/>
  <c r="S1755" i="1"/>
  <c r="S1756" i="1"/>
  <c r="S1757" i="1"/>
  <c r="S1758" i="1"/>
  <c r="S1759" i="1"/>
  <c r="S1760" i="1"/>
  <c r="S1774" i="1"/>
  <c r="S1775" i="1"/>
  <c r="S1777" i="1"/>
  <c r="S1778" i="1"/>
  <c r="S1779" i="1"/>
  <c r="S1780" i="1"/>
  <c r="S1781" i="1"/>
  <c r="S1782" i="1"/>
  <c r="S1783" i="1"/>
  <c r="S1785" i="1"/>
  <c r="S1786" i="1"/>
  <c r="S1796" i="1"/>
  <c r="S1797" i="1"/>
  <c r="S1801" i="1"/>
  <c r="S1802" i="1"/>
  <c r="S1803" i="1"/>
  <c r="S1804" i="1"/>
  <c r="S1805" i="1"/>
  <c r="S1807" i="1"/>
  <c r="S1809" i="1"/>
  <c r="S1810" i="1"/>
  <c r="S1813" i="1"/>
  <c r="S1821" i="1"/>
  <c r="S1823" i="1"/>
  <c r="S1824" i="1"/>
  <c r="S1825" i="1"/>
  <c r="S1826" i="1"/>
  <c r="S1827" i="1"/>
  <c r="S1828" i="1"/>
  <c r="S1829" i="1"/>
  <c r="S1831" i="1"/>
  <c r="S1832" i="1"/>
  <c r="S1833" i="1"/>
  <c r="S1844" i="1"/>
  <c r="S1845" i="1"/>
  <c r="S1847" i="1"/>
  <c r="S1848" i="1"/>
  <c r="S1849" i="1"/>
  <c r="S1850" i="1"/>
  <c r="S1852" i="1"/>
  <c r="S1853" i="1"/>
  <c r="S1855" i="1"/>
  <c r="S1858" i="1"/>
  <c r="S1869" i="1"/>
  <c r="S1871" i="1"/>
  <c r="S1872" i="1"/>
  <c r="S1873" i="1"/>
  <c r="S1874" i="1"/>
  <c r="S1875" i="1"/>
  <c r="S1876" i="1"/>
  <c r="S1877" i="1"/>
  <c r="S1879" i="1"/>
  <c r="S1881" i="1"/>
  <c r="S1882" i="1"/>
  <c r="S1897" i="1"/>
  <c r="S1899" i="1"/>
  <c r="S1900" i="1"/>
  <c r="S1901" i="1"/>
  <c r="S1902" i="1"/>
  <c r="S1903" i="1"/>
  <c r="S1904" i="1"/>
  <c r="S1905" i="1"/>
  <c r="S1906" i="1"/>
  <c r="S1907" i="1"/>
  <c r="S1908" i="1"/>
  <c r="S1927" i="1"/>
  <c r="S1928" i="1"/>
  <c r="S1930" i="1"/>
  <c r="S1931" i="1"/>
  <c r="S1932" i="1"/>
  <c r="S1933" i="1"/>
  <c r="S1934" i="1"/>
  <c r="S1935" i="1"/>
  <c r="S1937" i="1"/>
  <c r="S1938" i="1"/>
  <c r="S1939" i="1"/>
  <c r="S1940" i="1"/>
  <c r="S1942" i="1"/>
  <c r="S1943" i="1"/>
  <c r="S1944" i="1"/>
  <c r="S1957" i="1"/>
  <c r="S1958" i="1"/>
  <c r="S1959" i="1"/>
  <c r="S1960" i="1"/>
  <c r="S1961" i="1"/>
  <c r="S1962" i="1"/>
  <c r="S1963" i="1"/>
  <c r="S1965" i="1"/>
  <c r="S1966" i="1"/>
  <c r="S1967" i="1"/>
  <c r="S1968" i="1"/>
  <c r="S1969" i="1"/>
  <c r="S1970" i="1"/>
  <c r="S1971" i="1"/>
  <c r="S1984" i="1"/>
  <c r="S1985" i="1"/>
  <c r="S1986" i="1"/>
  <c r="S1989" i="1"/>
  <c r="S1992" i="1"/>
  <c r="S1993" i="1"/>
  <c r="S1995" i="1"/>
  <c r="S1996" i="1"/>
  <c r="S1997" i="1"/>
  <c r="S1998" i="1"/>
  <c r="S1999" i="1"/>
  <c r="S2011" i="1"/>
  <c r="S2012" i="1"/>
  <c r="S2014" i="1"/>
  <c r="S2015" i="1"/>
  <c r="S2016" i="1"/>
  <c r="S2017" i="1"/>
  <c r="S2018" i="1"/>
  <c r="S2019" i="1"/>
  <c r="S2020" i="1"/>
  <c r="S2021" i="1"/>
  <c r="S2034" i="1"/>
  <c r="S2035" i="1"/>
  <c r="S2036" i="1"/>
  <c r="S2038" i="1"/>
  <c r="S2039" i="1"/>
  <c r="S2040" i="1"/>
  <c r="S2041" i="1"/>
  <c r="S2042" i="1"/>
  <c r="S2044" i="1"/>
  <c r="S2045" i="1"/>
  <c r="S2046" i="1"/>
  <c r="S2058" i="1"/>
  <c r="S2059" i="1"/>
  <c r="S2060" i="1"/>
  <c r="S2062" i="1"/>
  <c r="S2063" i="1"/>
  <c r="S2064" i="1"/>
  <c r="S2066" i="1"/>
  <c r="S2067" i="1"/>
  <c r="S2068" i="1"/>
  <c r="S2069" i="1"/>
  <c r="S2070" i="1"/>
  <c r="S2071" i="1"/>
  <c r="S2083" i="1"/>
  <c r="S2084" i="1"/>
  <c r="S2085" i="1"/>
  <c r="S2086" i="1"/>
  <c r="S2090" i="1"/>
  <c r="S2091" i="1"/>
  <c r="S2093" i="1"/>
  <c r="S2094" i="1"/>
  <c r="S2095" i="1"/>
  <c r="S2096" i="1"/>
  <c r="S2109" i="1"/>
  <c r="S2110" i="1"/>
  <c r="S2111" i="1"/>
  <c r="S2112" i="1"/>
  <c r="S2113" i="1"/>
  <c r="S2114" i="1"/>
  <c r="S2115" i="1"/>
  <c r="S2116" i="1"/>
  <c r="S2117" i="1"/>
  <c r="S2118" i="1"/>
  <c r="S2119" i="1"/>
  <c r="S2133" i="1"/>
  <c r="S2134" i="1"/>
  <c r="S2135" i="1"/>
  <c r="S2136" i="1"/>
  <c r="S2137" i="1"/>
  <c r="S2138" i="1"/>
  <c r="S2139" i="1"/>
  <c r="S2140" i="1"/>
  <c r="S2141" i="1"/>
  <c r="S2143" i="1"/>
  <c r="S2144" i="1"/>
  <c r="S2158" i="1"/>
  <c r="S2159" i="1"/>
  <c r="S2160" i="1"/>
  <c r="S2161" i="1"/>
  <c r="S2162" i="1"/>
  <c r="S2163" i="1"/>
  <c r="S2164" i="1"/>
  <c r="S2165" i="1"/>
  <c r="S2166" i="1"/>
  <c r="S2167" i="1"/>
  <c r="S2168" i="1"/>
  <c r="S2180" i="1"/>
  <c r="S2181" i="1"/>
  <c r="S2182" i="1"/>
  <c r="S2183" i="1"/>
  <c r="S2184" i="1"/>
  <c r="S2185" i="1"/>
  <c r="S2186" i="1"/>
  <c r="S2187" i="1"/>
  <c r="S2188" i="1"/>
  <c r="S2189" i="1"/>
  <c r="S2190" i="1"/>
  <c r="S2204" i="1"/>
  <c r="S2205" i="1"/>
  <c r="S2206" i="1"/>
  <c r="S2207" i="1"/>
  <c r="S2208" i="1"/>
  <c r="S2209" i="1"/>
  <c r="S2210" i="1"/>
  <c r="S2211" i="1"/>
  <c r="S2212" i="1"/>
  <c r="S2213" i="1"/>
  <c r="S2214" i="1"/>
  <c r="S2229" i="1"/>
  <c r="S2230" i="1"/>
  <c r="S2231" i="1"/>
  <c r="S2232" i="1"/>
  <c r="S2233" i="1"/>
  <c r="S2239" i="1"/>
  <c r="S2240" i="1"/>
  <c r="S2242" i="1"/>
  <c r="S2243" i="1"/>
  <c r="S2244" i="1"/>
  <c r="S2245" i="1"/>
  <c r="S2253" i="1"/>
  <c r="S2254" i="1"/>
  <c r="S2255" i="1"/>
  <c r="S2258" i="1"/>
  <c r="S2265" i="1"/>
  <c r="S2267" i="1"/>
  <c r="S2268" i="1"/>
  <c r="S2269" i="1"/>
  <c r="S2270" i="1"/>
  <c r="S2272" i="1"/>
  <c r="S2273" i="1"/>
  <c r="S2276" i="1"/>
  <c r="S2287" i="1"/>
  <c r="S2288" i="1"/>
  <c r="S2289" i="1"/>
  <c r="S2290" i="1"/>
  <c r="S2291" i="1"/>
  <c r="S2292" i="1"/>
  <c r="S2293" i="1"/>
  <c r="S2294" i="1"/>
  <c r="S2295" i="1"/>
  <c r="S2296" i="1"/>
  <c r="S2300" i="1"/>
  <c r="S2302" i="1"/>
  <c r="S2303" i="1"/>
  <c r="S2304" i="1"/>
  <c r="S2309" i="1"/>
  <c r="S2311" i="1"/>
  <c r="S2312" i="1"/>
  <c r="S2313" i="1"/>
  <c r="S2314" i="1"/>
  <c r="S2315" i="1"/>
  <c r="S2324" i="1"/>
  <c r="S2325" i="1"/>
  <c r="S2326" i="1"/>
  <c r="S2328" i="1"/>
  <c r="S2329" i="1"/>
  <c r="S2330" i="1"/>
  <c r="S2331" i="1"/>
  <c r="S2332" i="1"/>
  <c r="S2333" i="1"/>
  <c r="S2334" i="1"/>
  <c r="S2335" i="1"/>
  <c r="S2349" i="1"/>
  <c r="S2350" i="1"/>
  <c r="S2351" i="1"/>
  <c r="S2352" i="1"/>
  <c r="S2353" i="1"/>
  <c r="S2354" i="1"/>
  <c r="S2356" i="1"/>
  <c r="S2357" i="1"/>
  <c r="S2359" i="1"/>
  <c r="S2360" i="1"/>
  <c r="S2362" i="1"/>
  <c r="S2372" i="1"/>
  <c r="S2373" i="1"/>
  <c r="S2374" i="1"/>
  <c r="S2375" i="1"/>
  <c r="S2377" i="1"/>
  <c r="S2382" i="1"/>
  <c r="S2383" i="1"/>
  <c r="S2387" i="1"/>
  <c r="S2389" i="1"/>
  <c r="S2391" i="1"/>
  <c r="S2393" i="1"/>
  <c r="S2397" i="1"/>
  <c r="S2398" i="1"/>
  <c r="S2399" i="1"/>
  <c r="S2400" i="1"/>
  <c r="S2402" i="1"/>
  <c r="S2404" i="1"/>
  <c r="S2405" i="1"/>
  <c r="S2406" i="1"/>
  <c r="S2407" i="1"/>
  <c r="S2408" i="1"/>
  <c r="S2410" i="1"/>
  <c r="S2421" i="1"/>
  <c r="S2422" i="1"/>
  <c r="S2423" i="1"/>
  <c r="S2424" i="1"/>
  <c r="S2426" i="1"/>
  <c r="S2427" i="1"/>
  <c r="S2428" i="1"/>
  <c r="S2429" i="1"/>
  <c r="S2430" i="1"/>
  <c r="S2431" i="1"/>
  <c r="S2432" i="1"/>
  <c r="S2445" i="1"/>
  <c r="S2446" i="1"/>
  <c r="S2447" i="1"/>
  <c r="S2448" i="1"/>
  <c r="S2449" i="1"/>
  <c r="S2451" i="1"/>
  <c r="S2452" i="1"/>
  <c r="S2453" i="1"/>
  <c r="S2454" i="1"/>
  <c r="S2455" i="1"/>
  <c r="S2456" i="1"/>
  <c r="S2473" i="1"/>
  <c r="S2474" i="1"/>
  <c r="S2475" i="1"/>
  <c r="S2476" i="1"/>
  <c r="S2477" i="1"/>
  <c r="S2478" i="1"/>
  <c r="S2479" i="1"/>
  <c r="S2481" i="1"/>
  <c r="S2482" i="1"/>
  <c r="S2483" i="1"/>
  <c r="S2484" i="1"/>
  <c r="S2492" i="1"/>
  <c r="S2505" i="1"/>
  <c r="S2506" i="1"/>
  <c r="S2507" i="1"/>
  <c r="S2508" i="1"/>
  <c r="S2509" i="1"/>
  <c r="S2511" i="1"/>
  <c r="S2512" i="1"/>
  <c r="S2513" i="1"/>
  <c r="S2514" i="1"/>
  <c r="S2515" i="1"/>
  <c r="S2516" i="1"/>
  <c r="S2517" i="1"/>
  <c r="S2518" i="1"/>
  <c r="S2520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59" i="1"/>
  <c r="S2560" i="1"/>
  <c r="S2561" i="1"/>
  <c r="S2562" i="1"/>
  <c r="S2563" i="1"/>
  <c r="S2566" i="1"/>
  <c r="S2567" i="1"/>
  <c r="S2573" i="1"/>
  <c r="S2574" i="1"/>
  <c r="S2575" i="1"/>
  <c r="S2576" i="1"/>
  <c r="S2577" i="1"/>
  <c r="S2578" i="1"/>
  <c r="S2579" i="1"/>
  <c r="S2580" i="1"/>
  <c r="S2581" i="1"/>
  <c r="S2588" i="1"/>
  <c r="S2591" i="1"/>
  <c r="S2592" i="1"/>
  <c r="S2594" i="1"/>
  <c r="S2595" i="1"/>
  <c r="S2596" i="1"/>
  <c r="S2601" i="1"/>
  <c r="S2603" i="1"/>
  <c r="S2604" i="1"/>
  <c r="S2606" i="1"/>
  <c r="S2607" i="1"/>
  <c r="S2612" i="1"/>
  <c r="S2622" i="1"/>
  <c r="S2623" i="1"/>
  <c r="S2624" i="1"/>
  <c r="S2625" i="1"/>
  <c r="S2626" i="1"/>
  <c r="S2628" i="1"/>
  <c r="S2629" i="1"/>
  <c r="S2631" i="1"/>
  <c r="S2632" i="1"/>
  <c r="S2633" i="1"/>
  <c r="S2641" i="1"/>
  <c r="S2644" i="1"/>
  <c r="S2645" i="1"/>
  <c r="S2646" i="1"/>
  <c r="S2647" i="1"/>
  <c r="S2648" i="1"/>
  <c r="S2649" i="1"/>
  <c r="S2650" i="1"/>
  <c r="S2651" i="1"/>
  <c r="S2652" i="1"/>
  <c r="S2654" i="1"/>
  <c r="S2660" i="1"/>
  <c r="S2661" i="1"/>
  <c r="S2662" i="1"/>
  <c r="S2663" i="1"/>
  <c r="S2664" i="1"/>
  <c r="S2665" i="1"/>
  <c r="S2666" i="1"/>
  <c r="S2668" i="1"/>
  <c r="S2669" i="1"/>
  <c r="S2672" i="1"/>
  <c r="S2677" i="1"/>
  <c r="S2684" i="1"/>
  <c r="S2685" i="1"/>
  <c r="S2686" i="1"/>
  <c r="S2687" i="1"/>
  <c r="S2688" i="1"/>
  <c r="S2689" i="1"/>
  <c r="S2691" i="1"/>
  <c r="S2692" i="1"/>
  <c r="S2693" i="1"/>
  <c r="S2694" i="1"/>
  <c r="S2706" i="1"/>
  <c r="S2716" i="1"/>
  <c r="S2718" i="1"/>
  <c r="S2720" i="1"/>
  <c r="S2721" i="1"/>
  <c r="S2722" i="1"/>
  <c r="S2723" i="1"/>
  <c r="S2724" i="1"/>
  <c r="S2725" i="1"/>
  <c r="S2726" i="1"/>
  <c r="S2727" i="1"/>
  <c r="S2728" i="1"/>
  <c r="S2732" i="1"/>
  <c r="S2734" i="1"/>
  <c r="S2735" i="1"/>
  <c r="S2736" i="1"/>
  <c r="S2737" i="1"/>
  <c r="S2738" i="1"/>
  <c r="S2739" i="1"/>
  <c r="S2740" i="1"/>
  <c r="S2741" i="1"/>
  <c r="S2742" i="1"/>
  <c r="S2747" i="1"/>
  <c r="S2763" i="1"/>
  <c r="S2764" i="1"/>
  <c r="S2765" i="1"/>
  <c r="S2766" i="1"/>
  <c r="S2767" i="1"/>
  <c r="S2768" i="1"/>
  <c r="S2769" i="1"/>
  <c r="S2770" i="1"/>
  <c r="S2771" i="1"/>
  <c r="S2773" i="1"/>
  <c r="S2774" i="1"/>
  <c r="S2782" i="1"/>
  <c r="S2783" i="1"/>
  <c r="S2784" i="1"/>
  <c r="S2787" i="1"/>
  <c r="S2793" i="1"/>
  <c r="S2794" i="1"/>
  <c r="S2796" i="1"/>
  <c r="S2797" i="1"/>
  <c r="S2799" i="1"/>
  <c r="S2801" i="1"/>
  <c r="S2802" i="1"/>
  <c r="S2805" i="1"/>
  <c r="S2806" i="1"/>
  <c r="S2807" i="1"/>
  <c r="S2808" i="1"/>
  <c r="S2809" i="1"/>
  <c r="S2810" i="1"/>
  <c r="S2811" i="1"/>
  <c r="S2812" i="1"/>
  <c r="S2813" i="1"/>
  <c r="S2814" i="1"/>
  <c r="S2824" i="1"/>
  <c r="S2829" i="1"/>
  <c r="S2831" i="1"/>
  <c r="S2832" i="1"/>
  <c r="S2833" i="1"/>
  <c r="S2834" i="1"/>
  <c r="S2835" i="1"/>
  <c r="S2836" i="1"/>
  <c r="S2838" i="1"/>
  <c r="S2839" i="1"/>
  <c r="S2843" i="1"/>
  <c r="S2849" i="1"/>
  <c r="S2852" i="1"/>
  <c r="S2853" i="1"/>
  <c r="S2854" i="1"/>
  <c r="S2855" i="1"/>
  <c r="S2856" i="1"/>
  <c r="S2857" i="1"/>
  <c r="S2858" i="1"/>
  <c r="S2859" i="1"/>
  <c r="S2860" i="1"/>
  <c r="S2861" i="1"/>
  <c r="S2872" i="1"/>
  <c r="S2876" i="1"/>
  <c r="S2877" i="1"/>
  <c r="S2878" i="1"/>
  <c r="S2879" i="1"/>
  <c r="S2880" i="1"/>
  <c r="S2881" i="1"/>
  <c r="S2882" i="1"/>
  <c r="S2883" i="1"/>
  <c r="S2884" i="1"/>
  <c r="S2887" i="1"/>
  <c r="S2897" i="1"/>
  <c r="S2906" i="1"/>
  <c r="S2911" i="1"/>
  <c r="S2912" i="1"/>
  <c r="S2913" i="1"/>
  <c r="S2914" i="1"/>
  <c r="S2915" i="1"/>
  <c r="S2916" i="1"/>
  <c r="S2917" i="1"/>
  <c r="S2918" i="1"/>
  <c r="S2919" i="1"/>
  <c r="S2920" i="1"/>
  <c r="S2927" i="1"/>
  <c r="S2932" i="1"/>
  <c r="S2933" i="1"/>
  <c r="S2934" i="1"/>
  <c r="S2935" i="1"/>
  <c r="S2938" i="1"/>
  <c r="S2940" i="1"/>
  <c r="S2942" i="1"/>
  <c r="S2943" i="1"/>
  <c r="S2947" i="1"/>
  <c r="S2948" i="1"/>
  <c r="S2953" i="1"/>
  <c r="S2954" i="1"/>
  <c r="S2955" i="1"/>
  <c r="S2959" i="1"/>
  <c r="S2961" i="1"/>
  <c r="S2963" i="1"/>
  <c r="S2964" i="1"/>
  <c r="S2966" i="1"/>
  <c r="S2969" i="1"/>
  <c r="S2970" i="1"/>
  <c r="S2979" i="1"/>
  <c r="S2981" i="1"/>
  <c r="S2983" i="1"/>
  <c r="S2984" i="1"/>
  <c r="S2986" i="1"/>
  <c r="S2987" i="1"/>
  <c r="S2989" i="1"/>
  <c r="S2990" i="1"/>
  <c r="S2991" i="1"/>
  <c r="S2993" i="1"/>
  <c r="S2994" i="1"/>
  <c r="S2996" i="1"/>
  <c r="S2999" i="1"/>
  <c r="S3001" i="1"/>
  <c r="S3002" i="1"/>
  <c r="S3003" i="1"/>
  <c r="S3006" i="1"/>
  <c r="S3010" i="1"/>
  <c r="S3013" i="1"/>
  <c r="S3015" i="1"/>
  <c r="S3016" i="1"/>
  <c r="S3018" i="1"/>
  <c r="S3020" i="1"/>
  <c r="S3021" i="1"/>
  <c r="S3027" i="1"/>
  <c r="S3028" i="1"/>
  <c r="S3030" i="1"/>
  <c r="S3031" i="1"/>
  <c r="S3033" i="1"/>
  <c r="S3034" i="1"/>
  <c r="S3035" i="1"/>
  <c r="S3036" i="1"/>
  <c r="S3037" i="1"/>
  <c r="S3044" i="1"/>
  <c r="S3045" i="1"/>
  <c r="S3048" i="1"/>
  <c r="S3055" i="1"/>
  <c r="S3057" i="1"/>
  <c r="S3058" i="1"/>
  <c r="S3060" i="1"/>
  <c r="S3061" i="1"/>
  <c r="S3062" i="1"/>
  <c r="S3066" i="1"/>
  <c r="S3067" i="1"/>
  <c r="S3069" i="1"/>
  <c r="S3076" i="1"/>
  <c r="S3078" i="1"/>
  <c r="S3079" i="1"/>
  <c r="S3084" i="1"/>
  <c r="S3085" i="1"/>
  <c r="S3087" i="1"/>
  <c r="S3088" i="1"/>
  <c r="S3089" i="1"/>
  <c r="S3090" i="1"/>
  <c r="S3091" i="1"/>
  <c r="S3093" i="1"/>
  <c r="S3096" i="1"/>
  <c r="S3100" i="1"/>
  <c r="S3101" i="1"/>
  <c r="S3102" i="1"/>
  <c r="S3103" i="1"/>
  <c r="S3104" i="1"/>
  <c r="S3105" i="1"/>
  <c r="S3106" i="1"/>
  <c r="S3107" i="1"/>
  <c r="S3108" i="1"/>
  <c r="S3123" i="1"/>
  <c r="S3124" i="1"/>
  <c r="S3125" i="1"/>
  <c r="S3126" i="1"/>
  <c r="S3128" i="1"/>
  <c r="S3129" i="1"/>
  <c r="S3130" i="1"/>
  <c r="S3131" i="1"/>
  <c r="S3133" i="1"/>
  <c r="S3134" i="1"/>
  <c r="S3135" i="1"/>
  <c r="S3141" i="1"/>
  <c r="S3146" i="1"/>
  <c r="S3147" i="1"/>
  <c r="S3148" i="1"/>
  <c r="S3149" i="1"/>
  <c r="S3150" i="1"/>
  <c r="S3151" i="1"/>
  <c r="S3152" i="1"/>
  <c r="S3153" i="1"/>
  <c r="S3154" i="1"/>
  <c r="S3155" i="1"/>
  <c r="S3164" i="1"/>
  <c r="S3168" i="1"/>
  <c r="S3169" i="1"/>
  <c r="S3171" i="1"/>
  <c r="S3172" i="1"/>
  <c r="S3173" i="1"/>
  <c r="S3174" i="1"/>
  <c r="S3175" i="1"/>
  <c r="S3177" i="1"/>
  <c r="S3180" i="1"/>
  <c r="S3181" i="1"/>
  <c r="S3189" i="1"/>
  <c r="S3190" i="1"/>
  <c r="S3191" i="1"/>
  <c r="S3194" i="1"/>
  <c r="S3196" i="1"/>
  <c r="S3198" i="1"/>
  <c r="S3199" i="1"/>
  <c r="S3202" i="1"/>
  <c r="S3203" i="1"/>
  <c r="S3205" i="1"/>
  <c r="S3206" i="1"/>
  <c r="S3213" i="1"/>
  <c r="S3218" i="1"/>
  <c r="S3219" i="1"/>
  <c r="S3221" i="1"/>
  <c r="S3223" i="1"/>
  <c r="S3224" i="1"/>
  <c r="S3225" i="1"/>
  <c r="S3226" i="1"/>
  <c r="S3227" i="1"/>
  <c r="S3229" i="1"/>
  <c r="S3230" i="1"/>
  <c r="S3240" i="1"/>
  <c r="S3243" i="1"/>
  <c r="S3244" i="1"/>
  <c r="S3245" i="1"/>
  <c r="S3246" i="1"/>
  <c r="S3247" i="1"/>
  <c r="S3249" i="1"/>
  <c r="S3250" i="1"/>
  <c r="S3251" i="1"/>
  <c r="S3255" i="1"/>
  <c r="S3256" i="1"/>
  <c r="S3261" i="1"/>
  <c r="S3263" i="1"/>
  <c r="S3264" i="1"/>
  <c r="S3265" i="1"/>
  <c r="S3267" i="1"/>
  <c r="S3270" i="1"/>
  <c r="S3272" i="1"/>
  <c r="S3273" i="1"/>
  <c r="S3274" i="1"/>
  <c r="S3275" i="1"/>
  <c r="S3276" i="1"/>
  <c r="S3287" i="1"/>
  <c r="S3289" i="1"/>
  <c r="S3291" i="1"/>
  <c r="S3292" i="1"/>
  <c r="S3293" i="1"/>
  <c r="S3295" i="1"/>
  <c r="S3298" i="1"/>
  <c r="S3299" i="1"/>
  <c r="S3301" i="1"/>
  <c r="S3302" i="1"/>
  <c r="S3304" i="1"/>
  <c r="S3314" i="1"/>
  <c r="S3316" i="1"/>
  <c r="S3319" i="1"/>
  <c r="S3320" i="1"/>
  <c r="S3321" i="1"/>
  <c r="S3322" i="1"/>
  <c r="S3323" i="1"/>
  <c r="S3324" i="1"/>
  <c r="S3325" i="1"/>
  <c r="S3326" i="1"/>
  <c r="S3328" i="1"/>
  <c r="S3333" i="1"/>
  <c r="S3334" i="1"/>
  <c r="S3335" i="1"/>
  <c r="S3336" i="1"/>
  <c r="S3337" i="1"/>
  <c r="S3338" i="1"/>
  <c r="S3339" i="1"/>
  <c r="S3340" i="1"/>
  <c r="S3341" i="1"/>
  <c r="S3343" i="1"/>
  <c r="S3345" i="1"/>
  <c r="S3356" i="1"/>
  <c r="S3362" i="1"/>
  <c r="S3371" i="1"/>
  <c r="S3372" i="1"/>
  <c r="S3373" i="1"/>
  <c r="S3374" i="1"/>
  <c r="S3375" i="1"/>
  <c r="S3376" i="1"/>
  <c r="S3377" i="1"/>
  <c r="S3378" i="1"/>
  <c r="S3379" i="1"/>
  <c r="S3387" i="1"/>
  <c r="S3391" i="1"/>
  <c r="S3392" i="1"/>
  <c r="S3393" i="1"/>
  <c r="S3395" i="1"/>
  <c r="S3396" i="1"/>
  <c r="S3398" i="1"/>
  <c r="S3400" i="1"/>
  <c r="S3401" i="1"/>
  <c r="S3402" i="1"/>
  <c r="S3403" i="1"/>
  <c r="S3413" i="1"/>
  <c r="S3414" i="1"/>
  <c r="S3415" i="1"/>
  <c r="S3416" i="1"/>
  <c r="S3417" i="1"/>
  <c r="S3418" i="1"/>
  <c r="S3419" i="1"/>
  <c r="S3420" i="1"/>
  <c r="S3421" i="1"/>
  <c r="S3422" i="1"/>
  <c r="S3423" i="1"/>
  <c r="S3428" i="1"/>
  <c r="S3442" i="1"/>
  <c r="S3443" i="1"/>
  <c r="S3444" i="1"/>
  <c r="S3445" i="1"/>
  <c r="S3446" i="1"/>
  <c r="S3447" i="1"/>
  <c r="S3448" i="1"/>
  <c r="S3449" i="1"/>
  <c r="S3450" i="1"/>
  <c r="S3451" i="1"/>
  <c r="S3452" i="1"/>
  <c r="S3466" i="1"/>
  <c r="S3467" i="1"/>
  <c r="S3468" i="1"/>
  <c r="S3469" i="1"/>
  <c r="S3470" i="1"/>
  <c r="S3471" i="1"/>
  <c r="S3472" i="1"/>
  <c r="S3473" i="1"/>
  <c r="S3474" i="1"/>
  <c r="S3475" i="1"/>
  <c r="S3478" i="1"/>
  <c r="S3480" i="1"/>
  <c r="S3481" i="1"/>
  <c r="S3483" i="1"/>
  <c r="S3484" i="1"/>
  <c r="S3486" i="1"/>
  <c r="S3495" i="1"/>
  <c r="S3496" i="1"/>
  <c r="S3497" i="1"/>
  <c r="S3498" i="1"/>
  <c r="S3499" i="1"/>
  <c r="S3500" i="1"/>
  <c r="S3501" i="1"/>
  <c r="S3502" i="1"/>
  <c r="S3514" i="1"/>
  <c r="S3517" i="1"/>
  <c r="S3518" i="1"/>
  <c r="S3519" i="1"/>
  <c r="S3520" i="1"/>
  <c r="S3521" i="1"/>
  <c r="S3522" i="1"/>
  <c r="S3523" i="1"/>
  <c r="S3525" i="1"/>
  <c r="S3526" i="1"/>
  <c r="S3527" i="1"/>
  <c r="S3528" i="1"/>
  <c r="S3529" i="1"/>
  <c r="S3530" i="1"/>
  <c r="S3531" i="1"/>
  <c r="S3532" i="1"/>
  <c r="S3533" i="1"/>
  <c r="S3534" i="1"/>
  <c r="S3535" i="1"/>
  <c r="S3548" i="1"/>
  <c r="S3562" i="1"/>
  <c r="S3563" i="1"/>
  <c r="S3564" i="1"/>
  <c r="S3565" i="1"/>
  <c r="S3566" i="1"/>
  <c r="S3567" i="1"/>
  <c r="S3568" i="1"/>
  <c r="S3569" i="1"/>
  <c r="S3570" i="1"/>
  <c r="S3571" i="1"/>
  <c r="S3572" i="1"/>
  <c r="S3586" i="1"/>
  <c r="S3587" i="1"/>
  <c r="S3588" i="1"/>
  <c r="S3589" i="1"/>
  <c r="S3590" i="1"/>
  <c r="S3591" i="1"/>
  <c r="S3592" i="1"/>
  <c r="S3593" i="1"/>
  <c r="S3594" i="1"/>
  <c r="S3595" i="1"/>
  <c r="S3596" i="1"/>
  <c r="S3610" i="1"/>
  <c r="S3611" i="1"/>
  <c r="S3612" i="1"/>
  <c r="S3613" i="1"/>
  <c r="S3614" i="1"/>
  <c r="S3615" i="1"/>
  <c r="S3616" i="1"/>
  <c r="S3617" i="1"/>
  <c r="S3618" i="1"/>
  <c r="S3619" i="1"/>
  <c r="S3620" i="1"/>
  <c r="S3634" i="1"/>
  <c r="S3635" i="1"/>
  <c r="S3636" i="1"/>
  <c r="S3637" i="1"/>
  <c r="S3638" i="1"/>
  <c r="S3639" i="1"/>
  <c r="S3640" i="1"/>
  <c r="S3641" i="1"/>
  <c r="S3642" i="1"/>
  <c r="S3643" i="1"/>
  <c r="S3644" i="1"/>
  <c r="S3658" i="1"/>
  <c r="S3659" i="1"/>
  <c r="S3660" i="1"/>
  <c r="S3661" i="1"/>
  <c r="S3662" i="1"/>
  <c r="S3663" i="1"/>
  <c r="S3664" i="1"/>
  <c r="S3665" i="1"/>
  <c r="S3666" i="1"/>
  <c r="S3667" i="1"/>
  <c r="S3669" i="1"/>
  <c r="S3670" i="1"/>
  <c r="S3671" i="1"/>
  <c r="S3672" i="1"/>
  <c r="S3678" i="1"/>
  <c r="S3680" i="1"/>
  <c r="S3681" i="1"/>
  <c r="S3684" i="1"/>
  <c r="S3685" i="1"/>
  <c r="S3694" i="1"/>
  <c r="S3697" i="1"/>
  <c r="S3698" i="1"/>
  <c r="S3705" i="1"/>
  <c r="S3706" i="1"/>
  <c r="S3707" i="1"/>
  <c r="S3710" i="1"/>
  <c r="S3711" i="1"/>
  <c r="S3712" i="1"/>
  <c r="S3714" i="1"/>
  <c r="S3715" i="1"/>
  <c r="S3726" i="1"/>
  <c r="S3727" i="1"/>
  <c r="S3728" i="1"/>
  <c r="S3729" i="1"/>
  <c r="S3730" i="1"/>
  <c r="S3731" i="1"/>
  <c r="S3733" i="1"/>
  <c r="S3734" i="1"/>
  <c r="S3735" i="1"/>
  <c r="S3737" i="1"/>
  <c r="S3739" i="1"/>
  <c r="S3741" i="1"/>
  <c r="S3744" i="1"/>
  <c r="S3745" i="1"/>
  <c r="S3746" i="1"/>
  <c r="S3749" i="1"/>
  <c r="S3756" i="1"/>
  <c r="S3757" i="1"/>
  <c r="S3759" i="1"/>
  <c r="S3760" i="1"/>
  <c r="S3762" i="1"/>
  <c r="S3763" i="1"/>
  <c r="S3765" i="1"/>
  <c r="S3766" i="1"/>
  <c r="S3767" i="1"/>
  <c r="S3768" i="1"/>
  <c r="S3769" i="1"/>
  <c r="S3772" i="1"/>
  <c r="S3773" i="1"/>
  <c r="S3785" i="1"/>
  <c r="S3786" i="1"/>
  <c r="S3787" i="1"/>
  <c r="S3789" i="1"/>
  <c r="S3791" i="1"/>
  <c r="S3793" i="1"/>
  <c r="S3795" i="1"/>
  <c r="S3797" i="1"/>
  <c r="S3799" i="1"/>
  <c r="S3801" i="1"/>
  <c r="S3806" i="1"/>
  <c r="S3807" i="1"/>
  <c r="S3810" i="1"/>
  <c r="S3811" i="1"/>
  <c r="S3813" i="1"/>
  <c r="S3815" i="1"/>
  <c r="S3817" i="1"/>
  <c r="S3819" i="1"/>
  <c r="S3821" i="1"/>
  <c r="S3823" i="1"/>
  <c r="S3825" i="1"/>
  <c r="S3827" i="1"/>
  <c r="S3828" i="1"/>
  <c r="S3831" i="1"/>
  <c r="S3832" i="1"/>
  <c r="S3836" i="1"/>
  <c r="S3838" i="1"/>
  <c r="S3843" i="1"/>
  <c r="S3844" i="1"/>
  <c r="S3845" i="1"/>
  <c r="S3848" i="1"/>
  <c r="S3851" i="1"/>
  <c r="S3853" i="1"/>
  <c r="S3854" i="1"/>
  <c r="S3856" i="1"/>
  <c r="S3860" i="1"/>
  <c r="S3861" i="1"/>
  <c r="S3863" i="1"/>
  <c r="S3864" i="1"/>
  <c r="S3866" i="1"/>
  <c r="S3867" i="1"/>
  <c r="S3875" i="1"/>
  <c r="S3876" i="1"/>
  <c r="S3877" i="1"/>
  <c r="S3879" i="1"/>
  <c r="S3881" i="1"/>
  <c r="S3884" i="1"/>
  <c r="S3885" i="1"/>
  <c r="S3888" i="1"/>
  <c r="S3896" i="1"/>
  <c r="S3897" i="1"/>
  <c r="S3898" i="1"/>
  <c r="S3899" i="1"/>
  <c r="S3901" i="1"/>
  <c r="S3905" i="1"/>
  <c r="S3906" i="1"/>
  <c r="S3907" i="1"/>
  <c r="S3909" i="1"/>
  <c r="S3910" i="1"/>
  <c r="S3914" i="1"/>
  <c r="S3915" i="1"/>
  <c r="S3919" i="1"/>
  <c r="S3921" i="1"/>
  <c r="S3922" i="1"/>
  <c r="S3923" i="1"/>
  <c r="S3924" i="1"/>
  <c r="S3927" i="1"/>
  <c r="S3928" i="1"/>
  <c r="S3932" i="1"/>
  <c r="S3934" i="1"/>
  <c r="S3935" i="1"/>
  <c r="S3937" i="1"/>
  <c r="S3942" i="1"/>
  <c r="S3943" i="1"/>
  <c r="S3944" i="1"/>
  <c r="S3948" i="1"/>
  <c r="S3950" i="1"/>
  <c r="S3951" i="1"/>
  <c r="S3953" i="1"/>
  <c r="S3956" i="1"/>
  <c r="S3957" i="1"/>
  <c r="S3959" i="1"/>
  <c r="S3962" i="1"/>
  <c r="S3964" i="1"/>
  <c r="S3966" i="1"/>
  <c r="S3968" i="1"/>
  <c r="S3970" i="1"/>
  <c r="S3971" i="1"/>
  <c r="S3973" i="1"/>
  <c r="S3974" i="1"/>
  <c r="S3982" i="1"/>
  <c r="S3983" i="1"/>
  <c r="S3985" i="1"/>
  <c r="S3986" i="1"/>
  <c r="S3987" i="1"/>
  <c r="S3990" i="1"/>
  <c r="S3991" i="1"/>
  <c r="S3996" i="1"/>
  <c r="S3997" i="1"/>
  <c r="S4002" i="1"/>
  <c r="S4004" i="1"/>
  <c r="S4005" i="1"/>
  <c r="S4007" i="1"/>
  <c r="S4008" i="1"/>
  <c r="S4009" i="1"/>
  <c r="S4010" i="1"/>
  <c r="S4015" i="1"/>
  <c r="S4016" i="1"/>
  <c r="S4017" i="1"/>
  <c r="S4018" i="1"/>
  <c r="S4021" i="1"/>
  <c r="S4028" i="1"/>
  <c r="S4029" i="1"/>
  <c r="S4031" i="1"/>
  <c r="S4033" i="1"/>
  <c r="S4034" i="1"/>
  <c r="S4035" i="1"/>
  <c r="S4036" i="1"/>
  <c r="S4038" i="1"/>
  <c r="S4039" i="1"/>
  <c r="S4040" i="1"/>
  <c r="S4045" i="1"/>
  <c r="S4052" i="1"/>
  <c r="S4053" i="1"/>
  <c r="S4054" i="1"/>
  <c r="S4055" i="1"/>
  <c r="S4058" i="1"/>
  <c r="S4059" i="1"/>
  <c r="S4060" i="1"/>
  <c r="S4063" i="1"/>
  <c r="S4066" i="1"/>
  <c r="S4067" i="1"/>
  <c r="S4068" i="1"/>
  <c r="S4077" i="1"/>
  <c r="S4078" i="1"/>
  <c r="S4087" i="1"/>
  <c r="S4088" i="1"/>
  <c r="S4089" i="1"/>
  <c r="S4090" i="1"/>
  <c r="S4091" i="1"/>
  <c r="S4092" i="1"/>
  <c r="S4093" i="1"/>
  <c r="S4097" i="1"/>
  <c r="S4098" i="1"/>
  <c r="S4101" i="1"/>
  <c r="S4102" i="1"/>
  <c r="S4110" i="1"/>
  <c r="S4115" i="1"/>
  <c r="S4116" i="1"/>
  <c r="S4117" i="1"/>
  <c r="S4118" i="1"/>
  <c r="S4120" i="1"/>
  <c r="S4121" i="1"/>
  <c r="S4122" i="1"/>
  <c r="S4123" i="1"/>
  <c r="S4125" i="1"/>
  <c r="S4126" i="1"/>
  <c r="S4128" i="1"/>
  <c r="S4130" i="1"/>
  <c r="S4131" i="1"/>
  <c r="S4134" i="1"/>
  <c r="S4137" i="1"/>
  <c r="S4138" i="1"/>
  <c r="S4142" i="1"/>
  <c r="S4145" i="1"/>
  <c r="S4147" i="1"/>
  <c r="S4149" i="1"/>
  <c r="S4150" i="1"/>
  <c r="S4152" i="1"/>
  <c r="S4154" i="1"/>
  <c r="S4158" i="1"/>
  <c r="S4160" i="1"/>
  <c r="S4161" i="1"/>
  <c r="S4162" i="1"/>
  <c r="S4163" i="1"/>
  <c r="S4168" i="1"/>
  <c r="S4173" i="1"/>
  <c r="S4174" i="1"/>
  <c r="S4175" i="1"/>
  <c r="S4176" i="1"/>
  <c r="S4177" i="1"/>
  <c r="S4178" i="1"/>
  <c r="S4181" i="1"/>
  <c r="S4183" i="1"/>
  <c r="S4184" i="1"/>
  <c r="S4187" i="1"/>
  <c r="S4190" i="1"/>
  <c r="S4197" i="1"/>
  <c r="S4198" i="1"/>
  <c r="S4200" i="1"/>
  <c r="S4201" i="1"/>
  <c r="S4203" i="1"/>
  <c r="S4205" i="1"/>
  <c r="S4209" i="1"/>
  <c r="S4210" i="1"/>
  <c r="S4211" i="1"/>
  <c r="S4213" i="1"/>
  <c r="S4221" i="1"/>
  <c r="S4222" i="1"/>
  <c r="S4223" i="1"/>
  <c r="S4224" i="1"/>
  <c r="S4225" i="1"/>
  <c r="S4227" i="1"/>
  <c r="S4228" i="1"/>
  <c r="S4231" i="1"/>
  <c r="S4232" i="1"/>
  <c r="S4233" i="1"/>
  <c r="S4235" i="1"/>
  <c r="S4243" i="1"/>
  <c r="S4244" i="1"/>
  <c r="S4246" i="1"/>
  <c r="S4250" i="1"/>
  <c r="S4251" i="1"/>
  <c r="S4252" i="1"/>
  <c r="S4253" i="1"/>
  <c r="S4258" i="1"/>
  <c r="S4259" i="1"/>
  <c r="S4262" i="1"/>
  <c r="S4263" i="1"/>
  <c r="S4267" i="1"/>
  <c r="S4270" i="1"/>
  <c r="S4271" i="1"/>
  <c r="S4275" i="1"/>
  <c r="S4277" i="1"/>
  <c r="S4279" i="1"/>
  <c r="S4281" i="1"/>
  <c r="S4282" i="1"/>
  <c r="S4284" i="1"/>
  <c r="S4286" i="1"/>
  <c r="S4288" i="1"/>
  <c r="S4294" i="1"/>
  <c r="S4296" i="1"/>
  <c r="S4299" i="1"/>
  <c r="S4302" i="1"/>
  <c r="S4303" i="1"/>
  <c r="S4310" i="1"/>
  <c r="S4311" i="1"/>
  <c r="S4312" i="1"/>
  <c r="S4313" i="1"/>
  <c r="S4315" i="1"/>
  <c r="S4321" i="1"/>
  <c r="S4323" i="1"/>
  <c r="S4324" i="1"/>
  <c r="S4327" i="1"/>
  <c r="S4328" i="1"/>
  <c r="S4331" i="1"/>
  <c r="S4332" i="1"/>
  <c r="S4335" i="1"/>
  <c r="S4339" i="1"/>
  <c r="S4342" i="1"/>
  <c r="S4343" i="1"/>
  <c r="S4346" i="1"/>
  <c r="S4347" i="1"/>
  <c r="S4348" i="1"/>
  <c r="S4349" i="1"/>
  <c r="S4351" i="1"/>
  <c r="S4352" i="1"/>
  <c r="S4359" i="1"/>
  <c r="S4360" i="1"/>
  <c r="S4361" i="1"/>
  <c r="S4363" i="1"/>
  <c r="S4364" i="1"/>
  <c r="S4366" i="1"/>
  <c r="S4368" i="1"/>
  <c r="S4371" i="1"/>
  <c r="S4373" i="1"/>
  <c r="S4374" i="1"/>
  <c r="S4378" i="1"/>
  <c r="S4380" i="1"/>
  <c r="S4384" i="1"/>
  <c r="S4386" i="1"/>
  <c r="S4388" i="1"/>
  <c r="S4389" i="1"/>
  <c r="S4391" i="1"/>
  <c r="S4392" i="1"/>
  <c r="S4394" i="1"/>
  <c r="S4396" i="1"/>
  <c r="S4397" i="1"/>
  <c r="S4399" i="1"/>
  <c r="S4406" i="1"/>
  <c r="S4410" i="1"/>
  <c r="S4412" i="1"/>
  <c r="S4413" i="1"/>
  <c r="S4415" i="1"/>
  <c r="S4421" i="1"/>
  <c r="S4422" i="1"/>
  <c r="S4423" i="1"/>
  <c r="S4424" i="1"/>
  <c r="S4428" i="1"/>
  <c r="S4433" i="1"/>
  <c r="S4435" i="1"/>
  <c r="S4438" i="1"/>
  <c r="S4440" i="1"/>
  <c r="S4441" i="1"/>
  <c r="S4442" i="1"/>
  <c r="S4444" i="1"/>
  <c r="S4445" i="1"/>
  <c r="S4446" i="1"/>
  <c r="S4450" i="1"/>
  <c r="S4453" i="1"/>
  <c r="S4455" i="1"/>
  <c r="S4457" i="1"/>
  <c r="S4458" i="1"/>
  <c r="S4460" i="1"/>
  <c r="S4462" i="1"/>
  <c r="S4464" i="1"/>
  <c r="S4466" i="1"/>
  <c r="S4469" i="1"/>
  <c r="S4470" i="1"/>
  <c r="S4471" i="1"/>
  <c r="S4476" i="1"/>
  <c r="S4480" i="1"/>
  <c r="S4483" i="1"/>
  <c r="S4485" i="1"/>
  <c r="S4486" i="1"/>
  <c r="S4488" i="1"/>
  <c r="S4489" i="1"/>
  <c r="S4490" i="1"/>
  <c r="S4491" i="1"/>
  <c r="S4495" i="1"/>
  <c r="S4496" i="1"/>
  <c r="S4500" i="1"/>
  <c r="S4501" i="1"/>
  <c r="S4502" i="1"/>
  <c r="S4505" i="1"/>
  <c r="S4506" i="1"/>
  <c r="S4508" i="1"/>
  <c r="S4510" i="1"/>
  <c r="S4513" i="1"/>
  <c r="S4514" i="1"/>
  <c r="S4515" i="1"/>
  <c r="S4517" i="1"/>
  <c r="S4527" i="1"/>
  <c r="S4529" i="1"/>
  <c r="S4531" i="1"/>
  <c r="S4532" i="1"/>
  <c r="S4533" i="1"/>
  <c r="S4534" i="1"/>
  <c r="S4536" i="1"/>
  <c r="S4537" i="1"/>
  <c r="S4540" i="1"/>
  <c r="S4541" i="1"/>
  <c r="S4544" i="1"/>
  <c r="S4553" i="1"/>
  <c r="S4554" i="1"/>
  <c r="S4555" i="1"/>
  <c r="S4556" i="1"/>
  <c r="S4558" i="1"/>
  <c r="S4560" i="1"/>
  <c r="S4561" i="1"/>
  <c r="S4562" i="1"/>
  <c r="S4563" i="1"/>
  <c r="S4567" i="1"/>
  <c r="S4569" i="1"/>
  <c r="S4573" i="1"/>
  <c r="S4576" i="1"/>
  <c r="S4582" i="1"/>
  <c r="S4583" i="1"/>
  <c r="S4584" i="1"/>
  <c r="S4585" i="1"/>
  <c r="S4588" i="1"/>
  <c r="S4589" i="1"/>
  <c r="S4590" i="1"/>
  <c r="S4591" i="1"/>
  <c r="S4594" i="1"/>
  <c r="S4595" i="1"/>
  <c r="S4598" i="1"/>
  <c r="S4599" i="1"/>
  <c r="S4603" i="1"/>
  <c r="S4605" i="1"/>
  <c r="S4609" i="1"/>
  <c r="S4611" i="1"/>
  <c r="S4612" i="1"/>
  <c r="S4613" i="1"/>
  <c r="S4616" i="1"/>
  <c r="S4618" i="1"/>
  <c r="S4620" i="1"/>
  <c r="S4622" i="1"/>
  <c r="S4623" i="1"/>
  <c r="S4626" i="1"/>
  <c r="S4636" i="1"/>
  <c r="S4637" i="1"/>
  <c r="S4638" i="1"/>
  <c r="S4639" i="1"/>
  <c r="S4640" i="1"/>
  <c r="S4641" i="1"/>
  <c r="S4642" i="1"/>
  <c r="S4646" i="1"/>
  <c r="S4647" i="1"/>
  <c r="S4648" i="1"/>
  <c r="S4652" i="1"/>
  <c r="S4657" i="1"/>
  <c r="S4658" i="1"/>
  <c r="S4659" i="1"/>
  <c r="S4661" i="1"/>
  <c r="S4663" i="1"/>
  <c r="S4665" i="1"/>
  <c r="S4666" i="1"/>
  <c r="S4668" i="1"/>
  <c r="S4669" i="1"/>
  <c r="S4676" i="1"/>
  <c r="S4678" i="1"/>
  <c r="S4679" i="1"/>
  <c r="S4680" i="1"/>
  <c r="S4681" i="1"/>
  <c r="S4687" i="1"/>
  <c r="S4689" i="1"/>
  <c r="S4691" i="1"/>
  <c r="S4692" i="1"/>
  <c r="S4694" i="1"/>
  <c r="S4701" i="1"/>
  <c r="S4705" i="1"/>
  <c r="S4706" i="1"/>
  <c r="S4710" i="1"/>
  <c r="S4711" i="1"/>
  <c r="S4713" i="1"/>
  <c r="S4714" i="1"/>
  <c r="S4718" i="1"/>
  <c r="S4723" i="1"/>
  <c r="S4724" i="1"/>
  <c r="S4725" i="1"/>
  <c r="S4727" i="1"/>
  <c r="S4728" i="1"/>
  <c r="S4729" i="1"/>
  <c r="S4730" i="1"/>
  <c r="S4731" i="1"/>
  <c r="S4732" i="1"/>
  <c r="S4734" i="1"/>
  <c r="S4742" i="1"/>
  <c r="S4752" i="1"/>
  <c r="S4753" i="1"/>
  <c r="S4754" i="1"/>
  <c r="S4755" i="1"/>
  <c r="S4756" i="1"/>
  <c r="S4757" i="1"/>
  <c r="S4758" i="1"/>
  <c r="S4759" i="1"/>
  <c r="S4760" i="1"/>
  <c r="S4762" i="1"/>
  <c r="S4763" i="1"/>
  <c r="S4764" i="1"/>
  <c r="S4765" i="1"/>
  <c r="S4768" i="1"/>
  <c r="S4769" i="1"/>
  <c r="S4772" i="1"/>
  <c r="S4782" i="1"/>
  <c r="S4783" i="1"/>
  <c r="S4784" i="1"/>
  <c r="S4785" i="1"/>
  <c r="S4786" i="1"/>
  <c r="S4788" i="1"/>
  <c r="S4793" i="1"/>
  <c r="S4794" i="1"/>
  <c r="S4795" i="1"/>
  <c r="S4796" i="1"/>
  <c r="S4797" i="1"/>
  <c r="S4798" i="1"/>
  <c r="S4802" i="1"/>
  <c r="S4808" i="1"/>
  <c r="S4809" i="1"/>
  <c r="S4810" i="1"/>
  <c r="S4813" i="1"/>
  <c r="S4814" i="1"/>
  <c r="S4820" i="1"/>
  <c r="S4821" i="1"/>
  <c r="S4822" i="1"/>
  <c r="S4823" i="1"/>
  <c r="S4824" i="1"/>
  <c r="S4825" i="1"/>
  <c r="S4826" i="1"/>
  <c r="S4827" i="1"/>
  <c r="S4834" i="1"/>
  <c r="S4836" i="1"/>
  <c r="S4837" i="1"/>
  <c r="S4843" i="1"/>
  <c r="S4844" i="1"/>
  <c r="S4845" i="1"/>
  <c r="S4847" i="1"/>
  <c r="S4848" i="1"/>
  <c r="S4849" i="1"/>
  <c r="S4850" i="1"/>
  <c r="S4851" i="1"/>
  <c r="S4852" i="1"/>
  <c r="S4861" i="1"/>
  <c r="S4865" i="1"/>
  <c r="S4866" i="1"/>
  <c r="S4869" i="1"/>
  <c r="S4870" i="1"/>
  <c r="S4872" i="1"/>
  <c r="S4873" i="1"/>
  <c r="S4874" i="1"/>
  <c r="S4875" i="1"/>
  <c r="S4876" i="1"/>
  <c r="S4878" i="1"/>
  <c r="S4883" i="1"/>
  <c r="S4884" i="1"/>
  <c r="S4886" i="1"/>
  <c r="S4899" i="1"/>
  <c r="S4900" i="1"/>
  <c r="S4901" i="1"/>
  <c r="S4902" i="1"/>
  <c r="S4903" i="1"/>
  <c r="S4904" i="1"/>
  <c r="S4905" i="1"/>
  <c r="S4906" i="1"/>
  <c r="S4909" i="1"/>
  <c r="S4910" i="1"/>
  <c r="S4911" i="1"/>
  <c r="S4913" i="1"/>
  <c r="S4914" i="1"/>
  <c r="S4915" i="1"/>
  <c r="S4916" i="1"/>
  <c r="S4927" i="1"/>
  <c r="S4928" i="1"/>
  <c r="S4929" i="1"/>
  <c r="S4930" i="1"/>
  <c r="S4931" i="1"/>
  <c r="S4933" i="1"/>
  <c r="S4934" i="1"/>
  <c r="S4935" i="1"/>
  <c r="S4936" i="1"/>
  <c r="S4937" i="1"/>
  <c r="S4938" i="1"/>
  <c r="S4939" i="1"/>
  <c r="S4940" i="1"/>
  <c r="S4941" i="1"/>
  <c r="S4942" i="1"/>
  <c r="S4955" i="1"/>
  <c r="S4956" i="1"/>
  <c r="S4957" i="1"/>
  <c r="S4958" i="1"/>
  <c r="S4959" i="1"/>
  <c r="S4960" i="1"/>
  <c r="S4962" i="1"/>
  <c r="S4963" i="1"/>
  <c r="S4965" i="1"/>
  <c r="S4966" i="1"/>
  <c r="S4985" i="1"/>
  <c r="S4986" i="1"/>
  <c r="S4989" i="1"/>
  <c r="S4990" i="1"/>
  <c r="S4991" i="1"/>
  <c r="S4992" i="1"/>
  <c r="S4993" i="1"/>
  <c r="S4994" i="1"/>
  <c r="S4995" i="1"/>
  <c r="S4996" i="1"/>
  <c r="S4998" i="1"/>
  <c r="S5005" i="1"/>
  <c r="S5006" i="1"/>
  <c r="S5008" i="1"/>
  <c r="S5012" i="1"/>
  <c r="S5013" i="1"/>
  <c r="S5014" i="1"/>
  <c r="S5015" i="1"/>
  <c r="S5017" i="1"/>
  <c r="S5018" i="1"/>
  <c r="S5019" i="1"/>
  <c r="S5020" i="1"/>
  <c r="S5027" i="1"/>
  <c r="S5033" i="1"/>
  <c r="S5036" i="1"/>
  <c r="S5037" i="1"/>
  <c r="S5038" i="1"/>
  <c r="S5040" i="1"/>
  <c r="S5041" i="1"/>
  <c r="S5042" i="1"/>
  <c r="S5043" i="1"/>
  <c r="S5048" i="1"/>
  <c r="S5050" i="1"/>
  <c r="S5051" i="1"/>
  <c r="S5054" i="1"/>
  <c r="S5055" i="1"/>
  <c r="S5056" i="1"/>
  <c r="S5058" i="1"/>
  <c r="S5059" i="1"/>
  <c r="S5062" i="1"/>
  <c r="S5066" i="1"/>
  <c r="S5067" i="1"/>
  <c r="S5070" i="1"/>
  <c r="S5072" i="1"/>
  <c r="S5078" i="1"/>
  <c r="S5079" i="1"/>
  <c r="S5080" i="1"/>
  <c r="S5083" i="1"/>
  <c r="S5087" i="1"/>
  <c r="S5088" i="1"/>
  <c r="S5089" i="1"/>
  <c r="S5090" i="1"/>
  <c r="S5092" i="1"/>
  <c r="S5096" i="1"/>
  <c r="S5097" i="1"/>
  <c r="S5101" i="1"/>
  <c r="S5103" i="1"/>
  <c r="S5105" i="1"/>
  <c r="S5106" i="1"/>
  <c r="S5107" i="1"/>
  <c r="S5108" i="1"/>
  <c r="S5114" i="1"/>
  <c r="S5116" i="1"/>
  <c r="S5117" i="1"/>
  <c r="S5118" i="1"/>
  <c r="S5119" i="1"/>
  <c r="S5123" i="1"/>
  <c r="S5124" i="1"/>
  <c r="S5125" i="1"/>
  <c r="S5127" i="1"/>
  <c r="S5130" i="1"/>
  <c r="S5132" i="1"/>
  <c r="S5135" i="1"/>
  <c r="S5139" i="1"/>
  <c r="S5142" i="1"/>
  <c r="S5144" i="1"/>
  <c r="S5146" i="1"/>
  <c r="S5148" i="1"/>
  <c r="S5150" i="1"/>
  <c r="S5154" i="1"/>
  <c r="S5157" i="1"/>
  <c r="S5158" i="1"/>
  <c r="S5159" i="1"/>
  <c r="S5161" i="1"/>
  <c r="S5165" i="1"/>
  <c r="S5168" i="1"/>
  <c r="S5169" i="1"/>
  <c r="S5170" i="1"/>
  <c r="S5171" i="1"/>
  <c r="S5173" i="1"/>
  <c r="S5174" i="1"/>
  <c r="S5176" i="1"/>
  <c r="S5178" i="1"/>
  <c r="S5179" i="1"/>
  <c r="S5184" i="1"/>
  <c r="S5187" i="1"/>
  <c r="S5188" i="1"/>
  <c r="S5189" i="1"/>
  <c r="S5191" i="1"/>
  <c r="S5195" i="1"/>
  <c r="S5197" i="1"/>
  <c r="S5198" i="1"/>
  <c r="S5202" i="1"/>
  <c r="S5203" i="1"/>
  <c r="S5204" i="1"/>
  <c r="S5209" i="1"/>
  <c r="S5214" i="1"/>
  <c r="S5215" i="1"/>
  <c r="S5216" i="1"/>
  <c r="S5217" i="1"/>
  <c r="S5219" i="1"/>
  <c r="S5221" i="1"/>
  <c r="S5223" i="1"/>
  <c r="S5225" i="1"/>
  <c r="S5226" i="1"/>
  <c r="S5231" i="1"/>
  <c r="S5232" i="1"/>
  <c r="S5234" i="1"/>
  <c r="S5239" i="1"/>
  <c r="S5240" i="1"/>
  <c r="S5241" i="1"/>
  <c r="S5243" i="1"/>
  <c r="S5245" i="1"/>
  <c r="S5248" i="1"/>
  <c r="S5249" i="1"/>
  <c r="S5251" i="1"/>
  <c r="S5252" i="1"/>
  <c r="S5253" i="1"/>
  <c r="S5256" i="1"/>
  <c r="S5263" i="1"/>
  <c r="S5265" i="1"/>
  <c r="S5266" i="1"/>
  <c r="S5268" i="1"/>
  <c r="S5269" i="1"/>
  <c r="S5270" i="1"/>
  <c r="S5273" i="1"/>
  <c r="S5274" i="1"/>
  <c r="S5277" i="1"/>
  <c r="S5279" i="1"/>
  <c r="S5281" i="1"/>
  <c r="S5284" i="1"/>
  <c r="S5287" i="1"/>
  <c r="S5290" i="1"/>
  <c r="S5291" i="1"/>
  <c r="S5293" i="1"/>
  <c r="S5294" i="1"/>
  <c r="S5296" i="1"/>
  <c r="S5298" i="1"/>
  <c r="S5301" i="1"/>
  <c r="S5302" i="1"/>
  <c r="S5305" i="1"/>
  <c r="S5306" i="1"/>
  <c r="S5307" i="1"/>
  <c r="S5313" i="1"/>
  <c r="S5315" i="1"/>
  <c r="S5317" i="1"/>
  <c r="S5319" i="1"/>
  <c r="S5320" i="1"/>
  <c r="S5321" i="1"/>
  <c r="S5322" i="1"/>
  <c r="S5326" i="1"/>
  <c r="S5327" i="1"/>
  <c r="S5328" i="1"/>
  <c r="S5329" i="1"/>
  <c r="S5331" i="1"/>
  <c r="S5342" i="1"/>
  <c r="S5344" i="1"/>
  <c r="S5346" i="1"/>
  <c r="S5349" i="1"/>
  <c r="S5351" i="1"/>
  <c r="S5352" i="1"/>
  <c r="S5353" i="1"/>
  <c r="S5356" i="1"/>
  <c r="S5357" i="1"/>
  <c r="S5359" i="1"/>
  <c r="S5362" i="1"/>
  <c r="S5366" i="1"/>
  <c r="S5367" i="1"/>
  <c r="S5368" i="1"/>
  <c r="S5370" i="1"/>
  <c r="S5372" i="1"/>
  <c r="S5374" i="1"/>
  <c r="S5375" i="1"/>
  <c r="S5378" i="1"/>
  <c r="S5380" i="1"/>
  <c r="S5384" i="1"/>
  <c r="S5385" i="1"/>
  <c r="S5388" i="1"/>
  <c r="S5390" i="1"/>
  <c r="S5391" i="1"/>
  <c r="S5392" i="1"/>
  <c r="S5397" i="1"/>
  <c r="S5399" i="1"/>
  <c r="S5400" i="1"/>
  <c r="S5401" i="1"/>
  <c r="S5402" i="1"/>
  <c r="S5403" i="1"/>
  <c r="S5404" i="1"/>
  <c r="S5412" i="1"/>
  <c r="S5413" i="1"/>
  <c r="S5415" i="1"/>
  <c r="S5416" i="1"/>
  <c r="S5418" i="1"/>
  <c r="S5420" i="1"/>
  <c r="S5424" i="1"/>
  <c r="S5427" i="1"/>
  <c r="S5429" i="1"/>
  <c r="S5430" i="1"/>
  <c r="S5432" i="1"/>
  <c r="S5437" i="1"/>
  <c r="S5438" i="1"/>
  <c r="S5440" i="1"/>
  <c r="S5441" i="1"/>
  <c r="S5442" i="1"/>
  <c r="S5443" i="1"/>
  <c r="S5444" i="1"/>
  <c r="S5449" i="1"/>
  <c r="S5455" i="1"/>
  <c r="S5456" i="1"/>
  <c r="S5458" i="1"/>
  <c r="S5460" i="1"/>
  <c r="S5461" i="1"/>
  <c r="S5462" i="1"/>
  <c r="S5464" i="1"/>
  <c r="S5466" i="1"/>
  <c r="S5470" i="1"/>
  <c r="S5471" i="1"/>
  <c r="S5474" i="1"/>
  <c r="S5477" i="1"/>
  <c r="S5478" i="1"/>
  <c r="S5479" i="1"/>
  <c r="S5486" i="1"/>
  <c r="S5487" i="1"/>
  <c r="S5488" i="1"/>
  <c r="S5491" i="1"/>
  <c r="S5493" i="1"/>
  <c r="S5494" i="1"/>
  <c r="S5497" i="1"/>
  <c r="S5498" i="1"/>
  <c r="S5500" i="1"/>
  <c r="S5501" i="1"/>
  <c r="S5503" i="1"/>
  <c r="S5509" i="1"/>
  <c r="S5511" i="1"/>
  <c r="S5514" i="1"/>
  <c r="S5515" i="1"/>
  <c r="S5517" i="1"/>
  <c r="S5518" i="1"/>
  <c r="S5519" i="1"/>
  <c r="S5522" i="1"/>
  <c r="S5523" i="1"/>
  <c r="S5524" i="1"/>
  <c r="S5525" i="1"/>
  <c r="S5533" i="1"/>
  <c r="S5535" i="1"/>
  <c r="S5536" i="1"/>
  <c r="S5537" i="1"/>
  <c r="S5539" i="1"/>
  <c r="S5541" i="1"/>
  <c r="S5543" i="1"/>
  <c r="S5544" i="1"/>
  <c r="S5546" i="1"/>
  <c r="S5551" i="1"/>
  <c r="S5554" i="1"/>
  <c r="S5555" i="1"/>
  <c r="S5556" i="1"/>
  <c r="S5562" i="1"/>
  <c r="S5563" i="1"/>
  <c r="S5564" i="1"/>
  <c r="S5566" i="1"/>
  <c r="S5568" i="1"/>
  <c r="S5569" i="1"/>
  <c r="S5570" i="1"/>
  <c r="S5571" i="1"/>
  <c r="S5573" i="1"/>
  <c r="S5579" i="1"/>
  <c r="S5580" i="1"/>
  <c r="S5583" i="1"/>
  <c r="S5585" i="1"/>
  <c r="S5586" i="1"/>
  <c r="S5587" i="1"/>
  <c r="S5588" i="1"/>
  <c r="S5592" i="1"/>
  <c r="S5593" i="1"/>
  <c r="S5595" i="1"/>
  <c r="S5601" i="1"/>
  <c r="S5603" i="1"/>
  <c r="S5609" i="1"/>
  <c r="S5611" i="1"/>
  <c r="S5612" i="1"/>
  <c r="S5613" i="1"/>
  <c r="S5614" i="1"/>
  <c r="S5615" i="1"/>
  <c r="S5616" i="1"/>
  <c r="S5618" i="1"/>
  <c r="S5620" i="1"/>
  <c r="S5622" i="1"/>
  <c r="S5628" i="1"/>
  <c r="S5632" i="1"/>
  <c r="S5634" i="1"/>
  <c r="S5637" i="1"/>
  <c r="S5639" i="1"/>
  <c r="S5640" i="1"/>
  <c r="S5642" i="1"/>
  <c r="S5643" i="1"/>
  <c r="S5644" i="1"/>
  <c r="S5645" i="1"/>
  <c r="S5648" i="1"/>
  <c r="S5653" i="1"/>
  <c r="S5655" i="1"/>
  <c r="S5656" i="1"/>
  <c r="S5657" i="1"/>
  <c r="S5663" i="1"/>
  <c r="S5664" i="1"/>
  <c r="S5666" i="1"/>
  <c r="S5668" i="1"/>
  <c r="S5671" i="1"/>
  <c r="S5672" i="1"/>
  <c r="S5674" i="1"/>
  <c r="S5677" i="1"/>
  <c r="S5678" i="1"/>
  <c r="S5679" i="1"/>
  <c r="S5680" i="1"/>
  <c r="S5681" i="1"/>
  <c r="S5682" i="1"/>
  <c r="S5690" i="1"/>
  <c r="S5692" i="1"/>
  <c r="S5696" i="1"/>
  <c r="S5697" i="1"/>
  <c r="S5698" i="1"/>
  <c r="S5701" i="1"/>
  <c r="S5702" i="1"/>
  <c r="S5704" i="1"/>
  <c r="S5705" i="1"/>
  <c r="S5706" i="1"/>
  <c r="S5708" i="1"/>
  <c r="S5710" i="1"/>
  <c r="S5712" i="1"/>
  <c r="S5720" i="1"/>
  <c r="S5721" i="1"/>
  <c r="S5722" i="1"/>
  <c r="S5723" i="1"/>
  <c r="S5726" i="1"/>
  <c r="S5727" i="1"/>
  <c r="S5728" i="1"/>
  <c r="S5732" i="1"/>
  <c r="S5733" i="1"/>
  <c r="S5737" i="1"/>
  <c r="S5739" i="1"/>
  <c r="S5742" i="1"/>
  <c r="S5745" i="1"/>
  <c r="S5746" i="1"/>
  <c r="S5747" i="1"/>
  <c r="S5750" i="1"/>
  <c r="S5751" i="1"/>
  <c r="S5753" i="1"/>
  <c r="S5755" i="1"/>
  <c r="S5756" i="1"/>
  <c r="S5757" i="1"/>
  <c r="S5759" i="1"/>
  <c r="S5760" i="1"/>
  <c r="S5763" i="1"/>
  <c r="S5767" i="1"/>
  <c r="S5772" i="1"/>
  <c r="S5773" i="1"/>
  <c r="S5774" i="1"/>
  <c r="S5777" i="1"/>
  <c r="S5778" i="1"/>
  <c r="S5782" i="1"/>
  <c r="S5783" i="1"/>
  <c r="S5784" i="1"/>
  <c r="S5785" i="1"/>
  <c r="S5786" i="1"/>
  <c r="S5790" i="1"/>
  <c r="S5796" i="1"/>
  <c r="S5797" i="1"/>
  <c r="S5800" i="1"/>
  <c r="S5802" i="1"/>
  <c r="S5805" i="1"/>
  <c r="S5807" i="1"/>
  <c r="S5808" i="1"/>
  <c r="S5809" i="1"/>
  <c r="S5810" i="1"/>
  <c r="S5812" i="1"/>
  <c r="S5817" i="1"/>
  <c r="S5819" i="1"/>
  <c r="S5821" i="1"/>
  <c r="S5822" i="1"/>
  <c r="S5823" i="1"/>
  <c r="S5824" i="1"/>
  <c r="S5825" i="1"/>
  <c r="S5826" i="1"/>
  <c r="S5828" i="1"/>
  <c r="S5833" i="1"/>
  <c r="S5835" i="1"/>
  <c r="S5840" i="1"/>
  <c r="S5844" i="1"/>
  <c r="S5847" i="1"/>
  <c r="S5848" i="1"/>
  <c r="S5850" i="1"/>
  <c r="S5851" i="1"/>
  <c r="S5853" i="1"/>
  <c r="S5854" i="1"/>
  <c r="S5855" i="1"/>
  <c r="S5858" i="1"/>
  <c r="S5859" i="1"/>
  <c r="S5865" i="1"/>
  <c r="S5872" i="1"/>
  <c r="S5874" i="1"/>
  <c r="S5876" i="1"/>
  <c r="S5879" i="1"/>
  <c r="S5880" i="1"/>
  <c r="S5882" i="1"/>
  <c r="S5884" i="1"/>
  <c r="S5885" i="1"/>
  <c r="S5888" i="1"/>
  <c r="S5889" i="1"/>
  <c r="S5890" i="1"/>
  <c r="S5895" i="1"/>
  <c r="S5896" i="1"/>
  <c r="S5897" i="1"/>
  <c r="S5898" i="1"/>
  <c r="S5899" i="1"/>
  <c r="S5903" i="1"/>
  <c r="S5905" i="1"/>
  <c r="S5906" i="1"/>
  <c r="S5907" i="1"/>
  <c r="S5910" i="1"/>
  <c r="S5913" i="1"/>
  <c r="S5915" i="1"/>
  <c r="S5917" i="1"/>
  <c r="S5918" i="1"/>
  <c r="S5920" i="1"/>
  <c r="S5924" i="1"/>
  <c r="S5925" i="1"/>
  <c r="S5928" i="1"/>
  <c r="S5932" i="1"/>
  <c r="S5933" i="1"/>
  <c r="S5934" i="1"/>
  <c r="S5936" i="1"/>
  <c r="S5940" i="1"/>
  <c r="S5942" i="1"/>
  <c r="S5944" i="1"/>
  <c r="S5945" i="1"/>
  <c r="S5949" i="1"/>
  <c r="S5951" i="1"/>
  <c r="S5953" i="1"/>
  <c r="S5957" i="1"/>
  <c r="S5959" i="1"/>
  <c r="S5960" i="1"/>
  <c r="S5962" i="1"/>
  <c r="S5963" i="1"/>
  <c r="S5966" i="1"/>
  <c r="S5968" i="1"/>
  <c r="S5970" i="1"/>
  <c r="S5972" i="1"/>
  <c r="S5973" i="1"/>
  <c r="S5974" i="1"/>
  <c r="S5976" i="1"/>
  <c r="S5978" i="1"/>
  <c r="S5979" i="1"/>
  <c r="S5986" i="1"/>
  <c r="S5988" i="1"/>
  <c r="S5992" i="1"/>
  <c r="S5993" i="1"/>
  <c r="S5994" i="1"/>
  <c r="S5995" i="1"/>
  <c r="S5996" i="1"/>
  <c r="S6000" i="1"/>
  <c r="S6002" i="1"/>
  <c r="S6005" i="1"/>
  <c r="S6008" i="1"/>
  <c r="S6009" i="1"/>
  <c r="S6011" i="1"/>
  <c r="S6014" i="1"/>
  <c r="S6017" i="1"/>
  <c r="S6019" i="1"/>
  <c r="S6020" i="1"/>
  <c r="S6023" i="1"/>
  <c r="S6025" i="1"/>
  <c r="S6027" i="1"/>
  <c r="S6030" i="1"/>
  <c r="S6032" i="1"/>
  <c r="S6033" i="1"/>
  <c r="S6037" i="1"/>
  <c r="S6038" i="1"/>
  <c r="S6040" i="1"/>
  <c r="S6041" i="1"/>
  <c r="S6044" i="1"/>
  <c r="S6046" i="1"/>
  <c r="S6047" i="1"/>
  <c r="S6048" i="1"/>
  <c r="S6052" i="1"/>
  <c r="S6053" i="1"/>
  <c r="S6057" i="1"/>
  <c r="S6060" i="1"/>
  <c r="S6061" i="1"/>
  <c r="S6062" i="1"/>
  <c r="S6063" i="1"/>
  <c r="S6064" i="1"/>
  <c r="S6066" i="1"/>
  <c r="S6070" i="1"/>
  <c r="S6073" i="1"/>
  <c r="S6074" i="1"/>
  <c r="S6076" i="1"/>
  <c r="S6078" i="1"/>
  <c r="S6083" i="1"/>
  <c r="S6085" i="1"/>
  <c r="S6086" i="1"/>
  <c r="S6087" i="1"/>
  <c r="S6088" i="1"/>
  <c r="S6090" i="1"/>
  <c r="S6091" i="1"/>
  <c r="S6093" i="1"/>
  <c r="S6098" i="1"/>
  <c r="S6100" i="1"/>
  <c r="S6105" i="1"/>
  <c r="S6108" i="1"/>
  <c r="S6110" i="1"/>
  <c r="S6112" i="1"/>
  <c r="S6114" i="1"/>
  <c r="S6117" i="1"/>
  <c r="S6118" i="1"/>
  <c r="S6119" i="1"/>
  <c r="S6120" i="1"/>
  <c r="S6123" i="1"/>
  <c r="S6127" i="1"/>
  <c r="S6130" i="1"/>
  <c r="S6131" i="1"/>
  <c r="S6133" i="1"/>
  <c r="S6137" i="1"/>
  <c r="S6139" i="1"/>
  <c r="S6140" i="1"/>
  <c r="S6141" i="1"/>
  <c r="S6142" i="1"/>
  <c r="S6145" i="1"/>
  <c r="S6149" i="1"/>
  <c r="S6150" i="1"/>
  <c r="S6153" i="1"/>
  <c r="S6155" i="1"/>
  <c r="S6162" i="1"/>
  <c r="S6165" i="1"/>
  <c r="S6166" i="1"/>
  <c r="S6168" i="1"/>
  <c r="S6169" i="1"/>
  <c r="S6171" i="1"/>
  <c r="S6172" i="1"/>
  <c r="S6175" i="1"/>
  <c r="S6177" i="1"/>
  <c r="S6178" i="1"/>
  <c r="S6180" i="1"/>
  <c r="S6182" i="1"/>
  <c r="S6183" i="1"/>
  <c r="S6184" i="1"/>
  <c r="S6189" i="1"/>
  <c r="S6191" i="1"/>
  <c r="S6192" i="1"/>
  <c r="S6195" i="1"/>
  <c r="S6196" i="1"/>
  <c r="S6197" i="1"/>
  <c r="S6198" i="1"/>
  <c r="S6201" i="1"/>
  <c r="S6203" i="1"/>
  <c r="S6204" i="1"/>
  <c r="S6208" i="1"/>
  <c r="S6218" i="1"/>
  <c r="S6219" i="1"/>
  <c r="S6220" i="1"/>
  <c r="S6221" i="1"/>
  <c r="S6223" i="1"/>
  <c r="S6224" i="1"/>
  <c r="S6225" i="1"/>
  <c r="S6226" i="1"/>
  <c r="S6229" i="1"/>
  <c r="S6230" i="1"/>
  <c r="S6231" i="1"/>
  <c r="S6233" i="1"/>
  <c r="S6238" i="1"/>
  <c r="S6239" i="1"/>
  <c r="S6240" i="1"/>
  <c r="S6241" i="1"/>
  <c r="S6245" i="1"/>
  <c r="S6249" i="1"/>
  <c r="S6250" i="1"/>
  <c r="S6252" i="1"/>
  <c r="S6256" i="1"/>
  <c r="S6257" i="1"/>
  <c r="S6258" i="1"/>
  <c r="S6260" i="1"/>
  <c r="S6261" i="1"/>
  <c r="S6263" i="1"/>
  <c r="S6265" i="1"/>
  <c r="S6267" i="1"/>
  <c r="S6272" i="1"/>
  <c r="S6273" i="1"/>
  <c r="S6276" i="1"/>
  <c r="S6279" i="1"/>
  <c r="S6281" i="1"/>
  <c r="S6282" i="1"/>
  <c r="S6284" i="1"/>
  <c r="S6289" i="1"/>
  <c r="S6291" i="1"/>
  <c r="S6292" i="1"/>
  <c r="S6293" i="1"/>
  <c r="S6295" i="1"/>
  <c r="S6296" i="1"/>
  <c r="S6301" i="1"/>
  <c r="S6302" i="1"/>
  <c r="S6303" i="1"/>
  <c r="S6304" i="1"/>
  <c r="S6306" i="1"/>
  <c r="S6309" i="1"/>
  <c r="S6310" i="1"/>
  <c r="S6312" i="1"/>
  <c r="S6313" i="1"/>
  <c r="S6320" i="1"/>
  <c r="S6321" i="1"/>
  <c r="S6322" i="1"/>
  <c r="S6326" i="1"/>
  <c r="S6329" i="1"/>
  <c r="S6333" i="1"/>
  <c r="S6334" i="1"/>
  <c r="S6336" i="1"/>
  <c r="S6338" i="1"/>
  <c r="S6343" i="1"/>
  <c r="S6344" i="1"/>
  <c r="S6345" i="1"/>
  <c r="S6346" i="1"/>
  <c r="S6348" i="1"/>
  <c r="S6352" i="1"/>
  <c r="S6354" i="1"/>
  <c r="S6355" i="1"/>
  <c r="S6356" i="1"/>
  <c r="S6357" i="1"/>
  <c r="S6359" i="1"/>
  <c r="S6360" i="1"/>
  <c r="S6363" i="1"/>
  <c r="S6364" i="1"/>
  <c r="S6367" i="1"/>
  <c r="S6371" i="1"/>
  <c r="S6372" i="1"/>
  <c r="S6373" i="1"/>
  <c r="S6375" i="1"/>
  <c r="S6379" i="1"/>
  <c r="S6381" i="1"/>
  <c r="S6385" i="1"/>
  <c r="S6386" i="1"/>
  <c r="S6388" i="1"/>
  <c r="S6390" i="1"/>
  <c r="S6394" i="1"/>
  <c r="S6395" i="1"/>
  <c r="S6396" i="1"/>
  <c r="S6398" i="1"/>
  <c r="S6399" i="1"/>
  <c r="S6400" i="1"/>
  <c r="S6401" i="1"/>
  <c r="S6402" i="1"/>
  <c r="S6403" i="1"/>
  <c r="S6404" i="1"/>
  <c r="S6405" i="1"/>
  <c r="S6418" i="1"/>
  <c r="S6419" i="1"/>
  <c r="S6425" i="1"/>
  <c r="S6426" i="1"/>
  <c r="S6428" i="1"/>
  <c r="S6429" i="1"/>
  <c r="S6430" i="1"/>
  <c r="S6431" i="1"/>
  <c r="S6434" i="1"/>
  <c r="S6435" i="1"/>
  <c r="S6436" i="1"/>
  <c r="S6440" i="1"/>
  <c r="S6443" i="1"/>
  <c r="S6444" i="1"/>
  <c r="S6446" i="1"/>
  <c r="S6447" i="1"/>
  <c r="S6450" i="1"/>
  <c r="S6451" i="1"/>
  <c r="S6453" i="1"/>
  <c r="S6457" i="1"/>
  <c r="S6460" i="1"/>
  <c r="S6461" i="1"/>
  <c r="S6465" i="1"/>
  <c r="S6467" i="1"/>
  <c r="S6471" i="1"/>
  <c r="S6472" i="1"/>
  <c r="S6473" i="1"/>
  <c r="S6477" i="1"/>
  <c r="S6478" i="1"/>
  <c r="S6480" i="1"/>
  <c r="S6481" i="1"/>
  <c r="S6487" i="1"/>
  <c r="S6488" i="1"/>
  <c r="S6489" i="1"/>
  <c r="S6491" i="1"/>
  <c r="S6494" i="1"/>
  <c r="S6495" i="1"/>
  <c r="S6500" i="1"/>
  <c r="S6502" i="1"/>
  <c r="S6503" i="1"/>
  <c r="S6504" i="1"/>
  <c r="S6506" i="1"/>
  <c r="S6509" i="1"/>
  <c r="S6512" i="1"/>
  <c r="S6514" i="1"/>
  <c r="S6515" i="1"/>
  <c r="S6517" i="1"/>
  <c r="S6518" i="1"/>
  <c r="S6519" i="1"/>
  <c r="S6522" i="1"/>
  <c r="S6525" i="1"/>
  <c r="S6528" i="1"/>
  <c r="S6530" i="1"/>
  <c r="S6533" i="1"/>
  <c r="S6537" i="1"/>
  <c r="S6538" i="1"/>
  <c r="S6543" i="1"/>
  <c r="S6545" i="1"/>
  <c r="S6547" i="1"/>
  <c r="S6548" i="1"/>
  <c r="S6549" i="1"/>
  <c r="S6550" i="1"/>
  <c r="S6551" i="1"/>
  <c r="S6556" i="1"/>
  <c r="S6557" i="1"/>
  <c r="S6560" i="1"/>
  <c r="S6561" i="1"/>
  <c r="S6567" i="1"/>
  <c r="S6568" i="1"/>
  <c r="S6569" i="1"/>
  <c r="S6571" i="1"/>
  <c r="S6572" i="1"/>
  <c r="S6575" i="1"/>
  <c r="S6577" i="1"/>
  <c r="S6580" i="1"/>
  <c r="S6582" i="1"/>
  <c r="S6584" i="1"/>
  <c r="S6586" i="1"/>
  <c r="S6587" i="1"/>
  <c r="S6588" i="1"/>
  <c r="S6591" i="1"/>
  <c r="S6592" i="1"/>
  <c r="S6593" i="1"/>
  <c r="S6597" i="1"/>
  <c r="S6601" i="1"/>
  <c r="S6603" i="1"/>
  <c r="S6605" i="1"/>
  <c r="S6607" i="1"/>
  <c r="S6609" i="1"/>
  <c r="S6611" i="1"/>
  <c r="S6612" i="1"/>
  <c r="S6615" i="1"/>
  <c r="S6616" i="1"/>
  <c r="S6618" i="1"/>
  <c r="S6621" i="1"/>
  <c r="S6622" i="1"/>
  <c r="S6625" i="1"/>
  <c r="S6626" i="1"/>
  <c r="S6627" i="1"/>
  <c r="S6630" i="1"/>
  <c r="S6633" i="1"/>
  <c r="S6637" i="1"/>
  <c r="S6639" i="1"/>
  <c r="S6642" i="1"/>
  <c r="S6644" i="1"/>
  <c r="S6645" i="1"/>
  <c r="S6646" i="1"/>
  <c r="S6649" i="1"/>
  <c r="S6651" i="1"/>
  <c r="S6654" i="1"/>
  <c r="S6655" i="1"/>
  <c r="S6656" i="1"/>
  <c r="S6657" i="1"/>
  <c r="S6660" i="1"/>
  <c r="S6664" i="1"/>
  <c r="S6666" i="1"/>
  <c r="S6667" i="1"/>
  <c r="S6670" i="1"/>
  <c r="S6671" i="1"/>
  <c r="S6672" i="1"/>
  <c r="S6673" i="1"/>
  <c r="S6674" i="1"/>
  <c r="S66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6AA80-BF3C-45AA-8783-CE649EF82E89}" name="Novo Documento de Texto" type="6" refreshedVersion="6" background="1" saveData="1">
    <textPr codePage="850" sourceFile="C:\Users\diogo\Desktop\Novo Documento de Texto.txt" decimal="," thousands=".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</futureMetadata>
  <valueMetadata count="1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</valueMetadata>
</metadata>
</file>

<file path=xl/sharedStrings.xml><?xml version="1.0" encoding="utf-8"?>
<sst xmlns="http://schemas.openxmlformats.org/spreadsheetml/2006/main" count="88554" uniqueCount="3298">
  <si>
    <t>codigo_estacao</t>
  </si>
  <si>
    <t>data</t>
  </si>
  <si>
    <t>hora</t>
  </si>
  <si>
    <t>temp_inst</t>
  </si>
  <si>
    <t>temp_max</t>
  </si>
  <si>
    <t>temp_min</t>
  </si>
  <si>
    <t>umid_inst</t>
  </si>
  <si>
    <t>umid_max</t>
  </si>
  <si>
    <t>umid_min</t>
  </si>
  <si>
    <t>pto_orvalho_inst</t>
  </si>
  <si>
    <t>pto_orvalho_max</t>
  </si>
  <si>
    <t>pto_orvalho_min</t>
  </si>
  <si>
    <t>pressao</t>
  </si>
  <si>
    <t>pressao_max</t>
  </si>
  <si>
    <t>pressao_min</t>
  </si>
  <si>
    <t>vento_direcao</t>
  </si>
  <si>
    <t>vento_vel</t>
  </si>
  <si>
    <t xml:space="preserve"> vento_rajada</t>
  </si>
  <si>
    <t>radiacao</t>
  </si>
  <si>
    <t>precipitacao</t>
  </si>
  <si>
    <t>A249</t>
  </si>
  <si>
    <t>30.3</t>
  </si>
  <si>
    <t>24.4</t>
  </si>
  <si>
    <t>1011.1</t>
  </si>
  <si>
    <t>2.8</t>
  </si>
  <si>
    <t>910.0</t>
  </si>
  <si>
    <t>0.0</t>
  </si>
  <si>
    <t>29.5</t>
  </si>
  <si>
    <t>23.4</t>
  </si>
  <si>
    <t>1010.1</t>
  </si>
  <si>
    <t>4.0</t>
  </si>
  <si>
    <t>596.7</t>
  </si>
  <si>
    <t>32.0</t>
  </si>
  <si>
    <t>32.4</t>
  </si>
  <si>
    <t>31.4</t>
  </si>
  <si>
    <t>22.3</t>
  </si>
  <si>
    <t>22.8</t>
  </si>
  <si>
    <t>21.7</t>
  </si>
  <si>
    <t>1007.0</t>
  </si>
  <si>
    <t>1007.7</t>
  </si>
  <si>
    <t>3.9</t>
  </si>
  <si>
    <t>8.6</t>
  </si>
  <si>
    <t>2444.</t>
  </si>
  <si>
    <t>31.8</t>
  </si>
  <si>
    <t>22.4</t>
  </si>
  <si>
    <t>1008.9</t>
  </si>
  <si>
    <t>126.1</t>
  </si>
  <si>
    <t>31.0</t>
  </si>
  <si>
    <t>30.1</t>
  </si>
  <si>
    <t>22.9</t>
  </si>
  <si>
    <t>18.1</t>
  </si>
  <si>
    <t>1007.6</t>
  </si>
  <si>
    <t>1008.0</t>
  </si>
  <si>
    <t>1007.5</t>
  </si>
  <si>
    <t>3.8</t>
  </si>
  <si>
    <t>7.3</t>
  </si>
  <si>
    <t>2291.</t>
  </si>
  <si>
    <t>29.0</t>
  </si>
  <si>
    <t>24.6</t>
  </si>
  <si>
    <t>1008.2</t>
  </si>
  <si>
    <t>1.9</t>
  </si>
  <si>
    <t>973.4</t>
  </si>
  <si>
    <t>24.8</t>
  </si>
  <si>
    <t>24.1</t>
  </si>
  <si>
    <t>23.5</t>
  </si>
  <si>
    <t>23.7</t>
  </si>
  <si>
    <t>1008.7</t>
  </si>
  <si>
    <t>0.8</t>
  </si>
  <si>
    <t>3.0</t>
  </si>
  <si>
    <t>481.7</t>
  </si>
  <si>
    <t>1.0</t>
  </si>
  <si>
    <t>25.3</t>
  </si>
  <si>
    <t>25.7</t>
  </si>
  <si>
    <t>23.8</t>
  </si>
  <si>
    <t>1006.7</t>
  </si>
  <si>
    <t>1006.6</t>
  </si>
  <si>
    <t>0.4</t>
  </si>
  <si>
    <t>1.8</t>
  </si>
  <si>
    <t>45.80</t>
  </si>
  <si>
    <t>24.5</t>
  </si>
  <si>
    <t>24.0</t>
  </si>
  <si>
    <t>23.3</t>
  </si>
  <si>
    <t>1009.6</t>
  </si>
  <si>
    <t>1.3</t>
  </si>
  <si>
    <t>5.0</t>
  </si>
  <si>
    <t>384.3</t>
  </si>
  <si>
    <t>2.4</t>
  </si>
  <si>
    <t>24.2</t>
  </si>
  <si>
    <t>24.9</t>
  </si>
  <si>
    <t>23.0</t>
  </si>
  <si>
    <t>1010.2</t>
  </si>
  <si>
    <t>1010.7</t>
  </si>
  <si>
    <t>3.1</t>
  </si>
  <si>
    <t>10.5</t>
  </si>
  <si>
    <t>1180.</t>
  </si>
  <si>
    <t>24.7</t>
  </si>
  <si>
    <t>1009.8</t>
  </si>
  <si>
    <t>1.7</t>
  </si>
  <si>
    <t>54.20</t>
  </si>
  <si>
    <t>23.2</t>
  </si>
  <si>
    <t>23.1</t>
  </si>
  <si>
    <t>2.2</t>
  </si>
  <si>
    <t>7.0</t>
  </si>
  <si>
    <t>510.4</t>
  </si>
  <si>
    <t>3.2</t>
  </si>
  <si>
    <t>1.1</t>
  </si>
  <si>
    <t>612.9</t>
  </si>
  <si>
    <t>25.6</t>
  </si>
  <si>
    <t>25.8</t>
  </si>
  <si>
    <t>23.9</t>
  </si>
  <si>
    <t>1006.3</t>
  </si>
  <si>
    <t>0.9</t>
  </si>
  <si>
    <t>2.9</t>
  </si>
  <si>
    <t>265.3</t>
  </si>
  <si>
    <t>25.9</t>
  </si>
  <si>
    <t>1.2</t>
  </si>
  <si>
    <t>3.5</t>
  </si>
  <si>
    <t>470.6</t>
  </si>
  <si>
    <t>25.0</t>
  </si>
  <si>
    <t>23.6</t>
  </si>
  <si>
    <t>1007.3</t>
  </si>
  <si>
    <t>25.2</t>
  </si>
  <si>
    <t>1010.3</t>
  </si>
  <si>
    <t>1009.7</t>
  </si>
  <si>
    <t>1.6</t>
  </si>
  <si>
    <t>5.4</t>
  </si>
  <si>
    <t>661.3</t>
  </si>
  <si>
    <t>2.6</t>
  </si>
  <si>
    <t>2.3</t>
  </si>
  <si>
    <t>144.3</t>
  </si>
  <si>
    <t>1008.5</t>
  </si>
  <si>
    <t>1007.9</t>
  </si>
  <si>
    <t>1008.8</t>
  </si>
  <si>
    <t>0.7</t>
  </si>
  <si>
    <t>2.1</t>
  </si>
  <si>
    <t>25.4</t>
  </si>
  <si>
    <t>24.3</t>
  </si>
  <si>
    <t>1009.5</t>
  </si>
  <si>
    <t>1.4</t>
  </si>
  <si>
    <t>550.5</t>
  </si>
  <si>
    <t>1007.8</t>
  </si>
  <si>
    <t>1010.4</t>
  </si>
  <si>
    <t>1010.0</t>
  </si>
  <si>
    <t>6.0</t>
  </si>
  <si>
    <t>403.4</t>
  </si>
  <si>
    <t>5.3</t>
  </si>
  <si>
    <t>288.8</t>
  </si>
  <si>
    <t>3.4</t>
  </si>
  <si>
    <t>25.1</t>
  </si>
  <si>
    <t>25.5</t>
  </si>
  <si>
    <t>1009.4</t>
  </si>
  <si>
    <t>4.8</t>
  </si>
  <si>
    <t>707.5</t>
  </si>
  <si>
    <t>1007.2</t>
  </si>
  <si>
    <t>4.1</t>
  </si>
  <si>
    <t>41.54</t>
  </si>
  <si>
    <t>26.1</t>
  </si>
  <si>
    <t>26.2</t>
  </si>
  <si>
    <t>1006.4</t>
  </si>
  <si>
    <t>1006.0</t>
  </si>
  <si>
    <t>6.6</t>
  </si>
  <si>
    <t>780.2</t>
  </si>
  <si>
    <t>1007.1</t>
  </si>
  <si>
    <t>22.6</t>
  </si>
  <si>
    <t>7.7</t>
  </si>
  <si>
    <t>218.5</t>
  </si>
  <si>
    <t>1006.2</t>
  </si>
  <si>
    <t>943.2</t>
  </si>
  <si>
    <t>5.8</t>
  </si>
  <si>
    <t>544.6</t>
  </si>
  <si>
    <t>4.3</t>
  </si>
  <si>
    <t>335.1</t>
  </si>
  <si>
    <t>1006.5</t>
  </si>
  <si>
    <t>2.5</t>
  </si>
  <si>
    <t>0.6</t>
  </si>
  <si>
    <t>1006.8</t>
  </si>
  <si>
    <t>2.0</t>
  </si>
  <si>
    <t>28.86</t>
  </si>
  <si>
    <t>0.5</t>
  </si>
  <si>
    <t>4.2</t>
  </si>
  <si>
    <t>1009.0</t>
  </si>
  <si>
    <t>1008.3</t>
  </si>
  <si>
    <t>3.3</t>
  </si>
  <si>
    <t>2.7</t>
  </si>
  <si>
    <t>100.2</t>
  </si>
  <si>
    <t>28.3</t>
  </si>
  <si>
    <t>28.6</t>
  </si>
  <si>
    <t>26.7</t>
  </si>
  <si>
    <t>1010.6</t>
  </si>
  <si>
    <t>2950.</t>
  </si>
  <si>
    <t>1008.4</t>
  </si>
  <si>
    <t>521.3</t>
  </si>
  <si>
    <t>26.8</t>
  </si>
  <si>
    <t>1010.8</t>
  </si>
  <si>
    <t>1659.</t>
  </si>
  <si>
    <t>27.7</t>
  </si>
  <si>
    <t>28.1</t>
  </si>
  <si>
    <t>1007.4</t>
  </si>
  <si>
    <t>5.9</t>
  </si>
  <si>
    <t>43.55</t>
  </si>
  <si>
    <t>29.9</t>
  </si>
  <si>
    <t>30.6</t>
  </si>
  <si>
    <t>27.8</t>
  </si>
  <si>
    <t>2358.</t>
  </si>
  <si>
    <t>28.9</t>
  </si>
  <si>
    <t>29.8</t>
  </si>
  <si>
    <t>28.2</t>
  </si>
  <si>
    <t>5.1</t>
  </si>
  <si>
    <t>30.0</t>
  </si>
  <si>
    <t>1009.9</t>
  </si>
  <si>
    <t>3509.</t>
  </si>
  <si>
    <t>1005.9</t>
  </si>
  <si>
    <t>7.1</t>
  </si>
  <si>
    <t>643.1</t>
  </si>
  <si>
    <t>31.2</t>
  </si>
  <si>
    <t>29.3</t>
  </si>
  <si>
    <t>22.2</t>
  </si>
  <si>
    <t>6.3</t>
  </si>
  <si>
    <t>2915.</t>
  </si>
  <si>
    <t>29.2</t>
  </si>
  <si>
    <t>30.8</t>
  </si>
  <si>
    <t>1005.6</t>
  </si>
  <si>
    <t>3.6</t>
  </si>
  <si>
    <t>1987.</t>
  </si>
  <si>
    <t>21.9</t>
  </si>
  <si>
    <t>6.7</t>
  </si>
  <si>
    <t>2673.</t>
  </si>
  <si>
    <t>1009.2</t>
  </si>
  <si>
    <t>27.5</t>
  </si>
  <si>
    <t>27.9</t>
  </si>
  <si>
    <t>6.2</t>
  </si>
  <si>
    <t>1009.1</t>
  </si>
  <si>
    <t>1008.6</t>
  </si>
  <si>
    <t>26.6</t>
  </si>
  <si>
    <t>6.4</t>
  </si>
  <si>
    <t>1725.</t>
  </si>
  <si>
    <t>26.9</t>
  </si>
  <si>
    <t>4.6</t>
  </si>
  <si>
    <t>1049.</t>
  </si>
  <si>
    <t>27.2</t>
  </si>
  <si>
    <t>4.4</t>
  </si>
  <si>
    <t>8.0</t>
  </si>
  <si>
    <t>2484.</t>
  </si>
  <si>
    <t>29.7</t>
  </si>
  <si>
    <t>1010.9</t>
  </si>
  <si>
    <t>1011.2</t>
  </si>
  <si>
    <t>1965.</t>
  </si>
  <si>
    <t>29.6</t>
  </si>
  <si>
    <t>6.9</t>
  </si>
  <si>
    <t>3193.</t>
  </si>
  <si>
    <t>29.4</t>
  </si>
  <si>
    <t>31.5</t>
  </si>
  <si>
    <t>9.7</t>
  </si>
  <si>
    <t>1924.</t>
  </si>
  <si>
    <t>1009.3</t>
  </si>
  <si>
    <t>13.57</t>
  </si>
  <si>
    <t>28.5</t>
  </si>
  <si>
    <t>112.2</t>
  </si>
  <si>
    <t>30.7</t>
  </si>
  <si>
    <t>7.2</t>
  </si>
  <si>
    <t>2221.</t>
  </si>
  <si>
    <t>29.1</t>
  </si>
  <si>
    <t>6.5</t>
  </si>
  <si>
    <t>651.9</t>
  </si>
  <si>
    <t>30.4</t>
  </si>
  <si>
    <t>27.1</t>
  </si>
  <si>
    <t>2452.</t>
  </si>
  <si>
    <t>755.7</t>
  </si>
  <si>
    <t>1.5</t>
  </si>
  <si>
    <t>211.5</t>
  </si>
  <si>
    <t>0.2</t>
  </si>
  <si>
    <t>3.7</t>
  </si>
  <si>
    <t>26.0</t>
  </si>
  <si>
    <t>1011.9</t>
  </si>
  <si>
    <t>883.9</t>
  </si>
  <si>
    <t>28.8</t>
  </si>
  <si>
    <t>1011.7</t>
  </si>
  <si>
    <t>2666.</t>
  </si>
  <si>
    <t>21.22</t>
  </si>
  <si>
    <t>27.3</t>
  </si>
  <si>
    <t>6.1</t>
  </si>
  <si>
    <t>28.4</t>
  </si>
  <si>
    <t>1012.2</t>
  </si>
  <si>
    <t>1012.3</t>
  </si>
  <si>
    <t>1958.</t>
  </si>
  <si>
    <t>27.6</t>
  </si>
  <si>
    <t>26.5</t>
  </si>
  <si>
    <t>5.6</t>
  </si>
  <si>
    <t>2022.</t>
  </si>
  <si>
    <t>6.8</t>
  </si>
  <si>
    <t>1928.</t>
  </si>
  <si>
    <t>31.3</t>
  </si>
  <si>
    <t>21.6</t>
  </si>
  <si>
    <t>2941.</t>
  </si>
  <si>
    <t>7.6</t>
  </si>
  <si>
    <t>2508.</t>
  </si>
  <si>
    <t>739.5</t>
  </si>
  <si>
    <t>31.6</t>
  </si>
  <si>
    <t>1008.1</t>
  </si>
  <si>
    <t>10.2</t>
  </si>
  <si>
    <t>1104.</t>
  </si>
  <si>
    <t>644.3</t>
  </si>
  <si>
    <t>28.0</t>
  </si>
  <si>
    <t>93.16</t>
  </si>
  <si>
    <t>240.2</t>
  </si>
  <si>
    <t>4.7</t>
  </si>
  <si>
    <t>1011.5</t>
  </si>
  <si>
    <t>280.3</t>
  </si>
  <si>
    <t>1012.0</t>
  </si>
  <si>
    <t>1981.</t>
  </si>
  <si>
    <t>27.0</t>
  </si>
  <si>
    <t>1011.3</t>
  </si>
  <si>
    <t>1011.4</t>
  </si>
  <si>
    <t>746.9</t>
  </si>
  <si>
    <t>1639.</t>
  </si>
  <si>
    <t>1011.0</t>
  </si>
  <si>
    <t>18.42</t>
  </si>
  <si>
    <t>31.1</t>
  </si>
  <si>
    <t>3098.</t>
  </si>
  <si>
    <t>1943.</t>
  </si>
  <si>
    <t>2541.</t>
  </si>
  <si>
    <t>27.4</t>
  </si>
  <si>
    <t>41.50</t>
  </si>
  <si>
    <t>318.5</t>
  </si>
  <si>
    <t>2430.</t>
  </si>
  <si>
    <t>664.0</t>
  </si>
  <si>
    <t>10.3</t>
  </si>
  <si>
    <t>1042.</t>
  </si>
  <si>
    <t>1010.5</t>
  </si>
  <si>
    <t>1011.8</t>
  </si>
  <si>
    <t>1011.6</t>
  </si>
  <si>
    <t>915.5</t>
  </si>
  <si>
    <t>244.0</t>
  </si>
  <si>
    <t>26.4</t>
  </si>
  <si>
    <t>786.0</t>
  </si>
  <si>
    <t>30.5</t>
  </si>
  <si>
    <t>9.1</t>
  </si>
  <si>
    <t>1813.</t>
  </si>
  <si>
    <t>13.07</t>
  </si>
  <si>
    <t>7.8</t>
  </si>
  <si>
    <t>1291.</t>
  </si>
  <si>
    <t>1390.</t>
  </si>
  <si>
    <t>30.2</t>
  </si>
  <si>
    <t>8.4</t>
  </si>
  <si>
    <t>1585.</t>
  </si>
  <si>
    <t>22.7</t>
  </si>
  <si>
    <t>1606.</t>
  </si>
  <si>
    <t>8.8</t>
  </si>
  <si>
    <t>980.5</t>
  </si>
  <si>
    <t>20.18</t>
  </si>
  <si>
    <t>8.5</t>
  </si>
  <si>
    <t>794.2</t>
  </si>
  <si>
    <t>270.6</t>
  </si>
  <si>
    <t>1012.1</t>
  </si>
  <si>
    <t>5.7</t>
  </si>
  <si>
    <t>1064.</t>
  </si>
  <si>
    <t>26.3</t>
  </si>
  <si>
    <t>1012.4</t>
  </si>
  <si>
    <t>5.5</t>
  </si>
  <si>
    <t>8.9</t>
  </si>
  <si>
    <t>215.8</t>
  </si>
  <si>
    <t>22.5</t>
  </si>
  <si>
    <t>2227.</t>
  </si>
  <si>
    <t>1012.6</t>
  </si>
  <si>
    <t>4.9</t>
  </si>
  <si>
    <t>1257.</t>
  </si>
  <si>
    <t>1324.</t>
  </si>
  <si>
    <t>10.80</t>
  </si>
  <si>
    <t>21.4</t>
  </si>
  <si>
    <t>1355.</t>
  </si>
  <si>
    <t>31.7</t>
  </si>
  <si>
    <t>8.2</t>
  </si>
  <si>
    <t>2620.</t>
  </si>
  <si>
    <t>21.8</t>
  </si>
  <si>
    <t>1992.</t>
  </si>
  <si>
    <t>9.0</t>
  </si>
  <si>
    <t>3850.</t>
  </si>
  <si>
    <t>22.0</t>
  </si>
  <si>
    <t>52.29</t>
  </si>
  <si>
    <t>695.0</t>
  </si>
  <si>
    <t>1094.</t>
  </si>
  <si>
    <t>629.6</t>
  </si>
  <si>
    <t>1474.</t>
  </si>
  <si>
    <t>21.3</t>
  </si>
  <si>
    <t>1879.</t>
  </si>
  <si>
    <t>28.7</t>
  </si>
  <si>
    <t>1012.5</t>
  </si>
  <si>
    <t>1858.</t>
  </si>
  <si>
    <t>21.5</t>
  </si>
  <si>
    <t>21.2</t>
  </si>
  <si>
    <t>2408.</t>
  </si>
  <si>
    <t>2114.</t>
  </si>
  <si>
    <t>30.9</t>
  </si>
  <si>
    <t>21.0</t>
  </si>
  <si>
    <t>1706.</t>
  </si>
  <si>
    <t>1881.</t>
  </si>
  <si>
    <t>22.1</t>
  </si>
  <si>
    <t>20.9</t>
  </si>
  <si>
    <t>2029.</t>
  </si>
  <si>
    <t>311.9</t>
  </si>
  <si>
    <t>64.34</t>
  </si>
  <si>
    <t>19.01</t>
  </si>
  <si>
    <t>851.5</t>
  </si>
  <si>
    <t>5.2</t>
  </si>
  <si>
    <t>771.4</t>
  </si>
  <si>
    <t>9.4</t>
  </si>
  <si>
    <t>269.4</t>
  </si>
  <si>
    <t>1012.7</t>
  </si>
  <si>
    <t>2019.</t>
  </si>
  <si>
    <t>2096.</t>
  </si>
  <si>
    <t>1372.</t>
  </si>
  <si>
    <t>1957.</t>
  </si>
  <si>
    <t>32.1</t>
  </si>
  <si>
    <t>2382.</t>
  </si>
  <si>
    <t>21.38</t>
  </si>
  <si>
    <t>31.9</t>
  </si>
  <si>
    <t>2197.</t>
  </si>
  <si>
    <t>213.0</t>
  </si>
  <si>
    <t>644.7</t>
  </si>
  <si>
    <t>7.5</t>
  </si>
  <si>
    <t>1020.</t>
  </si>
  <si>
    <t>20.57</t>
  </si>
  <si>
    <t>1012.9</t>
  </si>
  <si>
    <t>175.1</t>
  </si>
  <si>
    <t>92.14</t>
  </si>
  <si>
    <t>164.7</t>
  </si>
  <si>
    <t>17.8</t>
  </si>
  <si>
    <t>33.6</t>
  </si>
  <si>
    <t>7.4</t>
  </si>
  <si>
    <t>141.7</t>
  </si>
  <si>
    <t>14.8</t>
  </si>
  <si>
    <t>1013.2</t>
  </si>
  <si>
    <t>729.4</t>
  </si>
  <si>
    <t>1012.8</t>
  </si>
  <si>
    <t>541.4</t>
  </si>
  <si>
    <t>122.8</t>
  </si>
  <si>
    <t>148.3</t>
  </si>
  <si>
    <t>13.0</t>
  </si>
  <si>
    <t>176.7</t>
  </si>
  <si>
    <t>22.43</t>
  </si>
  <si>
    <t>4.5</t>
  </si>
  <si>
    <t>105.8</t>
  </si>
  <si>
    <t>46.73</t>
  </si>
  <si>
    <t>61.29</t>
  </si>
  <si>
    <t>1013.1</t>
  </si>
  <si>
    <t>0.418</t>
  </si>
  <si>
    <t>192.1</t>
  </si>
  <si>
    <t>1014.2</t>
  </si>
  <si>
    <t>22.82</t>
  </si>
  <si>
    <t>16.0</t>
  </si>
  <si>
    <t>1013.0</t>
  </si>
  <si>
    <t>1014.3</t>
  </si>
  <si>
    <t>21.69</t>
  </si>
  <si>
    <t>0.946</t>
  </si>
  <si>
    <t>578.0</t>
  </si>
  <si>
    <t>0.623</t>
  </si>
  <si>
    <t>44.59</t>
  </si>
  <si>
    <t>133.5</t>
  </si>
  <si>
    <t>387.6</t>
  </si>
  <si>
    <t>0.000</t>
  </si>
  <si>
    <t>11.2</t>
  </si>
  <si>
    <t>38.49</t>
  </si>
  <si>
    <t>178.1</t>
  </si>
  <si>
    <t>2723.</t>
  </si>
  <si>
    <t>29.82</t>
  </si>
  <si>
    <t>3359.</t>
  </si>
  <si>
    <t>1056.</t>
  </si>
  <si>
    <t>392.5</t>
  </si>
  <si>
    <t>2419.</t>
  </si>
  <si>
    <t>2759.</t>
  </si>
  <si>
    <t>1677.</t>
  </si>
  <si>
    <t>11.6</t>
  </si>
  <si>
    <t>2934.</t>
  </si>
  <si>
    <t>0.3</t>
  </si>
  <si>
    <t>3272.</t>
  </si>
  <si>
    <t>78.64</t>
  </si>
  <si>
    <t>7.9</t>
  </si>
  <si>
    <t>877.5</t>
  </si>
  <si>
    <t>1512.</t>
  </si>
  <si>
    <t>68.43</t>
  </si>
  <si>
    <t>573.1</t>
  </si>
  <si>
    <t>632.0</t>
  </si>
  <si>
    <t>1884.</t>
  </si>
  <si>
    <t>165.2</t>
  </si>
  <si>
    <t>1671.</t>
  </si>
  <si>
    <t>2035.</t>
  </si>
  <si>
    <t>2783.</t>
  </si>
  <si>
    <t>2018.</t>
  </si>
  <si>
    <t>673.6</t>
  </si>
  <si>
    <t>177.1</t>
  </si>
  <si>
    <t>0.028</t>
  </si>
  <si>
    <t>1312.</t>
  </si>
  <si>
    <t>366.6</t>
  </si>
  <si>
    <t>1013.4</t>
  </si>
  <si>
    <t>1013.3</t>
  </si>
  <si>
    <t>1137.</t>
  </si>
  <si>
    <t>1098.</t>
  </si>
  <si>
    <t>0.057</t>
  </si>
  <si>
    <t>1400.</t>
  </si>
  <si>
    <t>37.50</t>
  </si>
  <si>
    <t>2565.</t>
  </si>
  <si>
    <t>68.91</t>
  </si>
  <si>
    <t>2622.</t>
  </si>
  <si>
    <t>1864.</t>
  </si>
  <si>
    <t>2460.</t>
  </si>
  <si>
    <t>848.2</t>
  </si>
  <si>
    <t>1834.</t>
  </si>
  <si>
    <t>641.0</t>
  </si>
  <si>
    <t>188.4</t>
  </si>
  <si>
    <t>354.9</t>
  </si>
  <si>
    <t>1874.</t>
  </si>
  <si>
    <t>277.8</t>
  </si>
  <si>
    <t>762.6</t>
  </si>
  <si>
    <t>3073.</t>
  </si>
  <si>
    <t>11.13</t>
  </si>
  <si>
    <t>2963.</t>
  </si>
  <si>
    <t>1859.</t>
  </si>
  <si>
    <t>686.2</t>
  </si>
  <si>
    <t>1077.</t>
  </si>
  <si>
    <t>36.40</t>
  </si>
  <si>
    <t>803.9</t>
  </si>
  <si>
    <t>215.2</t>
  </si>
  <si>
    <t>1303.</t>
  </si>
  <si>
    <t>1783.</t>
  </si>
  <si>
    <t>1143.</t>
  </si>
  <si>
    <t>2243.</t>
  </si>
  <si>
    <t>1962.</t>
  </si>
  <si>
    <t>196.3</t>
  </si>
  <si>
    <t>12.8</t>
  </si>
  <si>
    <t>956.7</t>
  </si>
  <si>
    <t>8.7</t>
  </si>
  <si>
    <t>48.27</t>
  </si>
  <si>
    <t>727.9</t>
  </si>
  <si>
    <t>292.1</t>
  </si>
  <si>
    <t>1581.</t>
  </si>
  <si>
    <t>866.2</t>
  </si>
  <si>
    <t>544.5</t>
  </si>
  <si>
    <t>2857.</t>
  </si>
  <si>
    <t>1809.</t>
  </si>
  <si>
    <t>2457.</t>
  </si>
  <si>
    <t>1613.</t>
  </si>
  <si>
    <t>2679.</t>
  </si>
  <si>
    <t>3013.</t>
  </si>
  <si>
    <t>80.91</t>
  </si>
  <si>
    <t>599.5</t>
  </si>
  <si>
    <t>2580.</t>
  </si>
  <si>
    <t>10.4</t>
  </si>
  <si>
    <t>1561.</t>
  </si>
  <si>
    <t>18.04</t>
  </si>
  <si>
    <t>218.3</t>
  </si>
  <si>
    <t>966.9</t>
  </si>
  <si>
    <t>725.9</t>
  </si>
  <si>
    <t>9.6</t>
  </si>
  <si>
    <t>2112.</t>
  </si>
  <si>
    <t>1353.</t>
  </si>
  <si>
    <t>494.4</t>
  </si>
  <si>
    <t>1931.</t>
  </si>
  <si>
    <t>205.8</t>
  </si>
  <si>
    <t>42.85</t>
  </si>
  <si>
    <t>829.0</t>
  </si>
  <si>
    <t>19.7</t>
  </si>
  <si>
    <t>19.4</t>
  </si>
  <si>
    <t>2897.</t>
  </si>
  <si>
    <t>19.6</t>
  </si>
  <si>
    <t>2431.</t>
  </si>
  <si>
    <t>20.2</t>
  </si>
  <si>
    <t>19.5</t>
  </si>
  <si>
    <t>9.3</t>
  </si>
  <si>
    <t>1986.</t>
  </si>
  <si>
    <t>906.7</t>
  </si>
  <si>
    <t>20.3</t>
  </si>
  <si>
    <t>1807.</t>
  </si>
  <si>
    <t>20.4</t>
  </si>
  <si>
    <t>20.5</t>
  </si>
  <si>
    <t>20.0</t>
  </si>
  <si>
    <t>20.1</t>
  </si>
  <si>
    <t>52.96</t>
  </si>
  <si>
    <t>21.1</t>
  </si>
  <si>
    <t>378.2</t>
  </si>
  <si>
    <t>20.6</t>
  </si>
  <si>
    <t>8.3</t>
  </si>
  <si>
    <t>836.6</t>
  </si>
  <si>
    <t>292.3</t>
  </si>
  <si>
    <t>20.7</t>
  </si>
  <si>
    <t>8.1</t>
  </si>
  <si>
    <t>2072.</t>
  </si>
  <si>
    <t>1358.</t>
  </si>
  <si>
    <t>20.38</t>
  </si>
  <si>
    <t>20.8</t>
  </si>
  <si>
    <t>1013.7</t>
  </si>
  <si>
    <t>1014.1</t>
  </si>
  <si>
    <t>2152.</t>
  </si>
  <si>
    <t>1886.</t>
  </si>
  <si>
    <t>250.2</t>
  </si>
  <si>
    <t>43.65</t>
  </si>
  <si>
    <t>1013.6</t>
  </si>
  <si>
    <t>442.2</t>
  </si>
  <si>
    <t>792.7</t>
  </si>
  <si>
    <t>1643.</t>
  </si>
  <si>
    <t>697.7</t>
  </si>
  <si>
    <t>19.8</t>
  </si>
  <si>
    <t>2074.</t>
  </si>
  <si>
    <t>1151.</t>
  </si>
  <si>
    <t>1526.</t>
  </si>
  <si>
    <t>1014.4</t>
  </si>
  <si>
    <t>1013.8</t>
  </si>
  <si>
    <t>2374.</t>
  </si>
  <si>
    <t>1014.5</t>
  </si>
  <si>
    <t>2688.</t>
  </si>
  <si>
    <t>26.95</t>
  </si>
  <si>
    <t>338.6</t>
  </si>
  <si>
    <t>1245.</t>
  </si>
  <si>
    <t>2259.</t>
  </si>
  <si>
    <t>1013.5</t>
  </si>
  <si>
    <t>12.0</t>
  </si>
  <si>
    <t>2161.</t>
  </si>
  <si>
    <t>1342.</t>
  </si>
  <si>
    <t>2389.</t>
  </si>
  <si>
    <t>2316.</t>
  </si>
  <si>
    <t>1395.</t>
  </si>
  <si>
    <t>593.2</t>
  </si>
  <si>
    <t>57.42</t>
  </si>
  <si>
    <t>1014.0</t>
  </si>
  <si>
    <t>1169.</t>
  </si>
  <si>
    <t>12.4</t>
  </si>
  <si>
    <t>36.23</t>
  </si>
  <si>
    <t>1468.</t>
  </si>
  <si>
    <t>209.4</t>
  </si>
  <si>
    <t>922.7</t>
  </si>
  <si>
    <t>1767.</t>
  </si>
  <si>
    <t>1479.</t>
  </si>
  <si>
    <t>2657.</t>
  </si>
  <si>
    <t>2795.</t>
  </si>
  <si>
    <t>974.5</t>
  </si>
  <si>
    <t>589.0</t>
  </si>
  <si>
    <t>500.6</t>
  </si>
  <si>
    <t>78.37</t>
  </si>
  <si>
    <t>1013.9</t>
  </si>
  <si>
    <t>1273.</t>
  </si>
  <si>
    <t>1292.</t>
  </si>
  <si>
    <t>597.7</t>
  </si>
  <si>
    <t>198.3</t>
  </si>
  <si>
    <t>26.76</t>
  </si>
  <si>
    <t>1893.</t>
  </si>
  <si>
    <t>916.5</t>
  </si>
  <si>
    <t>512.5</t>
  </si>
  <si>
    <t>11.8</t>
  </si>
  <si>
    <t>361.4</t>
  </si>
  <si>
    <t>293.9</t>
  </si>
  <si>
    <t>301.6</t>
  </si>
  <si>
    <t>130.6</t>
  </si>
  <si>
    <t>20.56</t>
  </si>
  <si>
    <t>1976.</t>
  </si>
  <si>
    <t>335.9</t>
  </si>
  <si>
    <t>30.06</t>
  </si>
  <si>
    <t>694.1</t>
  </si>
  <si>
    <t>1225.</t>
  </si>
  <si>
    <t>1978.</t>
  </si>
  <si>
    <t>2300.</t>
  </si>
  <si>
    <t>19.9</t>
  </si>
  <si>
    <t>3440.</t>
  </si>
  <si>
    <t>1587.</t>
  </si>
  <si>
    <t>1895.</t>
  </si>
  <si>
    <t>469.5</t>
  </si>
  <si>
    <t>506.3</t>
  </si>
  <si>
    <t>76.59</t>
  </si>
  <si>
    <t>1630.</t>
  </si>
  <si>
    <t>27.67</t>
  </si>
  <si>
    <t>584.3</t>
  </si>
  <si>
    <t>1603.</t>
  </si>
  <si>
    <t>1520.</t>
  </si>
  <si>
    <t>1649.</t>
  </si>
  <si>
    <t>1443.</t>
  </si>
  <si>
    <t>1197.</t>
  </si>
  <si>
    <t>13.2</t>
  </si>
  <si>
    <t>308.0</t>
  </si>
  <si>
    <t>10.6</t>
  </si>
  <si>
    <t>449.2</t>
  </si>
  <si>
    <t>460.5</t>
  </si>
  <si>
    <t>197.8</t>
  </si>
  <si>
    <t>36.78</t>
  </si>
  <si>
    <t>16.12</t>
  </si>
  <si>
    <t>12.72</t>
  </si>
  <si>
    <t>1014.8</t>
  </si>
  <si>
    <t>1014.9</t>
  </si>
  <si>
    <t>1014.7</t>
  </si>
  <si>
    <t>1694.</t>
  </si>
  <si>
    <t>215.7</t>
  </si>
  <si>
    <t>430.2</t>
  </si>
  <si>
    <t>856.2</t>
  </si>
  <si>
    <t>2052.</t>
  </si>
  <si>
    <t>3268.</t>
  </si>
  <si>
    <t>3095.</t>
  </si>
  <si>
    <t>1295.</t>
  </si>
  <si>
    <t>113.7</t>
  </si>
  <si>
    <t>155.5</t>
  </si>
  <si>
    <t>637.4</t>
  </si>
  <si>
    <t>409.2</t>
  </si>
  <si>
    <t>1728.</t>
  </si>
  <si>
    <t>99.56</t>
  </si>
  <si>
    <t>1150.</t>
  </si>
  <si>
    <t>1654.</t>
  </si>
  <si>
    <t>1014.6</t>
  </si>
  <si>
    <t>796.5</t>
  </si>
  <si>
    <t>11.3</t>
  </si>
  <si>
    <t>836.0</t>
  </si>
  <si>
    <t>833.9</t>
  </si>
  <si>
    <t>1727.</t>
  </si>
  <si>
    <t>12.17</t>
  </si>
  <si>
    <t>153.5</t>
  </si>
  <si>
    <t>1192.</t>
  </si>
  <si>
    <t>942.0</t>
  </si>
  <si>
    <t>234.6</t>
  </si>
  <si>
    <t>1066.</t>
  </si>
  <si>
    <t>243.4</t>
  </si>
  <si>
    <t>2091.</t>
  </si>
  <si>
    <t>1278.</t>
  </si>
  <si>
    <t>20.41</t>
  </si>
  <si>
    <t>1935.</t>
  </si>
  <si>
    <t>22.33</t>
  </si>
  <si>
    <t>2922.</t>
  </si>
  <si>
    <t>2681.</t>
  </si>
  <si>
    <t>1375.</t>
  </si>
  <si>
    <t>1421.</t>
  </si>
  <si>
    <t>416.2</t>
  </si>
  <si>
    <t>329.9</t>
  </si>
  <si>
    <t>1265.</t>
  </si>
  <si>
    <t>908.8</t>
  </si>
  <si>
    <t>1294.</t>
  </si>
  <si>
    <t>1789.</t>
  </si>
  <si>
    <t>2084.</t>
  </si>
  <si>
    <t>2725.</t>
  </si>
  <si>
    <t>23.73</t>
  </si>
  <si>
    <t>53.10</t>
  </si>
  <si>
    <t>2177.</t>
  </si>
  <si>
    <t>748.0</t>
  </si>
  <si>
    <t>2961.</t>
  </si>
  <si>
    <t>3198.</t>
  </si>
  <si>
    <t>864.4</t>
  </si>
  <si>
    <t>1570.</t>
  </si>
  <si>
    <t>461.1</t>
  </si>
  <si>
    <t>2274.</t>
  </si>
  <si>
    <t>29.88</t>
  </si>
  <si>
    <t>872.2</t>
  </si>
  <si>
    <t>478.8</t>
  </si>
  <si>
    <t>57.38</t>
  </si>
  <si>
    <t>12.3</t>
  </si>
  <si>
    <t>2791.</t>
  </si>
  <si>
    <t>1941.</t>
  </si>
  <si>
    <t>626.3</t>
  </si>
  <si>
    <t>1006.9</t>
  </si>
  <si>
    <t>424.1</t>
  </si>
  <si>
    <t>1370.</t>
  </si>
  <si>
    <t>28.67</t>
  </si>
  <si>
    <t>443.0</t>
  </si>
  <si>
    <t>1719.</t>
  </si>
  <si>
    <t>0.530</t>
  </si>
  <si>
    <t>964.3</t>
  </si>
  <si>
    <t>706.7</t>
  </si>
  <si>
    <t>54.71</t>
  </si>
  <si>
    <t>1490.</t>
  </si>
  <si>
    <t>1853.</t>
  </si>
  <si>
    <t>2612.</t>
  </si>
  <si>
    <t>1121.</t>
  </si>
  <si>
    <t>1896.</t>
  </si>
  <si>
    <t>1328.</t>
  </si>
  <si>
    <t>679.8</t>
  </si>
  <si>
    <t>667.6</t>
  </si>
  <si>
    <t>46.39</t>
  </si>
  <si>
    <t>3201.</t>
  </si>
  <si>
    <t>957.8</t>
  </si>
  <si>
    <t>66.85</t>
  </si>
  <si>
    <t>1906.</t>
  </si>
  <si>
    <t>279.4</t>
  </si>
  <si>
    <t>2707.</t>
  </si>
  <si>
    <t>1909.</t>
  </si>
  <si>
    <t>1672.</t>
  </si>
  <si>
    <t>295.1</t>
  </si>
  <si>
    <t>769.1</t>
  </si>
  <si>
    <t>553.4</t>
  </si>
  <si>
    <t>214.2</t>
  </si>
  <si>
    <t>1043.</t>
  </si>
  <si>
    <t>199.8</t>
  </si>
  <si>
    <t>808.1</t>
  </si>
  <si>
    <t>72.88</t>
  </si>
  <si>
    <t>1753.</t>
  </si>
  <si>
    <t>806.7</t>
  </si>
  <si>
    <t>1745.</t>
  </si>
  <si>
    <t>1540.</t>
  </si>
  <si>
    <t>28.37</t>
  </si>
  <si>
    <t>34.00</t>
  </si>
  <si>
    <t>1703.</t>
  </si>
  <si>
    <t>3716.</t>
  </si>
  <si>
    <t>3036.</t>
  </si>
  <si>
    <t>3498.</t>
  </si>
  <si>
    <t>503.2</t>
  </si>
  <si>
    <t>226.3</t>
  </si>
  <si>
    <t>2171.</t>
  </si>
  <si>
    <t>1071.</t>
  </si>
  <si>
    <t>1535.</t>
  </si>
  <si>
    <t>2474.</t>
  </si>
  <si>
    <t>585.5</t>
  </si>
  <si>
    <t>1742.</t>
  </si>
  <si>
    <t>2519.</t>
  </si>
  <si>
    <t>17.01</t>
  </si>
  <si>
    <t>33.43</t>
  </si>
  <si>
    <t>224.4</t>
  </si>
  <si>
    <t>3165.</t>
  </si>
  <si>
    <t>180.2</t>
  </si>
  <si>
    <t>1810.</t>
  </si>
  <si>
    <t>754.9</t>
  </si>
  <si>
    <t>496.2</t>
  </si>
  <si>
    <t>546.9</t>
  </si>
  <si>
    <t>422.6</t>
  </si>
  <si>
    <t>2765.</t>
  </si>
  <si>
    <t>1467.</t>
  </si>
  <si>
    <t>873.6</t>
  </si>
  <si>
    <t>2103.</t>
  </si>
  <si>
    <t>2364.</t>
  </si>
  <si>
    <t>2900.</t>
  </si>
  <si>
    <t>2524.</t>
  </si>
  <si>
    <t>204.3</t>
  </si>
  <si>
    <t>47.72</t>
  </si>
  <si>
    <t>2267.</t>
  </si>
  <si>
    <t>567.9</t>
  </si>
  <si>
    <t>1044.</t>
  </si>
  <si>
    <t>2863.</t>
  </si>
  <si>
    <t>33.68</t>
  </si>
  <si>
    <t>2393.</t>
  </si>
  <si>
    <t>3012.</t>
  </si>
  <si>
    <t>2803.</t>
  </si>
  <si>
    <t>2446.</t>
  </si>
  <si>
    <t>369.0</t>
  </si>
  <si>
    <t>3081.</t>
  </si>
  <si>
    <t>64.02</t>
  </si>
  <si>
    <t>1593.</t>
  </si>
  <si>
    <t>599.2</t>
  </si>
  <si>
    <t>1181.</t>
  </si>
  <si>
    <t>1300.</t>
  </si>
  <si>
    <t>2090.</t>
  </si>
  <si>
    <t>2570.</t>
  </si>
  <si>
    <t>2279.</t>
  </si>
  <si>
    <t>799.4</t>
  </si>
  <si>
    <t>19.54</t>
  </si>
  <si>
    <t>301.4</t>
  </si>
  <si>
    <t>1625.</t>
  </si>
  <si>
    <t>428.6</t>
  </si>
  <si>
    <t>9.8</t>
  </si>
  <si>
    <t>1377.</t>
  </si>
  <si>
    <t>104.6</t>
  </si>
  <si>
    <t>2653.</t>
  </si>
  <si>
    <t>2246.</t>
  </si>
  <si>
    <t>1852.</t>
  </si>
  <si>
    <t>1414.</t>
  </si>
  <si>
    <t>32.26</t>
  </si>
  <si>
    <t>3542.</t>
  </si>
  <si>
    <t>408.0</t>
  </si>
  <si>
    <t>1484.</t>
  </si>
  <si>
    <t>202.1</t>
  </si>
  <si>
    <t>3199.</t>
  </si>
  <si>
    <t>1005.8</t>
  </si>
  <si>
    <t>1556.</t>
  </si>
  <si>
    <t>2450.</t>
  </si>
  <si>
    <t>2271.</t>
  </si>
  <si>
    <t>1207.</t>
  </si>
  <si>
    <t>634.1</t>
  </si>
  <si>
    <t>417.3</t>
  </si>
  <si>
    <t>10.11</t>
  </si>
  <si>
    <t>587.6</t>
  </si>
  <si>
    <t>93.68</t>
  </si>
  <si>
    <t>1079.</t>
  </si>
  <si>
    <t>270.9</t>
  </si>
  <si>
    <t>788.7</t>
  </si>
  <si>
    <t>164.0</t>
  </si>
  <si>
    <t>540.1</t>
  </si>
  <si>
    <t>1597.</t>
  </si>
  <si>
    <t>1732.</t>
  </si>
  <si>
    <t>1770.</t>
  </si>
  <si>
    <t>1435.</t>
  </si>
  <si>
    <t>0.348</t>
  </si>
  <si>
    <t>0.753</t>
  </si>
  <si>
    <t>30.04</t>
  </si>
  <si>
    <t>1275.</t>
  </si>
  <si>
    <t>1243.</t>
  </si>
  <si>
    <t>435.2</t>
  </si>
  <si>
    <t>1591.</t>
  </si>
  <si>
    <t>1411.</t>
  </si>
  <si>
    <t>1578.</t>
  </si>
  <si>
    <t>426.7</t>
  </si>
  <si>
    <t>40.97</t>
  </si>
  <si>
    <t>0.131</t>
  </si>
  <si>
    <t>1491.</t>
  </si>
  <si>
    <t>1883.</t>
  </si>
  <si>
    <t>766.8</t>
  </si>
  <si>
    <t>794.9</t>
  </si>
  <si>
    <t>873.3</t>
  </si>
  <si>
    <t>380.0</t>
  </si>
  <si>
    <t>101.4</t>
  </si>
  <si>
    <t>852.2</t>
  </si>
  <si>
    <t>192.6</t>
  </si>
  <si>
    <t>460.3</t>
  </si>
  <si>
    <t>2083.</t>
  </si>
  <si>
    <t>2339.</t>
  </si>
  <si>
    <t>0.927</t>
  </si>
  <si>
    <t>0.500</t>
  </si>
  <si>
    <t>0.943</t>
  </si>
  <si>
    <t>13.6</t>
  </si>
  <si>
    <t>1198.</t>
  </si>
  <si>
    <t>30.50</t>
  </si>
  <si>
    <t>0.152</t>
  </si>
  <si>
    <t>11.4</t>
  </si>
  <si>
    <t>1301.</t>
  </si>
  <si>
    <t>28.01</t>
  </si>
  <si>
    <t>301.2</t>
  </si>
  <si>
    <t>704.3</t>
  </si>
  <si>
    <t>938.5</t>
  </si>
  <si>
    <t>608.8</t>
  </si>
  <si>
    <t>941.9</t>
  </si>
  <si>
    <t>1384.</t>
  </si>
  <si>
    <t>2069.</t>
  </si>
  <si>
    <t>24.02</t>
  </si>
  <si>
    <t>15.11</t>
  </si>
  <si>
    <t>237.5</t>
  </si>
  <si>
    <t>768.9</t>
  </si>
  <si>
    <t>517.2</t>
  </si>
  <si>
    <t>809.1</t>
  </si>
  <si>
    <t>275.8</t>
  </si>
  <si>
    <t>1699.</t>
  </si>
  <si>
    <t>851.0</t>
  </si>
  <si>
    <t>0.509</t>
  </si>
  <si>
    <t>740.0</t>
  </si>
  <si>
    <t>9.2</t>
  </si>
  <si>
    <t>923.4</t>
  </si>
  <si>
    <t>449.5</t>
  </si>
  <si>
    <t>13.00</t>
  </si>
  <si>
    <t>920.3</t>
  </si>
  <si>
    <t>194.2</t>
  </si>
  <si>
    <t>1089.</t>
  </si>
  <si>
    <t>941.7</t>
  </si>
  <si>
    <t>827.0</t>
  </si>
  <si>
    <t>401.2</t>
  </si>
  <si>
    <t>32.32</t>
  </si>
  <si>
    <t>580.5</t>
  </si>
  <si>
    <t>520.8</t>
  </si>
  <si>
    <t>449.3</t>
  </si>
  <si>
    <t>538.2</t>
  </si>
  <si>
    <t>984.7</t>
  </si>
  <si>
    <t>992.4</t>
  </si>
  <si>
    <t>20.49</t>
  </si>
  <si>
    <t>326.9</t>
  </si>
  <si>
    <t>656.5</t>
  </si>
  <si>
    <t>763.5</t>
  </si>
  <si>
    <t>604.6</t>
  </si>
  <si>
    <t>39.03</t>
  </si>
  <si>
    <t>25.10</t>
  </si>
  <si>
    <t>1464.</t>
  </si>
  <si>
    <t>1362.</t>
  </si>
  <si>
    <t>1010.</t>
  </si>
  <si>
    <t>811.2</t>
  </si>
  <si>
    <t>16.88</t>
  </si>
  <si>
    <t>2073.</t>
  </si>
  <si>
    <t>2078.</t>
  </si>
  <si>
    <t>2232.</t>
  </si>
  <si>
    <t>364.9</t>
  </si>
  <si>
    <t>681.3</t>
  </si>
  <si>
    <t>136.8</t>
  </si>
  <si>
    <t>18.26</t>
  </si>
  <si>
    <t>1022.</t>
  </si>
  <si>
    <t>1144.</t>
  </si>
  <si>
    <t>1785.</t>
  </si>
  <si>
    <t>988.3</t>
  </si>
  <si>
    <t>368.5</t>
  </si>
  <si>
    <t>605.4</t>
  </si>
  <si>
    <t>1457.</t>
  </si>
  <si>
    <t>505.8</t>
  </si>
  <si>
    <t>1146.</t>
  </si>
  <si>
    <t>1743.</t>
  </si>
  <si>
    <t>33.15</t>
  </si>
  <si>
    <t>325.7</t>
  </si>
  <si>
    <t>24.76</t>
  </si>
  <si>
    <t>27.27</t>
  </si>
  <si>
    <t>236.1</t>
  </si>
  <si>
    <t>1122.</t>
  </si>
  <si>
    <t>322.6</t>
  </si>
  <si>
    <t>11.9</t>
  </si>
  <si>
    <t>2602.</t>
  </si>
  <si>
    <t>2237.</t>
  </si>
  <si>
    <t>660.4</t>
  </si>
  <si>
    <t>3111.</t>
  </si>
  <si>
    <t>1564.</t>
  </si>
  <si>
    <t>1195.</t>
  </si>
  <si>
    <t>3664.</t>
  </si>
  <si>
    <t>1360.</t>
  </si>
  <si>
    <t>20.37</t>
  </si>
  <si>
    <t>640.8</t>
  </si>
  <si>
    <t>2070.</t>
  </si>
  <si>
    <t>1191.</t>
  </si>
  <si>
    <t>349.7</t>
  </si>
  <si>
    <t>336.6</t>
  </si>
  <si>
    <t>2782.</t>
  </si>
  <si>
    <t>34.93</t>
  </si>
  <si>
    <t>1236.</t>
  </si>
  <si>
    <t>702.6</t>
  </si>
  <si>
    <t>658.9</t>
  </si>
  <si>
    <t>1393.</t>
  </si>
  <si>
    <t>736.2</t>
  </si>
  <si>
    <t>1661.</t>
  </si>
  <si>
    <t>1925.</t>
  </si>
  <si>
    <t>412.3</t>
  </si>
  <si>
    <t>50.52</t>
  </si>
  <si>
    <t>891.9</t>
  </si>
  <si>
    <t>13.89</t>
  </si>
  <si>
    <t>424.9</t>
  </si>
  <si>
    <t>1246.</t>
  </si>
  <si>
    <t>145.2</t>
  </si>
  <si>
    <t>0.300</t>
  </si>
  <si>
    <t>26.71</t>
  </si>
  <si>
    <t>257.5</t>
  </si>
  <si>
    <t>1913.</t>
  </si>
  <si>
    <t>1299.</t>
  </si>
  <si>
    <t>2527.</t>
  </si>
  <si>
    <t>1341.</t>
  </si>
  <si>
    <t>2169.</t>
  </si>
  <si>
    <t>2075.</t>
  </si>
  <si>
    <t>805.0</t>
  </si>
  <si>
    <t>506.2</t>
  </si>
  <si>
    <t>21.74</t>
  </si>
  <si>
    <t>1445.</t>
  </si>
  <si>
    <t>58.93</t>
  </si>
  <si>
    <t>443.5</t>
  </si>
  <si>
    <t>1176.</t>
  </si>
  <si>
    <t>2133.</t>
  </si>
  <si>
    <t>1514.</t>
  </si>
  <si>
    <t>1780.</t>
  </si>
  <si>
    <t>3708.</t>
  </si>
  <si>
    <t>660.3</t>
  </si>
  <si>
    <t>588.7</t>
  </si>
  <si>
    <t>313.3</t>
  </si>
  <si>
    <t>84.63</t>
  </si>
  <si>
    <t>1158.</t>
  </si>
  <si>
    <t>195.3</t>
  </si>
  <si>
    <t>687.3</t>
  </si>
  <si>
    <t>2134.</t>
  </si>
  <si>
    <t>938.8</t>
  </si>
  <si>
    <t>1331.</t>
  </si>
  <si>
    <t>1178.</t>
  </si>
  <si>
    <t>599.9</t>
  </si>
  <si>
    <t>628.2</t>
  </si>
  <si>
    <t>300.0</t>
  </si>
  <si>
    <t>27.75</t>
  </si>
  <si>
    <t>0.624</t>
  </si>
  <si>
    <t>605.8</t>
  </si>
  <si>
    <t>23.85</t>
  </si>
  <si>
    <t>197.6</t>
  </si>
  <si>
    <t>465.3</t>
  </si>
  <si>
    <t>656.9</t>
  </si>
  <si>
    <t>1330.</t>
  </si>
  <si>
    <t>518.9</t>
  </si>
  <si>
    <t>561.6</t>
  </si>
  <si>
    <t>526.0</t>
  </si>
  <si>
    <t>335.7</t>
  </si>
  <si>
    <t>113.9</t>
  </si>
  <si>
    <t>24.55</t>
  </si>
  <si>
    <t>373.5</t>
  </si>
  <si>
    <t>1450.</t>
  </si>
  <si>
    <t>3086.</t>
  </si>
  <si>
    <t>2494.</t>
  </si>
  <si>
    <t>1960.</t>
  </si>
  <si>
    <t>2031.</t>
  </si>
  <si>
    <t>1898.</t>
  </si>
  <si>
    <t>3149.</t>
  </si>
  <si>
    <t>578.1</t>
  </si>
  <si>
    <t>368.2</t>
  </si>
  <si>
    <t>273.8</t>
  </si>
  <si>
    <t>15.74</t>
  </si>
  <si>
    <t>1952.</t>
  </si>
  <si>
    <t>22.79</t>
  </si>
  <si>
    <t>440.5</t>
  </si>
  <si>
    <t>1738.</t>
  </si>
  <si>
    <t>2044.</t>
  </si>
  <si>
    <t>2701.</t>
  </si>
  <si>
    <t>2095.</t>
  </si>
  <si>
    <t>2217.</t>
  </si>
  <si>
    <t>1862.</t>
  </si>
  <si>
    <t>361.7</t>
  </si>
  <si>
    <t>308.1</t>
  </si>
  <si>
    <t>21.21</t>
  </si>
  <si>
    <t>582.0</t>
  </si>
  <si>
    <t>68.92</t>
  </si>
  <si>
    <t>425.9</t>
  </si>
  <si>
    <t>1130.</t>
  </si>
  <si>
    <t>1758.</t>
  </si>
  <si>
    <t>1240.</t>
  </si>
  <si>
    <t>2894.</t>
  </si>
  <si>
    <t>3266.</t>
  </si>
  <si>
    <t>1793.</t>
  </si>
  <si>
    <t>724.2</t>
  </si>
  <si>
    <t>442.8</t>
  </si>
  <si>
    <t>142.4</t>
  </si>
  <si>
    <t>59.42</t>
  </si>
  <si>
    <t>403.5</t>
  </si>
  <si>
    <t>860.5</t>
  </si>
  <si>
    <t>840.1</t>
  </si>
  <si>
    <t>2887.</t>
  </si>
  <si>
    <t>3377.</t>
  </si>
  <si>
    <t>3394.</t>
  </si>
  <si>
    <t>1212.</t>
  </si>
  <si>
    <t>1752.</t>
  </si>
  <si>
    <t>613.1</t>
  </si>
  <si>
    <t>196.8</t>
  </si>
  <si>
    <t>20.05</t>
  </si>
  <si>
    <t>1431.</t>
  </si>
  <si>
    <t>48.56</t>
  </si>
  <si>
    <t>207.6</t>
  </si>
  <si>
    <t>445.1</t>
  </si>
  <si>
    <t>1046.</t>
  </si>
  <si>
    <t>2080.</t>
  </si>
  <si>
    <t>1385.</t>
  </si>
  <si>
    <t>1349.</t>
  </si>
  <si>
    <t>1021.</t>
  </si>
  <si>
    <t>254.5</t>
  </si>
  <si>
    <t>96.88</t>
  </si>
  <si>
    <t>81.72</t>
  </si>
  <si>
    <t>934.8</t>
  </si>
  <si>
    <t>1702.</t>
  </si>
  <si>
    <t>20.87</t>
  </si>
  <si>
    <t>410.1</t>
  </si>
  <si>
    <t>2141.</t>
  </si>
  <si>
    <t>1705.</t>
  </si>
  <si>
    <t>2741.</t>
  </si>
  <si>
    <t>3514.</t>
  </si>
  <si>
    <t>3314.</t>
  </si>
  <si>
    <t>1837.</t>
  </si>
  <si>
    <t>997.1</t>
  </si>
  <si>
    <t>367.9</t>
  </si>
  <si>
    <t>20.85</t>
  </si>
  <si>
    <t>1553.</t>
  </si>
  <si>
    <t>54.76</t>
  </si>
  <si>
    <t>596.3</t>
  </si>
  <si>
    <t>2354.</t>
  </si>
  <si>
    <t>2116.</t>
  </si>
  <si>
    <t>953.8</t>
  </si>
  <si>
    <t>486.9</t>
  </si>
  <si>
    <t>241.8</t>
  </si>
  <si>
    <t>22.80</t>
  </si>
  <si>
    <t>1739.</t>
  </si>
  <si>
    <t>2355.</t>
  </si>
  <si>
    <t>80.37</t>
  </si>
  <si>
    <t>821.5</t>
  </si>
  <si>
    <t>2754.</t>
  </si>
  <si>
    <t>2844.</t>
  </si>
  <si>
    <t>3024.</t>
  </si>
  <si>
    <t>2735.</t>
  </si>
  <si>
    <t>1951.</t>
  </si>
  <si>
    <t>1006.1</t>
  </si>
  <si>
    <t>453.9</t>
  </si>
  <si>
    <t>10.68</t>
  </si>
  <si>
    <t>901.6</t>
  </si>
  <si>
    <t>887.2</t>
  </si>
  <si>
    <t>80.48</t>
  </si>
  <si>
    <t>386.1</t>
  </si>
  <si>
    <t>1268.</t>
  </si>
  <si>
    <t>2561.</t>
  </si>
  <si>
    <t>2465.</t>
  </si>
  <si>
    <t>1790.</t>
  </si>
  <si>
    <t>1223.</t>
  </si>
  <si>
    <t>837.6</t>
  </si>
  <si>
    <t>268.7</t>
  </si>
  <si>
    <t>13.88</t>
  </si>
  <si>
    <t>1159.</t>
  </si>
  <si>
    <t>65.55</t>
  </si>
  <si>
    <t>1532.</t>
  </si>
  <si>
    <t>513.9</t>
  </si>
  <si>
    <t>2184.</t>
  </si>
  <si>
    <t>2156.</t>
  </si>
  <si>
    <t>10.1</t>
  </si>
  <si>
    <t>11.5</t>
  </si>
  <si>
    <t>462.1</t>
  </si>
  <si>
    <t>320.9</t>
  </si>
  <si>
    <t>578.6</t>
  </si>
  <si>
    <t>559.5</t>
  </si>
  <si>
    <t>128.9</t>
  </si>
  <si>
    <t>29.53</t>
  </si>
  <si>
    <t>258.4</t>
  </si>
  <si>
    <t>53.88</t>
  </si>
  <si>
    <t>539.8</t>
  </si>
  <si>
    <t>248.9</t>
  </si>
  <si>
    <t>15.0</t>
  </si>
  <si>
    <t>71.65</t>
  </si>
  <si>
    <t>127.1</t>
  </si>
  <si>
    <t>333.4</t>
  </si>
  <si>
    <t>385.9</t>
  </si>
  <si>
    <t>270.5</t>
  </si>
  <si>
    <t>19.21</t>
  </si>
  <si>
    <t>0.236</t>
  </si>
  <si>
    <t>1302.</t>
  </si>
  <si>
    <t>122.2</t>
  </si>
  <si>
    <t>2379.</t>
  </si>
  <si>
    <t>2800.</t>
  </si>
  <si>
    <t>2445.</t>
  </si>
  <si>
    <t>2146.</t>
  </si>
  <si>
    <t>1494.</t>
  </si>
  <si>
    <t>727.8</t>
  </si>
  <si>
    <t>599.7</t>
  </si>
  <si>
    <t>635.9</t>
  </si>
  <si>
    <t>254.9</t>
  </si>
  <si>
    <t>998.5</t>
  </si>
  <si>
    <t>15.15</t>
  </si>
  <si>
    <t>990.3</t>
  </si>
  <si>
    <t>14.6</t>
  </si>
  <si>
    <t>0.793</t>
  </si>
  <si>
    <t>59.80</t>
  </si>
  <si>
    <t>2566.</t>
  </si>
  <si>
    <t>338.7</t>
  </si>
  <si>
    <t>2322.</t>
  </si>
  <si>
    <t>2913.</t>
  </si>
  <si>
    <t>2481.</t>
  </si>
  <si>
    <t>2493.</t>
  </si>
  <si>
    <t>2526.</t>
  </si>
  <si>
    <t>399.4</t>
  </si>
  <si>
    <t>172.8</t>
  </si>
  <si>
    <t>38.72</t>
  </si>
  <si>
    <t>919.9</t>
  </si>
  <si>
    <t>44.33</t>
  </si>
  <si>
    <t>355.4</t>
  </si>
  <si>
    <t>1944.</t>
  </si>
  <si>
    <t>2282.</t>
  </si>
  <si>
    <t>1798.</t>
  </si>
  <si>
    <t>1838.</t>
  </si>
  <si>
    <t>1869.</t>
  </si>
  <si>
    <t>572.2</t>
  </si>
  <si>
    <t>805.6</t>
  </si>
  <si>
    <t>780.5</t>
  </si>
  <si>
    <t>414.4</t>
  </si>
  <si>
    <t>15.86</t>
  </si>
  <si>
    <t>43.17</t>
  </si>
  <si>
    <t>466.6</t>
  </si>
  <si>
    <t>1184.</t>
  </si>
  <si>
    <t>1984.</t>
  </si>
  <si>
    <t>2225.</t>
  </si>
  <si>
    <t>1683.</t>
  </si>
  <si>
    <t>2772.</t>
  </si>
  <si>
    <t>3371.</t>
  </si>
  <si>
    <t>2930.</t>
  </si>
  <si>
    <t>2349.</t>
  </si>
  <si>
    <t>1700.</t>
  </si>
  <si>
    <t>197.3</t>
  </si>
  <si>
    <t>103.5</t>
  </si>
  <si>
    <t>14.4</t>
  </si>
  <si>
    <t>856.7</t>
  </si>
  <si>
    <t>1284.</t>
  </si>
  <si>
    <t>954.2</t>
  </si>
  <si>
    <t>1998.</t>
  </si>
  <si>
    <t>2383.</t>
  </si>
  <si>
    <t>1975.</t>
  </si>
  <si>
    <t>1073.</t>
  </si>
  <si>
    <t>702.8</t>
  </si>
  <si>
    <t>173.2</t>
  </si>
  <si>
    <t>21.90</t>
  </si>
  <si>
    <t>1442.</t>
  </si>
  <si>
    <t>18.73</t>
  </si>
  <si>
    <t>0.633</t>
  </si>
  <si>
    <t>53.55</t>
  </si>
  <si>
    <t>364.1</t>
  </si>
  <si>
    <t>2559.</t>
  </si>
  <si>
    <t>2438.</t>
  </si>
  <si>
    <t>2192.</t>
  </si>
  <si>
    <t>1322.</t>
  </si>
  <si>
    <t>510.0</t>
  </si>
  <si>
    <t>922.2</t>
  </si>
  <si>
    <t>0.1</t>
  </si>
  <si>
    <t>403.2</t>
  </si>
  <si>
    <t>12.70</t>
  </si>
  <si>
    <t>40.06</t>
  </si>
  <si>
    <t>142.7</t>
  </si>
  <si>
    <t>725.5</t>
  </si>
  <si>
    <t>791.0</t>
  </si>
  <si>
    <t>624.4</t>
  </si>
  <si>
    <t>582.6</t>
  </si>
  <si>
    <t>2443.</t>
  </si>
  <si>
    <t>2381.</t>
  </si>
  <si>
    <t>1110.</t>
  </si>
  <si>
    <t>173.7</t>
  </si>
  <si>
    <t>153.0</t>
  </si>
  <si>
    <t>690.9</t>
  </si>
  <si>
    <t>1713.</t>
  </si>
  <si>
    <t>21.61</t>
  </si>
  <si>
    <t>1463.</t>
  </si>
  <si>
    <t>105.2</t>
  </si>
  <si>
    <t>1545.</t>
  </si>
  <si>
    <t>1229.</t>
  </si>
  <si>
    <t>1517.</t>
  </si>
  <si>
    <t>308.3</t>
  </si>
  <si>
    <t>1948.</t>
  </si>
  <si>
    <t>583.2</t>
  </si>
  <si>
    <t>1118.</t>
  </si>
  <si>
    <t>15.71</t>
  </si>
  <si>
    <t>762.3</t>
  </si>
  <si>
    <t>25.34</t>
  </si>
  <si>
    <t>247.1</t>
  </si>
  <si>
    <t>1764.</t>
  </si>
  <si>
    <t>1652.</t>
  </si>
  <si>
    <t>2516.</t>
  </si>
  <si>
    <t>1854.</t>
  </si>
  <si>
    <t>1100.</t>
  </si>
  <si>
    <t>426.2</t>
  </si>
  <si>
    <t>386.4</t>
  </si>
  <si>
    <t>47.74</t>
  </si>
  <si>
    <t>639.6</t>
  </si>
  <si>
    <t>1093.</t>
  </si>
  <si>
    <t>882.5</t>
  </si>
  <si>
    <t>1092.</t>
  </si>
  <si>
    <t>1569.</t>
  </si>
  <si>
    <t>376.0</t>
  </si>
  <si>
    <t>1012.</t>
  </si>
  <si>
    <t>2219.</t>
  </si>
  <si>
    <t>0.060</t>
  </si>
  <si>
    <t>15.4</t>
  </si>
  <si>
    <t>27.22</t>
  </si>
  <si>
    <t>1618.</t>
  </si>
  <si>
    <t>560.5</t>
  </si>
  <si>
    <t>1028.</t>
  </si>
  <si>
    <t>19.60</t>
  </si>
  <si>
    <t>89.68</t>
  </si>
  <si>
    <t>313.0</t>
  </si>
  <si>
    <t>12.2</t>
  </si>
  <si>
    <t>673.0</t>
  </si>
  <si>
    <t>735.0</t>
  </si>
  <si>
    <t>1640.</t>
  </si>
  <si>
    <t>2563.</t>
  </si>
  <si>
    <t>16.19</t>
  </si>
  <si>
    <t>2879.</t>
  </si>
  <si>
    <t>3424.</t>
  </si>
  <si>
    <t>457.9</t>
  </si>
  <si>
    <t>23.43</t>
  </si>
  <si>
    <t>1363.</t>
  </si>
  <si>
    <t>1814.</t>
  </si>
  <si>
    <t>2577.</t>
  </si>
  <si>
    <t>2298.</t>
  </si>
  <si>
    <t>702.3</t>
  </si>
  <si>
    <t>948.4</t>
  </si>
  <si>
    <t>360.5</t>
  </si>
  <si>
    <t>1756.</t>
  </si>
  <si>
    <t>1448.</t>
  </si>
  <si>
    <t>3426.</t>
  </si>
  <si>
    <t>10.9</t>
  </si>
  <si>
    <t>2056.</t>
  </si>
  <si>
    <t>21.82</t>
  </si>
  <si>
    <t>46.69</t>
  </si>
  <si>
    <t>605.0</t>
  </si>
  <si>
    <t>2071.</t>
  </si>
  <si>
    <t>2181.</t>
  </si>
  <si>
    <t>2459.</t>
  </si>
  <si>
    <t>3636.</t>
  </si>
  <si>
    <t>38.01</t>
  </si>
  <si>
    <t>441.0</t>
  </si>
  <si>
    <t>1282.</t>
  </si>
  <si>
    <t>3321.</t>
  </si>
  <si>
    <t>3342.</t>
  </si>
  <si>
    <t>2480.</t>
  </si>
  <si>
    <t>32.2</t>
  </si>
  <si>
    <t>3391.</t>
  </si>
  <si>
    <t>32.3</t>
  </si>
  <si>
    <t>2067.</t>
  </si>
  <si>
    <t>1244.</t>
  </si>
  <si>
    <t>748.8</t>
  </si>
  <si>
    <t>315.5</t>
  </si>
  <si>
    <t>1465.</t>
  </si>
  <si>
    <t>1091.</t>
  </si>
  <si>
    <t>60.78</t>
  </si>
  <si>
    <t>572.0</t>
  </si>
  <si>
    <t>1875.</t>
  </si>
  <si>
    <t>3075.</t>
  </si>
  <si>
    <t>3406.</t>
  </si>
  <si>
    <t>3442.</t>
  </si>
  <si>
    <t>3283.</t>
  </si>
  <si>
    <t>32.5</t>
  </si>
  <si>
    <t>2942.</t>
  </si>
  <si>
    <t>1420.</t>
  </si>
  <si>
    <t>349.0</t>
  </si>
  <si>
    <t>1170.</t>
  </si>
  <si>
    <t>1849.</t>
  </si>
  <si>
    <t>378.3</t>
  </si>
  <si>
    <t>70.02</t>
  </si>
  <si>
    <t>2868.</t>
  </si>
  <si>
    <t>3397.</t>
  </si>
  <si>
    <t>2958.</t>
  </si>
  <si>
    <t>3603.</t>
  </si>
  <si>
    <t>2529.</t>
  </si>
  <si>
    <t>868.9</t>
  </si>
  <si>
    <t>360.9</t>
  </si>
  <si>
    <t>13.81</t>
  </si>
  <si>
    <t>0.399</t>
  </si>
  <si>
    <t>0.273</t>
  </si>
  <si>
    <t>0.503</t>
  </si>
  <si>
    <t>10.0</t>
  </si>
  <si>
    <t>11.44</t>
  </si>
  <si>
    <t>1115.</t>
  </si>
  <si>
    <t>22.60</t>
  </si>
  <si>
    <t>262.3</t>
  </si>
  <si>
    <t>1839.</t>
  </si>
  <si>
    <t>2413.</t>
  </si>
  <si>
    <t>3798.</t>
  </si>
  <si>
    <t>3233.</t>
  </si>
  <si>
    <t>1802.</t>
  </si>
  <si>
    <t>876.8</t>
  </si>
  <si>
    <t>228.5</t>
  </si>
  <si>
    <t>120.0</t>
  </si>
  <si>
    <t>817.3</t>
  </si>
  <si>
    <t>2380.</t>
  </si>
  <si>
    <t>1681.</t>
  </si>
  <si>
    <t>2921.</t>
  </si>
  <si>
    <t>3366.</t>
  </si>
  <si>
    <t>2820.</t>
  </si>
  <si>
    <t>1017.</t>
  </si>
  <si>
    <t>552.3</t>
  </si>
  <si>
    <t>135.6</t>
  </si>
  <si>
    <t>20.32</t>
  </si>
  <si>
    <t>535.8</t>
  </si>
  <si>
    <t>13.4</t>
  </si>
  <si>
    <t>76.88</t>
  </si>
  <si>
    <t>654.9</t>
  </si>
  <si>
    <t>299.5</t>
  </si>
  <si>
    <t>1541.</t>
  </si>
  <si>
    <t>1863.</t>
  </si>
  <si>
    <t>1005.4</t>
  </si>
  <si>
    <t>1005.3</t>
  </si>
  <si>
    <t>1298.</t>
  </si>
  <si>
    <t>339.1</t>
  </si>
  <si>
    <t>10.73</t>
  </si>
  <si>
    <t>981.0</t>
  </si>
  <si>
    <t>46.11</t>
  </si>
  <si>
    <t>323.5</t>
  </si>
  <si>
    <t>1536.</t>
  </si>
  <si>
    <t>1310.</t>
  </si>
  <si>
    <t>2205.</t>
  </si>
  <si>
    <t>2832.</t>
  </si>
  <si>
    <t>3132.</t>
  </si>
  <si>
    <t>13.7</t>
  </si>
  <si>
    <t>918.5</t>
  </si>
  <si>
    <t>18.8</t>
  </si>
  <si>
    <t>92.46</t>
  </si>
  <si>
    <t>145.9</t>
  </si>
  <si>
    <t>143.6</t>
  </si>
  <si>
    <t>0.582</t>
  </si>
  <si>
    <t>718.5</t>
  </si>
  <si>
    <t>13.45</t>
  </si>
  <si>
    <t>172.1</t>
  </si>
  <si>
    <t>1757.</t>
  </si>
  <si>
    <t>2627.</t>
  </si>
  <si>
    <t>2233.</t>
  </si>
  <si>
    <t>2059.</t>
  </si>
  <si>
    <t>888.4</t>
  </si>
  <si>
    <t>509.5</t>
  </si>
  <si>
    <t>15.83</t>
  </si>
  <si>
    <t>80.86</t>
  </si>
  <si>
    <t>956.3</t>
  </si>
  <si>
    <t>1410.</t>
  </si>
  <si>
    <t>1750.</t>
  </si>
  <si>
    <t>3360.</t>
  </si>
  <si>
    <t>3422.</t>
  </si>
  <si>
    <t>3448.</t>
  </si>
  <si>
    <t>1179.</t>
  </si>
  <si>
    <t>664.2</t>
  </si>
  <si>
    <t>1283.</t>
  </si>
  <si>
    <t>554.7</t>
  </si>
  <si>
    <t>955.3</t>
  </si>
  <si>
    <t>87.38</t>
  </si>
  <si>
    <t>570.0</t>
  </si>
  <si>
    <t>2030.</t>
  </si>
  <si>
    <t>2477.</t>
  </si>
  <si>
    <t>3308.</t>
  </si>
  <si>
    <t>3186.</t>
  </si>
  <si>
    <t>2191.</t>
  </si>
  <si>
    <t>1461.</t>
  </si>
  <si>
    <t>1103.</t>
  </si>
  <si>
    <t>362.2</t>
  </si>
  <si>
    <t>1492.</t>
  </si>
  <si>
    <t>3254.</t>
  </si>
  <si>
    <t>74.72</t>
  </si>
  <si>
    <t>464.2</t>
  </si>
  <si>
    <t>1233.</t>
  </si>
  <si>
    <t>943.4</t>
  </si>
  <si>
    <t>2624.</t>
  </si>
  <si>
    <t>3627.</t>
  </si>
  <si>
    <t>2838.</t>
  </si>
  <si>
    <t>627.7</t>
  </si>
  <si>
    <t>286.2</t>
  </si>
  <si>
    <t>18.49</t>
  </si>
  <si>
    <t>119.0</t>
  </si>
  <si>
    <t>769.0</t>
  </si>
  <si>
    <t>901.0</t>
  </si>
  <si>
    <t>1737.</t>
  </si>
  <si>
    <t>1665.</t>
  </si>
  <si>
    <t>689.5</t>
  </si>
  <si>
    <t>451.6</t>
  </si>
  <si>
    <t>835.9</t>
  </si>
  <si>
    <t>1956.</t>
  </si>
  <si>
    <t>1131.</t>
  </si>
  <si>
    <t>636.7</t>
  </si>
  <si>
    <t>171.6</t>
  </si>
  <si>
    <t>2700.</t>
  </si>
  <si>
    <t>72.30</t>
  </si>
  <si>
    <t>579.1</t>
  </si>
  <si>
    <t>1105.</t>
  </si>
  <si>
    <t>1398.</t>
  </si>
  <si>
    <t>1574.</t>
  </si>
  <si>
    <t>2207.</t>
  </si>
  <si>
    <t>1916.</t>
  </si>
  <si>
    <t>2352.</t>
  </si>
  <si>
    <t>319.0</t>
  </si>
  <si>
    <t>110.1</t>
  </si>
  <si>
    <t>0.184</t>
  </si>
  <si>
    <t>10.26</t>
  </si>
  <si>
    <t>783.4</t>
  </si>
  <si>
    <t>2336.</t>
  </si>
  <si>
    <t>869.8</t>
  </si>
  <si>
    <t>73.19</t>
  </si>
  <si>
    <t>388.8</t>
  </si>
  <si>
    <t>869.9</t>
  </si>
  <si>
    <t>1714.</t>
  </si>
  <si>
    <t>2640.</t>
  </si>
  <si>
    <t>2886.</t>
  </si>
  <si>
    <t>2935.</t>
  </si>
  <si>
    <t>75.91</t>
  </si>
  <si>
    <t>209.9</t>
  </si>
  <si>
    <t>1204.</t>
  </si>
  <si>
    <t>2990.</t>
  </si>
  <si>
    <t>831.7</t>
  </si>
  <si>
    <t>1860.</t>
  </si>
  <si>
    <t>2862.</t>
  </si>
  <si>
    <t>1231.</t>
  </si>
  <si>
    <t>368.4</t>
  </si>
  <si>
    <t>1796.</t>
  </si>
  <si>
    <t>177.7</t>
  </si>
  <si>
    <t>55.28</t>
  </si>
  <si>
    <t>962.8</t>
  </si>
  <si>
    <t>373.9</t>
  </si>
  <si>
    <t>668.2</t>
  </si>
  <si>
    <t>1496.</t>
  </si>
  <si>
    <t>339.4</t>
  </si>
  <si>
    <t>17.0</t>
  </si>
  <si>
    <t>601.7</t>
  </si>
  <si>
    <t>529.9</t>
  </si>
  <si>
    <t>2119.</t>
  </si>
  <si>
    <t>1664.</t>
  </si>
  <si>
    <t>1050.</t>
  </si>
  <si>
    <t>3051.</t>
  </si>
  <si>
    <t>3145.</t>
  </si>
  <si>
    <t>177.2</t>
  </si>
  <si>
    <t>16.83</t>
  </si>
  <si>
    <t>0.504</t>
  </si>
  <si>
    <t>2006.</t>
  </si>
  <si>
    <t>3215.</t>
  </si>
  <si>
    <t>1497.</t>
  </si>
  <si>
    <t>2094.</t>
  </si>
  <si>
    <t>748.9</t>
  </si>
  <si>
    <t>279.0</t>
  </si>
  <si>
    <t>10.28</t>
  </si>
  <si>
    <t>1036.</t>
  </si>
  <si>
    <t>59.70</t>
  </si>
  <si>
    <t>419.5</t>
  </si>
  <si>
    <t>1788.</t>
  </si>
  <si>
    <t>2278.</t>
  </si>
  <si>
    <t>2530.</t>
  </si>
  <si>
    <t>3052.</t>
  </si>
  <si>
    <t>2743.</t>
  </si>
  <si>
    <t>1637.</t>
  </si>
  <si>
    <t>278.1</t>
  </si>
  <si>
    <t>1947.</t>
  </si>
  <si>
    <t>42.48</t>
  </si>
  <si>
    <t>2854.</t>
  </si>
  <si>
    <t>548.3</t>
  </si>
  <si>
    <t>1336.</t>
  </si>
  <si>
    <t>95.62</t>
  </si>
  <si>
    <t>912.3</t>
  </si>
  <si>
    <t>2193.</t>
  </si>
  <si>
    <t>3018.</t>
  </si>
  <si>
    <t>2324.</t>
  </si>
  <si>
    <t>792.9</t>
  </si>
  <si>
    <t>32.9</t>
  </si>
  <si>
    <t>1856.</t>
  </si>
  <si>
    <t>536.0</t>
  </si>
  <si>
    <t>3303.</t>
  </si>
  <si>
    <t>14.94</t>
  </si>
  <si>
    <t>2251.</t>
  </si>
  <si>
    <t>1406.</t>
  </si>
  <si>
    <t>519.0</t>
  </si>
  <si>
    <t>2964.</t>
  </si>
  <si>
    <t>1537.</t>
  </si>
  <si>
    <t>56.40</t>
  </si>
  <si>
    <t>3343.</t>
  </si>
  <si>
    <t>3218.</t>
  </si>
  <si>
    <t>464.7</t>
  </si>
  <si>
    <t>2856.</t>
  </si>
  <si>
    <t>25.64</t>
  </si>
  <si>
    <t>95.83</t>
  </si>
  <si>
    <t>1558.</t>
  </si>
  <si>
    <t>788.1</t>
  </si>
  <si>
    <t>1508.</t>
  </si>
  <si>
    <t>2515.</t>
  </si>
  <si>
    <t>1090.</t>
  </si>
  <si>
    <t>3378.</t>
  </si>
  <si>
    <t>3317.</t>
  </si>
  <si>
    <t>1485.</t>
  </si>
  <si>
    <t>574.3</t>
  </si>
  <si>
    <t>14.14</t>
  </si>
  <si>
    <t>333.7</t>
  </si>
  <si>
    <t>56.84</t>
  </si>
  <si>
    <t>2290.</t>
  </si>
  <si>
    <t>2641.</t>
  </si>
  <si>
    <t>2595.</t>
  </si>
  <si>
    <t>2028.</t>
  </si>
  <si>
    <t>1397.</t>
  </si>
  <si>
    <t>1117.</t>
  </si>
  <si>
    <t>1054.</t>
  </si>
  <si>
    <t>278.6</t>
  </si>
  <si>
    <t>362.9</t>
  </si>
  <si>
    <t>36.24</t>
  </si>
  <si>
    <t>2326.</t>
  </si>
  <si>
    <t>2489.</t>
  </si>
  <si>
    <t>3065.</t>
  </si>
  <si>
    <t>3245.</t>
  </si>
  <si>
    <t>3315.</t>
  </si>
  <si>
    <t>1688.</t>
  </si>
  <si>
    <t>834.1</t>
  </si>
  <si>
    <t>290.4</t>
  </si>
  <si>
    <t>16.10</t>
  </si>
  <si>
    <t>1779.</t>
  </si>
  <si>
    <t>405.6</t>
  </si>
  <si>
    <t>112.5</t>
  </si>
  <si>
    <t>531.2</t>
  </si>
  <si>
    <t>57.84</t>
  </si>
  <si>
    <t>1202.</t>
  </si>
  <si>
    <t>1902.</t>
  </si>
  <si>
    <t>1847.</t>
  </si>
  <si>
    <t>3333.</t>
  </si>
  <si>
    <t>3299.</t>
  </si>
  <si>
    <t>3217.</t>
  </si>
  <si>
    <t>16.87</t>
  </si>
  <si>
    <t>392.2</t>
  </si>
  <si>
    <t>777.2</t>
  </si>
  <si>
    <t>1447.</t>
  </si>
  <si>
    <t>1772.</t>
  </si>
  <si>
    <t>2473.</t>
  </si>
  <si>
    <t>2966.</t>
  </si>
  <si>
    <t>2767.</t>
  </si>
  <si>
    <t>1741.</t>
  </si>
  <si>
    <t>920.0</t>
  </si>
  <si>
    <t>401.7</t>
  </si>
  <si>
    <t>21.10</t>
  </si>
  <si>
    <t>144.1</t>
  </si>
  <si>
    <t>689.8</t>
  </si>
  <si>
    <t>87.77</t>
  </si>
  <si>
    <t>1208.</t>
  </si>
  <si>
    <t>2850.</t>
  </si>
  <si>
    <t>3077.</t>
  </si>
  <si>
    <t>3220.</t>
  </si>
  <si>
    <t>2855.</t>
  </si>
  <si>
    <t>1821.</t>
  </si>
  <si>
    <t>1003.</t>
  </si>
  <si>
    <t>486.0</t>
  </si>
  <si>
    <t>13.29</t>
  </si>
  <si>
    <t>103.1</t>
  </si>
  <si>
    <t>518.5</t>
  </si>
  <si>
    <t>1937.</t>
  </si>
  <si>
    <t>2993.</t>
  </si>
  <si>
    <t>2273.</t>
  </si>
  <si>
    <t>3094.</t>
  </si>
  <si>
    <t>3159.</t>
  </si>
  <si>
    <t>937.5</t>
  </si>
  <si>
    <t>191.3</t>
  </si>
  <si>
    <t>40.40</t>
  </si>
  <si>
    <t>3567.</t>
  </si>
  <si>
    <t>236.4</t>
  </si>
  <si>
    <t>1343.</t>
  </si>
  <si>
    <t>3393.</t>
  </si>
  <si>
    <t>2201.</t>
  </si>
  <si>
    <t>2347.</t>
  </si>
  <si>
    <t>22.75</t>
  </si>
  <si>
    <t>1441.</t>
  </si>
  <si>
    <t>765.1</t>
  </si>
  <si>
    <t>100.7</t>
  </si>
  <si>
    <t>1843.</t>
  </si>
  <si>
    <t>1501.</t>
  </si>
  <si>
    <t>2436.</t>
  </si>
  <si>
    <t>2234.</t>
  </si>
  <si>
    <t>3460.</t>
  </si>
  <si>
    <t>34.04</t>
  </si>
  <si>
    <t>546.6</t>
  </si>
  <si>
    <t>1451.</t>
  </si>
  <si>
    <t>3238.</t>
  </si>
  <si>
    <t>2148.</t>
  </si>
  <si>
    <t>1889.</t>
  </si>
  <si>
    <t>19.12</t>
  </si>
  <si>
    <t>1318.</t>
  </si>
  <si>
    <t>479.1</t>
  </si>
  <si>
    <t>225.5</t>
  </si>
  <si>
    <t>1934.</t>
  </si>
  <si>
    <t>3295.</t>
  </si>
  <si>
    <t>699.5</t>
  </si>
  <si>
    <t>12.1</t>
  </si>
  <si>
    <t>977.7</t>
  </si>
  <si>
    <t>2405.</t>
  </si>
  <si>
    <t>1610.</t>
  </si>
  <si>
    <t>737.0</t>
  </si>
  <si>
    <t>80.85</t>
  </si>
  <si>
    <t>3010.</t>
  </si>
  <si>
    <t>3061.</t>
  </si>
  <si>
    <t>1408.</t>
  </si>
  <si>
    <t>2261.</t>
  </si>
  <si>
    <t>3328.</t>
  </si>
  <si>
    <t>3038.</t>
  </si>
  <si>
    <t>463.1</t>
  </si>
  <si>
    <t>93.19</t>
  </si>
  <si>
    <t>1592.</t>
  </si>
  <si>
    <t>632.5</t>
  </si>
  <si>
    <t>3281.</t>
  </si>
  <si>
    <t>1946.</t>
  </si>
  <si>
    <t>2123.</t>
  </si>
  <si>
    <t>30.22</t>
  </si>
  <si>
    <t>854.4</t>
  </si>
  <si>
    <t>2107.</t>
  </si>
  <si>
    <t>2579.</t>
  </si>
  <si>
    <t>321.3</t>
  </si>
  <si>
    <t>16.92</t>
  </si>
  <si>
    <t>2418.</t>
  </si>
  <si>
    <t>1627.</t>
  </si>
  <si>
    <t>1590.</t>
  </si>
  <si>
    <t>816.9</t>
  </si>
  <si>
    <t>367.5</t>
  </si>
  <si>
    <t>1187.</t>
  </si>
  <si>
    <t>9.5</t>
  </si>
  <si>
    <t>2356.</t>
  </si>
  <si>
    <t>363.9</t>
  </si>
  <si>
    <t>67.76</t>
  </si>
  <si>
    <t>3262.</t>
  </si>
  <si>
    <t>2248.</t>
  </si>
  <si>
    <t>2680.</t>
  </si>
  <si>
    <t>2615.</t>
  </si>
  <si>
    <t>572.8</t>
  </si>
  <si>
    <t>1511.</t>
  </si>
  <si>
    <t>231.0</t>
  </si>
  <si>
    <t>16.34</t>
  </si>
  <si>
    <t>862.7</t>
  </si>
  <si>
    <t>2758.</t>
  </si>
  <si>
    <t>23.49</t>
  </si>
  <si>
    <t>2907.</t>
  </si>
  <si>
    <t>359.4</t>
  </si>
  <si>
    <t>1381.</t>
  </si>
  <si>
    <t>226.6</t>
  </si>
  <si>
    <t>36.67</t>
  </si>
  <si>
    <t>2060.</t>
  </si>
  <si>
    <t>2951.</t>
  </si>
  <si>
    <t>37.14</t>
  </si>
  <si>
    <t>1704.</t>
  </si>
  <si>
    <t>708.5</t>
  </si>
  <si>
    <t>2799.</t>
  </si>
  <si>
    <t>2115.</t>
  </si>
  <si>
    <t>1271.</t>
  </si>
  <si>
    <t>18.23</t>
  </si>
  <si>
    <t>705.6</t>
  </si>
  <si>
    <t>67.45</t>
  </si>
  <si>
    <t>1980.</t>
  </si>
  <si>
    <t>21.28</t>
  </si>
  <si>
    <t>389.7</t>
  </si>
  <si>
    <t>22.37</t>
  </si>
  <si>
    <t>1979.</t>
  </si>
  <si>
    <t>2914.</t>
  </si>
  <si>
    <t>2102.</t>
  </si>
  <si>
    <t>1900.</t>
  </si>
  <si>
    <t>2230.</t>
  </si>
  <si>
    <t>1008.</t>
  </si>
  <si>
    <t>367.6</t>
  </si>
  <si>
    <t>2730.</t>
  </si>
  <si>
    <t>1850.</t>
  </si>
  <si>
    <t>971.0</t>
  </si>
  <si>
    <t>712.8</t>
  </si>
  <si>
    <t>47.35</t>
  </si>
  <si>
    <t>52.91</t>
  </si>
  <si>
    <t>3196.</t>
  </si>
  <si>
    <t>294.6</t>
  </si>
  <si>
    <t>662.7</t>
  </si>
  <si>
    <t>2586.</t>
  </si>
  <si>
    <t>2801.</t>
  </si>
  <si>
    <t>2099.</t>
  </si>
  <si>
    <t>2190.</t>
  </si>
  <si>
    <t>2372.</t>
  </si>
  <si>
    <t>1422.</t>
  </si>
  <si>
    <t>22.46</t>
  </si>
  <si>
    <t>473.6</t>
  </si>
  <si>
    <t>1629.</t>
  </si>
  <si>
    <t>2111.</t>
  </si>
  <si>
    <t>102.9</t>
  </si>
  <si>
    <t>2149.</t>
  </si>
  <si>
    <t>588.5</t>
  </si>
  <si>
    <t>1836.</t>
  </si>
  <si>
    <t>912.6</t>
  </si>
  <si>
    <t>1136.</t>
  </si>
  <si>
    <t>17.19</t>
  </si>
  <si>
    <t>346.8</t>
  </si>
  <si>
    <t>347.9</t>
  </si>
  <si>
    <t>31.69</t>
  </si>
  <si>
    <t>3293.</t>
  </si>
  <si>
    <t>822.1</t>
  </si>
  <si>
    <t>2023.</t>
  </si>
  <si>
    <t>782.7</t>
  </si>
  <si>
    <t>1523.</t>
  </si>
  <si>
    <t>2504.</t>
  </si>
  <si>
    <t>3109.</t>
  </si>
  <si>
    <t>657.8</t>
  </si>
  <si>
    <t>14.43</t>
  </si>
  <si>
    <t>179.6</t>
  </si>
  <si>
    <t>380.3</t>
  </si>
  <si>
    <t>2719.</t>
  </si>
  <si>
    <t>66.52</t>
  </si>
  <si>
    <t>1321.</t>
  </si>
  <si>
    <t>2270.</t>
  </si>
  <si>
    <t>3161.</t>
  </si>
  <si>
    <t>2012.</t>
  </si>
  <si>
    <t>944.1</t>
  </si>
  <si>
    <t>558.5</t>
  </si>
  <si>
    <t>13.1</t>
  </si>
  <si>
    <t>71.00</t>
  </si>
  <si>
    <t>16.2</t>
  </si>
  <si>
    <t>239.3</t>
  </si>
  <si>
    <t>1399.</t>
  </si>
  <si>
    <t>2749.</t>
  </si>
  <si>
    <t>1345.</t>
  </si>
  <si>
    <t>740.3</t>
  </si>
  <si>
    <t>16.51</t>
  </si>
  <si>
    <t>161.0</t>
  </si>
  <si>
    <t>153.3</t>
  </si>
  <si>
    <t>342.3</t>
  </si>
  <si>
    <t>44.78</t>
  </si>
  <si>
    <t>714.2</t>
  </si>
  <si>
    <t>520.2</t>
  </si>
  <si>
    <t>693.2</t>
  </si>
  <si>
    <t>2769.</t>
  </si>
  <si>
    <t>2551.</t>
  </si>
  <si>
    <t>3141.</t>
  </si>
  <si>
    <t>1403.</t>
  </si>
  <si>
    <t>498.1</t>
  </si>
  <si>
    <t>23.88</t>
  </si>
  <si>
    <t>2268.</t>
  </si>
  <si>
    <t>2969.</t>
  </si>
  <si>
    <t>0.412</t>
  </si>
  <si>
    <t>1313.</t>
  </si>
  <si>
    <t>423.8</t>
  </si>
  <si>
    <t>34.06</t>
  </si>
  <si>
    <t>37.76</t>
  </si>
  <si>
    <t>379.4</t>
  </si>
  <si>
    <t>3204.</t>
  </si>
  <si>
    <t>2766.</t>
  </si>
  <si>
    <t>3296.</t>
  </si>
  <si>
    <t>3206.</t>
  </si>
  <si>
    <t>2672.</t>
  </si>
  <si>
    <t>932.8</t>
  </si>
  <si>
    <t>29.61</t>
  </si>
  <si>
    <t>124.2</t>
  </si>
  <si>
    <t>2522.</t>
  </si>
  <si>
    <t>2898.</t>
  </si>
  <si>
    <t>626.1</t>
  </si>
  <si>
    <t>16.78</t>
  </si>
  <si>
    <t>2427.</t>
  </si>
  <si>
    <t>2017.</t>
  </si>
  <si>
    <t>1598.</t>
  </si>
  <si>
    <t>797.4</t>
  </si>
  <si>
    <t>449.4</t>
  </si>
  <si>
    <t>57.04</t>
  </si>
  <si>
    <t>25.55</t>
  </si>
  <si>
    <t>3146.</t>
  </si>
  <si>
    <t>3300.</t>
  </si>
  <si>
    <t>493.1</t>
  </si>
  <si>
    <t>1877.</t>
  </si>
  <si>
    <t>545.4</t>
  </si>
  <si>
    <t>3210.</t>
  </si>
  <si>
    <t>1038.</t>
  </si>
  <si>
    <t>57.15</t>
  </si>
  <si>
    <t>655.5</t>
  </si>
  <si>
    <t>392.4</t>
  </si>
  <si>
    <t>2342.</t>
  </si>
  <si>
    <t>2830.</t>
  </si>
  <si>
    <t>1557.</t>
  </si>
  <si>
    <t>2041.</t>
  </si>
  <si>
    <t>488.8</t>
  </si>
  <si>
    <t>35.80</t>
  </si>
  <si>
    <t>3200.</t>
  </si>
  <si>
    <t>2760.</t>
  </si>
  <si>
    <t>1855.</t>
  </si>
  <si>
    <t>35.00</t>
  </si>
  <si>
    <t>1678.</t>
  </si>
  <si>
    <t>584.4</t>
  </si>
  <si>
    <t>650.1</t>
  </si>
  <si>
    <t>629.9</t>
  </si>
  <si>
    <t>28.87</t>
  </si>
  <si>
    <t>243.1</t>
  </si>
  <si>
    <t>2027.</t>
  </si>
  <si>
    <t>26.28</t>
  </si>
  <si>
    <t>2859.</t>
  </si>
  <si>
    <t>3275.</t>
  </si>
  <si>
    <t>3142.</t>
  </si>
  <si>
    <t>2949.</t>
  </si>
  <si>
    <t>2038.</t>
  </si>
  <si>
    <t>2828.</t>
  </si>
  <si>
    <t>1015.2</t>
  </si>
  <si>
    <t>1025.</t>
  </si>
  <si>
    <t>274.3</t>
  </si>
  <si>
    <t>828.0</t>
  </si>
  <si>
    <t>19.92</t>
  </si>
  <si>
    <t>28.05</t>
  </si>
  <si>
    <t>1015.0</t>
  </si>
  <si>
    <t>1015.1</t>
  </si>
  <si>
    <t>2768.</t>
  </si>
  <si>
    <t>3128.</t>
  </si>
  <si>
    <t>1897.</t>
  </si>
  <si>
    <t>26.87</t>
  </si>
  <si>
    <t>17.53</t>
  </si>
  <si>
    <t>162.3</t>
  </si>
  <si>
    <t>827.8</t>
  </si>
  <si>
    <t>247.5</t>
  </si>
  <si>
    <t>595.7</t>
  </si>
  <si>
    <t>1391.</t>
  </si>
  <si>
    <t>1247.</t>
  </si>
  <si>
    <t>1784.</t>
  </si>
  <si>
    <t>1872.</t>
  </si>
  <si>
    <t>2147.</t>
  </si>
  <si>
    <t>1776.</t>
  </si>
  <si>
    <t>21.62</t>
  </si>
  <si>
    <t>2088.</t>
  </si>
  <si>
    <t>516.9</t>
  </si>
  <si>
    <t>660.0</t>
  </si>
  <si>
    <t>197.4</t>
  </si>
  <si>
    <t>65.21</t>
  </si>
  <si>
    <t>2739.</t>
  </si>
  <si>
    <t>2971.</t>
  </si>
  <si>
    <t>3150.</t>
  </si>
  <si>
    <t>3126.</t>
  </si>
  <si>
    <t>583.7</t>
  </si>
  <si>
    <t>1993.</t>
  </si>
  <si>
    <t>28.99</t>
  </si>
  <si>
    <t>3007.</t>
  </si>
  <si>
    <t>391.6</t>
  </si>
  <si>
    <t>22.09</t>
  </si>
  <si>
    <t>2686.</t>
  </si>
  <si>
    <t>503.6</t>
  </si>
  <si>
    <t>2538.</t>
  </si>
  <si>
    <t>2483.</t>
  </si>
  <si>
    <t>1210.</t>
  </si>
  <si>
    <t>531.9</t>
  </si>
  <si>
    <t>19.38</t>
  </si>
  <si>
    <t>2536.</t>
  </si>
  <si>
    <t>1830.</t>
  </si>
  <si>
    <t>40.63</t>
  </si>
  <si>
    <t>351.4</t>
  </si>
  <si>
    <t>2981.</t>
  </si>
  <si>
    <t>2821.</t>
  </si>
  <si>
    <t>2216.</t>
  </si>
  <si>
    <t>15.23</t>
  </si>
  <si>
    <t>244.7</t>
  </si>
  <si>
    <t>3030.</t>
  </si>
  <si>
    <t>3273.</t>
  </si>
  <si>
    <t>2512.</t>
  </si>
  <si>
    <t>47.46</t>
  </si>
  <si>
    <t>547.3</t>
  </si>
  <si>
    <t>2794.</t>
  </si>
  <si>
    <t>25.09</t>
  </si>
  <si>
    <t>2609.</t>
  </si>
  <si>
    <t>429.8</t>
  </si>
  <si>
    <t>2293.</t>
  </si>
  <si>
    <t>446.3</t>
  </si>
  <si>
    <t>52.22</t>
  </si>
  <si>
    <t>3103.</t>
  </si>
  <si>
    <t>2721.</t>
  </si>
  <si>
    <t>2013.</t>
  </si>
  <si>
    <t>1072.</t>
  </si>
  <si>
    <t>2265.</t>
  </si>
  <si>
    <t>292.7</t>
  </si>
  <si>
    <t>284.4</t>
  </si>
  <si>
    <t>12.6</t>
  </si>
  <si>
    <t>1717.</t>
  </si>
  <si>
    <t>34.02</t>
  </si>
  <si>
    <t>1782.</t>
  </si>
  <si>
    <t>653.6</t>
  </si>
  <si>
    <t>98.93</t>
  </si>
  <si>
    <t>3151.</t>
  </si>
  <si>
    <t>27.26</t>
  </si>
  <si>
    <t>1673.</t>
  </si>
  <si>
    <t>2636.</t>
  </si>
  <si>
    <t>36.31</t>
  </si>
  <si>
    <t>463.2</t>
  </si>
  <si>
    <t>567.4</t>
  </si>
  <si>
    <t>24.12</t>
  </si>
  <si>
    <t>403.0</t>
  </si>
  <si>
    <t>3082.</t>
  </si>
  <si>
    <t>152.7</t>
  </si>
  <si>
    <t>2804.</t>
  </si>
  <si>
    <t>27.02</t>
  </si>
  <si>
    <t>14.74</t>
  </si>
  <si>
    <t>1549.</t>
  </si>
  <si>
    <t>2256.</t>
  </si>
  <si>
    <t>283.7</t>
  </si>
  <si>
    <t>2137.</t>
  </si>
  <si>
    <t>1554.</t>
  </si>
  <si>
    <t>671.7</t>
  </si>
  <si>
    <t>1338.</t>
  </si>
  <si>
    <t>272.7</t>
  </si>
  <si>
    <t>2160.</t>
  </si>
  <si>
    <t>2236.</t>
  </si>
  <si>
    <t>2572.</t>
  </si>
  <si>
    <t>2889.</t>
  </si>
  <si>
    <t>2817.</t>
  </si>
  <si>
    <t>2213.</t>
  </si>
  <si>
    <t>780.3</t>
  </si>
  <si>
    <t>65.26</t>
  </si>
  <si>
    <t>187.3</t>
  </si>
  <si>
    <t>986.3</t>
  </si>
  <si>
    <t>65.89</t>
  </si>
  <si>
    <t>41.45</t>
  </si>
  <si>
    <t>583.6</t>
  </si>
  <si>
    <t>2287.</t>
  </si>
  <si>
    <t>2377.</t>
  </si>
  <si>
    <t>2710.</t>
  </si>
  <si>
    <t>2507.</t>
  </si>
  <si>
    <t>1983.</t>
  </si>
  <si>
    <t>2633.</t>
  </si>
  <si>
    <t>1481.</t>
  </si>
  <si>
    <t>653.8</t>
  </si>
  <si>
    <t>29.92</t>
  </si>
  <si>
    <t>532.1</t>
  </si>
  <si>
    <t>1437.</t>
  </si>
  <si>
    <t>1563.</t>
  </si>
  <si>
    <t>2685.</t>
  </si>
  <si>
    <t>2734.</t>
  </si>
  <si>
    <t>1475.</t>
  </si>
  <si>
    <t>621.3</t>
  </si>
  <si>
    <t>46.05</t>
  </si>
  <si>
    <t>580.6</t>
  </si>
  <si>
    <t>32.7</t>
  </si>
  <si>
    <t>3176.</t>
  </si>
  <si>
    <t>3228.</t>
  </si>
  <si>
    <t>32.6</t>
  </si>
  <si>
    <t>36.75</t>
  </si>
  <si>
    <t>2222.</t>
  </si>
  <si>
    <t>3239.</t>
  </si>
  <si>
    <t>44.95</t>
  </si>
  <si>
    <t>659.7</t>
  </si>
  <si>
    <t>1525.</t>
  </si>
  <si>
    <t>32.8</t>
  </si>
  <si>
    <t>2802.</t>
  </si>
  <si>
    <t>3177.</t>
  </si>
  <si>
    <t>3192.</t>
  </si>
  <si>
    <t>1543.</t>
  </si>
  <si>
    <t>951.8</t>
  </si>
  <si>
    <t>493.5</t>
  </si>
  <si>
    <t>37.79</t>
  </si>
  <si>
    <t>35.78</t>
  </si>
  <si>
    <t>559.4</t>
  </si>
  <si>
    <t>38.13</t>
  </si>
  <si>
    <t>306.8</t>
  </si>
  <si>
    <t>1533.</t>
  </si>
  <si>
    <t>2266.</t>
  </si>
  <si>
    <t>2831.</t>
  </si>
  <si>
    <t>3194.</t>
  </si>
  <si>
    <t>3347.</t>
  </si>
  <si>
    <t>3267.</t>
  </si>
  <si>
    <t>2753.</t>
  </si>
  <si>
    <t>1459.</t>
  </si>
  <si>
    <t>632.9</t>
  </si>
  <si>
    <t>50.16</t>
  </si>
  <si>
    <t>19.11</t>
  </si>
  <si>
    <t>571.2</t>
  </si>
  <si>
    <t>1487.</t>
  </si>
  <si>
    <t>2827.</t>
  </si>
  <si>
    <t>3302.</t>
  </si>
  <si>
    <t>3182.</t>
  </si>
  <si>
    <t>2684.</t>
  </si>
  <si>
    <t>1908.</t>
  </si>
  <si>
    <t>972.3</t>
  </si>
  <si>
    <t>567.6</t>
  </si>
  <si>
    <t>44.76</t>
  </si>
  <si>
    <t>1927.</t>
  </si>
  <si>
    <t>43.38</t>
  </si>
  <si>
    <t>1938.</t>
  </si>
  <si>
    <t>560.6</t>
  </si>
  <si>
    <t>852.4</t>
  </si>
  <si>
    <t>1374.</t>
  </si>
  <si>
    <t>2842.</t>
  </si>
  <si>
    <t>2138.</t>
  </si>
  <si>
    <t>56.55</t>
  </si>
  <si>
    <t>10.7</t>
  </si>
  <si>
    <t>1766.</t>
  </si>
  <si>
    <t>439.2</t>
  </si>
  <si>
    <t>644.2</t>
  </si>
  <si>
    <t>2592.</t>
  </si>
  <si>
    <t>11.1</t>
  </si>
  <si>
    <t>156.3</t>
  </si>
  <si>
    <t>13.8</t>
  </si>
  <si>
    <t>2757.</t>
  </si>
  <si>
    <t>1730.</t>
  </si>
  <si>
    <t>1272.</t>
  </si>
  <si>
    <t>41.73</t>
  </si>
  <si>
    <t>1726.</t>
  </si>
  <si>
    <t>2136.</t>
  </si>
  <si>
    <t>43.56</t>
  </si>
  <si>
    <t>2275.</t>
  </si>
  <si>
    <t>2650.</t>
  </si>
  <si>
    <t>2771.</t>
  </si>
  <si>
    <t>2957.</t>
  </si>
  <si>
    <t>2308.</t>
  </si>
  <si>
    <t>2272.</t>
  </si>
  <si>
    <t>925.7</t>
  </si>
  <si>
    <t>530.4</t>
  </si>
  <si>
    <t>237.9</t>
  </si>
  <si>
    <t>17.63</t>
  </si>
  <si>
    <t>588.6</t>
  </si>
  <si>
    <t>2360.</t>
  </si>
  <si>
    <t>2370.</t>
  </si>
  <si>
    <t>3015.</t>
  </si>
  <si>
    <t>3319.</t>
  </si>
  <si>
    <t>2948.</t>
  </si>
  <si>
    <t>1531.</t>
  </si>
  <si>
    <t>604.1</t>
  </si>
  <si>
    <t>244.4</t>
  </si>
  <si>
    <t>56.75</t>
  </si>
  <si>
    <t>23.40</t>
  </si>
  <si>
    <t>219.7</t>
  </si>
  <si>
    <t>502.8</t>
  </si>
  <si>
    <t>615.6</t>
  </si>
  <si>
    <t>2893.</t>
  </si>
  <si>
    <t>2189.</t>
  </si>
  <si>
    <t>1594.</t>
  </si>
  <si>
    <t>951.9</t>
  </si>
  <si>
    <t>389.5</t>
  </si>
  <si>
    <t>184.8</t>
  </si>
  <si>
    <t>11.76</t>
  </si>
  <si>
    <t>39.73</t>
  </si>
  <si>
    <t>433.4</t>
  </si>
  <si>
    <t>1499.</t>
  </si>
  <si>
    <t>2284.</t>
  </si>
  <si>
    <t>2498.</t>
  </si>
  <si>
    <t>2770.</t>
  </si>
  <si>
    <t>3329.</t>
  </si>
  <si>
    <t>3253.</t>
  </si>
  <si>
    <t>1696.</t>
  </si>
  <si>
    <t>878.5</t>
  </si>
  <si>
    <t>519.6</t>
  </si>
  <si>
    <t>38.23</t>
  </si>
  <si>
    <t>53.95</t>
  </si>
  <si>
    <t>1476.</t>
  </si>
  <si>
    <t>2281.</t>
  </si>
  <si>
    <t>3251.</t>
  </si>
  <si>
    <t>3323.</t>
  </si>
  <si>
    <t>3286.</t>
  </si>
  <si>
    <t>2435.</t>
  </si>
  <si>
    <t>1506.</t>
  </si>
  <si>
    <t>765.4</t>
  </si>
  <si>
    <t>260.7</t>
  </si>
  <si>
    <t>31.72</t>
  </si>
  <si>
    <t>21.44</t>
  </si>
  <si>
    <t>357.3</t>
  </si>
  <si>
    <t>790.7</t>
  </si>
  <si>
    <t>11.7</t>
  </si>
  <si>
    <t>1378.</t>
  </si>
  <si>
    <t>3062.</t>
  </si>
  <si>
    <t>2690.</t>
  </si>
  <si>
    <t>3108.</t>
  </si>
  <si>
    <t>3180.</t>
  </si>
  <si>
    <t>2846.</t>
  </si>
  <si>
    <t>622.1</t>
  </si>
  <si>
    <t>50.39</t>
  </si>
  <si>
    <t>0.081</t>
  </si>
  <si>
    <t>0.829</t>
  </si>
  <si>
    <t>56.6</t>
  </si>
  <si>
    <t>33.17</t>
  </si>
  <si>
    <t>10.8</t>
  </si>
  <si>
    <t>2694.</t>
  </si>
  <si>
    <t>450.4</t>
  </si>
  <si>
    <t>363.4</t>
  </si>
  <si>
    <t>3330.</t>
  </si>
  <si>
    <t>2764.</t>
  </si>
  <si>
    <t>79.94</t>
  </si>
  <si>
    <t>2003.</t>
  </si>
  <si>
    <t>856.0</t>
  </si>
  <si>
    <t>364.8</t>
  </si>
  <si>
    <t>25.12</t>
  </si>
  <si>
    <t>3153.</t>
  </si>
  <si>
    <t>2309.</t>
  </si>
  <si>
    <t>3053.</t>
  </si>
  <si>
    <t>2991.</t>
  </si>
  <si>
    <t>3555.</t>
  </si>
  <si>
    <t>611.4</t>
  </si>
  <si>
    <t>1521.</t>
  </si>
  <si>
    <t>39.33</t>
  </si>
  <si>
    <t>382.8</t>
  </si>
  <si>
    <t>893.0</t>
  </si>
  <si>
    <t>505.2</t>
  </si>
  <si>
    <t>2210.</t>
  </si>
  <si>
    <t>248.3</t>
  </si>
  <si>
    <t>292.2</t>
  </si>
  <si>
    <t>34.37</t>
  </si>
  <si>
    <t>29.85</t>
  </si>
  <si>
    <t>3236.</t>
  </si>
  <si>
    <t>3417.</t>
  </si>
  <si>
    <t>284.9</t>
  </si>
  <si>
    <t>632.8</t>
  </si>
  <si>
    <t>1920.</t>
  </si>
  <si>
    <t>1032.</t>
  </si>
  <si>
    <t>37.44</t>
  </si>
  <si>
    <t>38.41</t>
  </si>
  <si>
    <t>2305.</t>
  </si>
  <si>
    <t>22.97</t>
  </si>
  <si>
    <t>564.8</t>
  </si>
  <si>
    <t>2034.</t>
  </si>
  <si>
    <t>3025.</t>
  </si>
  <si>
    <t>3358.</t>
  </si>
  <si>
    <t>3134.</t>
  </si>
  <si>
    <t>2250.</t>
  </si>
  <si>
    <t>577.7</t>
  </si>
  <si>
    <t>178.2</t>
  </si>
  <si>
    <t>34.79</t>
  </si>
  <si>
    <t>11.0</t>
  </si>
  <si>
    <t>2929.</t>
  </si>
  <si>
    <t>19.1</t>
  </si>
  <si>
    <t>3229.</t>
  </si>
  <si>
    <t>3492.</t>
  </si>
  <si>
    <t>2314.</t>
  </si>
  <si>
    <t>619.9</t>
  </si>
  <si>
    <t>1518.</t>
  </si>
  <si>
    <t>2807.</t>
  </si>
  <si>
    <t>2223.</t>
  </si>
  <si>
    <t>42.84</t>
  </si>
  <si>
    <t>631.3</t>
  </si>
  <si>
    <t>831.9</t>
  </si>
  <si>
    <t>3376.</t>
  </si>
  <si>
    <t>1534.</t>
  </si>
  <si>
    <t>314.6</t>
  </si>
  <si>
    <t>3289.</t>
  </si>
  <si>
    <t>3290.</t>
  </si>
  <si>
    <t>32.21</t>
  </si>
  <si>
    <t>2318.</t>
  </si>
  <si>
    <t>26.29</t>
  </si>
  <si>
    <t>2925.</t>
  </si>
  <si>
    <t>658.6</t>
  </si>
  <si>
    <t>317.5</t>
  </si>
  <si>
    <t>61.81</t>
  </si>
  <si>
    <t>40.83</t>
  </si>
  <si>
    <t>260.8</t>
  </si>
  <si>
    <t>3216.</t>
  </si>
  <si>
    <t>2545.</t>
  </si>
  <si>
    <t>73.15</t>
  </si>
  <si>
    <t>916.9</t>
  </si>
  <si>
    <t>38.38</t>
  </si>
  <si>
    <t>2488.</t>
  </si>
  <si>
    <t>2587.</t>
  </si>
  <si>
    <t>2755.</t>
  </si>
  <si>
    <t>233.4</t>
  </si>
  <si>
    <t>534.3</t>
  </si>
  <si>
    <t>281.5</t>
  </si>
  <si>
    <t>806.2</t>
  </si>
  <si>
    <t>2043.</t>
  </si>
  <si>
    <t>1329.</t>
  </si>
  <si>
    <t>1835.</t>
  </si>
  <si>
    <t>1746.</t>
  </si>
  <si>
    <t>62.09</t>
  </si>
  <si>
    <t>749.3</t>
  </si>
  <si>
    <t>80.77</t>
  </si>
  <si>
    <t>24.14</t>
  </si>
  <si>
    <t>412.4</t>
  </si>
  <si>
    <t>50.29</t>
  </si>
  <si>
    <t>1045.</t>
  </si>
  <si>
    <t>715.7</t>
  </si>
  <si>
    <t>3433.</t>
  </si>
  <si>
    <t>1691.</t>
  </si>
  <si>
    <t>24.23</t>
  </si>
  <si>
    <t>498.0</t>
  </si>
  <si>
    <t>2946.</t>
  </si>
  <si>
    <t>2814.</t>
  </si>
  <si>
    <t>30.21</t>
  </si>
  <si>
    <t>1653.</t>
  </si>
  <si>
    <t>2499.</t>
  </si>
  <si>
    <t>34.24</t>
  </si>
  <si>
    <t>367.2</t>
  </si>
  <si>
    <t>1522.</t>
  </si>
  <si>
    <t>25.13</t>
  </si>
  <si>
    <t>3252.</t>
  </si>
  <si>
    <t>3437.</t>
  </si>
  <si>
    <t>518.2</t>
  </si>
  <si>
    <t>552.6</t>
  </si>
  <si>
    <t>2220.</t>
  </si>
  <si>
    <t>260.1</t>
  </si>
  <si>
    <t>26.39</t>
  </si>
  <si>
    <t>612.4</t>
  </si>
  <si>
    <t>703.7</t>
  </si>
  <si>
    <t>22.06</t>
  </si>
  <si>
    <t>2825.</t>
  </si>
  <si>
    <t>51.6</t>
  </si>
  <si>
    <t>3471.</t>
  </si>
  <si>
    <t>1026.</t>
  </si>
  <si>
    <t>621.5</t>
  </si>
  <si>
    <t>3110.</t>
  </si>
  <si>
    <t>2327.</t>
  </si>
  <si>
    <t>2773.</t>
  </si>
  <si>
    <t>664.1</t>
  </si>
  <si>
    <t>675.1</t>
  </si>
  <si>
    <t>32.90</t>
  </si>
  <si>
    <t>3407.</t>
  </si>
  <si>
    <t>2756.</t>
  </si>
  <si>
    <t>3175.</t>
  </si>
  <si>
    <t>1530.</t>
  </si>
  <si>
    <t>2904.</t>
  </si>
  <si>
    <t>2320.</t>
  </si>
  <si>
    <t>36.51</t>
  </si>
  <si>
    <t>1954.</t>
  </si>
  <si>
    <t>2670.</t>
  </si>
  <si>
    <t>3301.</t>
  </si>
  <si>
    <t>54.64</t>
  </si>
  <si>
    <t>510.8</t>
  </si>
  <si>
    <t>855.2</t>
  </si>
  <si>
    <t>3348.</t>
  </si>
  <si>
    <t>3418.</t>
  </si>
  <si>
    <t>479.2</t>
  </si>
  <si>
    <t>1194.</t>
  </si>
  <si>
    <t>1829.</t>
  </si>
  <si>
    <t>454.0</t>
  </si>
  <si>
    <t>32.38</t>
  </si>
  <si>
    <t>42.90</t>
  </si>
  <si>
    <t>2487.</t>
  </si>
  <si>
    <t>3011.</t>
  </si>
  <si>
    <t>1348.</t>
  </si>
  <si>
    <t>3244.</t>
  </si>
  <si>
    <t>33.2</t>
  </si>
  <si>
    <t>1803.</t>
  </si>
  <si>
    <t>33.1</t>
  </si>
  <si>
    <t>454.3</t>
  </si>
  <si>
    <t>3362.</t>
  </si>
  <si>
    <t>3195.</t>
  </si>
  <si>
    <t>48.65</t>
  </si>
  <si>
    <t>1076.</t>
  </si>
  <si>
    <t>33.0</t>
  </si>
  <si>
    <t>1670.</t>
  </si>
  <si>
    <t>2546.</t>
  </si>
  <si>
    <t>34.56</t>
  </si>
  <si>
    <t>2037.</t>
  </si>
  <si>
    <t>382.7</t>
  </si>
  <si>
    <t>47.20</t>
  </si>
  <si>
    <t>942.8</t>
  </si>
  <si>
    <t>3243.</t>
  </si>
  <si>
    <t>2888.</t>
  </si>
  <si>
    <t>19.0</t>
  </si>
  <si>
    <t>1217.</t>
  </si>
  <si>
    <t>675.5</t>
  </si>
  <si>
    <t>2423.</t>
  </si>
  <si>
    <t>2312.</t>
  </si>
  <si>
    <t>3232.</t>
  </si>
  <si>
    <t>93.67</t>
  </si>
  <si>
    <t>1015.5</t>
  </si>
  <si>
    <t>1015.8</t>
  </si>
  <si>
    <t>1241.</t>
  </si>
  <si>
    <t>3532.</t>
  </si>
  <si>
    <t>3369.</t>
  </si>
  <si>
    <t>2478.</t>
  </si>
  <si>
    <t>35.17</t>
  </si>
  <si>
    <t>2923.</t>
  </si>
  <si>
    <t>1004.</t>
  </si>
  <si>
    <t>2344.</t>
  </si>
  <si>
    <t>35.10</t>
  </si>
  <si>
    <t>1015.3</t>
  </si>
  <si>
    <t>3197.</t>
  </si>
  <si>
    <t>411.0</t>
  </si>
  <si>
    <t>766.9</t>
  </si>
  <si>
    <t>24.85</t>
  </si>
  <si>
    <t>37.94</t>
  </si>
  <si>
    <t>1438.</t>
  </si>
  <si>
    <t>703.8</t>
  </si>
  <si>
    <t>2660.</t>
  </si>
  <si>
    <t>0.145</t>
  </si>
  <si>
    <t>3282.</t>
  </si>
  <si>
    <t>3402.</t>
  </si>
  <si>
    <t>272.3</t>
  </si>
  <si>
    <t>30.98</t>
  </si>
  <si>
    <t>1015.4</t>
  </si>
  <si>
    <t>2353.</t>
  </si>
  <si>
    <t>73.60</t>
  </si>
  <si>
    <t>493.6</t>
  </si>
  <si>
    <t>688.7</t>
  </si>
  <si>
    <t>879.0</t>
  </si>
  <si>
    <t>3106.</t>
  </si>
  <si>
    <t>3089.</t>
  </si>
  <si>
    <t>2974.</t>
  </si>
  <si>
    <t>32.92</t>
  </si>
  <si>
    <t>300.8</t>
  </si>
  <si>
    <t>422.8</t>
  </si>
  <si>
    <t>655.2</t>
  </si>
  <si>
    <t>36.79</t>
  </si>
  <si>
    <t>1015.6</t>
  </si>
  <si>
    <t>1048.</t>
  </si>
  <si>
    <t>2371.</t>
  </si>
  <si>
    <t>1973.</t>
  </si>
  <si>
    <t>29.17</t>
  </si>
  <si>
    <t>36.49</t>
  </si>
  <si>
    <t>1124.</t>
  </si>
  <si>
    <t>2384.</t>
  </si>
  <si>
    <t>2239.</t>
  </si>
  <si>
    <t>2876.</t>
  </si>
  <si>
    <t>3392.</t>
  </si>
  <si>
    <t>796.7</t>
  </si>
  <si>
    <t>1559.</t>
  </si>
  <si>
    <t>687.5</t>
  </si>
  <si>
    <t>652.9</t>
  </si>
  <si>
    <t>1419.</t>
  </si>
  <si>
    <t>33.46</t>
  </si>
  <si>
    <t>57.00</t>
  </si>
  <si>
    <t>3171.</t>
  </si>
  <si>
    <t>2712.</t>
  </si>
  <si>
    <t>748.7</t>
  </si>
  <si>
    <t>33.4</t>
  </si>
  <si>
    <t>2245.</t>
  </si>
  <si>
    <t>2973.</t>
  </si>
  <si>
    <t>41.07</t>
  </si>
  <si>
    <t>40.88</t>
  </si>
  <si>
    <t>941.8</t>
  </si>
  <si>
    <t>3443.</t>
  </si>
  <si>
    <t>3107.</t>
  </si>
  <si>
    <t>////</t>
  </si>
  <si>
    <t>836.4</t>
  </si>
  <si>
    <t>456.0</t>
  </si>
  <si>
    <t>43.03</t>
  </si>
  <si>
    <t>2882.</t>
  </si>
  <si>
    <t>672.2</t>
  </si>
  <si>
    <t>19.2</t>
  </si>
  <si>
    <t>590.7</t>
  </si>
  <si>
    <t>3042.</t>
  </si>
  <si>
    <t>3338.</t>
  </si>
  <si>
    <t>12.49</t>
  </si>
  <si>
    <t>37.60</t>
  </si>
  <si>
    <t>387.3</t>
  </si>
  <si>
    <t>3227.</t>
  </si>
  <si>
    <t>3259.</t>
  </si>
  <si>
    <t>571.6</t>
  </si>
  <si>
    <t>2277.</t>
  </si>
  <si>
    <t>2880.</t>
  </si>
  <si>
    <t>3064.</t>
  </si>
  <si>
    <t>39.64</t>
  </si>
  <si>
    <t>3364.</t>
  </si>
  <si>
    <t>3436.</t>
  </si>
  <si>
    <t>17.45</t>
  </si>
  <si>
    <t>2656.</t>
  </si>
  <si>
    <t>2142.</t>
  </si>
  <si>
    <t>2087.</t>
  </si>
  <si>
    <t>521.8</t>
  </si>
  <si>
    <t>967.9</t>
  </si>
  <si>
    <t>338.8</t>
  </si>
  <si>
    <t>1589.</t>
  </si>
  <si>
    <t>3473.</t>
  </si>
  <si>
    <t>3322.</t>
  </si>
  <si>
    <t>31.12</t>
  </si>
  <si>
    <t>55.78</t>
  </si>
  <si>
    <t>646.7</t>
  </si>
  <si>
    <t>636.2</t>
  </si>
  <si>
    <t>3409.</t>
  </si>
  <si>
    <t>3334.</t>
  </si>
  <si>
    <t>2417.</t>
  </si>
  <si>
    <t>2713.</t>
  </si>
  <si>
    <t>557.6</t>
  </si>
  <si>
    <t>57.22</t>
  </si>
  <si>
    <t>775.8</t>
  </si>
  <si>
    <t>640.2</t>
  </si>
  <si>
    <t>698.3</t>
  </si>
  <si>
    <t>0.162</t>
  </si>
  <si>
    <t>3277.</t>
  </si>
  <si>
    <t>3264.</t>
  </si>
  <si>
    <t>3370.</t>
  </si>
  <si>
    <t>40.94</t>
  </si>
  <si>
    <t>52.24</t>
  </si>
  <si>
    <t>1666.</t>
  </si>
  <si>
    <t>441.3</t>
  </si>
  <si>
    <t>597.2</t>
  </si>
  <si>
    <t>670.3</t>
  </si>
  <si>
    <t>3043.</t>
  </si>
  <si>
    <t>83.64</t>
  </si>
  <si>
    <t>53.32</t>
  </si>
  <si>
    <t>3318.</t>
  </si>
  <si>
    <t>3462.</t>
  </si>
  <si>
    <t>1423.</t>
  </si>
  <si>
    <t>2218.</t>
  </si>
  <si>
    <t>483.3</t>
  </si>
  <si>
    <t>2696.</t>
  </si>
  <si>
    <t>45.84</t>
  </si>
  <si>
    <t>670.9</t>
  </si>
  <si>
    <t>33.3</t>
  </si>
  <si>
    <t>2532.</t>
  </si>
  <si>
    <t>55.63</t>
  </si>
  <si>
    <t>3435.</t>
  </si>
  <si>
    <t>1572.</t>
  </si>
  <si>
    <t>2145.</t>
  </si>
  <si>
    <t>33.5</t>
  </si>
  <si>
    <t>3298.</t>
  </si>
  <si>
    <t>1582.</t>
  </si>
  <si>
    <t>493.9</t>
  </si>
  <si>
    <t>10.99</t>
  </si>
  <si>
    <t>3456.</t>
  </si>
  <si>
    <t>681.5</t>
  </si>
  <si>
    <t>56.81</t>
  </si>
  <si>
    <t>2924.</t>
  </si>
  <si>
    <t>3368.</t>
  </si>
  <si>
    <t>3001.</t>
  </si>
  <si>
    <t>526.8</t>
  </si>
  <si>
    <t>31.51</t>
  </si>
  <si>
    <t>3312.</t>
  </si>
  <si>
    <t>55.90</t>
  </si>
  <si>
    <t>1478.</t>
  </si>
  <si>
    <t>660.1</t>
  </si>
  <si>
    <t>24.24</t>
  </si>
  <si>
    <t>3480.</t>
  </si>
  <si>
    <t>525.1</t>
  </si>
  <si>
    <t>2903.</t>
  </si>
  <si>
    <t>656.8</t>
  </si>
  <si>
    <t>56.51</t>
  </si>
  <si>
    <t>2406.</t>
  </si>
  <si>
    <t>501.6</t>
  </si>
  <si>
    <t>59.02</t>
  </si>
  <si>
    <t>3240.</t>
  </si>
  <si>
    <t>2911.</t>
  </si>
  <si>
    <t>3014.</t>
  </si>
  <si>
    <t>523.4</t>
  </si>
  <si>
    <t>3459.</t>
  </si>
  <si>
    <t>1489.</t>
  </si>
  <si>
    <t>2304.</t>
  </si>
  <si>
    <t>20.24</t>
  </si>
  <si>
    <t>59.35</t>
  </si>
  <si>
    <t>688.3</t>
  </si>
  <si>
    <t>3466.</t>
  </si>
  <si>
    <t>1602.</t>
  </si>
  <si>
    <t>645.7</t>
  </si>
  <si>
    <t>2455.</t>
  </si>
  <si>
    <t>2956.</t>
  </si>
  <si>
    <t>51.82</t>
  </si>
  <si>
    <t>3398.</t>
  </si>
  <si>
    <t>3551.</t>
  </si>
  <si>
    <t>538.8</t>
  </si>
  <si>
    <t>51.01</t>
  </si>
  <si>
    <t>3269.</t>
  </si>
  <si>
    <t>3032.</t>
  </si>
  <si>
    <t>666.4</t>
  </si>
  <si>
    <t>2539.</t>
  </si>
  <si>
    <t>3526.</t>
  </si>
  <si>
    <t>514.0</t>
  </si>
  <si>
    <t>59.84</t>
  </si>
  <si>
    <t>2955.</t>
  </si>
  <si>
    <t>27.66</t>
  </si>
  <si>
    <t>65.63</t>
  </si>
  <si>
    <t>2449.</t>
  </si>
  <si>
    <t>2313.</t>
  </si>
  <si>
    <t>2919.</t>
  </si>
  <si>
    <t>511.0</t>
  </si>
  <si>
    <t>615.2</t>
  </si>
  <si>
    <t>53.12</t>
  </si>
  <si>
    <t>69.44</t>
  </si>
  <si>
    <t>3431.</t>
  </si>
  <si>
    <t>2884.</t>
  </si>
  <si>
    <t>3271.</t>
  </si>
  <si>
    <t>456.9</t>
  </si>
  <si>
    <t>597.4</t>
  </si>
  <si>
    <t>2231.</t>
  </si>
  <si>
    <t>1402.</t>
  </si>
  <si>
    <t>0.280</t>
  </si>
  <si>
    <t>0.955</t>
  </si>
  <si>
    <t>1985.</t>
  </si>
  <si>
    <t>3506.</t>
  </si>
  <si>
    <t>1509.</t>
  </si>
  <si>
    <t>3415.</t>
  </si>
  <si>
    <t>2808.</t>
  </si>
  <si>
    <t>2952.</t>
  </si>
  <si>
    <t>478.7</t>
  </si>
  <si>
    <t>641.7</t>
  </si>
  <si>
    <t>25.46</t>
  </si>
  <si>
    <t>65.12</t>
  </si>
  <si>
    <t>317.7</t>
  </si>
  <si>
    <t>2837.</t>
  </si>
  <si>
    <t>35.33</t>
  </si>
  <si>
    <t>3494.</t>
  </si>
  <si>
    <t>1154.</t>
  </si>
  <si>
    <t>2330.</t>
  </si>
  <si>
    <t>371.9</t>
  </si>
  <si>
    <t>1579.</t>
  </si>
  <si>
    <t>699.3</t>
  </si>
  <si>
    <t>2140.</t>
  </si>
  <si>
    <t>2614.</t>
  </si>
  <si>
    <t>3505.</t>
  </si>
  <si>
    <t>18.6</t>
  </si>
  <si>
    <t>3374.</t>
  </si>
  <si>
    <t>23.70</t>
  </si>
  <si>
    <t>56.03</t>
  </si>
  <si>
    <t>12.44</t>
  </si>
  <si>
    <t>532.6</t>
  </si>
  <si>
    <t>405.8</t>
  </si>
  <si>
    <t>54.33</t>
  </si>
  <si>
    <t>2980.</t>
  </si>
  <si>
    <t>1565.</t>
  </si>
  <si>
    <t>2945.</t>
  </si>
  <si>
    <t>3478.</t>
  </si>
  <si>
    <t>3326.</t>
  </si>
  <si>
    <t>3093.</t>
  </si>
  <si>
    <t>711.7</t>
  </si>
  <si>
    <t>2468.</t>
  </si>
  <si>
    <t>14.62</t>
  </si>
  <si>
    <t>68.55</t>
  </si>
  <si>
    <t>3444.</t>
  </si>
  <si>
    <t>168.8</t>
  </si>
  <si>
    <t>3543.</t>
  </si>
  <si>
    <t>2959.</t>
  </si>
  <si>
    <t>29.03</t>
  </si>
  <si>
    <t>412.9</t>
  </si>
  <si>
    <t>2970.</t>
  </si>
  <si>
    <t>3483.</t>
  </si>
  <si>
    <t>2621.</t>
  </si>
  <si>
    <t>72.76</t>
  </si>
  <si>
    <t>3117.</t>
  </si>
  <si>
    <t>1424.</t>
  </si>
  <si>
    <t>426.5</t>
  </si>
  <si>
    <t>489.3</t>
  </si>
  <si>
    <t>912.8</t>
  </si>
  <si>
    <t>3400.</t>
  </si>
  <si>
    <t>39.82</t>
  </si>
  <si>
    <t>430.6</t>
  </si>
  <si>
    <t>3476.</t>
  </si>
  <si>
    <t>1919.</t>
  </si>
  <si>
    <t>65.84</t>
  </si>
  <si>
    <t>2843.</t>
  </si>
  <si>
    <t>3305.</t>
  </si>
  <si>
    <t>2819.</t>
  </si>
  <si>
    <t>662.0</t>
  </si>
  <si>
    <t>3461.</t>
  </si>
  <si>
    <t>1482.</t>
  </si>
  <si>
    <t>2442.</t>
  </si>
  <si>
    <t>404.2</t>
  </si>
  <si>
    <t>26.27</t>
  </si>
  <si>
    <t>76.52</t>
  </si>
  <si>
    <t>3519.</t>
  </si>
  <si>
    <t>2920.</t>
  </si>
  <si>
    <t>3386.</t>
  </si>
  <si>
    <t>1404.</t>
  </si>
  <si>
    <t>22.12</t>
  </si>
  <si>
    <t>60.86</t>
  </si>
  <si>
    <t>731.6</t>
  </si>
  <si>
    <t>1480.</t>
  </si>
  <si>
    <t>3258.</t>
  </si>
  <si>
    <t>3597.</t>
  </si>
  <si>
    <t>3395.</t>
  </si>
  <si>
    <t>436.9</t>
  </si>
  <si>
    <t>29.97</t>
  </si>
  <si>
    <t>51.15</t>
  </si>
  <si>
    <t>2568.</t>
  </si>
  <si>
    <t>785.4</t>
  </si>
  <si>
    <t>1797.</t>
  </si>
  <si>
    <t>3530.</t>
  </si>
  <si>
    <t>33.8</t>
  </si>
  <si>
    <t>3598.</t>
  </si>
  <si>
    <t>71.33</t>
  </si>
  <si>
    <t>2552.</t>
  </si>
  <si>
    <t>481.4</t>
  </si>
  <si>
    <t>3463.</t>
  </si>
  <si>
    <t>3581.</t>
  </si>
  <si>
    <t>566.3</t>
  </si>
  <si>
    <t>192.5</t>
  </si>
  <si>
    <t>78.07</t>
  </si>
  <si>
    <t>2501.</t>
  </si>
  <si>
    <t>1693.</t>
  </si>
  <si>
    <t>753.3</t>
  </si>
  <si>
    <t>3472.</t>
  </si>
  <si>
    <t>3540.</t>
  </si>
  <si>
    <t>2404.</t>
  </si>
  <si>
    <t>1446.</t>
  </si>
  <si>
    <t>23.39</t>
  </si>
  <si>
    <t>401.4</t>
  </si>
  <si>
    <t>3428.</t>
  </si>
  <si>
    <t>714.7</t>
  </si>
  <si>
    <t>464.9</t>
  </si>
  <si>
    <t>61.50</t>
  </si>
  <si>
    <t>33.27</t>
  </si>
  <si>
    <t>3557.</t>
  </si>
  <si>
    <t>3385.</t>
  </si>
  <si>
    <t>3454.</t>
  </si>
  <si>
    <t>3260.</t>
  </si>
  <si>
    <t>20.51</t>
  </si>
  <si>
    <t>82.80</t>
  </si>
  <si>
    <t>787.3</t>
  </si>
  <si>
    <t>3357.</t>
  </si>
  <si>
    <t>2918.</t>
  </si>
  <si>
    <t>2249.</t>
  </si>
  <si>
    <t>1417.</t>
  </si>
  <si>
    <t>3457.</t>
  </si>
  <si>
    <t>823.5</t>
  </si>
  <si>
    <t>70.68</t>
  </si>
  <si>
    <t>3205.</t>
  </si>
  <si>
    <t>1755.</t>
  </si>
  <si>
    <t>18.3</t>
  </si>
  <si>
    <t>18.4</t>
  </si>
  <si>
    <t>15.2</t>
  </si>
  <si>
    <t>373.3</t>
  </si>
  <si>
    <t>18.2</t>
  </si>
  <si>
    <t>21.86</t>
  </si>
  <si>
    <t>3563.</t>
  </si>
  <si>
    <t>16.1</t>
  </si>
  <si>
    <t>18.0</t>
  </si>
  <si>
    <t>1434.</t>
  </si>
  <si>
    <t>3325.</t>
  </si>
  <si>
    <t>2502.</t>
  </si>
  <si>
    <t>836.9</t>
  </si>
  <si>
    <t>1773.</t>
  </si>
  <si>
    <t>366.0</t>
  </si>
  <si>
    <t>19.33</t>
  </si>
  <si>
    <t>82.72</t>
  </si>
  <si>
    <t>3529.</t>
  </si>
  <si>
    <t>3611.</t>
  </si>
  <si>
    <t>3411.</t>
  </si>
  <si>
    <t>2286.</t>
  </si>
  <si>
    <t>832.9</t>
  </si>
  <si>
    <t>3564.</t>
  </si>
  <si>
    <t>94.63</t>
  </si>
  <si>
    <t>3104.</t>
  </si>
  <si>
    <t>1721.</t>
  </si>
  <si>
    <t>3607.</t>
  </si>
  <si>
    <t>358.6</t>
  </si>
  <si>
    <t>2976.</t>
  </si>
  <si>
    <t>266.3</t>
  </si>
  <si>
    <t>2528.</t>
  </si>
  <si>
    <t>1697.</t>
  </si>
  <si>
    <t>701.2</t>
  </si>
  <si>
    <t>3401.</t>
  </si>
  <si>
    <t>3147.</t>
  </si>
  <si>
    <t>33.9</t>
  </si>
  <si>
    <t>34.2</t>
  </si>
  <si>
    <t>87.40</t>
  </si>
  <si>
    <t>16.21</t>
  </si>
  <si>
    <t>1383.</t>
  </si>
  <si>
    <t>797.7</t>
  </si>
  <si>
    <t>3561.</t>
  </si>
  <si>
    <t>3487.</t>
  </si>
  <si>
    <t>92.08</t>
  </si>
  <si>
    <t>343.0</t>
  </si>
  <si>
    <t>1389.</t>
  </si>
  <si>
    <t>832.2</t>
  </si>
  <si>
    <t>3083.</t>
  </si>
  <si>
    <t>1735.</t>
  </si>
  <si>
    <t>2642.</t>
  </si>
  <si>
    <t>2590.</t>
  </si>
  <si>
    <t>2748.</t>
  </si>
  <si>
    <t>2166.</t>
  </si>
  <si>
    <t>100.6</t>
  </si>
  <si>
    <t>1070.</t>
  </si>
  <si>
    <t>223.1</t>
  </si>
  <si>
    <t>3651.</t>
  </si>
  <si>
    <t>740.6</t>
  </si>
  <si>
    <t>3541.</t>
  </si>
  <si>
    <t>11.51</t>
  </si>
  <si>
    <t>2113.</t>
  </si>
  <si>
    <t>1586.</t>
  </si>
  <si>
    <t>2845.</t>
  </si>
  <si>
    <t>322.4</t>
  </si>
  <si>
    <t>64.64</t>
  </si>
  <si>
    <t>2253.</t>
  </si>
  <si>
    <t>1407.</t>
  </si>
  <si>
    <t>347.4</t>
  </si>
  <si>
    <t>780.6</t>
  </si>
  <si>
    <t>1777.</t>
  </si>
  <si>
    <t>15.75</t>
  </si>
  <si>
    <t>2936.</t>
  </si>
  <si>
    <t>2638.</t>
  </si>
  <si>
    <t>109.5</t>
  </si>
  <si>
    <t>3510.</t>
  </si>
  <si>
    <t>3421.</t>
  </si>
  <si>
    <t>3470.</t>
  </si>
  <si>
    <t>2257.</t>
  </si>
  <si>
    <t>1412.</t>
  </si>
  <si>
    <t>1787.</t>
  </si>
  <si>
    <t>842.9</t>
  </si>
  <si>
    <t>2517.</t>
  </si>
  <si>
    <t>3429.</t>
  </si>
  <si>
    <t>1394.</t>
  </si>
  <si>
    <t>318.0</t>
  </si>
  <si>
    <t>97.22</t>
  </si>
  <si>
    <t>100.3</t>
  </si>
  <si>
    <t>434.4</t>
  </si>
  <si>
    <t>1761.</t>
  </si>
  <si>
    <t>3292.</t>
  </si>
  <si>
    <t>1472.</t>
  </si>
  <si>
    <t>3525.</t>
  </si>
  <si>
    <t>832.3</t>
  </si>
  <si>
    <t>16.17</t>
  </si>
  <si>
    <t>3316.</t>
  </si>
  <si>
    <t>899.8</t>
  </si>
  <si>
    <t>100.1</t>
  </si>
  <si>
    <t>13.15</t>
  </si>
  <si>
    <t>343.6</t>
  </si>
  <si>
    <t>1416.</t>
  </si>
  <si>
    <t>3650.</t>
  </si>
  <si>
    <t>104.1</t>
  </si>
  <si>
    <t>911.5</t>
  </si>
  <si>
    <t>3521.</t>
  </si>
  <si>
    <t>2647.</t>
  </si>
  <si>
    <t>3615.</t>
  </si>
  <si>
    <t>33.7</t>
  </si>
  <si>
    <t>3022.</t>
  </si>
  <si>
    <t>1168.</t>
  </si>
  <si>
    <t>115.9</t>
  </si>
  <si>
    <t>296.7</t>
  </si>
  <si>
    <t>130.2</t>
  </si>
  <si>
    <t>3630.</t>
  </si>
  <si>
    <t>3009.</t>
  </si>
  <si>
    <t>936.8</t>
  </si>
  <si>
    <t>1861.</t>
  </si>
  <si>
    <t>931.8</t>
  </si>
  <si>
    <t>2978.</t>
  </si>
  <si>
    <t>276.5</t>
  </si>
  <si>
    <t>2295.</t>
  </si>
  <si>
    <t>1415.</t>
  </si>
  <si>
    <t>119.9</t>
  </si>
  <si>
    <t>119.4</t>
  </si>
  <si>
    <t>26.58</t>
  </si>
  <si>
    <t>319.2</t>
  </si>
  <si>
    <t>948.2</t>
  </si>
  <si>
    <t>18.5</t>
  </si>
  <si>
    <t>17.9</t>
  </si>
  <si>
    <t>3614.</t>
  </si>
  <si>
    <t>3552.</t>
  </si>
  <si>
    <t>34.3</t>
  </si>
  <si>
    <t>17.7</t>
  </si>
  <si>
    <t>2289.</t>
  </si>
  <si>
    <t>3438.</t>
  </si>
  <si>
    <t>34.1</t>
  </si>
  <si>
    <t>34.4</t>
  </si>
  <si>
    <t>19.3</t>
  </si>
  <si>
    <t>2989.</t>
  </si>
  <si>
    <t>1340.</t>
  </si>
  <si>
    <t>103.3</t>
  </si>
  <si>
    <t>692.4</t>
  </si>
  <si>
    <t>2646.</t>
  </si>
  <si>
    <t>305.8</t>
  </si>
  <si>
    <t>3585.</t>
  </si>
  <si>
    <t>3546.</t>
  </si>
  <si>
    <t>2847.</t>
  </si>
  <si>
    <t>9.9</t>
  </si>
  <si>
    <t>324.6</t>
  </si>
  <si>
    <t>92.22</t>
  </si>
  <si>
    <t>3596.</t>
  </si>
  <si>
    <t>2292.</t>
  </si>
  <si>
    <t>895.0</t>
  </si>
  <si>
    <t>1401.</t>
  </si>
  <si>
    <t>3539.</t>
  </si>
  <si>
    <t>1880.</t>
  </si>
  <si>
    <t>2571.</t>
  </si>
  <si>
    <t>350.7</t>
  </si>
  <si>
    <t>2812.</t>
  </si>
  <si>
    <t>3452.</t>
  </si>
  <si>
    <t>3653.</t>
  </si>
  <si>
    <t>2280.</t>
  </si>
  <si>
    <t>2988.</t>
  </si>
  <si>
    <t>12.65</t>
  </si>
  <si>
    <t>924.4</t>
  </si>
  <si>
    <t>76.13</t>
  </si>
  <si>
    <t>3248.</t>
  </si>
  <si>
    <t>2338.</t>
  </si>
  <si>
    <t>833.4</t>
  </si>
  <si>
    <t>3580.</t>
  </si>
  <si>
    <t>2985.</t>
  </si>
  <si>
    <t>3707.</t>
  </si>
  <si>
    <t>1364.</t>
  </si>
  <si>
    <t>327.0</t>
  </si>
  <si>
    <t>12.73</t>
  </si>
  <si>
    <t>141.9</t>
  </si>
  <si>
    <t>2729.</t>
  </si>
  <si>
    <t>2637.</t>
  </si>
  <si>
    <t>1332.</t>
  </si>
  <si>
    <t>331.5</t>
  </si>
  <si>
    <t>17.5</t>
  </si>
  <si>
    <t>2258.</t>
  </si>
  <si>
    <t>90.87</t>
  </si>
  <si>
    <t>871.6</t>
  </si>
  <si>
    <t>3642.</t>
  </si>
  <si>
    <t>3584.</t>
  </si>
  <si>
    <t>3046.</t>
  </si>
  <si>
    <t>405.2</t>
  </si>
  <si>
    <t>2972.</t>
  </si>
  <si>
    <t>71.51</t>
  </si>
  <si>
    <t>248.6</t>
  </si>
  <si>
    <t>3613.</t>
  </si>
  <si>
    <t>2366.</t>
  </si>
  <si>
    <t>2891.</t>
  </si>
  <si>
    <t>1308.</t>
  </si>
  <si>
    <t>314.2</t>
  </si>
  <si>
    <t>2224.</t>
  </si>
  <si>
    <t>866.9</t>
  </si>
  <si>
    <t>1744.</t>
  </si>
  <si>
    <t>117.1</t>
  </si>
  <si>
    <t>2785.</t>
  </si>
  <si>
    <t>3226.</t>
  </si>
  <si>
    <t>3430.</t>
  </si>
  <si>
    <t>2928.</t>
  </si>
  <si>
    <t>165.7</t>
  </si>
  <si>
    <t>1907.</t>
  </si>
  <si>
    <t>954.9</t>
  </si>
  <si>
    <t>124.8</t>
  </si>
  <si>
    <t>3310.</t>
  </si>
  <si>
    <t>3640.</t>
  </si>
  <si>
    <t>3587.</t>
  </si>
  <si>
    <t>363.8</t>
  </si>
  <si>
    <t>118.5</t>
  </si>
  <si>
    <t>977.3</t>
  </si>
  <si>
    <t>3441.</t>
  </si>
  <si>
    <t>3610.</t>
  </si>
  <si>
    <t>3579.</t>
  </si>
  <si>
    <t>3188.</t>
  </si>
  <si>
    <t>526.2</t>
  </si>
  <si>
    <t>34.0</t>
  </si>
  <si>
    <t>2968.</t>
  </si>
  <si>
    <t>12.5</t>
  </si>
  <si>
    <t>1477.</t>
  </si>
  <si>
    <t>3632.</t>
  </si>
  <si>
    <t>13.16</t>
  </si>
  <si>
    <t>983.2</t>
  </si>
  <si>
    <t>3582.</t>
  </si>
  <si>
    <t>81.59</t>
  </si>
  <si>
    <t>1352.</t>
  </si>
  <si>
    <t>374.5</t>
  </si>
  <si>
    <t>3633.</t>
  </si>
  <si>
    <t>2447.</t>
  </si>
  <si>
    <t>3638.</t>
  </si>
  <si>
    <t>3203.</t>
  </si>
  <si>
    <t>3647.</t>
  </si>
  <si>
    <t>1156.</t>
  </si>
  <si>
    <t>145.3</t>
  </si>
  <si>
    <t>2199.</t>
  </si>
  <si>
    <t>3416.</t>
  </si>
  <si>
    <t>985.7</t>
  </si>
  <si>
    <t>1005.7</t>
  </si>
  <si>
    <t>342.4</t>
  </si>
  <si>
    <t>3346.</t>
  </si>
  <si>
    <t>2720.</t>
  </si>
  <si>
    <t>3481.</t>
  </si>
  <si>
    <t>302.1</t>
  </si>
  <si>
    <t>3070.</t>
  </si>
  <si>
    <t>1193.</t>
  </si>
  <si>
    <t>125.2</t>
  </si>
  <si>
    <t>1882.</t>
  </si>
  <si>
    <t>3639.</t>
  </si>
  <si>
    <t>3550.</t>
  </si>
  <si>
    <t>3595.</t>
  </si>
  <si>
    <t>364.6</t>
  </si>
  <si>
    <t>2238.</t>
  </si>
  <si>
    <t>2938.</t>
  </si>
  <si>
    <t>3335.</t>
  </si>
  <si>
    <t>970.5</t>
  </si>
  <si>
    <t>129.7</t>
  </si>
  <si>
    <t>2016.</t>
  </si>
  <si>
    <t>3648.</t>
  </si>
  <si>
    <t>1939.</t>
  </si>
  <si>
    <t>363.1</t>
  </si>
  <si>
    <t>1327.</t>
  </si>
  <si>
    <t>3434.</t>
  </si>
  <si>
    <t>167.0</t>
  </si>
  <si>
    <t>989.0</t>
  </si>
  <si>
    <t>3644.</t>
  </si>
  <si>
    <t>981.5</t>
  </si>
  <si>
    <t>359.7</t>
  </si>
  <si>
    <t>3618.</t>
  </si>
  <si>
    <t>164.6</t>
  </si>
  <si>
    <t>3420.</t>
  </si>
  <si>
    <t>2617.</t>
  </si>
  <si>
    <t>3625.</t>
  </si>
  <si>
    <t>168.9</t>
  </si>
  <si>
    <t>2151.</t>
  </si>
  <si>
    <t>3363.</t>
  </si>
  <si>
    <t>353.4</t>
  </si>
  <si>
    <t>1249.</t>
  </si>
  <si>
    <t>831.2</t>
  </si>
  <si>
    <t>2693.</t>
  </si>
  <si>
    <t>3187.</t>
  </si>
  <si>
    <t>1642.</t>
  </si>
  <si>
    <t>848.9</t>
  </si>
  <si>
    <t>269.5</t>
  </si>
  <si>
    <t>2823.</t>
  </si>
  <si>
    <t>163.5</t>
  </si>
  <si>
    <t>2740.</t>
  </si>
  <si>
    <t>1972.</t>
  </si>
  <si>
    <t>947.1</t>
  </si>
  <si>
    <t>148.5</t>
  </si>
  <si>
    <t>304.5</t>
  </si>
  <si>
    <t>3339.</t>
  </si>
  <si>
    <t>1333.</t>
  </si>
  <si>
    <t>364.3</t>
  </si>
  <si>
    <t>2829.</t>
  </si>
  <si>
    <t>167.6</t>
  </si>
  <si>
    <t>2822.</t>
  </si>
  <si>
    <t>3691.</t>
  </si>
  <si>
    <t>2040.</t>
  </si>
  <si>
    <t>991.8</t>
  </si>
  <si>
    <t>2937.</t>
  </si>
  <si>
    <t>2198.</t>
  </si>
  <si>
    <t>1337.</t>
  </si>
  <si>
    <t>566.4</t>
  </si>
  <si>
    <t>185.3</t>
  </si>
  <si>
    <t>2412.</t>
  </si>
  <si>
    <t>2645.</t>
  </si>
  <si>
    <t>3504.</t>
  </si>
  <si>
    <t>3143.</t>
  </si>
  <si>
    <t>1334.</t>
  </si>
  <si>
    <t>196.9</t>
  </si>
  <si>
    <t>2002.</t>
  </si>
  <si>
    <t>1899.</t>
  </si>
  <si>
    <t>3565.</t>
  </si>
  <si>
    <t>180.8</t>
  </si>
  <si>
    <t>2786.</t>
  </si>
  <si>
    <t>988.7</t>
  </si>
  <si>
    <t>1990.</t>
  </si>
  <si>
    <t>3184.</t>
  </si>
  <si>
    <t>476.9</t>
  </si>
  <si>
    <t>3670.</t>
  </si>
  <si>
    <t>1359.</t>
  </si>
  <si>
    <t>962.5</t>
  </si>
  <si>
    <t>17.3</t>
  </si>
  <si>
    <t>181.9</t>
  </si>
  <si>
    <t>3331.</t>
  </si>
  <si>
    <t>3606.</t>
  </si>
  <si>
    <t>275.4</t>
  </si>
  <si>
    <t>3602.</t>
  </si>
  <si>
    <t>1901.</t>
  </si>
  <si>
    <t>1060.</t>
  </si>
  <si>
    <t>2101.</t>
  </si>
  <si>
    <t>1396.</t>
  </si>
  <si>
    <t>203.2</t>
  </si>
  <si>
    <t>2310.</t>
  </si>
  <si>
    <t>370.6</t>
  </si>
  <si>
    <t>2341.</t>
  </si>
  <si>
    <t>958.4</t>
  </si>
  <si>
    <t>3634.</t>
  </si>
  <si>
    <t>2908.</t>
  </si>
  <si>
    <t>3361.</t>
  </si>
  <si>
    <t>166.3</t>
  </si>
  <si>
    <t>2556.</t>
  </si>
  <si>
    <t>3375.</t>
  </si>
  <si>
    <t>3622.</t>
  </si>
  <si>
    <t>16.8</t>
  </si>
  <si>
    <t>3496.</t>
  </si>
  <si>
    <t>1222.</t>
  </si>
  <si>
    <t>204.1</t>
  </si>
  <si>
    <t>3130.</t>
  </si>
  <si>
    <t>400.9</t>
  </si>
  <si>
    <t>2965.</t>
  </si>
  <si>
    <t>743.4</t>
  </si>
  <si>
    <t>270.3</t>
  </si>
  <si>
    <t>2643.</t>
  </si>
  <si>
    <t>1102.</t>
  </si>
  <si>
    <t>991.6</t>
  </si>
  <si>
    <t>3604.</t>
  </si>
  <si>
    <t>3612.</t>
  </si>
  <si>
    <t>3410.</t>
  </si>
  <si>
    <t>2691.</t>
  </si>
  <si>
    <t>34.5</t>
  </si>
  <si>
    <t>2092.</t>
  </si>
  <si>
    <t>3646.</t>
  </si>
  <si>
    <t>3129.</t>
  </si>
  <si>
    <t>1062.</t>
  </si>
  <si>
    <t>205.4</t>
  </si>
  <si>
    <t>385.3</t>
  </si>
  <si>
    <t>2585.</t>
  </si>
  <si>
    <t>3547.</t>
  </si>
  <si>
    <t>3586.</t>
  </si>
  <si>
    <t>34.8</t>
  </si>
  <si>
    <t>18.7</t>
  </si>
  <si>
    <t>3373.</t>
  </si>
  <si>
    <t>1288.</t>
  </si>
  <si>
    <t>1065.</t>
  </si>
  <si>
    <t>365.9</t>
  </si>
  <si>
    <t>386.8</t>
  </si>
  <si>
    <t>174.5</t>
  </si>
  <si>
    <t>3256.</t>
  </si>
  <si>
    <t>1297.</t>
  </si>
  <si>
    <t>2185.</t>
  </si>
  <si>
    <t>1953.</t>
  </si>
  <si>
    <t>1030.</t>
  </si>
  <si>
    <t>884.3</t>
  </si>
  <si>
    <t>2466.</t>
  </si>
  <si>
    <t>2877.</t>
  </si>
  <si>
    <t>404.9</t>
  </si>
  <si>
    <t>3468.</t>
  </si>
  <si>
    <t>2874.</t>
  </si>
  <si>
    <t>11.40</t>
  </si>
  <si>
    <t>166.0</t>
  </si>
  <si>
    <t>3554.</t>
  </si>
  <si>
    <t>291.0</t>
  </si>
  <si>
    <t>1999.</t>
  </si>
  <si>
    <t>1189.</t>
  </si>
  <si>
    <t>176.0</t>
  </si>
  <si>
    <t>2158.</t>
  </si>
  <si>
    <t>3493.</t>
  </si>
  <si>
    <t>3087.</t>
  </si>
  <si>
    <t>2497.</t>
  </si>
  <si>
    <t>267.4</t>
  </si>
  <si>
    <t>1974.</t>
  </si>
  <si>
    <t>1018.</t>
  </si>
  <si>
    <t>1033.</t>
  </si>
  <si>
    <t>187.6</t>
  </si>
  <si>
    <t>157.5</t>
  </si>
  <si>
    <t>858.7</t>
  </si>
  <si>
    <t>2933.</t>
  </si>
  <si>
    <t>198.5</t>
  </si>
  <si>
    <t>1316.</t>
  </si>
  <si>
    <t>606.8</t>
  </si>
  <si>
    <t>479.9</t>
  </si>
  <si>
    <t>334.6</t>
  </si>
  <si>
    <t>1326.</t>
  </si>
  <si>
    <t>116.2</t>
  </si>
  <si>
    <t>1690.</t>
  </si>
  <si>
    <t>1638.</t>
  </si>
  <si>
    <t>2669.</t>
  </si>
  <si>
    <t>0.758</t>
  </si>
  <si>
    <t>3313.</t>
  </si>
  <si>
    <t>773.6</t>
  </si>
  <si>
    <t>2492.</t>
  </si>
  <si>
    <t>170.8</t>
  </si>
  <si>
    <t>1096.</t>
  </si>
  <si>
    <t>3072.</t>
  </si>
  <si>
    <t>134.4</t>
  </si>
  <si>
    <t>2840.</t>
  </si>
  <si>
    <t>1967.</t>
  </si>
  <si>
    <t>34.7</t>
  </si>
  <si>
    <t>17.1</t>
  </si>
  <si>
    <t>14.9</t>
  </si>
  <si>
    <t>3167.</t>
  </si>
  <si>
    <t>151.1</t>
  </si>
  <si>
    <t>3284.</t>
  </si>
  <si>
    <t>986.0</t>
  </si>
  <si>
    <t>17.4</t>
  </si>
  <si>
    <t>1005.0</t>
  </si>
  <si>
    <t>287.1</t>
  </si>
  <si>
    <t>3464.</t>
  </si>
  <si>
    <t>16.6</t>
  </si>
  <si>
    <t>1005.2</t>
  </si>
  <si>
    <t>1142.</t>
  </si>
  <si>
    <t>3446.</t>
  </si>
  <si>
    <t>451.1</t>
  </si>
  <si>
    <t>3311.</t>
  </si>
  <si>
    <t>3474.</t>
  </si>
  <si>
    <t>2240.</t>
  </si>
  <si>
    <t>1763.</t>
  </si>
  <si>
    <t>1005.1</t>
  </si>
  <si>
    <t>3445.</t>
  </si>
  <si>
    <t>148.0</t>
  </si>
  <si>
    <t>547.9</t>
  </si>
  <si>
    <t>2779.</t>
  </si>
  <si>
    <t>529.2</t>
  </si>
  <si>
    <t>603.3</t>
  </si>
  <si>
    <t>154.1</t>
  </si>
  <si>
    <t>2340.</t>
  </si>
  <si>
    <t>1588.</t>
  </si>
  <si>
    <t>1669.</t>
  </si>
  <si>
    <t>850.5</t>
  </si>
  <si>
    <t>199.9</t>
  </si>
  <si>
    <t>575.2</t>
  </si>
  <si>
    <t>134.9</t>
  </si>
  <si>
    <t>1963.</t>
  </si>
  <si>
    <t>334.4</t>
  </si>
  <si>
    <t>2826.</t>
  </si>
  <si>
    <t>1058.</t>
  </si>
  <si>
    <t>1260.</t>
  </si>
  <si>
    <t>3352.</t>
  </si>
  <si>
    <t>3590.</t>
  </si>
  <si>
    <t>2824.</t>
  </si>
  <si>
    <t>122.6</t>
  </si>
  <si>
    <t>341.5</t>
  </si>
  <si>
    <t>2163.</t>
  </si>
  <si>
    <t>2682.</t>
  </si>
  <si>
    <t>1276.</t>
  </si>
  <si>
    <t>2051.</t>
  </si>
  <si>
    <t>3276.</t>
  </si>
  <si>
    <t>1227.</t>
  </si>
  <si>
    <t>1004.9</t>
  </si>
  <si>
    <t>312.0</t>
  </si>
  <si>
    <t>120.2</t>
  </si>
  <si>
    <t>3074.</t>
  </si>
  <si>
    <t>1004.3</t>
  </si>
  <si>
    <t>1004.1</t>
  </si>
  <si>
    <t>246.2</t>
  </si>
  <si>
    <t>1004.2</t>
  </si>
  <si>
    <t>2244.</t>
  </si>
  <si>
    <t>3154.</t>
  </si>
  <si>
    <t>3354.</t>
  </si>
  <si>
    <t>1905.</t>
  </si>
  <si>
    <t>113.6</t>
  </si>
  <si>
    <t>1004.4</t>
  </si>
  <si>
    <t>357.5</t>
  </si>
  <si>
    <t>2485.</t>
  </si>
  <si>
    <t>3097.</t>
  </si>
  <si>
    <t>886.2</t>
  </si>
  <si>
    <t>1005.5</t>
  </si>
  <si>
    <t>157.9</t>
  </si>
  <si>
    <t>0.776</t>
  </si>
  <si>
    <t>2678.</t>
  </si>
  <si>
    <t>3261.</t>
  </si>
  <si>
    <t>251.9</t>
  </si>
  <si>
    <t>1922.</t>
  </si>
  <si>
    <t>3408.</t>
  </si>
  <si>
    <t>2105.</t>
  </si>
  <si>
    <t>3158.</t>
  </si>
  <si>
    <t>2676.</t>
  </si>
  <si>
    <t>3079.</t>
  </si>
  <si>
    <t>1149.</t>
  </si>
  <si>
    <t>1014.</t>
  </si>
  <si>
    <t>101.1</t>
  </si>
  <si>
    <t>314.8</t>
  </si>
  <si>
    <t>1942.</t>
  </si>
  <si>
    <t>988.1</t>
  </si>
  <si>
    <t>1004.7</t>
  </si>
  <si>
    <t>313.7</t>
  </si>
  <si>
    <t>2505.</t>
  </si>
  <si>
    <t>2655.</t>
  </si>
  <si>
    <t>3133.</t>
  </si>
  <si>
    <t>3515.</t>
  </si>
  <si>
    <t>1004.8</t>
  </si>
  <si>
    <t>1188.</t>
  </si>
  <si>
    <t>2082.</t>
  </si>
  <si>
    <t>2631.</t>
  </si>
  <si>
    <t>276.2</t>
  </si>
  <si>
    <t>900.7</t>
  </si>
  <si>
    <t>1870.</t>
  </si>
  <si>
    <t>3489.</t>
  </si>
  <si>
    <t>3088.</t>
  </si>
  <si>
    <t>1255.</t>
  </si>
  <si>
    <t>1950.</t>
  </si>
  <si>
    <t>3413.</t>
  </si>
  <si>
    <t>12.78</t>
  </si>
  <si>
    <t>158.9</t>
  </si>
  <si>
    <t>964.1</t>
  </si>
  <si>
    <t>2020.</t>
  </si>
  <si>
    <t>932.9</t>
  </si>
  <si>
    <t>2283.</t>
  </si>
  <si>
    <t>2534.</t>
  </si>
  <si>
    <t>312.1</t>
  </si>
  <si>
    <t>2409.</t>
  </si>
  <si>
    <t>118.2</t>
  </si>
  <si>
    <t>3028.</t>
  </si>
  <si>
    <t>1794.</t>
  </si>
  <si>
    <t>2718.</t>
  </si>
  <si>
    <t>953.4</t>
  </si>
  <si>
    <t>3105.</t>
  </si>
  <si>
    <t>1004.6</t>
  </si>
  <si>
    <t>2108.</t>
  </si>
  <si>
    <t>2648.</t>
  </si>
  <si>
    <t>274.2</t>
  </si>
  <si>
    <t>205.3</t>
  </si>
  <si>
    <t>1165.</t>
  </si>
  <si>
    <t>1003.9</t>
  </si>
  <si>
    <t>1003.4</t>
  </si>
  <si>
    <t>333.8</t>
  </si>
  <si>
    <t>1003.7</t>
  </si>
  <si>
    <t>1003.8</t>
  </si>
  <si>
    <t>1003.6</t>
  </si>
  <si>
    <t>2139.</t>
  </si>
  <si>
    <t>1320.</t>
  </si>
  <si>
    <t>892.1</t>
  </si>
  <si>
    <t>3214.</t>
  </si>
  <si>
    <t>116.0</t>
  </si>
  <si>
    <t>1004.5</t>
  </si>
  <si>
    <t>0.888</t>
  </si>
  <si>
    <t>1799.</t>
  </si>
  <si>
    <t>2461.</t>
  </si>
  <si>
    <t>2611.</t>
  </si>
  <si>
    <t>2174.</t>
  </si>
  <si>
    <t>81.62</t>
  </si>
  <si>
    <t>949.1</t>
  </si>
  <si>
    <t>276.9</t>
  </si>
  <si>
    <t>428.5</t>
  </si>
  <si>
    <t>3189.</t>
  </si>
  <si>
    <t>725.4</t>
  </si>
  <si>
    <t>1575.</t>
  </si>
  <si>
    <t>812.3</t>
  </si>
  <si>
    <t>2241.</t>
  </si>
  <si>
    <t>2732.</t>
  </si>
  <si>
    <t>61.92</t>
  </si>
  <si>
    <t>61.88</t>
  </si>
  <si>
    <t>1820.</t>
  </si>
  <si>
    <t>446.6</t>
  </si>
  <si>
    <t>2299.</t>
  </si>
  <si>
    <t>675.0</t>
  </si>
  <si>
    <t>67.70</t>
  </si>
  <si>
    <t>1926.</t>
  </si>
  <si>
    <t>357.9</t>
  </si>
  <si>
    <t>26.70</t>
  </si>
  <si>
    <t>2125.</t>
  </si>
  <si>
    <t>1266.</t>
  </si>
  <si>
    <t>1186.</t>
  </si>
  <si>
    <t>3609.</t>
  </si>
  <si>
    <t>247.6</t>
  </si>
  <si>
    <t>2994.</t>
  </si>
  <si>
    <t>60.41</t>
  </si>
  <si>
    <t>1833.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</si>
</sst>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connections" Target="connection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o Documento de Texto" connectionId="1" xr16:uid="{6C985A33-9635-4066-9010-7447AE9855AE}" autoFormatId="16" applyNumberFormats="0" applyBorderFormats="0" applyFontFormats="0" applyPatternFormats="0" applyAlignmentFormats="0" applyWidthHeightFormats="0"/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0">
  <rv s="0">
    <v>12</v>
    <v>32</v>
  </rv>
  <rv s="0">
    <v>12</v>
    <v>07</v>
  </rv>
  <rv s="0">
    <v>12</v>
    <v>15</v>
  </rv>
  <rv s="0">
    <v>12</v>
    <v>92</v>
  </rv>
  <rv s="0">
    <v>12</v>
    <v>33</v>
  </rv>
  <rv s="0">
    <v>12</v>
    <v>30</v>
  </rv>
  <rv s="0">
    <v>12</v>
    <v>24</v>
  </rv>
  <rv s="0">
    <v>12</v>
    <v>44</v>
  </rv>
  <rv s="0">
    <v>12</v>
    <v>70</v>
  </rv>
  <rv s="0">
    <v>12</v>
    <v>06</v>
  </rv>
  <rv s="0">
    <v>12</v>
    <v>66</v>
  </rv>
  <rv s="0">
    <v>12</v>
    <v>57</v>
  </rv>
  <rv s="0">
    <v>12</v>
    <v>12</v>
  </rv>
  <rv s="0">
    <v>12</v>
    <v>63</v>
  </rv>
  <rv s="0">
    <v>12</v>
    <v>16</v>
  </rv>
  <rv s="0">
    <v>12</v>
    <v>39</v>
  </rv>
  <rv s="0">
    <v>12</v>
    <v>55</v>
  </rv>
  <rv s="0">
    <v>12</v>
    <v>75</v>
  </rv>
  <rv s="0">
    <v>12</v>
    <v>08</v>
  </rv>
  <rv s="0">
    <v>12</v>
    <v>01</v>
  </rv>
  <rv s="0">
    <v>12</v>
    <v>04</v>
  </rv>
  <rv s="0">
    <v>12</v>
    <v>28</v>
  </rv>
  <rv s="0">
    <v>12</v>
    <v>54</v>
  </rv>
  <rv s="0">
    <v>12</v>
    <v>02</v>
  </rv>
  <rv s="0">
    <v>12</v>
    <v>37</v>
  </rv>
  <rv s="0">
    <v>12</v>
    <v>94</v>
  </rv>
  <rv s="0">
    <v>12</v>
    <v>53</v>
  </rv>
  <rv s="0">
    <v>12</v>
    <v>52</v>
  </rv>
  <rv s="0">
    <v>12</v>
    <v>49</v>
  </rv>
  <rv s="0">
    <v>12</v>
    <v>36</v>
  </rv>
  <rv s="0">
    <v>12</v>
    <v>71</v>
  </rv>
  <rv s="0">
    <v>12</v>
    <v>42</v>
  </rv>
  <rv s="0">
    <v>12</v>
    <v>50</v>
  </rv>
  <rv s="0">
    <v>12</v>
    <v>10</v>
  </rv>
  <rv s="0">
    <v>12</v>
    <v>95</v>
  </rv>
  <rv s="0">
    <v>12</v>
    <v>58</v>
  </rv>
  <rv s="0">
    <v>12</v>
    <v>43</v>
  </rv>
  <rv s="0">
    <v>12</v>
    <v>98</v>
  </rv>
  <rv s="0">
    <v>12</v>
    <v>46</v>
  </rv>
  <rv s="0">
    <v>12</v>
    <v>86</v>
  </rv>
  <rv s="0">
    <v>12</v>
    <v>78</v>
  </rv>
  <rv s="0">
    <v>12</v>
    <v>20</v>
  </rv>
  <rv s="0">
    <v>12</v>
    <v>38</v>
  </rv>
  <rv s="0">
    <v>12</v>
    <v>73</v>
  </rv>
  <rv s="0">
    <v>12</v>
    <v>60</v>
  </rv>
  <rv s="0">
    <v>12</v>
    <v>40</v>
  </rv>
  <rv s="0">
    <v>12</v>
    <v>34</v>
  </rv>
  <rv s="0">
    <v>12</v>
    <v>26</v>
  </rv>
  <rv s="0">
    <v>12</v>
    <v>74</v>
  </rv>
  <rv s="0">
    <v>12</v>
    <v>88</v>
  </rv>
  <rv s="0">
    <v>12</v>
    <v>22</v>
  </rv>
  <rv s="0">
    <v>12</v>
    <v>56</v>
  </rv>
  <rv s="0">
    <v>12</v>
    <v>93</v>
  </rv>
  <rv s="0">
    <v>12</v>
    <v>21</v>
  </rv>
  <rv s="0">
    <v>12</v>
    <v>51</v>
  </rv>
  <rv s="0">
    <v>12</v>
    <v>25</v>
  </rv>
  <rv s="0">
    <v>12</v>
    <v>48</v>
  </rv>
  <rv s="0">
    <v>12</v>
    <v>96</v>
  </rv>
  <rv s="0">
    <v>12</v>
    <v>35</v>
  </rv>
  <rv s="0">
    <v>12</v>
    <v>05</v>
  </rv>
  <rv s="0">
    <v>12</v>
    <v>97</v>
  </rv>
  <rv s="0">
    <v>12</v>
    <v>87</v>
  </rv>
  <rv s="0">
    <v>12</v>
    <v>11</v>
  </rv>
  <rv s="0">
    <v>12</v>
    <v>69</v>
  </rv>
  <rv s="0">
    <v>12</v>
    <v>89</v>
  </rv>
  <rv s="0">
    <v>12</v>
    <v>31</v>
  </rv>
  <rv s="0">
    <v>12</v>
    <v>84</v>
  </rv>
  <rv s="0">
    <v>12</v>
    <v>99</v>
  </rv>
  <rv s="0">
    <v>12</v>
    <v>65</v>
  </rv>
  <rv s="0">
    <v>12</v>
    <v>80</v>
  </rv>
  <rv s="0">
    <v>12</v>
    <v>79</v>
  </rv>
  <rv s="0">
    <v>12</v>
    <v>18</v>
  </rv>
  <rv s="0">
    <v>12</v>
    <v>47</v>
  </rv>
  <rv s="0">
    <v>12</v>
    <v>27</v>
  </rv>
  <rv s="0">
    <v>12</v>
    <v>72</v>
  </rv>
  <rv s="0">
    <v>12</v>
    <v>61</v>
  </rv>
  <rv s="0">
    <v>12</v>
    <v>82</v>
  </rv>
  <rv s="0">
    <v>12</v>
    <v>90</v>
  </rv>
  <rv s="0">
    <v>12</v>
    <v>68</v>
  </rv>
  <rv s="0">
    <v>12</v>
    <v>59</v>
  </rv>
  <rv s="0">
    <v>12</v>
    <v>62</v>
  </rv>
  <rv s="0">
    <v>12</v>
    <v>14</v>
  </rv>
  <rv s="0">
    <v>12</v>
    <v>29</v>
  </rv>
  <rv s="0">
    <v>12</v>
    <v>81</v>
  </rv>
  <rv s="0">
    <v>12</v>
    <v>45</v>
  </rv>
  <rv s="0">
    <v>12</v>
    <v>23</v>
  </rv>
  <rv s="0">
    <v>12</v>
    <v>85</v>
  </rv>
  <rv s="0">
    <v>12</v>
    <v>76</v>
  </rv>
  <rv s="0">
    <v>12</v>
    <v>77</v>
  </rv>
  <rv s="0">
    <v>12</v>
    <v>13</v>
  </rv>
  <rv s="0">
    <v>12</v>
    <v>09</v>
  </rv>
  <rv s="0">
    <v>12</v>
    <v>41</v>
  </rv>
  <rv s="0">
    <v>12</v>
    <v>64</v>
  </rv>
  <rv s="0">
    <v>12</v>
    <v>67</v>
  </rv>
  <rv s="0">
    <v>12</v>
    <v>19</v>
  </rv>
  <rv s="0">
    <v>12</v>
    <v>17</v>
  </rv>
  <rv s="0">
    <v>12</v>
    <v>00</v>
  </rv>
  <rv s="0">
    <v>12</v>
    <v>83</v>
  </rv>
  <rv s="0">
    <v>12</v>
    <v>91</v>
  </rv>
  <rv s="0">
    <v>12</v>
    <v>03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8A47-4190-424E-BCCF-75AA8C41141B}">
  <dimension ref="A1:T6676"/>
  <sheetViews>
    <sheetView tabSelected="1" workbookViewId="0">
      <selection activeCell="S17" sqref="S17"/>
    </sheetView>
  </sheetViews>
  <sheetFormatPr defaultRowHeight="15.05" x14ac:dyDescent="0.3"/>
  <cols>
    <col min="1" max="1" width="14" bestFit="1" customWidth="1"/>
    <col min="2" max="2" width="10.5546875" bestFit="1" customWidth="1"/>
    <col min="3" max="3" width="4.77734375" bestFit="1" customWidth="1"/>
    <col min="4" max="4" width="9.109375" bestFit="1" customWidth="1"/>
    <col min="5" max="5" width="9.6640625" bestFit="1" customWidth="1"/>
    <col min="6" max="6" width="9.21875" bestFit="1" customWidth="1"/>
    <col min="8" max="8" width="9.44140625" bestFit="1" customWidth="1"/>
    <col min="9" max="9" width="9" bestFit="1" customWidth="1"/>
    <col min="10" max="10" width="15" bestFit="1" customWidth="1"/>
    <col min="11" max="11" width="15.5546875" bestFit="1" customWidth="1"/>
    <col min="12" max="12" width="15.109375" bestFit="1" customWidth="1"/>
    <col min="13" max="13" width="7.33203125" bestFit="1" customWidth="1"/>
    <col min="14" max="14" width="11.77734375" bestFit="1" customWidth="1"/>
    <col min="15" max="15" width="11.33203125" bestFit="1" customWidth="1"/>
    <col min="16" max="16" width="12.77734375" bestFit="1" customWidth="1"/>
    <col min="17" max="17" width="9" bestFit="1" customWidth="1"/>
    <col min="18" max="18" width="12.21875" bestFit="1" customWidth="1"/>
    <col min="20" max="20" width="11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s="1">
        <v>43453</v>
      </c>
      <c r="C2">
        <v>15</v>
      </c>
      <c r="D2" t="s">
        <v>21</v>
      </c>
      <c r="G2">
        <v>70</v>
      </c>
      <c r="J2" t="s">
        <v>22</v>
      </c>
      <c r="M2" t="s">
        <v>23</v>
      </c>
      <c r="P2" t="s">
        <v>24</v>
      </c>
      <c r="Q2">
        <v>201</v>
      </c>
      <c r="S2" t="s">
        <v>25</v>
      </c>
      <c r="T2" t="s">
        <v>26</v>
      </c>
    </row>
    <row r="3" spans="1:20" x14ac:dyDescent="0.3">
      <c r="A3" t="s">
        <v>20</v>
      </c>
      <c r="B3" s="1">
        <v>43485</v>
      </c>
      <c r="C3">
        <v>17</v>
      </c>
      <c r="D3" t="s">
        <v>27</v>
      </c>
      <c r="G3">
        <v>70</v>
      </c>
      <c r="J3" t="s">
        <v>28</v>
      </c>
      <c r="M3" t="s">
        <v>29</v>
      </c>
      <c r="P3" t="s">
        <v>30</v>
      </c>
      <c r="Q3">
        <v>210</v>
      </c>
      <c r="S3" t="s">
        <v>31</v>
      </c>
      <c r="T3" t="s">
        <v>26</v>
      </c>
    </row>
    <row r="4" spans="1:20" x14ac:dyDescent="0.3">
      <c r="A4" t="s">
        <v>20</v>
      </c>
      <c r="B4" s="1">
        <v>43494</v>
      </c>
      <c r="C4">
        <v>19</v>
      </c>
      <c r="D4" t="s">
        <v>32</v>
      </c>
      <c r="E4" t="s">
        <v>33</v>
      </c>
      <c r="F4" t="s">
        <v>34</v>
      </c>
      <c r="G4">
        <v>56</v>
      </c>
      <c r="H4">
        <v>58</v>
      </c>
      <c r="I4">
        <v>55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</v>
      </c>
      <c r="P4" t="s">
        <v>40</v>
      </c>
      <c r="Q4">
        <v>213</v>
      </c>
      <c r="R4" t="s">
        <v>41</v>
      </c>
      <c r="S4" t="s">
        <v>42</v>
      </c>
      <c r="T4" t="s">
        <v>26</v>
      </c>
    </row>
    <row r="5" spans="1:20" x14ac:dyDescent="0.3">
      <c r="A5" t="s">
        <v>20</v>
      </c>
      <c r="B5" s="1">
        <v>43495</v>
      </c>
      <c r="C5">
        <v>17</v>
      </c>
      <c r="D5" t="s">
        <v>43</v>
      </c>
      <c r="G5">
        <v>58</v>
      </c>
      <c r="J5" t="s">
        <v>44</v>
      </c>
      <c r="M5" t="s">
        <v>45</v>
      </c>
      <c r="S5" t="s">
        <v>46</v>
      </c>
      <c r="T5" t="s">
        <v>26</v>
      </c>
    </row>
    <row r="6" spans="1:20" x14ac:dyDescent="0.3">
      <c r="A6" t="s">
        <v>20</v>
      </c>
      <c r="B6" s="1">
        <v>43495</v>
      </c>
      <c r="C6">
        <v>19</v>
      </c>
      <c r="D6" t="s">
        <v>47</v>
      </c>
      <c r="E6" t="s">
        <v>43</v>
      </c>
      <c r="F6" t="s">
        <v>48</v>
      </c>
      <c r="G6">
        <v>62</v>
      </c>
      <c r="H6">
        <v>65</v>
      </c>
      <c r="I6">
        <v>46</v>
      </c>
      <c r="J6" t="s">
        <v>36</v>
      </c>
      <c r="K6" t="s">
        <v>49</v>
      </c>
      <c r="L6" t="s">
        <v>50</v>
      </c>
      <c r="M6" t="s">
        <v>51</v>
      </c>
      <c r="N6" t="s">
        <v>52</v>
      </c>
      <c r="O6" t="s">
        <v>53</v>
      </c>
      <c r="P6" t="s">
        <v>54</v>
      </c>
      <c r="Q6">
        <v>208</v>
      </c>
      <c r="R6" t="s">
        <v>55</v>
      </c>
      <c r="S6" t="s">
        <v>56</v>
      </c>
      <c r="T6" t="s">
        <v>26</v>
      </c>
    </row>
    <row r="7" spans="1:20" x14ac:dyDescent="0.3">
      <c r="A7" t="s">
        <v>20</v>
      </c>
      <c r="B7" s="1">
        <v>43502</v>
      </c>
      <c r="C7">
        <v>17</v>
      </c>
      <c r="D7" t="s">
        <v>57</v>
      </c>
      <c r="G7">
        <v>77</v>
      </c>
      <c r="J7" t="s">
        <v>58</v>
      </c>
      <c r="M7" t="s">
        <v>59</v>
      </c>
      <c r="P7" t="s">
        <v>60</v>
      </c>
      <c r="Q7">
        <v>211</v>
      </c>
      <c r="S7" t="s">
        <v>61</v>
      </c>
      <c r="T7" t="s">
        <v>26</v>
      </c>
    </row>
    <row r="8" spans="1:20" x14ac:dyDescent="0.3">
      <c r="A8" t="s">
        <v>20</v>
      </c>
      <c r="B8" s="1">
        <v>43504</v>
      </c>
      <c r="C8">
        <v>18</v>
      </c>
      <c r="D8" t="s">
        <v>58</v>
      </c>
      <c r="E8" t="s">
        <v>62</v>
      </c>
      <c r="F8" t="s">
        <v>63</v>
      </c>
      <c r="G8">
        <v>93</v>
      </c>
      <c r="H8">
        <v>93</v>
      </c>
      <c r="I8">
        <v>93</v>
      </c>
      <c r="J8" t="s">
        <v>64</v>
      </c>
      <c r="K8" t="s">
        <v>65</v>
      </c>
      <c r="L8" t="s">
        <v>49</v>
      </c>
      <c r="M8" t="s">
        <v>51</v>
      </c>
      <c r="N8" t="s">
        <v>66</v>
      </c>
      <c r="O8" t="s">
        <v>51</v>
      </c>
      <c r="P8" t="s">
        <v>67</v>
      </c>
      <c r="Q8">
        <v>143</v>
      </c>
      <c r="R8" t="s">
        <v>68</v>
      </c>
      <c r="S8" t="s">
        <v>69</v>
      </c>
      <c r="T8" t="s">
        <v>70</v>
      </c>
    </row>
    <row r="9" spans="1:20" x14ac:dyDescent="0.3">
      <c r="A9" t="s">
        <v>20</v>
      </c>
      <c r="B9" s="1">
        <v>43504</v>
      </c>
      <c r="C9">
        <v>22</v>
      </c>
      <c r="D9" t="s">
        <v>71</v>
      </c>
      <c r="E9" t="s">
        <v>72</v>
      </c>
      <c r="F9" t="s">
        <v>71</v>
      </c>
      <c r="G9">
        <v>91</v>
      </c>
      <c r="H9">
        <v>91</v>
      </c>
      <c r="I9">
        <v>89</v>
      </c>
      <c r="J9" t="s">
        <v>73</v>
      </c>
      <c r="K9" t="s">
        <v>73</v>
      </c>
      <c r="L9" t="s">
        <v>65</v>
      </c>
      <c r="M9" t="s">
        <v>74</v>
      </c>
      <c r="N9" t="s">
        <v>74</v>
      </c>
      <c r="O9" t="s">
        <v>75</v>
      </c>
      <c r="P9" t="s">
        <v>76</v>
      </c>
      <c r="Q9">
        <v>150</v>
      </c>
      <c r="R9" t="s">
        <v>77</v>
      </c>
      <c r="S9" t="s">
        <v>78</v>
      </c>
      <c r="T9" t="s">
        <v>26</v>
      </c>
    </row>
    <row r="10" spans="1:20" x14ac:dyDescent="0.3">
      <c r="A10" t="s">
        <v>20</v>
      </c>
      <c r="B10" s="1">
        <v>43504</v>
      </c>
      <c r="C10">
        <v>17</v>
      </c>
      <c r="D10" t="s">
        <v>63</v>
      </c>
      <c r="E10" t="s">
        <v>79</v>
      </c>
      <c r="F10" t="s">
        <v>80</v>
      </c>
      <c r="G10">
        <v>93</v>
      </c>
      <c r="H10">
        <v>93</v>
      </c>
      <c r="I10">
        <v>93</v>
      </c>
      <c r="J10" t="s">
        <v>49</v>
      </c>
      <c r="K10" t="s">
        <v>81</v>
      </c>
      <c r="L10" t="s">
        <v>36</v>
      </c>
      <c r="M10" t="s">
        <v>66</v>
      </c>
      <c r="N10" t="s">
        <v>82</v>
      </c>
      <c r="O10" t="s">
        <v>66</v>
      </c>
      <c r="P10" t="s">
        <v>83</v>
      </c>
      <c r="Q10">
        <v>193</v>
      </c>
      <c r="R10" t="s">
        <v>84</v>
      </c>
      <c r="S10" t="s">
        <v>85</v>
      </c>
      <c r="T10" t="s">
        <v>86</v>
      </c>
    </row>
    <row r="11" spans="1:20" x14ac:dyDescent="0.3">
      <c r="A11" t="s">
        <v>20</v>
      </c>
      <c r="B11" s="1">
        <v>43504</v>
      </c>
      <c r="C11">
        <v>15</v>
      </c>
      <c r="D11" t="s">
        <v>58</v>
      </c>
      <c r="E11" t="s">
        <v>72</v>
      </c>
      <c r="F11" t="s">
        <v>87</v>
      </c>
      <c r="G11">
        <v>93</v>
      </c>
      <c r="H11">
        <v>95</v>
      </c>
      <c r="I11">
        <v>93</v>
      </c>
      <c r="J11" t="s">
        <v>28</v>
      </c>
      <c r="K11" t="s">
        <v>88</v>
      </c>
      <c r="L11" t="s">
        <v>89</v>
      </c>
      <c r="M11" t="s">
        <v>90</v>
      </c>
      <c r="N11" t="s">
        <v>91</v>
      </c>
      <c r="O11" t="s">
        <v>29</v>
      </c>
      <c r="P11" t="s">
        <v>92</v>
      </c>
      <c r="Q11">
        <v>203</v>
      </c>
      <c r="R11" t="s">
        <v>93</v>
      </c>
      <c r="S11" t="s">
        <v>94</v>
      </c>
      <c r="T11" t="s">
        <v>67</v>
      </c>
    </row>
    <row r="12" spans="1:20" x14ac:dyDescent="0.3">
      <c r="A12" t="s">
        <v>20</v>
      </c>
      <c r="B12" s="1">
        <v>43504</v>
      </c>
      <c r="C12">
        <v>13</v>
      </c>
      <c r="D12" t="s">
        <v>95</v>
      </c>
      <c r="G12">
        <v>95</v>
      </c>
      <c r="J12" t="s">
        <v>73</v>
      </c>
      <c r="M12" t="s">
        <v>96</v>
      </c>
      <c r="P12" t="s">
        <v>97</v>
      </c>
      <c r="Q12">
        <v>169</v>
      </c>
      <c r="S12" t="s">
        <v>98</v>
      </c>
      <c r="T12" t="s">
        <v>26</v>
      </c>
    </row>
    <row r="13" spans="1:20" x14ac:dyDescent="0.3">
      <c r="A13" t="s">
        <v>20</v>
      </c>
      <c r="B13" s="1">
        <v>43504</v>
      </c>
      <c r="C13">
        <v>16</v>
      </c>
      <c r="D13" t="s">
        <v>22</v>
      </c>
      <c r="E13" t="s">
        <v>95</v>
      </c>
      <c r="F13" t="s">
        <v>22</v>
      </c>
      <c r="G13">
        <v>93</v>
      </c>
      <c r="H13">
        <v>94</v>
      </c>
      <c r="I13">
        <v>93</v>
      </c>
      <c r="J13" t="s">
        <v>99</v>
      </c>
      <c r="K13" t="s">
        <v>64</v>
      </c>
      <c r="L13" t="s">
        <v>100</v>
      </c>
      <c r="M13" t="s">
        <v>82</v>
      </c>
      <c r="N13" t="s">
        <v>90</v>
      </c>
      <c r="O13" t="s">
        <v>82</v>
      </c>
      <c r="P13" t="s">
        <v>101</v>
      </c>
      <c r="Q13">
        <v>190</v>
      </c>
      <c r="R13" t="s">
        <v>102</v>
      </c>
      <c r="S13" t="s">
        <v>103</v>
      </c>
      <c r="T13" t="s">
        <v>104</v>
      </c>
    </row>
    <row r="14" spans="1:20" x14ac:dyDescent="0.3">
      <c r="A14" t="s">
        <v>20</v>
      </c>
      <c r="B14" s="1">
        <v>43504</v>
      </c>
      <c r="C14">
        <v>19</v>
      </c>
      <c r="D14" t="s">
        <v>71</v>
      </c>
      <c r="E14" t="s">
        <v>71</v>
      </c>
      <c r="F14" t="s">
        <v>58</v>
      </c>
      <c r="G14">
        <v>92</v>
      </c>
      <c r="H14">
        <v>93</v>
      </c>
      <c r="I14">
        <v>92</v>
      </c>
      <c r="J14" t="s">
        <v>80</v>
      </c>
      <c r="K14" t="s">
        <v>80</v>
      </c>
      <c r="L14" t="s">
        <v>64</v>
      </c>
      <c r="M14" t="s">
        <v>75</v>
      </c>
      <c r="N14" t="s">
        <v>51</v>
      </c>
      <c r="O14" t="s">
        <v>75</v>
      </c>
      <c r="P14" t="s">
        <v>105</v>
      </c>
      <c r="Q14">
        <v>200</v>
      </c>
      <c r="R14" t="s">
        <v>86</v>
      </c>
      <c r="S14" t="s">
        <v>106</v>
      </c>
      <c r="T14" t="s">
        <v>26</v>
      </c>
    </row>
    <row r="15" spans="1:20" x14ac:dyDescent="0.3">
      <c r="A15" t="s">
        <v>20</v>
      </c>
      <c r="B15" s="1">
        <v>43504</v>
      </c>
      <c r="C15">
        <v>21</v>
      </c>
      <c r="D15" t="s">
        <v>107</v>
      </c>
      <c r="E15" t="s">
        <v>108</v>
      </c>
      <c r="F15" t="s">
        <v>107</v>
      </c>
      <c r="G15">
        <v>89</v>
      </c>
      <c r="H15">
        <v>90</v>
      </c>
      <c r="I15">
        <v>88</v>
      </c>
      <c r="J15" t="s">
        <v>65</v>
      </c>
      <c r="K15" t="s">
        <v>109</v>
      </c>
      <c r="L15" t="s">
        <v>64</v>
      </c>
      <c r="M15" t="s">
        <v>75</v>
      </c>
      <c r="N15" t="s">
        <v>75</v>
      </c>
      <c r="O15" t="s">
        <v>110</v>
      </c>
      <c r="P15" t="s">
        <v>111</v>
      </c>
      <c r="Q15">
        <v>182</v>
      </c>
      <c r="R15" t="s">
        <v>112</v>
      </c>
      <c r="S15" t="s">
        <v>113</v>
      </c>
      <c r="T15" t="s">
        <v>26</v>
      </c>
    </row>
    <row r="16" spans="1:20" x14ac:dyDescent="0.3">
      <c r="A16" t="s">
        <v>20</v>
      </c>
      <c r="B16" s="1">
        <v>43504</v>
      </c>
      <c r="C16">
        <v>20</v>
      </c>
      <c r="D16" t="s">
        <v>107</v>
      </c>
      <c r="E16" t="s">
        <v>114</v>
      </c>
      <c r="F16" t="s">
        <v>71</v>
      </c>
      <c r="G16">
        <v>89</v>
      </c>
      <c r="H16">
        <v>92</v>
      </c>
      <c r="I16">
        <v>89</v>
      </c>
      <c r="J16" t="s">
        <v>73</v>
      </c>
      <c r="K16" t="s">
        <v>63</v>
      </c>
      <c r="L16" t="s">
        <v>65</v>
      </c>
      <c r="M16" t="s">
        <v>110</v>
      </c>
      <c r="N16" t="s">
        <v>75</v>
      </c>
      <c r="O16" t="s">
        <v>110</v>
      </c>
      <c r="P16" t="s">
        <v>115</v>
      </c>
      <c r="Q16">
        <v>167</v>
      </c>
      <c r="R16" t="s">
        <v>116</v>
      </c>
      <c r="S16" t="s">
        <v>117</v>
      </c>
      <c r="T16" t="s">
        <v>26</v>
      </c>
    </row>
    <row r="17" spans="1:20" x14ac:dyDescent="0.3">
      <c r="A17" t="s">
        <v>20</v>
      </c>
      <c r="B17" s="1">
        <v>43504</v>
      </c>
      <c r="C17">
        <v>23</v>
      </c>
      <c r="D17" t="s">
        <v>118</v>
      </c>
      <c r="E17" t="s">
        <v>71</v>
      </c>
      <c r="F17" t="s">
        <v>118</v>
      </c>
      <c r="G17">
        <v>93</v>
      </c>
      <c r="H17">
        <v>93</v>
      </c>
      <c r="I17">
        <v>91</v>
      </c>
      <c r="J17" t="s">
        <v>65</v>
      </c>
      <c r="K17" t="s">
        <v>73</v>
      </c>
      <c r="L17" t="s">
        <v>119</v>
      </c>
      <c r="M17" t="s">
        <v>120</v>
      </c>
      <c r="N17" t="s">
        <v>120</v>
      </c>
      <c r="O17" t="s">
        <v>74</v>
      </c>
      <c r="P17" t="s">
        <v>105</v>
      </c>
      <c r="Q17">
        <v>180</v>
      </c>
      <c r="R17" t="s">
        <v>60</v>
      </c>
      <c r="S17" t="e" vm="1">
        <f>_FV(-3,"32")</f>
        <v>#VALUE!</v>
      </c>
      <c r="T17" t="s">
        <v>26</v>
      </c>
    </row>
    <row r="18" spans="1:20" x14ac:dyDescent="0.3">
      <c r="A18" t="s">
        <v>20</v>
      </c>
      <c r="B18" s="1">
        <v>43505</v>
      </c>
      <c r="C18">
        <v>15</v>
      </c>
      <c r="D18" t="s">
        <v>121</v>
      </c>
      <c r="E18" t="s">
        <v>121</v>
      </c>
      <c r="F18" t="s">
        <v>58</v>
      </c>
      <c r="G18">
        <v>93</v>
      </c>
      <c r="H18">
        <v>94</v>
      </c>
      <c r="I18">
        <v>93</v>
      </c>
      <c r="J18" t="s">
        <v>80</v>
      </c>
      <c r="K18" t="s">
        <v>63</v>
      </c>
      <c r="L18" t="s">
        <v>64</v>
      </c>
      <c r="M18" t="s">
        <v>96</v>
      </c>
      <c r="N18" t="s">
        <v>122</v>
      </c>
      <c r="O18" t="s">
        <v>123</v>
      </c>
      <c r="P18" t="s">
        <v>124</v>
      </c>
      <c r="Q18">
        <v>146</v>
      </c>
      <c r="R18" t="s">
        <v>125</v>
      </c>
      <c r="S18" t="s">
        <v>126</v>
      </c>
      <c r="T18" t="s">
        <v>127</v>
      </c>
    </row>
    <row r="19" spans="1:20" x14ac:dyDescent="0.3">
      <c r="A19" t="s">
        <v>20</v>
      </c>
      <c r="B19" s="1">
        <v>43505</v>
      </c>
      <c r="C19">
        <v>11</v>
      </c>
      <c r="D19" t="s">
        <v>22</v>
      </c>
      <c r="E19" t="s">
        <v>22</v>
      </c>
      <c r="F19" t="s">
        <v>63</v>
      </c>
      <c r="G19">
        <v>95</v>
      </c>
      <c r="H19">
        <v>95</v>
      </c>
      <c r="I19">
        <v>95</v>
      </c>
      <c r="J19" t="s">
        <v>64</v>
      </c>
      <c r="K19" t="s">
        <v>64</v>
      </c>
      <c r="L19" t="s">
        <v>99</v>
      </c>
      <c r="M19" t="s">
        <v>66</v>
      </c>
      <c r="N19" t="s">
        <v>66</v>
      </c>
      <c r="O19" t="s">
        <v>39</v>
      </c>
      <c r="P19" t="s">
        <v>111</v>
      </c>
      <c r="Q19">
        <v>112</v>
      </c>
      <c r="R19" t="s">
        <v>128</v>
      </c>
      <c r="S19" t="s">
        <v>129</v>
      </c>
      <c r="T19" t="s">
        <v>26</v>
      </c>
    </row>
    <row r="20" spans="1:20" x14ac:dyDescent="0.3">
      <c r="A20" t="s">
        <v>20</v>
      </c>
      <c r="B20" s="1">
        <v>43505</v>
      </c>
      <c r="C20">
        <v>23</v>
      </c>
      <c r="D20" t="s">
        <v>79</v>
      </c>
      <c r="E20" t="s">
        <v>95</v>
      </c>
      <c r="F20" t="s">
        <v>79</v>
      </c>
      <c r="G20">
        <v>93</v>
      </c>
      <c r="H20">
        <v>93</v>
      </c>
      <c r="I20">
        <v>90</v>
      </c>
      <c r="J20" t="s">
        <v>81</v>
      </c>
      <c r="K20" t="s">
        <v>81</v>
      </c>
      <c r="L20" t="s">
        <v>49</v>
      </c>
      <c r="M20" t="s">
        <v>130</v>
      </c>
      <c r="N20" t="s">
        <v>130</v>
      </c>
      <c r="O20" t="s">
        <v>131</v>
      </c>
      <c r="P20" t="s">
        <v>76</v>
      </c>
      <c r="Q20">
        <v>139</v>
      </c>
      <c r="R20" t="s">
        <v>128</v>
      </c>
      <c r="S20" t="e" vm="2">
        <f>_FV(-2,"07")</f>
        <v>#VALUE!</v>
      </c>
      <c r="T20" t="s">
        <v>26</v>
      </c>
    </row>
    <row r="21" spans="1:20" x14ac:dyDescent="0.3">
      <c r="A21" t="s">
        <v>20</v>
      </c>
      <c r="B21" s="1">
        <v>43505</v>
      </c>
      <c r="C21">
        <v>4</v>
      </c>
      <c r="D21" t="s">
        <v>22</v>
      </c>
      <c r="E21" t="s">
        <v>58</v>
      </c>
      <c r="F21" t="s">
        <v>22</v>
      </c>
      <c r="G21">
        <v>93</v>
      </c>
      <c r="H21">
        <v>94</v>
      </c>
      <c r="I21">
        <v>93</v>
      </c>
      <c r="J21" t="s">
        <v>81</v>
      </c>
      <c r="K21" t="s">
        <v>64</v>
      </c>
      <c r="L21" t="s">
        <v>99</v>
      </c>
      <c r="M21" t="s">
        <v>59</v>
      </c>
      <c r="N21" t="s">
        <v>132</v>
      </c>
      <c r="O21" t="s">
        <v>59</v>
      </c>
      <c r="P21" t="s">
        <v>133</v>
      </c>
      <c r="Q21">
        <v>148</v>
      </c>
      <c r="R21" t="s">
        <v>134</v>
      </c>
      <c r="S21" t="e" vm="3">
        <f>_FV(-3,"15")</f>
        <v>#VALUE!</v>
      </c>
      <c r="T21" t="s">
        <v>26</v>
      </c>
    </row>
    <row r="22" spans="1:20" x14ac:dyDescent="0.3">
      <c r="A22" t="s">
        <v>20</v>
      </c>
      <c r="B22" s="1">
        <v>43505</v>
      </c>
      <c r="C22">
        <v>12</v>
      </c>
      <c r="D22" t="s">
        <v>135</v>
      </c>
      <c r="E22" t="s">
        <v>135</v>
      </c>
      <c r="F22" t="s">
        <v>136</v>
      </c>
      <c r="G22">
        <v>93</v>
      </c>
      <c r="H22">
        <v>95</v>
      </c>
      <c r="I22">
        <v>93</v>
      </c>
      <c r="J22" t="s">
        <v>87</v>
      </c>
      <c r="K22" t="s">
        <v>136</v>
      </c>
      <c r="L22" t="s">
        <v>28</v>
      </c>
      <c r="M22" t="s">
        <v>137</v>
      </c>
      <c r="N22" t="s">
        <v>137</v>
      </c>
      <c r="O22" t="s">
        <v>66</v>
      </c>
      <c r="P22" t="s">
        <v>138</v>
      </c>
      <c r="Q22">
        <v>125</v>
      </c>
      <c r="R22" t="s">
        <v>104</v>
      </c>
      <c r="S22" t="s">
        <v>139</v>
      </c>
      <c r="T22" t="s">
        <v>26</v>
      </c>
    </row>
    <row r="23" spans="1:20" x14ac:dyDescent="0.3">
      <c r="A23" t="s">
        <v>20</v>
      </c>
      <c r="B23" s="1">
        <v>43505</v>
      </c>
      <c r="C23">
        <v>0</v>
      </c>
      <c r="D23" t="s">
        <v>118</v>
      </c>
      <c r="E23" t="s">
        <v>118</v>
      </c>
      <c r="F23" t="s">
        <v>88</v>
      </c>
      <c r="G23">
        <v>93</v>
      </c>
      <c r="H23">
        <v>93</v>
      </c>
      <c r="I23">
        <v>93</v>
      </c>
      <c r="J23" t="s">
        <v>65</v>
      </c>
      <c r="K23" t="s">
        <v>73</v>
      </c>
      <c r="L23" t="s">
        <v>65</v>
      </c>
      <c r="M23" t="s">
        <v>52</v>
      </c>
      <c r="N23" t="s">
        <v>52</v>
      </c>
      <c r="O23" t="s">
        <v>120</v>
      </c>
      <c r="P23" t="s">
        <v>70</v>
      </c>
      <c r="Q23">
        <v>193</v>
      </c>
      <c r="R23" t="s">
        <v>134</v>
      </c>
      <c r="S23" t="e" vm="4">
        <f>_FV(-2,"92")</f>
        <v>#VALUE!</v>
      </c>
      <c r="T23" t="s">
        <v>26</v>
      </c>
    </row>
    <row r="24" spans="1:20" x14ac:dyDescent="0.3">
      <c r="A24" t="s">
        <v>20</v>
      </c>
      <c r="B24" s="1">
        <v>43505</v>
      </c>
      <c r="C24">
        <v>5</v>
      </c>
      <c r="D24" t="s">
        <v>22</v>
      </c>
      <c r="E24" t="s">
        <v>22</v>
      </c>
      <c r="F24" t="s">
        <v>22</v>
      </c>
      <c r="G24">
        <v>93</v>
      </c>
      <c r="H24">
        <v>93</v>
      </c>
      <c r="I24">
        <v>93</v>
      </c>
      <c r="J24" t="s">
        <v>81</v>
      </c>
      <c r="K24" t="s">
        <v>81</v>
      </c>
      <c r="L24" t="s">
        <v>99</v>
      </c>
      <c r="M24" t="s">
        <v>140</v>
      </c>
      <c r="N24" t="s">
        <v>59</v>
      </c>
      <c r="O24" t="s">
        <v>140</v>
      </c>
      <c r="P24" t="s">
        <v>76</v>
      </c>
      <c r="Q24">
        <v>161</v>
      </c>
      <c r="R24" t="s">
        <v>134</v>
      </c>
      <c r="S24" t="e" vm="5">
        <f>_FV(-2,"33")</f>
        <v>#VALUE!</v>
      </c>
      <c r="T24" t="s">
        <v>26</v>
      </c>
    </row>
    <row r="25" spans="1:20" x14ac:dyDescent="0.3">
      <c r="A25" t="s">
        <v>20</v>
      </c>
      <c r="B25" s="1">
        <v>43505</v>
      </c>
      <c r="C25">
        <v>14</v>
      </c>
      <c r="D25" t="s">
        <v>95</v>
      </c>
      <c r="E25" t="s">
        <v>62</v>
      </c>
      <c r="F25" t="s">
        <v>22</v>
      </c>
      <c r="G25">
        <v>93</v>
      </c>
      <c r="H25">
        <v>94</v>
      </c>
      <c r="I25">
        <v>93</v>
      </c>
      <c r="J25" t="s">
        <v>119</v>
      </c>
      <c r="K25" t="s">
        <v>65</v>
      </c>
      <c r="L25" t="s">
        <v>99</v>
      </c>
      <c r="M25" t="s">
        <v>122</v>
      </c>
      <c r="N25" t="s">
        <v>141</v>
      </c>
      <c r="O25" t="s">
        <v>142</v>
      </c>
      <c r="P25" t="s">
        <v>124</v>
      </c>
      <c r="Q25">
        <v>184</v>
      </c>
      <c r="R25" t="s">
        <v>143</v>
      </c>
      <c r="S25" t="s">
        <v>144</v>
      </c>
      <c r="T25" t="s">
        <v>86</v>
      </c>
    </row>
    <row r="26" spans="1:20" x14ac:dyDescent="0.3">
      <c r="A26" t="s">
        <v>20</v>
      </c>
      <c r="B26" s="1">
        <v>43505</v>
      </c>
      <c r="C26">
        <v>13</v>
      </c>
      <c r="D26" t="s">
        <v>62</v>
      </c>
      <c r="E26" t="s">
        <v>72</v>
      </c>
      <c r="F26" t="s">
        <v>62</v>
      </c>
      <c r="G26">
        <v>93</v>
      </c>
      <c r="H26">
        <v>93</v>
      </c>
      <c r="I26">
        <v>92</v>
      </c>
      <c r="J26" t="s">
        <v>119</v>
      </c>
      <c r="K26" t="s">
        <v>22</v>
      </c>
      <c r="L26" t="s">
        <v>64</v>
      </c>
      <c r="M26" t="s">
        <v>142</v>
      </c>
      <c r="N26" t="s">
        <v>142</v>
      </c>
      <c r="O26" t="s">
        <v>137</v>
      </c>
      <c r="P26" t="s">
        <v>134</v>
      </c>
      <c r="Q26">
        <v>182</v>
      </c>
      <c r="R26" t="s">
        <v>145</v>
      </c>
      <c r="S26" t="s">
        <v>146</v>
      </c>
      <c r="T26" t="s">
        <v>147</v>
      </c>
    </row>
    <row r="27" spans="1:20" x14ac:dyDescent="0.3">
      <c r="A27" t="s">
        <v>20</v>
      </c>
      <c r="B27" s="1">
        <v>43505</v>
      </c>
      <c r="C27">
        <v>16</v>
      </c>
      <c r="D27" t="s">
        <v>148</v>
      </c>
      <c r="E27" t="s">
        <v>149</v>
      </c>
      <c r="F27" t="s">
        <v>148</v>
      </c>
      <c r="G27">
        <v>93</v>
      </c>
      <c r="H27">
        <v>94</v>
      </c>
      <c r="I27">
        <v>93</v>
      </c>
      <c r="J27" t="s">
        <v>73</v>
      </c>
      <c r="K27" t="s">
        <v>22</v>
      </c>
      <c r="L27" t="s">
        <v>73</v>
      </c>
      <c r="M27" t="s">
        <v>150</v>
      </c>
      <c r="N27" t="s">
        <v>96</v>
      </c>
      <c r="O27" t="s">
        <v>150</v>
      </c>
      <c r="P27" t="s">
        <v>124</v>
      </c>
      <c r="Q27">
        <v>199</v>
      </c>
      <c r="R27" t="s">
        <v>151</v>
      </c>
      <c r="S27" t="s">
        <v>152</v>
      </c>
      <c r="T27" t="s">
        <v>138</v>
      </c>
    </row>
    <row r="28" spans="1:20" x14ac:dyDescent="0.3">
      <c r="A28" t="s">
        <v>20</v>
      </c>
      <c r="B28" s="1">
        <v>43505</v>
      </c>
      <c r="C28">
        <v>22</v>
      </c>
      <c r="D28" t="s">
        <v>95</v>
      </c>
      <c r="E28" t="s">
        <v>114</v>
      </c>
      <c r="F28" t="s">
        <v>95</v>
      </c>
      <c r="G28">
        <v>90</v>
      </c>
      <c r="H28">
        <v>90</v>
      </c>
      <c r="I28">
        <v>86</v>
      </c>
      <c r="J28" t="s">
        <v>49</v>
      </c>
      <c r="K28" t="s">
        <v>64</v>
      </c>
      <c r="L28" t="s">
        <v>49</v>
      </c>
      <c r="M28" t="s">
        <v>131</v>
      </c>
      <c r="N28" t="s">
        <v>131</v>
      </c>
      <c r="O28" t="s">
        <v>153</v>
      </c>
      <c r="P28" t="s">
        <v>115</v>
      </c>
      <c r="Q28">
        <v>168</v>
      </c>
      <c r="R28" t="s">
        <v>154</v>
      </c>
      <c r="S28" t="s">
        <v>155</v>
      </c>
      <c r="T28" t="s">
        <v>76</v>
      </c>
    </row>
    <row r="29" spans="1:20" x14ac:dyDescent="0.3">
      <c r="A29" t="s">
        <v>20</v>
      </c>
      <c r="B29" s="1">
        <v>43505</v>
      </c>
      <c r="C29">
        <v>20</v>
      </c>
      <c r="D29" t="s">
        <v>156</v>
      </c>
      <c r="E29" t="s">
        <v>157</v>
      </c>
      <c r="F29" t="s">
        <v>149</v>
      </c>
      <c r="G29">
        <v>85</v>
      </c>
      <c r="H29">
        <v>87</v>
      </c>
      <c r="I29">
        <v>85</v>
      </c>
      <c r="J29" t="s">
        <v>28</v>
      </c>
      <c r="K29" t="s">
        <v>119</v>
      </c>
      <c r="L29" t="s">
        <v>100</v>
      </c>
      <c r="M29" t="s">
        <v>158</v>
      </c>
      <c r="N29" t="s">
        <v>158</v>
      </c>
      <c r="O29" t="s">
        <v>159</v>
      </c>
      <c r="P29" t="s">
        <v>128</v>
      </c>
      <c r="Q29">
        <v>185</v>
      </c>
      <c r="R29" t="s">
        <v>160</v>
      </c>
      <c r="S29" t="s">
        <v>161</v>
      </c>
      <c r="T29" t="s">
        <v>26</v>
      </c>
    </row>
    <row r="30" spans="1:20" x14ac:dyDescent="0.3">
      <c r="A30" t="s">
        <v>20</v>
      </c>
      <c r="B30" s="1">
        <v>43505</v>
      </c>
      <c r="C30">
        <v>6</v>
      </c>
      <c r="D30" t="s">
        <v>87</v>
      </c>
      <c r="E30" t="s">
        <v>79</v>
      </c>
      <c r="F30" t="s">
        <v>87</v>
      </c>
      <c r="G30">
        <v>94</v>
      </c>
      <c r="H30">
        <v>94</v>
      </c>
      <c r="I30">
        <v>93</v>
      </c>
      <c r="J30" t="s">
        <v>100</v>
      </c>
      <c r="K30" t="s">
        <v>28</v>
      </c>
      <c r="L30" t="s">
        <v>100</v>
      </c>
      <c r="M30" t="s">
        <v>162</v>
      </c>
      <c r="N30" t="s">
        <v>140</v>
      </c>
      <c r="O30" t="s">
        <v>162</v>
      </c>
      <c r="P30" t="s">
        <v>115</v>
      </c>
      <c r="Q30">
        <v>90</v>
      </c>
      <c r="R30" t="s">
        <v>60</v>
      </c>
      <c r="S30" t="e" vm="6">
        <f>_FV(-2,"30")</f>
        <v>#VALUE!</v>
      </c>
      <c r="T30" t="s">
        <v>76</v>
      </c>
    </row>
    <row r="31" spans="1:20" x14ac:dyDescent="0.3">
      <c r="A31" t="s">
        <v>20</v>
      </c>
      <c r="B31" s="1">
        <v>43505</v>
      </c>
      <c r="C31">
        <v>17</v>
      </c>
      <c r="D31" t="s">
        <v>80</v>
      </c>
      <c r="E31" t="s">
        <v>71</v>
      </c>
      <c r="F31" t="s">
        <v>109</v>
      </c>
      <c r="G31">
        <v>94</v>
      </c>
      <c r="H31">
        <v>94</v>
      </c>
      <c r="I31">
        <v>92</v>
      </c>
      <c r="J31" t="s">
        <v>89</v>
      </c>
      <c r="K31" t="s">
        <v>80</v>
      </c>
      <c r="L31" t="s">
        <v>163</v>
      </c>
      <c r="M31" t="s">
        <v>45</v>
      </c>
      <c r="N31" t="s">
        <v>150</v>
      </c>
      <c r="O31" t="s">
        <v>45</v>
      </c>
      <c r="P31" t="s">
        <v>134</v>
      </c>
      <c r="Q31">
        <v>243</v>
      </c>
      <c r="R31" t="s">
        <v>164</v>
      </c>
      <c r="S31" t="s">
        <v>165</v>
      </c>
      <c r="T31" t="s">
        <v>41</v>
      </c>
    </row>
    <row r="32" spans="1:20" x14ac:dyDescent="0.3">
      <c r="A32" t="s">
        <v>20</v>
      </c>
      <c r="B32" s="1">
        <v>43505</v>
      </c>
      <c r="C32">
        <v>19</v>
      </c>
      <c r="D32" t="s">
        <v>149</v>
      </c>
      <c r="E32" t="s">
        <v>107</v>
      </c>
      <c r="F32" t="s">
        <v>58</v>
      </c>
      <c r="G32">
        <v>87</v>
      </c>
      <c r="H32">
        <v>93</v>
      </c>
      <c r="I32">
        <v>87</v>
      </c>
      <c r="J32" t="s">
        <v>99</v>
      </c>
      <c r="K32" t="s">
        <v>109</v>
      </c>
      <c r="L32" t="s">
        <v>100</v>
      </c>
      <c r="M32" t="s">
        <v>166</v>
      </c>
      <c r="N32" t="s">
        <v>39</v>
      </c>
      <c r="O32" t="s">
        <v>166</v>
      </c>
      <c r="P32" t="s">
        <v>104</v>
      </c>
      <c r="Q32">
        <v>200</v>
      </c>
      <c r="R32" t="s">
        <v>160</v>
      </c>
      <c r="S32" t="s">
        <v>167</v>
      </c>
      <c r="T32" t="s">
        <v>26</v>
      </c>
    </row>
    <row r="33" spans="1:20" x14ac:dyDescent="0.3">
      <c r="A33" t="s">
        <v>20</v>
      </c>
      <c r="B33" s="1">
        <v>43505</v>
      </c>
      <c r="C33">
        <v>18</v>
      </c>
      <c r="D33" t="s">
        <v>58</v>
      </c>
      <c r="E33" t="s">
        <v>62</v>
      </c>
      <c r="F33" t="s">
        <v>80</v>
      </c>
      <c r="G33">
        <v>93</v>
      </c>
      <c r="H33">
        <v>94</v>
      </c>
      <c r="I33">
        <v>93</v>
      </c>
      <c r="J33" t="s">
        <v>64</v>
      </c>
      <c r="K33" t="s">
        <v>73</v>
      </c>
      <c r="L33" t="s">
        <v>89</v>
      </c>
      <c r="M33" t="s">
        <v>39</v>
      </c>
      <c r="N33" t="s">
        <v>45</v>
      </c>
      <c r="O33" t="s">
        <v>39</v>
      </c>
      <c r="P33" t="s">
        <v>68</v>
      </c>
      <c r="Q33">
        <v>185</v>
      </c>
      <c r="R33" t="s">
        <v>168</v>
      </c>
      <c r="S33" t="s">
        <v>169</v>
      </c>
      <c r="T33" t="s">
        <v>101</v>
      </c>
    </row>
    <row r="34" spans="1:20" x14ac:dyDescent="0.3">
      <c r="A34" t="s">
        <v>20</v>
      </c>
      <c r="B34" s="1">
        <v>43505</v>
      </c>
      <c r="C34">
        <v>21</v>
      </c>
      <c r="D34" t="s">
        <v>114</v>
      </c>
      <c r="E34" t="s">
        <v>157</v>
      </c>
      <c r="F34" t="s">
        <v>108</v>
      </c>
      <c r="G34">
        <v>87</v>
      </c>
      <c r="H34">
        <v>87</v>
      </c>
      <c r="I34">
        <v>85</v>
      </c>
      <c r="J34" t="s">
        <v>64</v>
      </c>
      <c r="K34" t="s">
        <v>65</v>
      </c>
      <c r="L34" t="s">
        <v>100</v>
      </c>
      <c r="M34" t="s">
        <v>153</v>
      </c>
      <c r="N34" t="s">
        <v>153</v>
      </c>
      <c r="O34" t="s">
        <v>158</v>
      </c>
      <c r="P34" t="s">
        <v>115</v>
      </c>
      <c r="Q34">
        <v>169</v>
      </c>
      <c r="R34" t="s">
        <v>170</v>
      </c>
      <c r="S34" t="s">
        <v>171</v>
      </c>
      <c r="T34" t="s">
        <v>26</v>
      </c>
    </row>
    <row r="35" spans="1:20" x14ac:dyDescent="0.3">
      <c r="A35" t="s">
        <v>20</v>
      </c>
      <c r="B35" s="1">
        <v>43505</v>
      </c>
      <c r="C35">
        <v>1</v>
      </c>
      <c r="D35" t="s">
        <v>88</v>
      </c>
      <c r="E35" t="s">
        <v>148</v>
      </c>
      <c r="F35" t="s">
        <v>88</v>
      </c>
      <c r="G35">
        <v>93</v>
      </c>
      <c r="H35">
        <v>93</v>
      </c>
      <c r="I35">
        <v>93</v>
      </c>
      <c r="J35" t="s">
        <v>65</v>
      </c>
      <c r="K35" t="s">
        <v>73</v>
      </c>
      <c r="L35" t="s">
        <v>65</v>
      </c>
      <c r="M35" t="s">
        <v>66</v>
      </c>
      <c r="N35" t="s">
        <v>66</v>
      </c>
      <c r="O35" t="s">
        <v>52</v>
      </c>
      <c r="P35" t="s">
        <v>76</v>
      </c>
      <c r="Q35">
        <v>146</v>
      </c>
      <c r="R35" t="s">
        <v>77</v>
      </c>
      <c r="S35" t="e" vm="7">
        <f>_FV(-3,"24")</f>
        <v>#VALUE!</v>
      </c>
      <c r="T35" t="s">
        <v>26</v>
      </c>
    </row>
    <row r="36" spans="1:20" x14ac:dyDescent="0.3">
      <c r="A36" t="s">
        <v>20</v>
      </c>
      <c r="B36" s="1">
        <v>43505</v>
      </c>
      <c r="C36">
        <v>7</v>
      </c>
      <c r="D36" t="s">
        <v>80</v>
      </c>
      <c r="E36" t="s">
        <v>87</v>
      </c>
      <c r="F36" t="s">
        <v>80</v>
      </c>
      <c r="G36">
        <v>94</v>
      </c>
      <c r="H36">
        <v>94</v>
      </c>
      <c r="I36">
        <v>94</v>
      </c>
      <c r="J36" t="s">
        <v>89</v>
      </c>
      <c r="K36" t="s">
        <v>99</v>
      </c>
      <c r="L36" t="s">
        <v>89</v>
      </c>
      <c r="M36" t="s">
        <v>75</v>
      </c>
      <c r="N36" t="s">
        <v>162</v>
      </c>
      <c r="O36" t="s">
        <v>172</v>
      </c>
      <c r="P36" t="s">
        <v>105</v>
      </c>
      <c r="Q36">
        <v>106</v>
      </c>
      <c r="R36" t="s">
        <v>173</v>
      </c>
      <c r="S36" t="e" vm="8">
        <f>_FV(-2,"44")</f>
        <v>#VALUE!</v>
      </c>
      <c r="T36" t="s">
        <v>26</v>
      </c>
    </row>
    <row r="37" spans="1:20" x14ac:dyDescent="0.3">
      <c r="A37" t="s">
        <v>20</v>
      </c>
      <c r="B37" s="1">
        <v>43505</v>
      </c>
      <c r="C37">
        <v>3</v>
      </c>
      <c r="D37" t="s">
        <v>58</v>
      </c>
      <c r="E37" t="s">
        <v>62</v>
      </c>
      <c r="F37" t="s">
        <v>58</v>
      </c>
      <c r="G37">
        <v>94</v>
      </c>
      <c r="H37">
        <v>94</v>
      </c>
      <c r="I37">
        <v>94</v>
      </c>
      <c r="J37" t="s">
        <v>64</v>
      </c>
      <c r="K37" t="s">
        <v>65</v>
      </c>
      <c r="L37" t="s">
        <v>28</v>
      </c>
      <c r="M37" t="s">
        <v>132</v>
      </c>
      <c r="N37" t="s">
        <v>150</v>
      </c>
      <c r="O37" t="s">
        <v>132</v>
      </c>
      <c r="P37" t="s">
        <v>133</v>
      </c>
      <c r="Q37">
        <v>139</v>
      </c>
      <c r="R37" t="s">
        <v>97</v>
      </c>
      <c r="S37" t="e" vm="9">
        <f>_FV(-2,"70")</f>
        <v>#VALUE!</v>
      </c>
      <c r="T37" t="s">
        <v>26</v>
      </c>
    </row>
    <row r="38" spans="1:20" x14ac:dyDescent="0.3">
      <c r="A38" t="s">
        <v>20</v>
      </c>
      <c r="B38" s="1">
        <v>43505</v>
      </c>
      <c r="C38">
        <v>9</v>
      </c>
      <c r="D38" t="s">
        <v>63</v>
      </c>
      <c r="E38" t="s">
        <v>63</v>
      </c>
      <c r="F38" t="s">
        <v>80</v>
      </c>
      <c r="G38">
        <v>95</v>
      </c>
      <c r="H38">
        <v>95</v>
      </c>
      <c r="I38">
        <v>94</v>
      </c>
      <c r="J38" t="s">
        <v>99</v>
      </c>
      <c r="K38" t="s">
        <v>99</v>
      </c>
      <c r="L38" t="s">
        <v>100</v>
      </c>
      <c r="M38" t="s">
        <v>53</v>
      </c>
      <c r="N38" t="s">
        <v>53</v>
      </c>
      <c r="O38" t="s">
        <v>74</v>
      </c>
      <c r="P38" t="s">
        <v>174</v>
      </c>
      <c r="Q38">
        <v>105</v>
      </c>
      <c r="R38" t="s">
        <v>97</v>
      </c>
      <c r="S38" t="e" vm="10">
        <f>_FV(-1,"06")</f>
        <v>#VALUE!</v>
      </c>
      <c r="T38" t="s">
        <v>26</v>
      </c>
    </row>
    <row r="39" spans="1:20" x14ac:dyDescent="0.3">
      <c r="A39" t="s">
        <v>20</v>
      </c>
      <c r="B39" s="1">
        <v>43505</v>
      </c>
      <c r="C39">
        <v>8</v>
      </c>
      <c r="D39" t="s">
        <v>80</v>
      </c>
      <c r="E39" t="s">
        <v>80</v>
      </c>
      <c r="F39" t="s">
        <v>109</v>
      </c>
      <c r="G39">
        <v>94</v>
      </c>
      <c r="H39">
        <v>94</v>
      </c>
      <c r="I39">
        <v>94</v>
      </c>
      <c r="J39" t="s">
        <v>100</v>
      </c>
      <c r="K39" t="s">
        <v>100</v>
      </c>
      <c r="L39" t="s">
        <v>89</v>
      </c>
      <c r="M39" t="s">
        <v>175</v>
      </c>
      <c r="N39" t="s">
        <v>175</v>
      </c>
      <c r="O39" t="s">
        <v>75</v>
      </c>
      <c r="P39" t="s">
        <v>174</v>
      </c>
      <c r="Q39">
        <v>43</v>
      </c>
      <c r="R39" t="s">
        <v>112</v>
      </c>
      <c r="S39" t="e" vm="11">
        <f>_FV(-2,"66")</f>
        <v>#VALUE!</v>
      </c>
      <c r="T39" t="s">
        <v>26</v>
      </c>
    </row>
    <row r="40" spans="1:20" x14ac:dyDescent="0.3">
      <c r="A40" t="s">
        <v>20</v>
      </c>
      <c r="B40" s="1">
        <v>43505</v>
      </c>
      <c r="C40">
        <v>10</v>
      </c>
      <c r="D40" t="s">
        <v>63</v>
      </c>
      <c r="E40" t="s">
        <v>87</v>
      </c>
      <c r="F40" t="s">
        <v>63</v>
      </c>
      <c r="G40">
        <v>95</v>
      </c>
      <c r="H40">
        <v>95</v>
      </c>
      <c r="I40">
        <v>95</v>
      </c>
      <c r="J40" t="s">
        <v>99</v>
      </c>
      <c r="K40" t="s">
        <v>99</v>
      </c>
      <c r="L40" t="s">
        <v>100</v>
      </c>
      <c r="M40" t="s">
        <v>39</v>
      </c>
      <c r="N40" t="s">
        <v>39</v>
      </c>
      <c r="O40" t="s">
        <v>53</v>
      </c>
      <c r="P40" t="s">
        <v>70</v>
      </c>
      <c r="Q40">
        <v>99</v>
      </c>
      <c r="R40" t="s">
        <v>176</v>
      </c>
      <c r="S40" t="s">
        <v>177</v>
      </c>
      <c r="T40" t="s">
        <v>26</v>
      </c>
    </row>
    <row r="41" spans="1:20" x14ac:dyDescent="0.3">
      <c r="A41" t="s">
        <v>20</v>
      </c>
      <c r="B41" s="1">
        <v>43505</v>
      </c>
      <c r="C41">
        <v>2</v>
      </c>
      <c r="D41" t="s">
        <v>62</v>
      </c>
      <c r="E41" t="s">
        <v>88</v>
      </c>
      <c r="F41" t="s">
        <v>62</v>
      </c>
      <c r="G41">
        <v>94</v>
      </c>
      <c r="H41">
        <v>94</v>
      </c>
      <c r="I41">
        <v>93</v>
      </c>
      <c r="J41" t="s">
        <v>65</v>
      </c>
      <c r="K41" t="s">
        <v>73</v>
      </c>
      <c r="L41" t="s">
        <v>119</v>
      </c>
      <c r="M41" t="s">
        <v>150</v>
      </c>
      <c r="N41" t="s">
        <v>150</v>
      </c>
      <c r="O41" t="s">
        <v>66</v>
      </c>
      <c r="P41" t="s">
        <v>178</v>
      </c>
      <c r="Q41">
        <v>120</v>
      </c>
      <c r="R41" t="s">
        <v>77</v>
      </c>
      <c r="S41" t="e" vm="12">
        <f>_FV(-2,"57")</f>
        <v>#VALUE!</v>
      </c>
      <c r="T41" t="s">
        <v>26</v>
      </c>
    </row>
    <row r="42" spans="1:20" x14ac:dyDescent="0.3">
      <c r="A42" t="s">
        <v>20</v>
      </c>
      <c r="B42" s="1">
        <v>43506</v>
      </c>
      <c r="C42">
        <v>8</v>
      </c>
      <c r="D42" t="s">
        <v>73</v>
      </c>
      <c r="E42" t="s">
        <v>109</v>
      </c>
      <c r="F42" t="s">
        <v>73</v>
      </c>
      <c r="G42">
        <v>95</v>
      </c>
      <c r="H42">
        <v>95</v>
      </c>
      <c r="I42">
        <v>95</v>
      </c>
      <c r="J42" t="s">
        <v>49</v>
      </c>
      <c r="K42" t="s">
        <v>89</v>
      </c>
      <c r="L42" t="s">
        <v>49</v>
      </c>
      <c r="M42" t="s">
        <v>140</v>
      </c>
      <c r="N42" t="s">
        <v>140</v>
      </c>
      <c r="O42" t="s">
        <v>39</v>
      </c>
      <c r="P42" t="s">
        <v>174</v>
      </c>
      <c r="Q42">
        <v>128</v>
      </c>
      <c r="R42" t="s">
        <v>112</v>
      </c>
      <c r="S42" t="e" vm="11">
        <f>_FV(-1,"66")</f>
        <v>#VALUE!</v>
      </c>
      <c r="T42" t="s">
        <v>26</v>
      </c>
    </row>
    <row r="43" spans="1:20" x14ac:dyDescent="0.3">
      <c r="A43" t="s">
        <v>20</v>
      </c>
      <c r="B43" s="1">
        <v>43506</v>
      </c>
      <c r="C43">
        <v>3</v>
      </c>
      <c r="D43" t="s">
        <v>136</v>
      </c>
      <c r="E43" t="s">
        <v>22</v>
      </c>
      <c r="F43" t="s">
        <v>136</v>
      </c>
      <c r="G43">
        <v>94</v>
      </c>
      <c r="H43">
        <v>94</v>
      </c>
      <c r="I43">
        <v>94</v>
      </c>
      <c r="J43" t="s">
        <v>99</v>
      </c>
      <c r="K43" t="s">
        <v>28</v>
      </c>
      <c r="L43" t="s">
        <v>99</v>
      </c>
      <c r="M43" t="s">
        <v>29</v>
      </c>
      <c r="N43" t="s">
        <v>122</v>
      </c>
      <c r="O43" t="s">
        <v>29</v>
      </c>
      <c r="P43" t="s">
        <v>178</v>
      </c>
      <c r="Q43">
        <v>150</v>
      </c>
      <c r="R43" t="s">
        <v>101</v>
      </c>
      <c r="S43" t="e" vm="13">
        <f>_FV(-1,"12")</f>
        <v>#VALUE!</v>
      </c>
      <c r="T43" t="s">
        <v>179</v>
      </c>
    </row>
    <row r="44" spans="1:20" x14ac:dyDescent="0.3">
      <c r="A44" t="s">
        <v>20</v>
      </c>
      <c r="B44" s="1">
        <v>43506</v>
      </c>
      <c r="C44">
        <v>10</v>
      </c>
      <c r="D44" t="s">
        <v>73</v>
      </c>
      <c r="E44" t="s">
        <v>73</v>
      </c>
      <c r="F44" t="s">
        <v>65</v>
      </c>
      <c r="G44">
        <v>95</v>
      </c>
      <c r="H44">
        <v>95</v>
      </c>
      <c r="I44">
        <v>95</v>
      </c>
      <c r="J44" t="s">
        <v>49</v>
      </c>
      <c r="K44" t="s">
        <v>89</v>
      </c>
      <c r="L44" t="s">
        <v>49</v>
      </c>
      <c r="M44" t="s">
        <v>180</v>
      </c>
      <c r="N44" t="s">
        <v>180</v>
      </c>
      <c r="O44" t="s">
        <v>181</v>
      </c>
      <c r="P44" t="s">
        <v>105</v>
      </c>
      <c r="Q44">
        <v>172</v>
      </c>
      <c r="R44" t="s">
        <v>182</v>
      </c>
      <c r="S44" s="2">
        <v>6288</v>
      </c>
      <c r="T44" t="s">
        <v>26</v>
      </c>
    </row>
    <row r="45" spans="1:20" x14ac:dyDescent="0.3">
      <c r="A45" t="s">
        <v>20</v>
      </c>
      <c r="B45" s="1">
        <v>43506</v>
      </c>
      <c r="C45">
        <v>2</v>
      </c>
      <c r="D45" t="s">
        <v>22</v>
      </c>
      <c r="E45" t="s">
        <v>22</v>
      </c>
      <c r="F45" t="s">
        <v>136</v>
      </c>
      <c r="G45">
        <v>94</v>
      </c>
      <c r="H45">
        <v>94</v>
      </c>
      <c r="I45">
        <v>94</v>
      </c>
      <c r="J45" t="s">
        <v>81</v>
      </c>
      <c r="K45" t="s">
        <v>81</v>
      </c>
      <c r="L45" t="s">
        <v>99</v>
      </c>
      <c r="M45" t="s">
        <v>90</v>
      </c>
      <c r="N45" t="s">
        <v>90</v>
      </c>
      <c r="O45" t="s">
        <v>82</v>
      </c>
      <c r="P45" t="s">
        <v>133</v>
      </c>
      <c r="Q45">
        <v>161</v>
      </c>
      <c r="R45" t="s">
        <v>128</v>
      </c>
      <c r="S45" t="e" vm="14">
        <f>_FV(-1,"63")</f>
        <v>#VALUE!</v>
      </c>
      <c r="T45" t="s">
        <v>26</v>
      </c>
    </row>
    <row r="46" spans="1:20" x14ac:dyDescent="0.3">
      <c r="A46" t="s">
        <v>20</v>
      </c>
      <c r="B46" s="1">
        <v>43506</v>
      </c>
      <c r="C46">
        <v>5</v>
      </c>
      <c r="D46" t="s">
        <v>80</v>
      </c>
      <c r="E46" t="s">
        <v>87</v>
      </c>
      <c r="F46" t="s">
        <v>80</v>
      </c>
      <c r="G46">
        <v>94</v>
      </c>
      <c r="H46">
        <v>94</v>
      </c>
      <c r="I46">
        <v>94</v>
      </c>
      <c r="J46" t="s">
        <v>100</v>
      </c>
      <c r="K46" t="s">
        <v>99</v>
      </c>
      <c r="L46" t="s">
        <v>100</v>
      </c>
      <c r="M46" t="s">
        <v>45</v>
      </c>
      <c r="N46" t="s">
        <v>82</v>
      </c>
      <c r="O46" t="s">
        <v>45</v>
      </c>
      <c r="P46" t="s">
        <v>138</v>
      </c>
      <c r="Q46">
        <v>112</v>
      </c>
      <c r="R46" t="s">
        <v>183</v>
      </c>
      <c r="S46" t="e" vm="15">
        <f>_FV(-1,"16")</f>
        <v>#VALUE!</v>
      </c>
      <c r="T46" t="s">
        <v>115</v>
      </c>
    </row>
    <row r="47" spans="1:20" x14ac:dyDescent="0.3">
      <c r="A47" t="s">
        <v>20</v>
      </c>
      <c r="B47" s="1">
        <v>43506</v>
      </c>
      <c r="C47">
        <v>11</v>
      </c>
      <c r="D47" t="s">
        <v>109</v>
      </c>
      <c r="E47" t="s">
        <v>80</v>
      </c>
      <c r="F47" t="s">
        <v>65</v>
      </c>
      <c r="G47">
        <v>95</v>
      </c>
      <c r="H47">
        <v>95</v>
      </c>
      <c r="I47">
        <v>95</v>
      </c>
      <c r="J47" t="s">
        <v>100</v>
      </c>
      <c r="K47" t="s">
        <v>99</v>
      </c>
      <c r="L47" t="s">
        <v>49</v>
      </c>
      <c r="M47" t="s">
        <v>96</v>
      </c>
      <c r="N47" t="s">
        <v>96</v>
      </c>
      <c r="O47" t="s">
        <v>180</v>
      </c>
      <c r="P47" t="s">
        <v>133</v>
      </c>
      <c r="Q47">
        <v>142</v>
      </c>
      <c r="R47" t="s">
        <v>68</v>
      </c>
      <c r="S47" t="s">
        <v>184</v>
      </c>
      <c r="T47" t="s">
        <v>67</v>
      </c>
    </row>
    <row r="48" spans="1:20" x14ac:dyDescent="0.3">
      <c r="A48" t="s">
        <v>20</v>
      </c>
      <c r="B48" s="1">
        <v>43506</v>
      </c>
      <c r="C48">
        <v>14</v>
      </c>
      <c r="D48" t="s">
        <v>185</v>
      </c>
      <c r="E48" t="s">
        <v>186</v>
      </c>
      <c r="F48" t="s">
        <v>187</v>
      </c>
      <c r="G48">
        <v>77</v>
      </c>
      <c r="H48">
        <v>88</v>
      </c>
      <c r="I48">
        <v>75</v>
      </c>
      <c r="J48" t="s">
        <v>73</v>
      </c>
      <c r="K48" t="s">
        <v>62</v>
      </c>
      <c r="L48" t="s">
        <v>99</v>
      </c>
      <c r="M48" t="s">
        <v>29</v>
      </c>
      <c r="N48" t="s">
        <v>188</v>
      </c>
      <c r="O48" t="s">
        <v>29</v>
      </c>
      <c r="P48" t="s">
        <v>134</v>
      </c>
      <c r="Q48">
        <v>139</v>
      </c>
      <c r="R48" t="s">
        <v>145</v>
      </c>
      <c r="S48" t="s">
        <v>189</v>
      </c>
      <c r="T48" t="s">
        <v>26</v>
      </c>
    </row>
    <row r="49" spans="1:20" x14ac:dyDescent="0.3">
      <c r="A49" t="s">
        <v>20</v>
      </c>
      <c r="B49" s="1">
        <v>43506</v>
      </c>
      <c r="C49">
        <v>6</v>
      </c>
      <c r="D49" t="s">
        <v>109</v>
      </c>
      <c r="E49" t="s">
        <v>80</v>
      </c>
      <c r="F49" t="s">
        <v>73</v>
      </c>
      <c r="G49">
        <v>95</v>
      </c>
      <c r="H49">
        <v>95</v>
      </c>
      <c r="I49">
        <v>94</v>
      </c>
      <c r="J49" t="s">
        <v>89</v>
      </c>
      <c r="K49" t="s">
        <v>100</v>
      </c>
      <c r="L49" t="s">
        <v>49</v>
      </c>
      <c r="M49" t="s">
        <v>190</v>
      </c>
      <c r="N49" t="s">
        <v>45</v>
      </c>
      <c r="O49" t="s">
        <v>190</v>
      </c>
      <c r="P49" t="s">
        <v>67</v>
      </c>
      <c r="Q49">
        <v>121</v>
      </c>
      <c r="R49" t="s">
        <v>183</v>
      </c>
      <c r="S49" t="e" vm="16">
        <f>_FV(-1,"39")</f>
        <v>#VALUE!</v>
      </c>
      <c r="T49" t="s">
        <v>26</v>
      </c>
    </row>
    <row r="50" spans="1:20" x14ac:dyDescent="0.3">
      <c r="A50" t="s">
        <v>20</v>
      </c>
      <c r="B50" s="1">
        <v>43506</v>
      </c>
      <c r="C50">
        <v>12</v>
      </c>
      <c r="D50" t="s">
        <v>118</v>
      </c>
      <c r="E50" t="s">
        <v>118</v>
      </c>
      <c r="F50" t="s">
        <v>109</v>
      </c>
      <c r="G50">
        <v>95</v>
      </c>
      <c r="H50">
        <v>95</v>
      </c>
      <c r="I50">
        <v>95</v>
      </c>
      <c r="J50" t="s">
        <v>63</v>
      </c>
      <c r="K50" t="s">
        <v>63</v>
      </c>
      <c r="L50" t="s">
        <v>100</v>
      </c>
      <c r="M50" t="s">
        <v>188</v>
      </c>
      <c r="N50" t="s">
        <v>188</v>
      </c>
      <c r="O50" t="s">
        <v>96</v>
      </c>
      <c r="P50" t="s">
        <v>70</v>
      </c>
      <c r="Q50">
        <v>149</v>
      </c>
      <c r="R50" t="s">
        <v>116</v>
      </c>
      <c r="S50" t="s">
        <v>191</v>
      </c>
      <c r="T50" t="s">
        <v>76</v>
      </c>
    </row>
    <row r="51" spans="1:20" x14ac:dyDescent="0.3">
      <c r="A51" t="s">
        <v>20</v>
      </c>
      <c r="B51" s="1">
        <v>43506</v>
      </c>
      <c r="C51">
        <v>7</v>
      </c>
      <c r="D51" t="s">
        <v>73</v>
      </c>
      <c r="E51" t="s">
        <v>109</v>
      </c>
      <c r="F51" t="s">
        <v>73</v>
      </c>
      <c r="G51">
        <v>95</v>
      </c>
      <c r="H51">
        <v>95</v>
      </c>
      <c r="I51">
        <v>95</v>
      </c>
      <c r="J51" t="s">
        <v>49</v>
      </c>
      <c r="K51" t="s">
        <v>89</v>
      </c>
      <c r="L51" t="s">
        <v>49</v>
      </c>
      <c r="M51" t="s">
        <v>140</v>
      </c>
      <c r="N51" t="s">
        <v>190</v>
      </c>
      <c r="O51" t="s">
        <v>140</v>
      </c>
      <c r="P51" t="s">
        <v>97</v>
      </c>
      <c r="Q51">
        <v>106</v>
      </c>
      <c r="R51" t="s">
        <v>112</v>
      </c>
      <c r="S51" t="e" vm="17">
        <f>_FV(-1,"55")</f>
        <v>#VALUE!</v>
      </c>
      <c r="T51" t="s">
        <v>26</v>
      </c>
    </row>
    <row r="52" spans="1:20" x14ac:dyDescent="0.3">
      <c r="A52" t="s">
        <v>20</v>
      </c>
      <c r="B52" s="1">
        <v>43506</v>
      </c>
      <c r="C52">
        <v>13</v>
      </c>
      <c r="D52" t="s">
        <v>187</v>
      </c>
      <c r="E52" t="s">
        <v>192</v>
      </c>
      <c r="F52" t="s">
        <v>95</v>
      </c>
      <c r="G52">
        <v>88</v>
      </c>
      <c r="H52">
        <v>95</v>
      </c>
      <c r="I52">
        <v>87</v>
      </c>
      <c r="J52" t="s">
        <v>58</v>
      </c>
      <c r="K52" t="s">
        <v>88</v>
      </c>
      <c r="L52" t="s">
        <v>109</v>
      </c>
      <c r="M52" t="s">
        <v>188</v>
      </c>
      <c r="N52" t="s">
        <v>193</v>
      </c>
      <c r="O52" t="s">
        <v>188</v>
      </c>
      <c r="P52" t="s">
        <v>97</v>
      </c>
      <c r="Q52">
        <v>143</v>
      </c>
      <c r="R52" t="s">
        <v>143</v>
      </c>
      <c r="S52" t="s">
        <v>194</v>
      </c>
      <c r="T52" t="s">
        <v>26</v>
      </c>
    </row>
    <row r="53" spans="1:20" x14ac:dyDescent="0.3">
      <c r="A53" t="s">
        <v>20</v>
      </c>
      <c r="B53" s="1">
        <v>43506</v>
      </c>
      <c r="C53">
        <v>22</v>
      </c>
      <c r="D53" t="s">
        <v>195</v>
      </c>
      <c r="E53" t="s">
        <v>196</v>
      </c>
      <c r="F53" t="s">
        <v>195</v>
      </c>
      <c r="G53">
        <v>81</v>
      </c>
      <c r="H53">
        <v>81</v>
      </c>
      <c r="I53">
        <v>76</v>
      </c>
      <c r="J53" t="s">
        <v>136</v>
      </c>
      <c r="K53" t="s">
        <v>136</v>
      </c>
      <c r="L53" t="s">
        <v>81</v>
      </c>
      <c r="M53" t="s">
        <v>197</v>
      </c>
      <c r="N53" t="s">
        <v>197</v>
      </c>
      <c r="O53" t="s">
        <v>172</v>
      </c>
      <c r="P53" t="s">
        <v>176</v>
      </c>
      <c r="Q53">
        <v>208</v>
      </c>
      <c r="R53" t="s">
        <v>198</v>
      </c>
      <c r="S53" t="s">
        <v>199</v>
      </c>
      <c r="T53" t="s">
        <v>26</v>
      </c>
    </row>
    <row r="54" spans="1:20" x14ac:dyDescent="0.3">
      <c r="A54" t="s">
        <v>20</v>
      </c>
      <c r="B54" s="1">
        <v>43506</v>
      </c>
      <c r="C54">
        <v>17</v>
      </c>
      <c r="D54" t="s">
        <v>200</v>
      </c>
      <c r="E54" t="s">
        <v>201</v>
      </c>
      <c r="F54" t="s">
        <v>202</v>
      </c>
      <c r="G54">
        <v>71</v>
      </c>
      <c r="H54">
        <v>77</v>
      </c>
      <c r="I54">
        <v>66</v>
      </c>
      <c r="J54" t="s">
        <v>80</v>
      </c>
      <c r="K54" t="s">
        <v>95</v>
      </c>
      <c r="L54" t="s">
        <v>163</v>
      </c>
      <c r="M54" t="s">
        <v>39</v>
      </c>
      <c r="N54" t="s">
        <v>180</v>
      </c>
      <c r="O54" t="s">
        <v>39</v>
      </c>
      <c r="P54" t="s">
        <v>97</v>
      </c>
      <c r="Q54">
        <v>162</v>
      </c>
      <c r="R54" t="s">
        <v>102</v>
      </c>
      <c r="S54" t="s">
        <v>203</v>
      </c>
      <c r="T54" t="s">
        <v>26</v>
      </c>
    </row>
    <row r="55" spans="1:20" x14ac:dyDescent="0.3">
      <c r="A55" t="s">
        <v>20</v>
      </c>
      <c r="B55" s="1">
        <v>43506</v>
      </c>
      <c r="C55">
        <v>9</v>
      </c>
      <c r="D55" t="s">
        <v>73</v>
      </c>
      <c r="E55" t="s">
        <v>109</v>
      </c>
      <c r="F55" t="s">
        <v>73</v>
      </c>
      <c r="G55">
        <v>95</v>
      </c>
      <c r="H55">
        <v>95</v>
      </c>
      <c r="I55">
        <v>95</v>
      </c>
      <c r="J55" t="s">
        <v>89</v>
      </c>
      <c r="K55" t="s">
        <v>89</v>
      </c>
      <c r="L55" t="s">
        <v>49</v>
      </c>
      <c r="M55" t="s">
        <v>181</v>
      </c>
      <c r="N55" t="s">
        <v>181</v>
      </c>
      <c r="O55" t="s">
        <v>39</v>
      </c>
      <c r="P55" t="s">
        <v>105</v>
      </c>
      <c r="Q55">
        <v>138</v>
      </c>
      <c r="R55" t="s">
        <v>104</v>
      </c>
      <c r="S55" t="e" vm="18">
        <f>_FV(-1,"75")</f>
        <v>#VALUE!</v>
      </c>
      <c r="T55" t="s">
        <v>26</v>
      </c>
    </row>
    <row r="56" spans="1:20" x14ac:dyDescent="0.3">
      <c r="A56" t="s">
        <v>20</v>
      </c>
      <c r="B56" s="1">
        <v>43506</v>
      </c>
      <c r="C56">
        <v>15</v>
      </c>
      <c r="D56" t="s">
        <v>204</v>
      </c>
      <c r="E56" t="s">
        <v>205</v>
      </c>
      <c r="F56" t="s">
        <v>206</v>
      </c>
      <c r="G56">
        <v>76</v>
      </c>
      <c r="H56">
        <v>78</v>
      </c>
      <c r="I56">
        <v>70</v>
      </c>
      <c r="J56" t="s">
        <v>87</v>
      </c>
      <c r="K56" t="s">
        <v>58</v>
      </c>
      <c r="L56" t="s">
        <v>99</v>
      </c>
      <c r="M56" t="s">
        <v>96</v>
      </c>
      <c r="N56" t="s">
        <v>29</v>
      </c>
      <c r="O56" t="s">
        <v>96</v>
      </c>
      <c r="P56" t="s">
        <v>86</v>
      </c>
      <c r="Q56">
        <v>211</v>
      </c>
      <c r="R56" t="s">
        <v>207</v>
      </c>
      <c r="S56" t="s">
        <v>56</v>
      </c>
      <c r="T56" t="s">
        <v>26</v>
      </c>
    </row>
    <row r="57" spans="1:20" x14ac:dyDescent="0.3">
      <c r="A57" t="s">
        <v>20</v>
      </c>
      <c r="B57" s="1">
        <v>43506</v>
      </c>
      <c r="C57">
        <v>16</v>
      </c>
      <c r="D57" t="s">
        <v>208</v>
      </c>
      <c r="E57" t="s">
        <v>21</v>
      </c>
      <c r="F57" t="s">
        <v>186</v>
      </c>
      <c r="G57">
        <v>67</v>
      </c>
      <c r="H57">
        <v>77</v>
      </c>
      <c r="I57">
        <v>66</v>
      </c>
      <c r="J57" t="s">
        <v>100</v>
      </c>
      <c r="K57" t="s">
        <v>148</v>
      </c>
      <c r="L57" t="s">
        <v>100</v>
      </c>
      <c r="M57" t="s">
        <v>180</v>
      </c>
      <c r="N57" t="s">
        <v>209</v>
      </c>
      <c r="O57" t="s">
        <v>180</v>
      </c>
      <c r="P57" t="s">
        <v>77</v>
      </c>
      <c r="Q57">
        <v>178</v>
      </c>
      <c r="R57" t="s">
        <v>125</v>
      </c>
      <c r="S57" t="s">
        <v>210</v>
      </c>
      <c r="T57" t="s">
        <v>26</v>
      </c>
    </row>
    <row r="58" spans="1:20" x14ac:dyDescent="0.3">
      <c r="A58" t="s">
        <v>20</v>
      </c>
      <c r="B58" s="1">
        <v>43506</v>
      </c>
      <c r="C58">
        <v>21</v>
      </c>
      <c r="D58" t="s">
        <v>196</v>
      </c>
      <c r="E58" t="s">
        <v>200</v>
      </c>
      <c r="F58" t="s">
        <v>196</v>
      </c>
      <c r="G58">
        <v>77</v>
      </c>
      <c r="H58">
        <v>77</v>
      </c>
      <c r="I58">
        <v>68</v>
      </c>
      <c r="J58" t="s">
        <v>65</v>
      </c>
      <c r="K58" t="s">
        <v>80</v>
      </c>
      <c r="L58" t="s">
        <v>36</v>
      </c>
      <c r="M58" t="s">
        <v>172</v>
      </c>
      <c r="N58" t="s">
        <v>172</v>
      </c>
      <c r="O58" t="s">
        <v>211</v>
      </c>
      <c r="P58" t="s">
        <v>101</v>
      </c>
      <c r="Q58">
        <v>244</v>
      </c>
      <c r="R58" t="s">
        <v>212</v>
      </c>
      <c r="S58" t="s">
        <v>213</v>
      </c>
      <c r="T58" t="s">
        <v>26</v>
      </c>
    </row>
    <row r="59" spans="1:20" x14ac:dyDescent="0.3">
      <c r="A59" t="s">
        <v>20</v>
      </c>
      <c r="B59" s="1">
        <v>43506</v>
      </c>
      <c r="C59">
        <v>18</v>
      </c>
      <c r="D59" t="s">
        <v>214</v>
      </c>
      <c r="E59" t="s">
        <v>214</v>
      </c>
      <c r="F59" t="s">
        <v>215</v>
      </c>
      <c r="G59">
        <v>62</v>
      </c>
      <c r="H59">
        <v>73</v>
      </c>
      <c r="I59">
        <v>60</v>
      </c>
      <c r="J59" t="s">
        <v>100</v>
      </c>
      <c r="K59" t="s">
        <v>58</v>
      </c>
      <c r="L59" t="s">
        <v>216</v>
      </c>
      <c r="M59" t="s">
        <v>75</v>
      </c>
      <c r="N59" t="s">
        <v>39</v>
      </c>
      <c r="O59" t="s">
        <v>172</v>
      </c>
      <c r="P59" t="s">
        <v>112</v>
      </c>
      <c r="Q59">
        <v>217</v>
      </c>
      <c r="R59" t="s">
        <v>217</v>
      </c>
      <c r="S59" t="s">
        <v>218</v>
      </c>
      <c r="T59" t="s">
        <v>26</v>
      </c>
    </row>
    <row r="60" spans="1:20" x14ac:dyDescent="0.3">
      <c r="A60" t="s">
        <v>20</v>
      </c>
      <c r="B60" s="1">
        <v>43506</v>
      </c>
      <c r="C60">
        <v>20</v>
      </c>
      <c r="D60" t="s">
        <v>219</v>
      </c>
      <c r="E60" t="s">
        <v>220</v>
      </c>
      <c r="F60" t="s">
        <v>57</v>
      </c>
      <c r="G60">
        <v>73</v>
      </c>
      <c r="H60">
        <v>73</v>
      </c>
      <c r="I60">
        <v>62</v>
      </c>
      <c r="J60" t="s">
        <v>65</v>
      </c>
      <c r="K60" t="s">
        <v>73</v>
      </c>
      <c r="L60" t="s">
        <v>44</v>
      </c>
      <c r="M60" t="s">
        <v>211</v>
      </c>
      <c r="N60" t="s">
        <v>211</v>
      </c>
      <c r="O60" t="s">
        <v>221</v>
      </c>
      <c r="P60" t="s">
        <v>222</v>
      </c>
      <c r="Q60">
        <v>241</v>
      </c>
      <c r="R60" t="s">
        <v>212</v>
      </c>
      <c r="S60" t="s">
        <v>223</v>
      </c>
      <c r="T60" t="s">
        <v>26</v>
      </c>
    </row>
    <row r="61" spans="1:20" x14ac:dyDescent="0.3">
      <c r="A61" t="s">
        <v>20</v>
      </c>
      <c r="B61" s="1">
        <v>43506</v>
      </c>
      <c r="C61">
        <v>19</v>
      </c>
      <c r="D61" t="s">
        <v>220</v>
      </c>
      <c r="E61" t="s">
        <v>214</v>
      </c>
      <c r="F61" t="s">
        <v>48</v>
      </c>
      <c r="G61">
        <v>67</v>
      </c>
      <c r="H61">
        <v>69</v>
      </c>
      <c r="I61">
        <v>59</v>
      </c>
      <c r="J61" t="s">
        <v>80</v>
      </c>
      <c r="K61" t="s">
        <v>63</v>
      </c>
      <c r="L61" t="s">
        <v>224</v>
      </c>
      <c r="M61" t="s">
        <v>211</v>
      </c>
      <c r="N61" t="s">
        <v>75</v>
      </c>
      <c r="O61" t="s">
        <v>211</v>
      </c>
      <c r="P61" t="s">
        <v>112</v>
      </c>
      <c r="Q61">
        <v>221</v>
      </c>
      <c r="R61" t="s">
        <v>225</v>
      </c>
      <c r="S61" t="s">
        <v>226</v>
      </c>
      <c r="T61" t="s">
        <v>26</v>
      </c>
    </row>
    <row r="62" spans="1:20" x14ac:dyDescent="0.3">
      <c r="A62" t="s">
        <v>20</v>
      </c>
      <c r="B62" s="1">
        <v>43506</v>
      </c>
      <c r="C62">
        <v>1</v>
      </c>
      <c r="D62" t="s">
        <v>136</v>
      </c>
      <c r="E62" t="s">
        <v>22</v>
      </c>
      <c r="F62" t="s">
        <v>136</v>
      </c>
      <c r="G62">
        <v>94</v>
      </c>
      <c r="H62">
        <v>94</v>
      </c>
      <c r="I62">
        <v>93</v>
      </c>
      <c r="J62" t="s">
        <v>99</v>
      </c>
      <c r="K62" t="s">
        <v>81</v>
      </c>
      <c r="L62" t="s">
        <v>99</v>
      </c>
      <c r="M62" t="s">
        <v>82</v>
      </c>
      <c r="N62" t="s">
        <v>82</v>
      </c>
      <c r="O62" t="s">
        <v>227</v>
      </c>
      <c r="P62" t="s">
        <v>70</v>
      </c>
      <c r="Q62">
        <v>122</v>
      </c>
      <c r="R62" t="s">
        <v>173</v>
      </c>
      <c r="S62" t="e" vm="19">
        <f>_FV(-2,"08")</f>
        <v>#VALUE!</v>
      </c>
      <c r="T62" t="s">
        <v>26</v>
      </c>
    </row>
    <row r="63" spans="1:20" x14ac:dyDescent="0.3">
      <c r="A63" t="s">
        <v>20</v>
      </c>
      <c r="B63" s="1">
        <v>43506</v>
      </c>
      <c r="C63">
        <v>0</v>
      </c>
      <c r="D63" t="s">
        <v>22</v>
      </c>
      <c r="E63" t="s">
        <v>79</v>
      </c>
      <c r="F63" t="s">
        <v>22</v>
      </c>
      <c r="G63">
        <v>93</v>
      </c>
      <c r="H63">
        <v>93</v>
      </c>
      <c r="I63">
        <v>93</v>
      </c>
      <c r="J63" t="s">
        <v>99</v>
      </c>
      <c r="K63" t="s">
        <v>81</v>
      </c>
      <c r="L63" t="s">
        <v>99</v>
      </c>
      <c r="M63" t="s">
        <v>227</v>
      </c>
      <c r="N63" t="s">
        <v>227</v>
      </c>
      <c r="O63" t="s">
        <v>130</v>
      </c>
      <c r="P63" t="s">
        <v>174</v>
      </c>
      <c r="Q63">
        <v>155</v>
      </c>
      <c r="R63" t="s">
        <v>86</v>
      </c>
      <c r="S63" t="e" vm="20">
        <f>_FV(-2,"01")</f>
        <v>#VALUE!</v>
      </c>
      <c r="T63" t="s">
        <v>26</v>
      </c>
    </row>
    <row r="64" spans="1:20" x14ac:dyDescent="0.3">
      <c r="A64" t="s">
        <v>20</v>
      </c>
      <c r="B64" s="1">
        <v>43506</v>
      </c>
      <c r="C64">
        <v>4</v>
      </c>
      <c r="D64" t="s">
        <v>87</v>
      </c>
      <c r="E64" t="s">
        <v>136</v>
      </c>
      <c r="F64" t="s">
        <v>63</v>
      </c>
      <c r="G64">
        <v>94</v>
      </c>
      <c r="H64">
        <v>94</v>
      </c>
      <c r="I64">
        <v>94</v>
      </c>
      <c r="J64" t="s">
        <v>99</v>
      </c>
      <c r="K64" t="s">
        <v>81</v>
      </c>
      <c r="L64" t="s">
        <v>99</v>
      </c>
      <c r="M64" t="s">
        <v>82</v>
      </c>
      <c r="N64" t="s">
        <v>29</v>
      </c>
      <c r="O64" t="s">
        <v>82</v>
      </c>
      <c r="P64" t="s">
        <v>76</v>
      </c>
      <c r="Q64">
        <v>125</v>
      </c>
      <c r="R64" t="s">
        <v>124</v>
      </c>
      <c r="S64" t="e" vm="21">
        <f>_FV(-2,"04")</f>
        <v>#VALUE!</v>
      </c>
      <c r="T64" t="s">
        <v>176</v>
      </c>
    </row>
    <row r="65" spans="1:20" x14ac:dyDescent="0.3">
      <c r="A65" t="s">
        <v>20</v>
      </c>
      <c r="B65" s="1">
        <v>43506</v>
      </c>
      <c r="C65">
        <v>23</v>
      </c>
      <c r="D65" t="s">
        <v>195</v>
      </c>
      <c r="E65" t="s">
        <v>195</v>
      </c>
      <c r="F65" t="s">
        <v>228</v>
      </c>
      <c r="G65">
        <v>79</v>
      </c>
      <c r="H65">
        <v>84</v>
      </c>
      <c r="I65">
        <v>79</v>
      </c>
      <c r="J65" t="s">
        <v>65</v>
      </c>
      <c r="K65" t="s">
        <v>58</v>
      </c>
      <c r="L65" t="s">
        <v>65</v>
      </c>
      <c r="M65" t="s">
        <v>59</v>
      </c>
      <c r="N65" t="s">
        <v>59</v>
      </c>
      <c r="O65" t="s">
        <v>197</v>
      </c>
      <c r="P65" t="s">
        <v>86</v>
      </c>
      <c r="Q65">
        <v>191</v>
      </c>
      <c r="R65" t="s">
        <v>198</v>
      </c>
      <c r="S65" t="e" vm="22">
        <f>_FV(-3,"28")</f>
        <v>#VALUE!</v>
      </c>
      <c r="T65" t="s">
        <v>26</v>
      </c>
    </row>
    <row r="66" spans="1:20" x14ac:dyDescent="0.3">
      <c r="A66" t="s">
        <v>20</v>
      </c>
      <c r="B66" s="1">
        <v>43507</v>
      </c>
      <c r="C66">
        <v>23</v>
      </c>
      <c r="D66" t="s">
        <v>229</v>
      </c>
      <c r="E66" t="s">
        <v>186</v>
      </c>
      <c r="F66" t="s">
        <v>229</v>
      </c>
      <c r="G66">
        <v>74</v>
      </c>
      <c r="H66">
        <v>74</v>
      </c>
      <c r="I66">
        <v>72</v>
      </c>
      <c r="J66" t="s">
        <v>36</v>
      </c>
      <c r="K66" t="s">
        <v>99</v>
      </c>
      <c r="L66" t="s">
        <v>36</v>
      </c>
      <c r="M66" t="s">
        <v>190</v>
      </c>
      <c r="N66" t="s">
        <v>190</v>
      </c>
      <c r="O66" t="s">
        <v>39</v>
      </c>
      <c r="P66" t="s">
        <v>183</v>
      </c>
      <c r="Q66">
        <v>194</v>
      </c>
      <c r="R66" t="s">
        <v>230</v>
      </c>
      <c r="S66" t="e" vm="23">
        <f>_FV(-3,"54")</f>
        <v>#VALUE!</v>
      </c>
      <c r="T66" t="s">
        <v>26</v>
      </c>
    </row>
    <row r="67" spans="1:20" x14ac:dyDescent="0.3">
      <c r="A67" t="s">
        <v>20</v>
      </c>
      <c r="B67" s="1">
        <v>43507</v>
      </c>
      <c r="C67">
        <v>4</v>
      </c>
      <c r="D67" t="s">
        <v>88</v>
      </c>
      <c r="E67" t="s">
        <v>71</v>
      </c>
      <c r="F67" t="s">
        <v>88</v>
      </c>
      <c r="G67">
        <v>92</v>
      </c>
      <c r="H67">
        <v>92</v>
      </c>
      <c r="I67">
        <v>91</v>
      </c>
      <c r="J67" t="s">
        <v>119</v>
      </c>
      <c r="K67" t="s">
        <v>73</v>
      </c>
      <c r="L67" t="s">
        <v>119</v>
      </c>
      <c r="M67" t="s">
        <v>231</v>
      </c>
      <c r="N67" t="s">
        <v>82</v>
      </c>
      <c r="O67" t="s">
        <v>231</v>
      </c>
      <c r="P67" t="s">
        <v>133</v>
      </c>
      <c r="Q67">
        <v>154</v>
      </c>
      <c r="R67" t="s">
        <v>147</v>
      </c>
      <c r="S67" t="e" vm="23">
        <f>_FV(-3,"54")</f>
        <v>#VALUE!</v>
      </c>
      <c r="T67" t="s">
        <v>26</v>
      </c>
    </row>
    <row r="68" spans="1:20" x14ac:dyDescent="0.3">
      <c r="A68" t="s">
        <v>20</v>
      </c>
      <c r="B68" s="1">
        <v>43507</v>
      </c>
      <c r="C68">
        <v>9</v>
      </c>
      <c r="D68" t="s">
        <v>95</v>
      </c>
      <c r="E68" t="s">
        <v>88</v>
      </c>
      <c r="F68" t="s">
        <v>95</v>
      </c>
      <c r="G68">
        <v>93</v>
      </c>
      <c r="H68">
        <v>93</v>
      </c>
      <c r="I68">
        <v>92</v>
      </c>
      <c r="J68" t="s">
        <v>28</v>
      </c>
      <c r="K68" t="s">
        <v>119</v>
      </c>
      <c r="L68" t="s">
        <v>28</v>
      </c>
      <c r="M68" t="s">
        <v>232</v>
      </c>
      <c r="N68" t="s">
        <v>232</v>
      </c>
      <c r="O68" t="s">
        <v>52</v>
      </c>
      <c r="P68" t="s">
        <v>105</v>
      </c>
      <c r="Q68">
        <v>129</v>
      </c>
      <c r="R68" t="s">
        <v>182</v>
      </c>
      <c r="S68" t="e" vm="24">
        <f>_FV(-3,"02")</f>
        <v>#VALUE!</v>
      </c>
      <c r="T68" t="s">
        <v>26</v>
      </c>
    </row>
    <row r="69" spans="1:20" x14ac:dyDescent="0.3">
      <c r="A69" t="s">
        <v>20</v>
      </c>
      <c r="B69" s="1">
        <v>43507</v>
      </c>
      <c r="C69">
        <v>0</v>
      </c>
      <c r="D69" t="s">
        <v>192</v>
      </c>
      <c r="E69" t="s">
        <v>195</v>
      </c>
      <c r="F69" t="s">
        <v>192</v>
      </c>
      <c r="G69">
        <v>84</v>
      </c>
      <c r="H69">
        <v>84</v>
      </c>
      <c r="I69">
        <v>78</v>
      </c>
      <c r="J69" t="s">
        <v>73</v>
      </c>
      <c r="K69" t="s">
        <v>73</v>
      </c>
      <c r="L69" t="s">
        <v>28</v>
      </c>
      <c r="M69" t="s">
        <v>137</v>
      </c>
      <c r="N69" t="s">
        <v>137</v>
      </c>
      <c r="O69" t="s">
        <v>59</v>
      </c>
      <c r="P69" t="s">
        <v>70</v>
      </c>
      <c r="Q69">
        <v>160</v>
      </c>
      <c r="R69" t="s">
        <v>198</v>
      </c>
      <c r="S69" t="e" vm="25">
        <f>_FV(-3,"37")</f>
        <v>#VALUE!</v>
      </c>
      <c r="T69" t="s">
        <v>26</v>
      </c>
    </row>
    <row r="70" spans="1:20" x14ac:dyDescent="0.3">
      <c r="A70" t="s">
        <v>20</v>
      </c>
      <c r="B70" s="1">
        <v>43507</v>
      </c>
      <c r="C70">
        <v>8</v>
      </c>
      <c r="D70" t="s">
        <v>62</v>
      </c>
      <c r="E70" t="s">
        <v>118</v>
      </c>
      <c r="F70" t="s">
        <v>62</v>
      </c>
      <c r="G70">
        <v>92</v>
      </c>
      <c r="H70">
        <v>93</v>
      </c>
      <c r="I70">
        <v>92</v>
      </c>
      <c r="J70" t="s">
        <v>64</v>
      </c>
      <c r="K70" t="s">
        <v>65</v>
      </c>
      <c r="L70" t="s">
        <v>64</v>
      </c>
      <c r="M70" t="s">
        <v>52</v>
      </c>
      <c r="N70" t="s">
        <v>52</v>
      </c>
      <c r="O70" t="s">
        <v>140</v>
      </c>
      <c r="P70" t="s">
        <v>83</v>
      </c>
      <c r="Q70">
        <v>147</v>
      </c>
      <c r="R70" t="s">
        <v>125</v>
      </c>
      <c r="S70" t="e" vm="26">
        <f>_FV(-2,"94")</f>
        <v>#VALUE!</v>
      </c>
      <c r="T70" t="s">
        <v>26</v>
      </c>
    </row>
    <row r="71" spans="1:20" x14ac:dyDescent="0.3">
      <c r="A71" t="s">
        <v>20</v>
      </c>
      <c r="B71" s="1">
        <v>43507</v>
      </c>
      <c r="C71">
        <v>2</v>
      </c>
      <c r="D71" t="s">
        <v>108</v>
      </c>
      <c r="E71" t="s">
        <v>156</v>
      </c>
      <c r="F71" t="s">
        <v>108</v>
      </c>
      <c r="G71">
        <v>90</v>
      </c>
      <c r="H71">
        <v>90</v>
      </c>
      <c r="I71">
        <v>88</v>
      </c>
      <c r="J71" t="s">
        <v>80</v>
      </c>
      <c r="K71" t="s">
        <v>80</v>
      </c>
      <c r="L71" t="s">
        <v>109</v>
      </c>
      <c r="M71" t="s">
        <v>142</v>
      </c>
      <c r="N71" t="s">
        <v>90</v>
      </c>
      <c r="O71" t="s">
        <v>142</v>
      </c>
      <c r="P71" t="s">
        <v>70</v>
      </c>
      <c r="Q71">
        <v>147</v>
      </c>
      <c r="R71" t="s">
        <v>104</v>
      </c>
      <c r="S71" t="e" vm="27">
        <f>_FV(-3,"53")</f>
        <v>#VALUE!</v>
      </c>
      <c r="T71" t="s">
        <v>26</v>
      </c>
    </row>
    <row r="72" spans="1:20" x14ac:dyDescent="0.3">
      <c r="A72" t="s">
        <v>20</v>
      </c>
      <c r="B72" s="1">
        <v>43507</v>
      </c>
      <c r="C72">
        <v>13</v>
      </c>
      <c r="D72" t="s">
        <v>206</v>
      </c>
      <c r="E72" t="s">
        <v>219</v>
      </c>
      <c r="F72" t="s">
        <v>233</v>
      </c>
      <c r="G72">
        <v>76</v>
      </c>
      <c r="H72">
        <v>89</v>
      </c>
      <c r="I72">
        <v>75</v>
      </c>
      <c r="J72" t="s">
        <v>119</v>
      </c>
      <c r="K72" t="s">
        <v>135</v>
      </c>
      <c r="L72" t="s">
        <v>28</v>
      </c>
      <c r="M72" t="s">
        <v>23</v>
      </c>
      <c r="N72" t="s">
        <v>23</v>
      </c>
      <c r="O72" t="s">
        <v>91</v>
      </c>
      <c r="P72" t="s">
        <v>104</v>
      </c>
      <c r="Q72">
        <v>184</v>
      </c>
      <c r="R72" t="s">
        <v>234</v>
      </c>
      <c r="S72" t="s">
        <v>235</v>
      </c>
      <c r="T72" t="s">
        <v>26</v>
      </c>
    </row>
    <row r="73" spans="1:20" x14ac:dyDescent="0.3">
      <c r="A73" t="s">
        <v>20</v>
      </c>
      <c r="B73" s="1">
        <v>43507</v>
      </c>
      <c r="C73">
        <v>5</v>
      </c>
      <c r="D73" t="s">
        <v>88</v>
      </c>
      <c r="E73" t="s">
        <v>118</v>
      </c>
      <c r="F73" t="s">
        <v>88</v>
      </c>
      <c r="G73">
        <v>93</v>
      </c>
      <c r="H73">
        <v>93</v>
      </c>
      <c r="I73">
        <v>92</v>
      </c>
      <c r="J73" t="s">
        <v>65</v>
      </c>
      <c r="K73" t="s">
        <v>65</v>
      </c>
      <c r="L73" t="s">
        <v>119</v>
      </c>
      <c r="M73" t="s">
        <v>181</v>
      </c>
      <c r="N73" t="s">
        <v>231</v>
      </c>
      <c r="O73" t="s">
        <v>181</v>
      </c>
      <c r="P73" t="s">
        <v>115</v>
      </c>
      <c r="Q73">
        <v>130</v>
      </c>
      <c r="R73" t="s">
        <v>24</v>
      </c>
      <c r="S73" t="e" vm="28">
        <f>_FV(-3,"52")</f>
        <v>#VALUE!</v>
      </c>
      <c r="T73" t="s">
        <v>26</v>
      </c>
    </row>
    <row r="74" spans="1:20" x14ac:dyDescent="0.3">
      <c r="A74" t="s">
        <v>20</v>
      </c>
      <c r="B74" s="1">
        <v>43507</v>
      </c>
      <c r="C74">
        <v>12</v>
      </c>
      <c r="D74" t="s">
        <v>236</v>
      </c>
      <c r="E74" t="s">
        <v>236</v>
      </c>
      <c r="F74" t="s">
        <v>118</v>
      </c>
      <c r="G74">
        <v>89</v>
      </c>
      <c r="H74">
        <v>93</v>
      </c>
      <c r="I74">
        <v>88</v>
      </c>
      <c r="J74" t="s">
        <v>88</v>
      </c>
      <c r="K74" t="s">
        <v>88</v>
      </c>
      <c r="L74" t="s">
        <v>65</v>
      </c>
      <c r="M74" t="s">
        <v>91</v>
      </c>
      <c r="N74" t="s">
        <v>91</v>
      </c>
      <c r="O74" t="s">
        <v>142</v>
      </c>
      <c r="P74" t="s">
        <v>97</v>
      </c>
      <c r="Q74">
        <v>138</v>
      </c>
      <c r="R74" t="s">
        <v>237</v>
      </c>
      <c r="S74" t="s">
        <v>238</v>
      </c>
      <c r="T74" t="s">
        <v>67</v>
      </c>
    </row>
    <row r="75" spans="1:20" x14ac:dyDescent="0.3">
      <c r="A75" t="s">
        <v>20</v>
      </c>
      <c r="B75" s="1">
        <v>43507</v>
      </c>
      <c r="C75">
        <v>17</v>
      </c>
      <c r="D75" t="s">
        <v>239</v>
      </c>
      <c r="E75" t="s">
        <v>21</v>
      </c>
      <c r="F75" t="s">
        <v>239</v>
      </c>
      <c r="G75">
        <v>82</v>
      </c>
      <c r="H75">
        <v>82</v>
      </c>
      <c r="I75">
        <v>66</v>
      </c>
      <c r="J75" t="s">
        <v>73</v>
      </c>
      <c r="K75" t="s">
        <v>95</v>
      </c>
      <c r="L75" t="s">
        <v>89</v>
      </c>
      <c r="M75" t="s">
        <v>181</v>
      </c>
      <c r="N75" t="s">
        <v>231</v>
      </c>
      <c r="O75" t="s">
        <v>181</v>
      </c>
      <c r="P75" t="s">
        <v>240</v>
      </c>
      <c r="Q75">
        <v>220</v>
      </c>
      <c r="R75" t="s">
        <v>241</v>
      </c>
      <c r="S75" t="s">
        <v>242</v>
      </c>
      <c r="T75" t="s">
        <v>174</v>
      </c>
    </row>
    <row r="76" spans="1:20" x14ac:dyDescent="0.3">
      <c r="A76" t="s">
        <v>20</v>
      </c>
      <c r="B76" s="1">
        <v>43507</v>
      </c>
      <c r="C76">
        <v>14</v>
      </c>
      <c r="D76" t="s">
        <v>243</v>
      </c>
      <c r="E76" t="s">
        <v>243</v>
      </c>
      <c r="F76" t="s">
        <v>206</v>
      </c>
      <c r="G76">
        <v>70</v>
      </c>
      <c r="H76">
        <v>77</v>
      </c>
      <c r="I76">
        <v>70</v>
      </c>
      <c r="J76" t="s">
        <v>65</v>
      </c>
      <c r="K76" t="s">
        <v>136</v>
      </c>
      <c r="L76" t="s">
        <v>89</v>
      </c>
      <c r="M76" t="s">
        <v>244</v>
      </c>
      <c r="N76" t="s">
        <v>245</v>
      </c>
      <c r="O76" t="s">
        <v>244</v>
      </c>
      <c r="P76" t="s">
        <v>183</v>
      </c>
      <c r="Q76">
        <v>192</v>
      </c>
      <c r="R76" t="s">
        <v>234</v>
      </c>
      <c r="S76" t="s">
        <v>246</v>
      </c>
      <c r="T76" t="s">
        <v>26</v>
      </c>
    </row>
    <row r="77" spans="1:20" x14ac:dyDescent="0.3">
      <c r="A77" t="s">
        <v>20</v>
      </c>
      <c r="B77" s="1">
        <v>43507</v>
      </c>
      <c r="C77">
        <v>3</v>
      </c>
      <c r="D77" t="s">
        <v>71</v>
      </c>
      <c r="E77" t="s">
        <v>108</v>
      </c>
      <c r="F77" t="s">
        <v>71</v>
      </c>
      <c r="G77">
        <v>91</v>
      </c>
      <c r="H77">
        <v>91</v>
      </c>
      <c r="I77">
        <v>90</v>
      </c>
      <c r="J77" t="s">
        <v>73</v>
      </c>
      <c r="K77" t="s">
        <v>80</v>
      </c>
      <c r="L77" t="s">
        <v>73</v>
      </c>
      <c r="M77" t="s">
        <v>82</v>
      </c>
      <c r="N77" t="s">
        <v>29</v>
      </c>
      <c r="O77" t="s">
        <v>82</v>
      </c>
      <c r="P77" t="s">
        <v>115</v>
      </c>
      <c r="Q77">
        <v>162</v>
      </c>
      <c r="R77" t="s">
        <v>147</v>
      </c>
      <c r="S77" t="e" vm="27">
        <f>_FV(-3,"53")</f>
        <v>#VALUE!</v>
      </c>
      <c r="T77" t="s">
        <v>26</v>
      </c>
    </row>
    <row r="78" spans="1:20" x14ac:dyDescent="0.3">
      <c r="A78" t="s">
        <v>20</v>
      </c>
      <c r="B78" s="1">
        <v>43507</v>
      </c>
      <c r="C78">
        <v>6</v>
      </c>
      <c r="D78" t="s">
        <v>88</v>
      </c>
      <c r="E78" t="s">
        <v>118</v>
      </c>
      <c r="F78" t="s">
        <v>62</v>
      </c>
      <c r="G78">
        <v>93</v>
      </c>
      <c r="H78">
        <v>93</v>
      </c>
      <c r="I78">
        <v>93</v>
      </c>
      <c r="J78" t="s">
        <v>73</v>
      </c>
      <c r="K78" t="s">
        <v>73</v>
      </c>
      <c r="L78" t="s">
        <v>119</v>
      </c>
      <c r="M78" t="s">
        <v>52</v>
      </c>
      <c r="N78" t="s">
        <v>181</v>
      </c>
      <c r="O78" t="s">
        <v>52</v>
      </c>
      <c r="P78" t="s">
        <v>70</v>
      </c>
      <c r="Q78">
        <v>141</v>
      </c>
      <c r="R78" t="s">
        <v>183</v>
      </c>
      <c r="S78" t="e" vm="29">
        <f>_FV(-2,"49")</f>
        <v>#VALUE!</v>
      </c>
      <c r="T78" t="s">
        <v>26</v>
      </c>
    </row>
    <row r="79" spans="1:20" x14ac:dyDescent="0.3">
      <c r="A79" t="s">
        <v>20</v>
      </c>
      <c r="B79" s="1">
        <v>43507</v>
      </c>
      <c r="C79">
        <v>15</v>
      </c>
      <c r="D79" t="s">
        <v>34</v>
      </c>
      <c r="E79" t="s">
        <v>34</v>
      </c>
      <c r="F79" t="s">
        <v>247</v>
      </c>
      <c r="G79">
        <v>65</v>
      </c>
      <c r="H79">
        <v>71</v>
      </c>
      <c r="I79">
        <v>63</v>
      </c>
      <c r="J79" t="s">
        <v>63</v>
      </c>
      <c r="K79" t="s">
        <v>79</v>
      </c>
      <c r="L79" t="s">
        <v>36</v>
      </c>
      <c r="M79" t="s">
        <v>122</v>
      </c>
      <c r="N79" t="s">
        <v>244</v>
      </c>
      <c r="O79" t="s">
        <v>122</v>
      </c>
      <c r="P79" t="s">
        <v>128</v>
      </c>
      <c r="Q79">
        <v>209</v>
      </c>
      <c r="R79" t="s">
        <v>248</v>
      </c>
      <c r="S79" t="s">
        <v>249</v>
      </c>
      <c r="T79" t="s">
        <v>26</v>
      </c>
    </row>
    <row r="80" spans="1:20" x14ac:dyDescent="0.3">
      <c r="A80" t="s">
        <v>20</v>
      </c>
      <c r="B80" s="1">
        <v>43507</v>
      </c>
      <c r="C80">
        <v>16</v>
      </c>
      <c r="D80" t="s">
        <v>250</v>
      </c>
      <c r="E80" t="s">
        <v>251</v>
      </c>
      <c r="F80" t="s">
        <v>236</v>
      </c>
      <c r="G80">
        <v>75</v>
      </c>
      <c r="H80">
        <v>83</v>
      </c>
      <c r="I80">
        <v>63</v>
      </c>
      <c r="J80" t="s">
        <v>79</v>
      </c>
      <c r="K80" t="s">
        <v>62</v>
      </c>
      <c r="L80" t="s">
        <v>35</v>
      </c>
      <c r="M80" t="s">
        <v>231</v>
      </c>
      <c r="N80" t="s">
        <v>141</v>
      </c>
      <c r="O80" t="s">
        <v>231</v>
      </c>
      <c r="P80" t="s">
        <v>124</v>
      </c>
      <c r="Q80">
        <v>261</v>
      </c>
      <c r="R80" t="s">
        <v>252</v>
      </c>
      <c r="S80" t="s">
        <v>253</v>
      </c>
      <c r="T80" t="s">
        <v>67</v>
      </c>
    </row>
    <row r="81" spans="1:20" x14ac:dyDescent="0.3">
      <c r="A81" t="s">
        <v>20</v>
      </c>
      <c r="B81" s="1">
        <v>43507</v>
      </c>
      <c r="C81">
        <v>7</v>
      </c>
      <c r="D81" t="s">
        <v>118</v>
      </c>
      <c r="E81" t="s">
        <v>118</v>
      </c>
      <c r="F81" t="s">
        <v>88</v>
      </c>
      <c r="G81">
        <v>93</v>
      </c>
      <c r="H81">
        <v>93</v>
      </c>
      <c r="I81">
        <v>93</v>
      </c>
      <c r="J81" t="s">
        <v>65</v>
      </c>
      <c r="K81" t="s">
        <v>73</v>
      </c>
      <c r="L81" t="s">
        <v>65</v>
      </c>
      <c r="M81" t="s">
        <v>131</v>
      </c>
      <c r="N81" t="s">
        <v>52</v>
      </c>
      <c r="O81" t="s">
        <v>131</v>
      </c>
      <c r="P81" t="s">
        <v>124</v>
      </c>
      <c r="Q81">
        <v>127</v>
      </c>
      <c r="R81" t="s">
        <v>92</v>
      </c>
      <c r="S81" t="e" vm="30">
        <f>_FV(-2,"36")</f>
        <v>#VALUE!</v>
      </c>
      <c r="T81" t="s">
        <v>26</v>
      </c>
    </row>
    <row r="82" spans="1:20" x14ac:dyDescent="0.3">
      <c r="A82" t="s">
        <v>20</v>
      </c>
      <c r="B82" s="1">
        <v>43507</v>
      </c>
      <c r="C82">
        <v>10</v>
      </c>
      <c r="D82" t="s">
        <v>62</v>
      </c>
      <c r="E82" t="s">
        <v>62</v>
      </c>
      <c r="F82" t="s">
        <v>95</v>
      </c>
      <c r="G82">
        <v>93</v>
      </c>
      <c r="H82">
        <v>93</v>
      </c>
      <c r="I82">
        <v>93</v>
      </c>
      <c r="J82" t="s">
        <v>119</v>
      </c>
      <c r="K82" t="s">
        <v>119</v>
      </c>
      <c r="L82" t="s">
        <v>28</v>
      </c>
      <c r="M82" t="s">
        <v>254</v>
      </c>
      <c r="N82" t="s">
        <v>254</v>
      </c>
      <c r="O82" t="s">
        <v>232</v>
      </c>
      <c r="P82" t="s">
        <v>133</v>
      </c>
      <c r="Q82">
        <v>130</v>
      </c>
      <c r="R82" t="s">
        <v>147</v>
      </c>
      <c r="S82" t="s">
        <v>255</v>
      </c>
      <c r="T82" t="s">
        <v>26</v>
      </c>
    </row>
    <row r="83" spans="1:20" x14ac:dyDescent="0.3">
      <c r="A83" t="s">
        <v>20</v>
      </c>
      <c r="B83" s="1">
        <v>43507</v>
      </c>
      <c r="C83">
        <v>22</v>
      </c>
      <c r="D83" t="s">
        <v>186</v>
      </c>
      <c r="E83" t="s">
        <v>219</v>
      </c>
      <c r="F83" t="s">
        <v>256</v>
      </c>
      <c r="G83">
        <v>73</v>
      </c>
      <c r="H83">
        <v>75</v>
      </c>
      <c r="I83">
        <v>72</v>
      </c>
      <c r="J83" t="s">
        <v>99</v>
      </c>
      <c r="K83" t="s">
        <v>80</v>
      </c>
      <c r="L83" t="s">
        <v>100</v>
      </c>
      <c r="M83" t="s">
        <v>39</v>
      </c>
      <c r="N83" t="s">
        <v>39</v>
      </c>
      <c r="O83" t="s">
        <v>74</v>
      </c>
      <c r="P83" t="s">
        <v>173</v>
      </c>
      <c r="Q83">
        <v>198</v>
      </c>
      <c r="R83" t="s">
        <v>143</v>
      </c>
      <c r="S83" t="s">
        <v>257</v>
      </c>
      <c r="T83" t="s">
        <v>26</v>
      </c>
    </row>
    <row r="84" spans="1:20" x14ac:dyDescent="0.3">
      <c r="A84" t="s">
        <v>20</v>
      </c>
      <c r="B84" s="1">
        <v>43507</v>
      </c>
      <c r="C84">
        <v>19</v>
      </c>
      <c r="D84" t="s">
        <v>205</v>
      </c>
      <c r="E84" t="s">
        <v>258</v>
      </c>
      <c r="F84" t="s">
        <v>57</v>
      </c>
      <c r="G84">
        <v>66</v>
      </c>
      <c r="H84">
        <v>74</v>
      </c>
      <c r="I84">
        <v>63</v>
      </c>
      <c r="J84" t="s">
        <v>49</v>
      </c>
      <c r="K84" t="s">
        <v>22</v>
      </c>
      <c r="L84" t="s">
        <v>44</v>
      </c>
      <c r="M84" t="s">
        <v>110</v>
      </c>
      <c r="N84" t="s">
        <v>162</v>
      </c>
      <c r="O84" t="s">
        <v>110</v>
      </c>
      <c r="P84" t="s">
        <v>183</v>
      </c>
      <c r="Q84">
        <v>213</v>
      </c>
      <c r="R84" t="s">
        <v>259</v>
      </c>
      <c r="S84" t="s">
        <v>260</v>
      </c>
      <c r="T84" t="s">
        <v>26</v>
      </c>
    </row>
    <row r="85" spans="1:20" x14ac:dyDescent="0.3">
      <c r="A85" t="s">
        <v>20</v>
      </c>
      <c r="B85" s="1">
        <v>43507</v>
      </c>
      <c r="C85">
        <v>21</v>
      </c>
      <c r="D85" t="s">
        <v>261</v>
      </c>
      <c r="E85" t="s">
        <v>205</v>
      </c>
      <c r="F85" t="s">
        <v>261</v>
      </c>
      <c r="G85">
        <v>73</v>
      </c>
      <c r="H85">
        <v>73</v>
      </c>
      <c r="I85">
        <v>69</v>
      </c>
      <c r="J85" t="s">
        <v>73</v>
      </c>
      <c r="K85" t="s">
        <v>80</v>
      </c>
      <c r="L85" t="s">
        <v>100</v>
      </c>
      <c r="M85" t="s">
        <v>74</v>
      </c>
      <c r="N85" t="s">
        <v>74</v>
      </c>
      <c r="O85" t="s">
        <v>166</v>
      </c>
      <c r="P85" t="s">
        <v>128</v>
      </c>
      <c r="Q85">
        <v>202</v>
      </c>
      <c r="R85" t="s">
        <v>262</v>
      </c>
      <c r="S85" t="s">
        <v>263</v>
      </c>
      <c r="T85" t="s">
        <v>26</v>
      </c>
    </row>
    <row r="86" spans="1:20" x14ac:dyDescent="0.3">
      <c r="A86" t="s">
        <v>20</v>
      </c>
      <c r="B86" s="1">
        <v>43507</v>
      </c>
      <c r="C86">
        <v>18</v>
      </c>
      <c r="D86" t="s">
        <v>250</v>
      </c>
      <c r="E86" t="s">
        <v>264</v>
      </c>
      <c r="F86" t="s">
        <v>265</v>
      </c>
      <c r="G86">
        <v>72</v>
      </c>
      <c r="H86">
        <v>83</v>
      </c>
      <c r="I86">
        <v>65</v>
      </c>
      <c r="J86" t="s">
        <v>65</v>
      </c>
      <c r="K86" t="s">
        <v>22</v>
      </c>
      <c r="L86" t="s">
        <v>35</v>
      </c>
      <c r="M86" t="s">
        <v>162</v>
      </c>
      <c r="N86" t="s">
        <v>181</v>
      </c>
      <c r="O86" t="s">
        <v>162</v>
      </c>
      <c r="P86" t="s">
        <v>116</v>
      </c>
      <c r="Q86">
        <v>221</v>
      </c>
      <c r="R86" t="s">
        <v>241</v>
      </c>
      <c r="S86" t="s">
        <v>266</v>
      </c>
      <c r="T86" t="s">
        <v>26</v>
      </c>
    </row>
    <row r="87" spans="1:20" x14ac:dyDescent="0.3">
      <c r="A87" t="s">
        <v>20</v>
      </c>
      <c r="B87" s="1">
        <v>43507</v>
      </c>
      <c r="C87">
        <v>20</v>
      </c>
      <c r="D87" t="s">
        <v>250</v>
      </c>
      <c r="E87" t="s">
        <v>205</v>
      </c>
      <c r="F87" t="s">
        <v>57</v>
      </c>
      <c r="G87">
        <v>70</v>
      </c>
      <c r="H87">
        <v>70</v>
      </c>
      <c r="I87">
        <v>66</v>
      </c>
      <c r="J87" t="s">
        <v>99</v>
      </c>
      <c r="K87" t="s">
        <v>28</v>
      </c>
      <c r="L87" t="s">
        <v>44</v>
      </c>
      <c r="M87" t="s">
        <v>166</v>
      </c>
      <c r="N87" t="s">
        <v>158</v>
      </c>
      <c r="O87" t="s">
        <v>166</v>
      </c>
      <c r="P87" t="s">
        <v>92</v>
      </c>
      <c r="Q87">
        <v>210</v>
      </c>
      <c r="R87" t="s">
        <v>160</v>
      </c>
      <c r="S87" t="s">
        <v>267</v>
      </c>
      <c r="T87" t="s">
        <v>26</v>
      </c>
    </row>
    <row r="88" spans="1:20" x14ac:dyDescent="0.3">
      <c r="A88" t="s">
        <v>20</v>
      </c>
      <c r="B88" s="1">
        <v>43507</v>
      </c>
      <c r="C88">
        <v>11</v>
      </c>
      <c r="D88" t="s">
        <v>118</v>
      </c>
      <c r="E88" t="s">
        <v>71</v>
      </c>
      <c r="F88" t="s">
        <v>62</v>
      </c>
      <c r="G88">
        <v>92</v>
      </c>
      <c r="H88">
        <v>93</v>
      </c>
      <c r="I88">
        <v>92</v>
      </c>
      <c r="J88" t="s">
        <v>119</v>
      </c>
      <c r="K88" t="s">
        <v>80</v>
      </c>
      <c r="L88" t="s">
        <v>64</v>
      </c>
      <c r="M88" t="s">
        <v>142</v>
      </c>
      <c r="N88" t="s">
        <v>142</v>
      </c>
      <c r="O88" t="s">
        <v>254</v>
      </c>
      <c r="P88" t="s">
        <v>268</v>
      </c>
      <c r="Q88">
        <v>142</v>
      </c>
      <c r="R88" t="s">
        <v>116</v>
      </c>
      <c r="S88" t="s">
        <v>269</v>
      </c>
      <c r="T88" t="s">
        <v>270</v>
      </c>
    </row>
    <row r="89" spans="1:20" x14ac:dyDescent="0.3">
      <c r="A89" t="s">
        <v>20</v>
      </c>
      <c r="B89" s="1">
        <v>43507</v>
      </c>
      <c r="C89">
        <v>1</v>
      </c>
      <c r="D89" t="s">
        <v>156</v>
      </c>
      <c r="E89" t="s">
        <v>192</v>
      </c>
      <c r="F89" t="s">
        <v>156</v>
      </c>
      <c r="G89">
        <v>88</v>
      </c>
      <c r="H89">
        <v>88</v>
      </c>
      <c r="I89">
        <v>84</v>
      </c>
      <c r="J89" t="s">
        <v>109</v>
      </c>
      <c r="K89" t="s">
        <v>80</v>
      </c>
      <c r="L89" t="s">
        <v>73</v>
      </c>
      <c r="M89" t="s">
        <v>142</v>
      </c>
      <c r="N89" t="s">
        <v>142</v>
      </c>
      <c r="O89" t="s">
        <v>137</v>
      </c>
      <c r="P89" t="s">
        <v>67</v>
      </c>
      <c r="Q89">
        <v>161</v>
      </c>
      <c r="R89" t="s">
        <v>271</v>
      </c>
      <c r="S89" t="e" vm="31">
        <f>_FV(-2,"71")</f>
        <v>#VALUE!</v>
      </c>
      <c r="T89" t="s">
        <v>26</v>
      </c>
    </row>
    <row r="90" spans="1:20" x14ac:dyDescent="0.3">
      <c r="A90" t="s">
        <v>20</v>
      </c>
      <c r="B90" s="1">
        <v>43508</v>
      </c>
      <c r="C90">
        <v>4</v>
      </c>
      <c r="D90" t="s">
        <v>149</v>
      </c>
      <c r="E90" t="s">
        <v>272</v>
      </c>
      <c r="F90" t="s">
        <v>149</v>
      </c>
      <c r="G90">
        <v>90</v>
      </c>
      <c r="H90">
        <v>90</v>
      </c>
      <c r="I90">
        <v>87</v>
      </c>
      <c r="J90" t="s">
        <v>65</v>
      </c>
      <c r="K90" t="s">
        <v>65</v>
      </c>
      <c r="L90" t="s">
        <v>64</v>
      </c>
      <c r="M90" t="s">
        <v>96</v>
      </c>
      <c r="N90" t="s">
        <v>142</v>
      </c>
      <c r="O90" t="s">
        <v>123</v>
      </c>
      <c r="P90" t="s">
        <v>70</v>
      </c>
      <c r="Q90">
        <v>154</v>
      </c>
      <c r="R90" t="s">
        <v>30</v>
      </c>
      <c r="S90" t="e" vm="23">
        <f>_FV(-3,"54")</f>
        <v>#VALUE!</v>
      </c>
      <c r="T90" t="s">
        <v>26</v>
      </c>
    </row>
    <row r="91" spans="1:20" x14ac:dyDescent="0.3">
      <c r="A91" t="s">
        <v>20</v>
      </c>
      <c r="B91" s="1">
        <v>43508</v>
      </c>
      <c r="C91">
        <v>12</v>
      </c>
      <c r="D91" t="s">
        <v>192</v>
      </c>
      <c r="E91" t="s">
        <v>236</v>
      </c>
      <c r="F91" t="s">
        <v>149</v>
      </c>
      <c r="G91">
        <v>84</v>
      </c>
      <c r="H91">
        <v>92</v>
      </c>
      <c r="I91">
        <v>84</v>
      </c>
      <c r="J91" t="s">
        <v>109</v>
      </c>
      <c r="K91" t="s">
        <v>22</v>
      </c>
      <c r="L91" t="s">
        <v>119</v>
      </c>
      <c r="M91" t="s">
        <v>273</v>
      </c>
      <c r="N91" t="s">
        <v>273</v>
      </c>
      <c r="O91" t="s">
        <v>245</v>
      </c>
      <c r="P91" t="s">
        <v>124</v>
      </c>
      <c r="Q91">
        <v>144</v>
      </c>
      <c r="R91" t="s">
        <v>170</v>
      </c>
      <c r="S91" t="s">
        <v>274</v>
      </c>
      <c r="T91" t="s">
        <v>26</v>
      </c>
    </row>
    <row r="92" spans="1:20" x14ac:dyDescent="0.3">
      <c r="A92" t="s">
        <v>20</v>
      </c>
      <c r="B92" s="1">
        <v>43508</v>
      </c>
      <c r="C92">
        <v>15</v>
      </c>
      <c r="D92" t="s">
        <v>205</v>
      </c>
      <c r="E92" t="s">
        <v>21</v>
      </c>
      <c r="F92" t="s">
        <v>275</v>
      </c>
      <c r="G92">
        <v>68</v>
      </c>
      <c r="H92">
        <v>75</v>
      </c>
      <c r="I92">
        <v>68</v>
      </c>
      <c r="J92" t="s">
        <v>28</v>
      </c>
      <c r="K92" t="s">
        <v>88</v>
      </c>
      <c r="L92" t="s">
        <v>89</v>
      </c>
      <c r="M92" t="s">
        <v>193</v>
      </c>
      <c r="N92" t="s">
        <v>276</v>
      </c>
      <c r="O92" t="s">
        <v>193</v>
      </c>
      <c r="P92" t="s">
        <v>134</v>
      </c>
      <c r="Q92">
        <v>151</v>
      </c>
      <c r="R92" t="s">
        <v>164</v>
      </c>
      <c r="S92" t="s">
        <v>277</v>
      </c>
      <c r="T92" t="s">
        <v>26</v>
      </c>
    </row>
    <row r="93" spans="1:20" x14ac:dyDescent="0.3">
      <c r="A93" t="s">
        <v>20</v>
      </c>
      <c r="B93" s="1">
        <v>43508</v>
      </c>
      <c r="C93">
        <v>10</v>
      </c>
      <c r="D93" t="s">
        <v>62</v>
      </c>
      <c r="E93" t="s">
        <v>62</v>
      </c>
      <c r="F93" t="s">
        <v>58</v>
      </c>
      <c r="G93">
        <v>93</v>
      </c>
      <c r="H93">
        <v>93</v>
      </c>
      <c r="I93">
        <v>93</v>
      </c>
      <c r="J93" t="s">
        <v>119</v>
      </c>
      <c r="K93" t="s">
        <v>119</v>
      </c>
      <c r="L93" t="s">
        <v>28</v>
      </c>
      <c r="M93" t="s">
        <v>142</v>
      </c>
      <c r="N93" t="s">
        <v>142</v>
      </c>
      <c r="O93" t="s">
        <v>227</v>
      </c>
      <c r="P93" t="s">
        <v>138</v>
      </c>
      <c r="Q93">
        <v>128</v>
      </c>
      <c r="R93" t="s">
        <v>30</v>
      </c>
      <c r="S93" t="s">
        <v>278</v>
      </c>
      <c r="T93" t="s">
        <v>26</v>
      </c>
    </row>
    <row r="94" spans="1:20" x14ac:dyDescent="0.3">
      <c r="A94" t="s">
        <v>20</v>
      </c>
      <c r="B94" s="1">
        <v>43508</v>
      </c>
      <c r="C94">
        <v>1</v>
      </c>
      <c r="D94" t="s">
        <v>279</v>
      </c>
      <c r="E94" t="s">
        <v>229</v>
      </c>
      <c r="F94" t="s">
        <v>279</v>
      </c>
      <c r="G94">
        <v>80</v>
      </c>
      <c r="H94">
        <v>80</v>
      </c>
      <c r="I94">
        <v>76</v>
      </c>
      <c r="J94" t="s">
        <v>64</v>
      </c>
      <c r="K94" t="s">
        <v>119</v>
      </c>
      <c r="L94" t="s">
        <v>100</v>
      </c>
      <c r="M94" t="s">
        <v>123</v>
      </c>
      <c r="N94" t="s">
        <v>123</v>
      </c>
      <c r="O94" t="s">
        <v>45</v>
      </c>
      <c r="P94" t="s">
        <v>134</v>
      </c>
      <c r="Q94">
        <v>190</v>
      </c>
      <c r="R94" t="s">
        <v>280</v>
      </c>
      <c r="S94" t="e" vm="27">
        <f>_FV(-3,"53")</f>
        <v>#VALUE!</v>
      </c>
      <c r="T94" t="s">
        <v>26</v>
      </c>
    </row>
    <row r="95" spans="1:20" x14ac:dyDescent="0.3">
      <c r="A95" t="s">
        <v>20</v>
      </c>
      <c r="B95" s="1">
        <v>43508</v>
      </c>
      <c r="C95">
        <v>13</v>
      </c>
      <c r="D95" t="s">
        <v>229</v>
      </c>
      <c r="E95" t="s">
        <v>281</v>
      </c>
      <c r="F95" t="s">
        <v>233</v>
      </c>
      <c r="G95">
        <v>79</v>
      </c>
      <c r="H95">
        <v>86</v>
      </c>
      <c r="I95">
        <v>77</v>
      </c>
      <c r="J95" t="s">
        <v>109</v>
      </c>
      <c r="K95" t="s">
        <v>148</v>
      </c>
      <c r="L95" t="s">
        <v>28</v>
      </c>
      <c r="M95" t="s">
        <v>282</v>
      </c>
      <c r="N95" t="s">
        <v>283</v>
      </c>
      <c r="O95" t="s">
        <v>273</v>
      </c>
      <c r="P95" t="s">
        <v>128</v>
      </c>
      <c r="Q95">
        <v>157</v>
      </c>
      <c r="R95" t="s">
        <v>125</v>
      </c>
      <c r="S95" t="s">
        <v>284</v>
      </c>
      <c r="T95" t="s">
        <v>26</v>
      </c>
    </row>
    <row r="96" spans="1:20" x14ac:dyDescent="0.3">
      <c r="A96" t="s">
        <v>20</v>
      </c>
      <c r="B96" s="1">
        <v>43508</v>
      </c>
      <c r="C96">
        <v>23</v>
      </c>
      <c r="D96" t="s">
        <v>265</v>
      </c>
      <c r="E96" t="s">
        <v>206</v>
      </c>
      <c r="F96" t="s">
        <v>265</v>
      </c>
      <c r="G96">
        <v>81</v>
      </c>
      <c r="H96">
        <v>81</v>
      </c>
      <c r="I96">
        <v>75</v>
      </c>
      <c r="J96" t="s">
        <v>64</v>
      </c>
      <c r="K96" t="s">
        <v>64</v>
      </c>
      <c r="L96" t="s">
        <v>99</v>
      </c>
      <c r="M96" t="s">
        <v>231</v>
      </c>
      <c r="N96" t="s">
        <v>231</v>
      </c>
      <c r="O96" t="s">
        <v>52</v>
      </c>
      <c r="P96" t="s">
        <v>70</v>
      </c>
      <c r="Q96">
        <v>164</v>
      </c>
      <c r="R96" t="s">
        <v>248</v>
      </c>
      <c r="S96" t="e" vm="23">
        <f>_FV(-3,"54")</f>
        <v>#VALUE!</v>
      </c>
      <c r="T96" t="s">
        <v>26</v>
      </c>
    </row>
    <row r="97" spans="1:20" x14ac:dyDescent="0.3">
      <c r="A97" t="s">
        <v>20</v>
      </c>
      <c r="B97" s="1">
        <v>43508</v>
      </c>
      <c r="C97">
        <v>0</v>
      </c>
      <c r="D97" t="s">
        <v>202</v>
      </c>
      <c r="E97" t="s">
        <v>229</v>
      </c>
      <c r="F97" t="s">
        <v>285</v>
      </c>
      <c r="G97">
        <v>77</v>
      </c>
      <c r="H97">
        <v>78</v>
      </c>
      <c r="I97">
        <v>74</v>
      </c>
      <c r="J97" t="s">
        <v>81</v>
      </c>
      <c r="K97" t="s">
        <v>64</v>
      </c>
      <c r="L97" t="s">
        <v>36</v>
      </c>
      <c r="M97" t="s">
        <v>180</v>
      </c>
      <c r="N97" t="s">
        <v>180</v>
      </c>
      <c r="O97" t="s">
        <v>190</v>
      </c>
      <c r="P97" t="s">
        <v>173</v>
      </c>
      <c r="Q97">
        <v>208</v>
      </c>
      <c r="R97" t="s">
        <v>280</v>
      </c>
      <c r="S97" t="e" vm="23">
        <f>_FV(-3,"54")</f>
        <v>#VALUE!</v>
      </c>
      <c r="T97" t="s">
        <v>26</v>
      </c>
    </row>
    <row r="98" spans="1:20" x14ac:dyDescent="0.3">
      <c r="A98" t="s">
        <v>20</v>
      </c>
      <c r="B98" s="1">
        <v>43508</v>
      </c>
      <c r="C98">
        <v>5</v>
      </c>
      <c r="D98" t="s">
        <v>149</v>
      </c>
      <c r="E98" t="s">
        <v>107</v>
      </c>
      <c r="F98" t="s">
        <v>149</v>
      </c>
      <c r="G98">
        <v>91</v>
      </c>
      <c r="H98">
        <v>91</v>
      </c>
      <c r="I98">
        <v>90</v>
      </c>
      <c r="J98" t="s">
        <v>73</v>
      </c>
      <c r="K98" t="s">
        <v>109</v>
      </c>
      <c r="L98" t="s">
        <v>65</v>
      </c>
      <c r="M98" t="s">
        <v>180</v>
      </c>
      <c r="N98" t="s">
        <v>96</v>
      </c>
      <c r="O98" t="s">
        <v>180</v>
      </c>
      <c r="P98" t="s">
        <v>105</v>
      </c>
      <c r="Q98">
        <v>128</v>
      </c>
      <c r="R98" t="s">
        <v>92</v>
      </c>
      <c r="S98" t="e" vm="32">
        <f>_FV(-2,"42")</f>
        <v>#VALUE!</v>
      </c>
      <c r="T98" t="s">
        <v>26</v>
      </c>
    </row>
    <row r="99" spans="1:20" x14ac:dyDescent="0.3">
      <c r="A99" t="s">
        <v>20</v>
      </c>
      <c r="B99" s="1">
        <v>43508</v>
      </c>
      <c r="C99">
        <v>9</v>
      </c>
      <c r="D99" t="s">
        <v>95</v>
      </c>
      <c r="E99" t="s">
        <v>62</v>
      </c>
      <c r="F99" t="s">
        <v>95</v>
      </c>
      <c r="G99">
        <v>93</v>
      </c>
      <c r="H99">
        <v>93</v>
      </c>
      <c r="I99">
        <v>93</v>
      </c>
      <c r="J99" t="s">
        <v>64</v>
      </c>
      <c r="K99" t="s">
        <v>65</v>
      </c>
      <c r="L99" t="s">
        <v>64</v>
      </c>
      <c r="M99" t="s">
        <v>227</v>
      </c>
      <c r="N99" t="s">
        <v>227</v>
      </c>
      <c r="O99" t="s">
        <v>232</v>
      </c>
      <c r="P99" t="s">
        <v>105</v>
      </c>
      <c r="Q99">
        <v>132</v>
      </c>
      <c r="R99" t="s">
        <v>54</v>
      </c>
      <c r="S99" t="e" vm="33">
        <f>_FV(-1,"50")</f>
        <v>#VALUE!</v>
      </c>
      <c r="T99" t="s">
        <v>26</v>
      </c>
    </row>
    <row r="100" spans="1:20" x14ac:dyDescent="0.3">
      <c r="A100" t="s">
        <v>20</v>
      </c>
      <c r="B100" s="1">
        <v>43508</v>
      </c>
      <c r="C100">
        <v>3</v>
      </c>
      <c r="D100" t="s">
        <v>272</v>
      </c>
      <c r="E100" t="s">
        <v>286</v>
      </c>
      <c r="F100" t="s">
        <v>272</v>
      </c>
      <c r="G100">
        <v>87</v>
      </c>
      <c r="H100">
        <v>87</v>
      </c>
      <c r="I100">
        <v>84</v>
      </c>
      <c r="J100" t="s">
        <v>119</v>
      </c>
      <c r="K100" t="s">
        <v>119</v>
      </c>
      <c r="L100" t="s">
        <v>28</v>
      </c>
      <c r="M100" t="s">
        <v>142</v>
      </c>
      <c r="N100" t="s">
        <v>90</v>
      </c>
      <c r="O100" t="s">
        <v>209</v>
      </c>
      <c r="P100" t="s">
        <v>268</v>
      </c>
      <c r="Q100">
        <v>161</v>
      </c>
      <c r="R100" t="s">
        <v>84</v>
      </c>
      <c r="S100" t="e" vm="34">
        <f>_FV(-3,"10")</f>
        <v>#VALUE!</v>
      </c>
      <c r="T100" t="s">
        <v>26</v>
      </c>
    </row>
    <row r="101" spans="1:20" x14ac:dyDescent="0.3">
      <c r="A101" t="s">
        <v>20</v>
      </c>
      <c r="B101" s="1">
        <v>43508</v>
      </c>
      <c r="C101">
        <v>14</v>
      </c>
      <c r="D101" t="s">
        <v>261</v>
      </c>
      <c r="E101" t="s">
        <v>219</v>
      </c>
      <c r="F101" t="s">
        <v>285</v>
      </c>
      <c r="G101">
        <v>73</v>
      </c>
      <c r="H101">
        <v>80</v>
      </c>
      <c r="I101">
        <v>72</v>
      </c>
      <c r="J101" t="s">
        <v>65</v>
      </c>
      <c r="K101" t="s">
        <v>148</v>
      </c>
      <c r="L101" t="s">
        <v>49</v>
      </c>
      <c r="M101" t="s">
        <v>276</v>
      </c>
      <c r="N101" t="s">
        <v>282</v>
      </c>
      <c r="O101" t="s">
        <v>276</v>
      </c>
      <c r="P101" t="s">
        <v>176</v>
      </c>
      <c r="Q101">
        <v>155</v>
      </c>
      <c r="R101" t="s">
        <v>287</v>
      </c>
      <c r="S101" t="s">
        <v>288</v>
      </c>
      <c r="T101" t="s">
        <v>26</v>
      </c>
    </row>
    <row r="102" spans="1:20" x14ac:dyDescent="0.3">
      <c r="A102" t="s">
        <v>20</v>
      </c>
      <c r="B102" s="1">
        <v>43508</v>
      </c>
      <c r="C102">
        <v>6</v>
      </c>
      <c r="D102" t="s">
        <v>148</v>
      </c>
      <c r="E102" t="s">
        <v>149</v>
      </c>
      <c r="F102" t="s">
        <v>148</v>
      </c>
      <c r="G102">
        <v>92</v>
      </c>
      <c r="H102">
        <v>92</v>
      </c>
      <c r="I102">
        <v>91</v>
      </c>
      <c r="J102" t="s">
        <v>65</v>
      </c>
      <c r="K102" t="s">
        <v>73</v>
      </c>
      <c r="L102" t="s">
        <v>119</v>
      </c>
      <c r="M102" t="s">
        <v>232</v>
      </c>
      <c r="N102" t="s">
        <v>180</v>
      </c>
      <c r="O102" t="s">
        <v>130</v>
      </c>
      <c r="P102" t="s">
        <v>138</v>
      </c>
      <c r="Q102">
        <v>127</v>
      </c>
      <c r="R102" t="s">
        <v>237</v>
      </c>
      <c r="S102" t="e" vm="35">
        <f>_FV(-1,"95")</f>
        <v>#VALUE!</v>
      </c>
      <c r="T102" t="s">
        <v>76</v>
      </c>
    </row>
    <row r="103" spans="1:20" x14ac:dyDescent="0.3">
      <c r="A103" t="s">
        <v>20</v>
      </c>
      <c r="B103" s="1">
        <v>43508</v>
      </c>
      <c r="C103">
        <v>16</v>
      </c>
      <c r="D103" t="s">
        <v>200</v>
      </c>
      <c r="E103" t="s">
        <v>201</v>
      </c>
      <c r="F103" t="s">
        <v>275</v>
      </c>
      <c r="G103">
        <v>68</v>
      </c>
      <c r="H103">
        <v>75</v>
      </c>
      <c r="I103">
        <v>65</v>
      </c>
      <c r="J103" t="s">
        <v>81</v>
      </c>
      <c r="K103" t="s">
        <v>79</v>
      </c>
      <c r="L103" t="s">
        <v>89</v>
      </c>
      <c r="M103" t="s">
        <v>209</v>
      </c>
      <c r="N103" t="s">
        <v>193</v>
      </c>
      <c r="O103" t="s">
        <v>96</v>
      </c>
      <c r="P103" t="s">
        <v>24</v>
      </c>
      <c r="Q103">
        <v>191</v>
      </c>
      <c r="R103" t="s">
        <v>289</v>
      </c>
      <c r="S103" t="s">
        <v>290</v>
      </c>
      <c r="T103" t="s">
        <v>26</v>
      </c>
    </row>
    <row r="104" spans="1:20" x14ac:dyDescent="0.3">
      <c r="A104" t="s">
        <v>20</v>
      </c>
      <c r="B104" s="1">
        <v>43508</v>
      </c>
      <c r="C104">
        <v>8</v>
      </c>
      <c r="D104" t="s">
        <v>62</v>
      </c>
      <c r="E104" t="s">
        <v>118</v>
      </c>
      <c r="F104" t="s">
        <v>62</v>
      </c>
      <c r="G104">
        <v>93</v>
      </c>
      <c r="H104">
        <v>93</v>
      </c>
      <c r="I104">
        <v>93</v>
      </c>
      <c r="J104" t="s">
        <v>119</v>
      </c>
      <c r="K104" t="s">
        <v>73</v>
      </c>
      <c r="L104" t="s">
        <v>119</v>
      </c>
      <c r="M104" t="s">
        <v>232</v>
      </c>
      <c r="N104" t="s">
        <v>232</v>
      </c>
      <c r="O104" t="s">
        <v>130</v>
      </c>
      <c r="P104" t="s">
        <v>268</v>
      </c>
      <c r="Q104">
        <v>125</v>
      </c>
      <c r="R104" t="s">
        <v>222</v>
      </c>
      <c r="S104" t="e" vm="30">
        <f>_FV(-1,"36")</f>
        <v>#VALUE!</v>
      </c>
      <c r="T104" t="s">
        <v>26</v>
      </c>
    </row>
    <row r="105" spans="1:20" x14ac:dyDescent="0.3">
      <c r="A105" t="s">
        <v>20</v>
      </c>
      <c r="B105" s="1">
        <v>43508</v>
      </c>
      <c r="C105">
        <v>7</v>
      </c>
      <c r="D105" t="s">
        <v>118</v>
      </c>
      <c r="E105" t="s">
        <v>148</v>
      </c>
      <c r="F105" t="s">
        <v>118</v>
      </c>
      <c r="G105">
        <v>93</v>
      </c>
      <c r="H105">
        <v>93</v>
      </c>
      <c r="I105">
        <v>92</v>
      </c>
      <c r="J105" t="s">
        <v>73</v>
      </c>
      <c r="K105" t="s">
        <v>73</v>
      </c>
      <c r="L105" t="s">
        <v>65</v>
      </c>
      <c r="M105" t="s">
        <v>232</v>
      </c>
      <c r="N105" t="s">
        <v>232</v>
      </c>
      <c r="O105" t="s">
        <v>190</v>
      </c>
      <c r="P105" t="s">
        <v>70</v>
      </c>
      <c r="Q105">
        <v>152</v>
      </c>
      <c r="R105" t="s">
        <v>170</v>
      </c>
      <c r="S105" t="e" vm="36">
        <f>_FV(0,"58")</f>
        <v>#VALUE!</v>
      </c>
      <c r="T105" t="s">
        <v>26</v>
      </c>
    </row>
    <row r="106" spans="1:20" x14ac:dyDescent="0.3">
      <c r="A106" t="s">
        <v>20</v>
      </c>
      <c r="B106" s="1">
        <v>43508</v>
      </c>
      <c r="C106">
        <v>18</v>
      </c>
      <c r="D106" t="s">
        <v>214</v>
      </c>
      <c r="E106" t="s">
        <v>291</v>
      </c>
      <c r="F106" t="s">
        <v>247</v>
      </c>
      <c r="G106">
        <v>63</v>
      </c>
      <c r="H106">
        <v>68</v>
      </c>
      <c r="I106">
        <v>58</v>
      </c>
      <c r="J106" t="s">
        <v>81</v>
      </c>
      <c r="K106" t="s">
        <v>81</v>
      </c>
      <c r="L106" t="s">
        <v>292</v>
      </c>
      <c r="M106" t="s">
        <v>140</v>
      </c>
      <c r="N106" t="s">
        <v>45</v>
      </c>
      <c r="O106" t="s">
        <v>140</v>
      </c>
      <c r="P106" t="s">
        <v>173</v>
      </c>
      <c r="Q106">
        <v>234</v>
      </c>
      <c r="R106" t="s">
        <v>198</v>
      </c>
      <c r="S106" t="s">
        <v>293</v>
      </c>
      <c r="T106" t="s">
        <v>26</v>
      </c>
    </row>
    <row r="107" spans="1:20" x14ac:dyDescent="0.3">
      <c r="A107" t="s">
        <v>20</v>
      </c>
      <c r="B107" s="1">
        <v>43508</v>
      </c>
      <c r="C107">
        <v>17</v>
      </c>
      <c r="D107" t="s">
        <v>243</v>
      </c>
      <c r="E107" t="s">
        <v>220</v>
      </c>
      <c r="F107" t="s">
        <v>186</v>
      </c>
      <c r="G107">
        <v>67</v>
      </c>
      <c r="H107">
        <v>74</v>
      </c>
      <c r="I107">
        <v>64</v>
      </c>
      <c r="J107" t="s">
        <v>89</v>
      </c>
      <c r="K107" t="s">
        <v>88</v>
      </c>
      <c r="L107" t="s">
        <v>216</v>
      </c>
      <c r="M107" t="s">
        <v>45</v>
      </c>
      <c r="N107" t="s">
        <v>209</v>
      </c>
      <c r="O107" t="s">
        <v>45</v>
      </c>
      <c r="P107" t="s">
        <v>60</v>
      </c>
      <c r="Q107">
        <v>154</v>
      </c>
      <c r="R107" t="s">
        <v>294</v>
      </c>
      <c r="S107" t="s">
        <v>295</v>
      </c>
      <c r="T107" t="s">
        <v>26</v>
      </c>
    </row>
    <row r="108" spans="1:20" x14ac:dyDescent="0.3">
      <c r="A108" t="s">
        <v>20</v>
      </c>
      <c r="B108" s="1">
        <v>43508</v>
      </c>
      <c r="C108">
        <v>20</v>
      </c>
      <c r="D108" t="s">
        <v>186</v>
      </c>
      <c r="E108" t="s">
        <v>57</v>
      </c>
      <c r="F108" t="s">
        <v>281</v>
      </c>
      <c r="G108">
        <v>78</v>
      </c>
      <c r="H108">
        <v>78</v>
      </c>
      <c r="I108">
        <v>74</v>
      </c>
      <c r="J108" t="s">
        <v>22</v>
      </c>
      <c r="K108" t="s">
        <v>79</v>
      </c>
      <c r="L108" t="s">
        <v>65</v>
      </c>
      <c r="M108" t="s">
        <v>131</v>
      </c>
      <c r="N108" t="s">
        <v>131</v>
      </c>
      <c r="O108" t="s">
        <v>51</v>
      </c>
      <c r="P108" t="s">
        <v>173</v>
      </c>
      <c r="Q108">
        <v>251</v>
      </c>
      <c r="R108" t="s">
        <v>287</v>
      </c>
      <c r="S108" t="s">
        <v>296</v>
      </c>
      <c r="T108" t="s">
        <v>26</v>
      </c>
    </row>
    <row r="109" spans="1:20" x14ac:dyDescent="0.3">
      <c r="A109" t="s">
        <v>20</v>
      </c>
      <c r="B109" s="1">
        <v>43508</v>
      </c>
      <c r="C109">
        <v>19</v>
      </c>
      <c r="D109" t="s">
        <v>281</v>
      </c>
      <c r="E109" t="s">
        <v>297</v>
      </c>
      <c r="F109" t="s">
        <v>279</v>
      </c>
      <c r="G109">
        <v>77</v>
      </c>
      <c r="H109">
        <v>80</v>
      </c>
      <c r="I109">
        <v>62</v>
      </c>
      <c r="J109" t="s">
        <v>80</v>
      </c>
      <c r="K109" t="s">
        <v>80</v>
      </c>
      <c r="L109" t="s">
        <v>36</v>
      </c>
      <c r="M109" t="s">
        <v>39</v>
      </c>
      <c r="N109" t="s">
        <v>298</v>
      </c>
      <c r="O109" t="s">
        <v>39</v>
      </c>
      <c r="P109" t="s">
        <v>60</v>
      </c>
      <c r="Q109">
        <v>188</v>
      </c>
      <c r="R109" t="s">
        <v>299</v>
      </c>
      <c r="S109" t="s">
        <v>300</v>
      </c>
      <c r="T109" t="s">
        <v>26</v>
      </c>
    </row>
    <row r="110" spans="1:20" x14ac:dyDescent="0.3">
      <c r="A110" t="s">
        <v>20</v>
      </c>
      <c r="B110" s="1">
        <v>43508</v>
      </c>
      <c r="C110">
        <v>21</v>
      </c>
      <c r="D110" t="s">
        <v>185</v>
      </c>
      <c r="E110" t="s">
        <v>204</v>
      </c>
      <c r="F110" t="s">
        <v>185</v>
      </c>
      <c r="G110">
        <v>77</v>
      </c>
      <c r="H110">
        <v>78</v>
      </c>
      <c r="I110">
        <v>76</v>
      </c>
      <c r="J110" t="s">
        <v>80</v>
      </c>
      <c r="K110" t="s">
        <v>95</v>
      </c>
      <c r="L110" t="s">
        <v>73</v>
      </c>
      <c r="M110" t="s">
        <v>52</v>
      </c>
      <c r="N110" t="s">
        <v>52</v>
      </c>
      <c r="O110" t="s">
        <v>140</v>
      </c>
      <c r="P110" t="s">
        <v>86</v>
      </c>
      <c r="Q110">
        <v>235</v>
      </c>
      <c r="R110" t="s">
        <v>287</v>
      </c>
      <c r="S110" t="s">
        <v>301</v>
      </c>
      <c r="T110" t="s">
        <v>26</v>
      </c>
    </row>
    <row r="111" spans="1:20" x14ac:dyDescent="0.3">
      <c r="A111" t="s">
        <v>20</v>
      </c>
      <c r="B111" s="1">
        <v>43508</v>
      </c>
      <c r="C111">
        <v>22</v>
      </c>
      <c r="D111" t="s">
        <v>206</v>
      </c>
      <c r="E111" t="s">
        <v>185</v>
      </c>
      <c r="F111" t="s">
        <v>302</v>
      </c>
      <c r="G111">
        <v>75</v>
      </c>
      <c r="H111">
        <v>81</v>
      </c>
      <c r="I111">
        <v>75</v>
      </c>
      <c r="J111" t="s">
        <v>28</v>
      </c>
      <c r="K111" t="s">
        <v>79</v>
      </c>
      <c r="L111" t="s">
        <v>28</v>
      </c>
      <c r="M111" t="s">
        <v>298</v>
      </c>
      <c r="N111" t="s">
        <v>298</v>
      </c>
      <c r="O111" t="s">
        <v>140</v>
      </c>
      <c r="P111" t="s">
        <v>147</v>
      </c>
      <c r="Q111">
        <v>201</v>
      </c>
      <c r="R111" t="s">
        <v>248</v>
      </c>
      <c r="S111" t="s">
        <v>303</v>
      </c>
      <c r="T111" t="s">
        <v>26</v>
      </c>
    </row>
    <row r="112" spans="1:20" x14ac:dyDescent="0.3">
      <c r="A112" t="s">
        <v>20</v>
      </c>
      <c r="B112" s="1">
        <v>43508</v>
      </c>
      <c r="C112">
        <v>11</v>
      </c>
      <c r="D112" t="s">
        <v>149</v>
      </c>
      <c r="E112" t="s">
        <v>149</v>
      </c>
      <c r="F112" t="s">
        <v>95</v>
      </c>
      <c r="G112">
        <v>92</v>
      </c>
      <c r="H112">
        <v>93</v>
      </c>
      <c r="I112">
        <v>92</v>
      </c>
      <c r="J112" t="s">
        <v>63</v>
      </c>
      <c r="K112" t="s">
        <v>63</v>
      </c>
      <c r="L112" t="s">
        <v>119</v>
      </c>
      <c r="M112" t="s">
        <v>245</v>
      </c>
      <c r="N112" t="s">
        <v>245</v>
      </c>
      <c r="O112" t="s">
        <v>142</v>
      </c>
      <c r="P112" t="s">
        <v>115</v>
      </c>
      <c r="Q112">
        <v>132</v>
      </c>
      <c r="R112" t="s">
        <v>147</v>
      </c>
      <c r="S112" t="s">
        <v>304</v>
      </c>
      <c r="T112" t="s">
        <v>26</v>
      </c>
    </row>
    <row r="113" spans="1:20" x14ac:dyDescent="0.3">
      <c r="A113" t="s">
        <v>20</v>
      </c>
      <c r="B113" s="1">
        <v>43508</v>
      </c>
      <c r="C113">
        <v>2</v>
      </c>
      <c r="D113" t="s">
        <v>286</v>
      </c>
      <c r="E113" t="s">
        <v>279</v>
      </c>
      <c r="F113" t="s">
        <v>286</v>
      </c>
      <c r="G113">
        <v>84</v>
      </c>
      <c r="H113">
        <v>84</v>
      </c>
      <c r="I113">
        <v>80</v>
      </c>
      <c r="J113" t="s">
        <v>64</v>
      </c>
      <c r="K113" t="s">
        <v>119</v>
      </c>
      <c r="L113" t="s">
        <v>64</v>
      </c>
      <c r="M113" t="s">
        <v>29</v>
      </c>
      <c r="N113" t="s">
        <v>122</v>
      </c>
      <c r="O113" t="s">
        <v>123</v>
      </c>
      <c r="P113" t="s">
        <v>128</v>
      </c>
      <c r="Q113">
        <v>183</v>
      </c>
      <c r="R113" t="s">
        <v>305</v>
      </c>
      <c r="S113" t="e" vm="23">
        <f>_FV(-3,"54")</f>
        <v>#VALUE!</v>
      </c>
      <c r="T113" t="s">
        <v>26</v>
      </c>
    </row>
    <row r="114" spans="1:20" x14ac:dyDescent="0.3">
      <c r="A114" t="s">
        <v>20</v>
      </c>
      <c r="B114" s="1">
        <v>43509</v>
      </c>
      <c r="C114">
        <v>11</v>
      </c>
      <c r="D114" t="s">
        <v>149</v>
      </c>
      <c r="E114" t="s">
        <v>107</v>
      </c>
      <c r="F114" t="s">
        <v>62</v>
      </c>
      <c r="G114">
        <v>92</v>
      </c>
      <c r="H114">
        <v>93</v>
      </c>
      <c r="I114">
        <v>92</v>
      </c>
      <c r="J114" t="s">
        <v>87</v>
      </c>
      <c r="K114" t="s">
        <v>87</v>
      </c>
      <c r="L114" t="s">
        <v>119</v>
      </c>
      <c r="M114" t="s">
        <v>306</v>
      </c>
      <c r="N114" t="s">
        <v>306</v>
      </c>
      <c r="O114" t="s">
        <v>90</v>
      </c>
      <c r="P114" t="s">
        <v>115</v>
      </c>
      <c r="Q114">
        <v>114</v>
      </c>
      <c r="R114" t="s">
        <v>112</v>
      </c>
      <c r="S114" t="s">
        <v>307</v>
      </c>
      <c r="T114" t="s">
        <v>26</v>
      </c>
    </row>
    <row r="115" spans="1:20" x14ac:dyDescent="0.3">
      <c r="A115" t="s">
        <v>20</v>
      </c>
      <c r="B115" s="1">
        <v>43509</v>
      </c>
      <c r="C115">
        <v>0</v>
      </c>
      <c r="D115" t="s">
        <v>192</v>
      </c>
      <c r="E115" t="s">
        <v>265</v>
      </c>
      <c r="F115" t="s">
        <v>192</v>
      </c>
      <c r="G115">
        <v>83</v>
      </c>
      <c r="H115">
        <v>83</v>
      </c>
      <c r="I115">
        <v>81</v>
      </c>
      <c r="J115" t="s">
        <v>65</v>
      </c>
      <c r="K115" t="s">
        <v>73</v>
      </c>
      <c r="L115" t="s">
        <v>64</v>
      </c>
      <c r="M115" t="s">
        <v>90</v>
      </c>
      <c r="N115" t="s">
        <v>90</v>
      </c>
      <c r="O115" t="s">
        <v>180</v>
      </c>
      <c r="P115" t="s">
        <v>70</v>
      </c>
      <c r="Q115">
        <v>165</v>
      </c>
      <c r="R115" t="s">
        <v>240</v>
      </c>
      <c r="S115" t="e" vm="37">
        <f>_FV(-3,"43")</f>
        <v>#VALUE!</v>
      </c>
      <c r="T115" t="s">
        <v>26</v>
      </c>
    </row>
    <row r="116" spans="1:20" x14ac:dyDescent="0.3">
      <c r="A116" t="s">
        <v>20</v>
      </c>
      <c r="B116" s="1">
        <v>43509</v>
      </c>
      <c r="C116">
        <v>14</v>
      </c>
      <c r="D116" t="s">
        <v>256</v>
      </c>
      <c r="E116" t="s">
        <v>208</v>
      </c>
      <c r="F116" t="s">
        <v>206</v>
      </c>
      <c r="G116">
        <v>75</v>
      </c>
      <c r="H116">
        <v>78</v>
      </c>
      <c r="I116">
        <v>70</v>
      </c>
      <c r="J116" t="s">
        <v>119</v>
      </c>
      <c r="K116" t="s">
        <v>95</v>
      </c>
      <c r="L116" t="s">
        <v>99</v>
      </c>
      <c r="M116" t="s">
        <v>308</v>
      </c>
      <c r="N116" t="s">
        <v>283</v>
      </c>
      <c r="O116" t="s">
        <v>273</v>
      </c>
      <c r="P116" t="s">
        <v>101</v>
      </c>
      <c r="Q116">
        <v>172</v>
      </c>
      <c r="R116" t="s">
        <v>198</v>
      </c>
      <c r="S116" t="s">
        <v>309</v>
      </c>
      <c r="T116" t="s">
        <v>26</v>
      </c>
    </row>
    <row r="117" spans="1:20" x14ac:dyDescent="0.3">
      <c r="A117" t="s">
        <v>20</v>
      </c>
      <c r="B117" s="1">
        <v>43509</v>
      </c>
      <c r="C117">
        <v>7</v>
      </c>
      <c r="D117" t="s">
        <v>148</v>
      </c>
      <c r="E117" t="s">
        <v>135</v>
      </c>
      <c r="F117" t="s">
        <v>148</v>
      </c>
      <c r="G117">
        <v>91</v>
      </c>
      <c r="H117">
        <v>91</v>
      </c>
      <c r="I117">
        <v>90</v>
      </c>
      <c r="J117" t="s">
        <v>64</v>
      </c>
      <c r="K117" t="s">
        <v>65</v>
      </c>
      <c r="L117" t="s">
        <v>64</v>
      </c>
      <c r="M117" t="s">
        <v>132</v>
      </c>
      <c r="N117" t="s">
        <v>231</v>
      </c>
      <c r="O117" t="s">
        <v>132</v>
      </c>
      <c r="P117" t="s">
        <v>83</v>
      </c>
      <c r="Q117">
        <v>129</v>
      </c>
      <c r="R117" t="s">
        <v>182</v>
      </c>
      <c r="S117" t="e" vm="38">
        <f>_FV(-2,"98")</f>
        <v>#VALUE!</v>
      </c>
      <c r="T117" t="s">
        <v>26</v>
      </c>
    </row>
    <row r="118" spans="1:20" x14ac:dyDescent="0.3">
      <c r="A118" t="s">
        <v>20</v>
      </c>
      <c r="B118" s="1">
        <v>43509</v>
      </c>
      <c r="C118">
        <v>23</v>
      </c>
      <c r="D118" t="s">
        <v>310</v>
      </c>
      <c r="E118" t="s">
        <v>228</v>
      </c>
      <c r="F118" t="s">
        <v>310</v>
      </c>
      <c r="G118">
        <v>87</v>
      </c>
      <c r="H118">
        <v>87</v>
      </c>
      <c r="I118">
        <v>84</v>
      </c>
      <c r="J118" t="s">
        <v>95</v>
      </c>
      <c r="K118" t="s">
        <v>95</v>
      </c>
      <c r="L118" t="s">
        <v>79</v>
      </c>
      <c r="M118" t="s">
        <v>209</v>
      </c>
      <c r="N118" t="s">
        <v>209</v>
      </c>
      <c r="O118" t="s">
        <v>45</v>
      </c>
      <c r="P118" t="s">
        <v>111</v>
      </c>
      <c r="Q118">
        <v>228</v>
      </c>
      <c r="R118" t="s">
        <v>240</v>
      </c>
      <c r="S118" t="e" vm="39">
        <f>_FV(-3,"46")</f>
        <v>#VALUE!</v>
      </c>
      <c r="T118" t="s">
        <v>26</v>
      </c>
    </row>
    <row r="119" spans="1:20" x14ac:dyDescent="0.3">
      <c r="A119" t="s">
        <v>20</v>
      </c>
      <c r="B119" s="1">
        <v>43509</v>
      </c>
      <c r="C119">
        <v>8</v>
      </c>
      <c r="D119" t="s">
        <v>88</v>
      </c>
      <c r="E119" t="s">
        <v>148</v>
      </c>
      <c r="F119" t="s">
        <v>88</v>
      </c>
      <c r="G119">
        <v>92</v>
      </c>
      <c r="H119">
        <v>92</v>
      </c>
      <c r="I119">
        <v>91</v>
      </c>
      <c r="J119" t="s">
        <v>64</v>
      </c>
      <c r="K119" t="s">
        <v>119</v>
      </c>
      <c r="L119" t="s">
        <v>64</v>
      </c>
      <c r="M119" t="s">
        <v>254</v>
      </c>
      <c r="N119" t="s">
        <v>254</v>
      </c>
      <c r="O119" t="s">
        <v>132</v>
      </c>
      <c r="P119" t="s">
        <v>133</v>
      </c>
      <c r="Q119">
        <v>145</v>
      </c>
      <c r="R119" t="s">
        <v>182</v>
      </c>
      <c r="S119" t="e" vm="40">
        <f>_FV(-2,"86")</f>
        <v>#VALUE!</v>
      </c>
      <c r="T119" t="s">
        <v>26</v>
      </c>
    </row>
    <row r="120" spans="1:20" x14ac:dyDescent="0.3">
      <c r="A120" t="s">
        <v>20</v>
      </c>
      <c r="B120" s="1">
        <v>43509</v>
      </c>
      <c r="C120">
        <v>2</v>
      </c>
      <c r="D120" t="s">
        <v>114</v>
      </c>
      <c r="E120" t="s">
        <v>286</v>
      </c>
      <c r="F120" t="s">
        <v>114</v>
      </c>
      <c r="G120">
        <v>91</v>
      </c>
      <c r="H120">
        <v>91</v>
      </c>
      <c r="I120">
        <v>88</v>
      </c>
      <c r="J120" t="s">
        <v>22</v>
      </c>
      <c r="K120" t="s">
        <v>22</v>
      </c>
      <c r="L120" t="s">
        <v>136</v>
      </c>
      <c r="M120" t="s">
        <v>311</v>
      </c>
      <c r="N120" t="s">
        <v>312</v>
      </c>
      <c r="O120" t="s">
        <v>245</v>
      </c>
      <c r="P120" t="s">
        <v>178</v>
      </c>
      <c r="Q120">
        <v>167</v>
      </c>
      <c r="R120" t="s">
        <v>101</v>
      </c>
      <c r="S120" t="e" vm="41">
        <f>_FV(-2,"78")</f>
        <v>#VALUE!</v>
      </c>
      <c r="T120" t="s">
        <v>26</v>
      </c>
    </row>
    <row r="121" spans="1:20" x14ac:dyDescent="0.3">
      <c r="A121" t="s">
        <v>20</v>
      </c>
      <c r="B121" s="1">
        <v>43509</v>
      </c>
      <c r="C121">
        <v>12</v>
      </c>
      <c r="D121" t="s">
        <v>239</v>
      </c>
      <c r="E121" t="s">
        <v>239</v>
      </c>
      <c r="F121" t="s">
        <v>135</v>
      </c>
      <c r="G121">
        <v>88</v>
      </c>
      <c r="H121">
        <v>92</v>
      </c>
      <c r="I121">
        <v>87</v>
      </c>
      <c r="J121" t="s">
        <v>148</v>
      </c>
      <c r="K121" t="s">
        <v>148</v>
      </c>
      <c r="L121" t="s">
        <v>80</v>
      </c>
      <c r="M121" t="s">
        <v>283</v>
      </c>
      <c r="N121" t="s">
        <v>283</v>
      </c>
      <c r="O121" t="s">
        <v>306</v>
      </c>
      <c r="P121" t="s">
        <v>83</v>
      </c>
      <c r="Q121">
        <v>135</v>
      </c>
      <c r="R121" t="s">
        <v>104</v>
      </c>
      <c r="S121" t="s">
        <v>313</v>
      </c>
      <c r="T121" t="s">
        <v>26</v>
      </c>
    </row>
    <row r="122" spans="1:20" x14ac:dyDescent="0.3">
      <c r="A122" t="s">
        <v>20</v>
      </c>
      <c r="B122" s="1">
        <v>43509</v>
      </c>
      <c r="C122">
        <v>13</v>
      </c>
      <c r="D122" t="s">
        <v>185</v>
      </c>
      <c r="E122" t="s">
        <v>186</v>
      </c>
      <c r="F122" t="s">
        <v>310</v>
      </c>
      <c r="G122">
        <v>78</v>
      </c>
      <c r="H122">
        <v>88</v>
      </c>
      <c r="I122">
        <v>77</v>
      </c>
      <c r="J122" t="s">
        <v>63</v>
      </c>
      <c r="K122" t="s">
        <v>148</v>
      </c>
      <c r="L122" t="s">
        <v>80</v>
      </c>
      <c r="M122" t="s">
        <v>283</v>
      </c>
      <c r="N122" t="s">
        <v>283</v>
      </c>
      <c r="O122" t="s">
        <v>308</v>
      </c>
      <c r="P122" t="s">
        <v>134</v>
      </c>
      <c r="Q122">
        <v>169</v>
      </c>
      <c r="R122" t="s">
        <v>84</v>
      </c>
      <c r="S122" t="s">
        <v>314</v>
      </c>
      <c r="T122" t="s">
        <v>26</v>
      </c>
    </row>
    <row r="123" spans="1:20" x14ac:dyDescent="0.3">
      <c r="A123" t="s">
        <v>20</v>
      </c>
      <c r="B123" s="1">
        <v>43509</v>
      </c>
      <c r="C123">
        <v>1</v>
      </c>
      <c r="D123" t="s">
        <v>286</v>
      </c>
      <c r="E123" t="s">
        <v>192</v>
      </c>
      <c r="F123" t="s">
        <v>286</v>
      </c>
      <c r="G123">
        <v>88</v>
      </c>
      <c r="H123">
        <v>88</v>
      </c>
      <c r="I123">
        <v>83</v>
      </c>
      <c r="J123" t="s">
        <v>136</v>
      </c>
      <c r="K123" t="s">
        <v>136</v>
      </c>
      <c r="L123" t="s">
        <v>65</v>
      </c>
      <c r="M123" t="s">
        <v>312</v>
      </c>
      <c r="N123" t="s">
        <v>312</v>
      </c>
      <c r="O123" t="s">
        <v>90</v>
      </c>
      <c r="P123" t="s">
        <v>133</v>
      </c>
      <c r="Q123">
        <v>140</v>
      </c>
      <c r="R123" t="s">
        <v>92</v>
      </c>
      <c r="S123" t="e" vm="42">
        <f>_FV(-3,"20")</f>
        <v>#VALUE!</v>
      </c>
      <c r="T123" t="s">
        <v>26</v>
      </c>
    </row>
    <row r="124" spans="1:20" x14ac:dyDescent="0.3">
      <c r="A124" t="s">
        <v>20</v>
      </c>
      <c r="B124" s="1">
        <v>43509</v>
      </c>
      <c r="C124">
        <v>3</v>
      </c>
      <c r="D124" t="s">
        <v>157</v>
      </c>
      <c r="E124" t="s">
        <v>157</v>
      </c>
      <c r="F124" t="s">
        <v>114</v>
      </c>
      <c r="G124">
        <v>89</v>
      </c>
      <c r="H124">
        <v>91</v>
      </c>
      <c r="I124">
        <v>89</v>
      </c>
      <c r="J124" t="s">
        <v>87</v>
      </c>
      <c r="K124" t="s">
        <v>79</v>
      </c>
      <c r="L124" t="s">
        <v>87</v>
      </c>
      <c r="M124" t="s">
        <v>315</v>
      </c>
      <c r="N124" t="s">
        <v>311</v>
      </c>
      <c r="O124" t="s">
        <v>244</v>
      </c>
      <c r="P124" t="s">
        <v>83</v>
      </c>
      <c r="Q124">
        <v>177</v>
      </c>
      <c r="R124" t="s">
        <v>271</v>
      </c>
      <c r="S124" t="e" vm="43">
        <f>_FV(-3,"38")</f>
        <v>#VALUE!</v>
      </c>
      <c r="T124" t="s">
        <v>26</v>
      </c>
    </row>
    <row r="125" spans="1:20" x14ac:dyDescent="0.3">
      <c r="A125" t="s">
        <v>20</v>
      </c>
      <c r="B125" s="1">
        <v>43509</v>
      </c>
      <c r="C125">
        <v>10</v>
      </c>
      <c r="D125" t="s">
        <v>62</v>
      </c>
      <c r="E125" t="s">
        <v>88</v>
      </c>
      <c r="F125" t="s">
        <v>95</v>
      </c>
      <c r="G125">
        <v>93</v>
      </c>
      <c r="H125">
        <v>93</v>
      </c>
      <c r="I125">
        <v>92</v>
      </c>
      <c r="J125" t="s">
        <v>119</v>
      </c>
      <c r="K125" t="s">
        <v>119</v>
      </c>
      <c r="L125" t="s">
        <v>64</v>
      </c>
      <c r="M125" t="s">
        <v>90</v>
      </c>
      <c r="N125" t="s">
        <v>90</v>
      </c>
      <c r="O125" t="s">
        <v>82</v>
      </c>
      <c r="P125" t="s">
        <v>115</v>
      </c>
      <c r="Q125">
        <v>114</v>
      </c>
      <c r="R125" t="s">
        <v>112</v>
      </c>
      <c r="S125" t="s">
        <v>316</v>
      </c>
      <c r="T125" t="s">
        <v>26</v>
      </c>
    </row>
    <row r="126" spans="1:20" x14ac:dyDescent="0.3">
      <c r="A126" t="s">
        <v>20</v>
      </c>
      <c r="B126" s="1">
        <v>43509</v>
      </c>
      <c r="C126">
        <v>16</v>
      </c>
      <c r="D126" t="s">
        <v>264</v>
      </c>
      <c r="E126" t="s">
        <v>317</v>
      </c>
      <c r="F126" t="s">
        <v>215</v>
      </c>
      <c r="G126">
        <v>69</v>
      </c>
      <c r="H126">
        <v>76</v>
      </c>
      <c r="I126">
        <v>66</v>
      </c>
      <c r="J126" t="s">
        <v>63</v>
      </c>
      <c r="K126" t="s">
        <v>121</v>
      </c>
      <c r="L126" t="s">
        <v>81</v>
      </c>
      <c r="M126" t="s">
        <v>209</v>
      </c>
      <c r="N126" t="s">
        <v>244</v>
      </c>
      <c r="O126" t="s">
        <v>209</v>
      </c>
      <c r="P126" t="s">
        <v>112</v>
      </c>
      <c r="Q126">
        <v>206</v>
      </c>
      <c r="R126" t="s">
        <v>289</v>
      </c>
      <c r="S126" t="s">
        <v>318</v>
      </c>
      <c r="T126" t="s">
        <v>26</v>
      </c>
    </row>
    <row r="127" spans="1:20" x14ac:dyDescent="0.3">
      <c r="A127" t="s">
        <v>20</v>
      </c>
      <c r="B127" s="1">
        <v>43509</v>
      </c>
      <c r="C127">
        <v>6</v>
      </c>
      <c r="D127" t="s">
        <v>135</v>
      </c>
      <c r="E127" t="s">
        <v>107</v>
      </c>
      <c r="F127" t="s">
        <v>135</v>
      </c>
      <c r="G127">
        <v>90</v>
      </c>
      <c r="H127">
        <v>90</v>
      </c>
      <c r="I127">
        <v>89</v>
      </c>
      <c r="J127" t="s">
        <v>65</v>
      </c>
      <c r="K127" t="s">
        <v>65</v>
      </c>
      <c r="L127" t="s">
        <v>119</v>
      </c>
      <c r="M127" t="s">
        <v>231</v>
      </c>
      <c r="N127" t="s">
        <v>209</v>
      </c>
      <c r="O127" t="s">
        <v>231</v>
      </c>
      <c r="P127" t="s">
        <v>67</v>
      </c>
      <c r="Q127">
        <v>138</v>
      </c>
      <c r="R127" t="s">
        <v>92</v>
      </c>
      <c r="S127" t="e" vm="44">
        <f>_FV(-2,"73")</f>
        <v>#VALUE!</v>
      </c>
      <c r="T127" t="s">
        <v>26</v>
      </c>
    </row>
    <row r="128" spans="1:20" x14ac:dyDescent="0.3">
      <c r="A128" t="s">
        <v>20</v>
      </c>
      <c r="B128" s="1">
        <v>43509</v>
      </c>
      <c r="C128">
        <v>5</v>
      </c>
      <c r="D128" t="s">
        <v>107</v>
      </c>
      <c r="E128" t="s">
        <v>108</v>
      </c>
      <c r="F128" t="s">
        <v>107</v>
      </c>
      <c r="G128">
        <v>89</v>
      </c>
      <c r="H128">
        <v>89</v>
      </c>
      <c r="I128">
        <v>87</v>
      </c>
      <c r="J128" t="s">
        <v>119</v>
      </c>
      <c r="K128" t="s">
        <v>119</v>
      </c>
      <c r="L128" t="s">
        <v>64</v>
      </c>
      <c r="M128" t="s">
        <v>209</v>
      </c>
      <c r="N128" t="s">
        <v>244</v>
      </c>
      <c r="O128" t="s">
        <v>209</v>
      </c>
      <c r="P128" t="s">
        <v>111</v>
      </c>
      <c r="Q128">
        <v>139</v>
      </c>
      <c r="R128" t="s">
        <v>68</v>
      </c>
      <c r="S128" t="e" vm="45">
        <f>_FV(-2,"60")</f>
        <v>#VALUE!</v>
      </c>
      <c r="T128" t="s">
        <v>26</v>
      </c>
    </row>
    <row r="129" spans="1:20" x14ac:dyDescent="0.3">
      <c r="A129" t="s">
        <v>20</v>
      </c>
      <c r="B129" s="1">
        <v>43509</v>
      </c>
      <c r="C129">
        <v>15</v>
      </c>
      <c r="D129" t="s">
        <v>247</v>
      </c>
      <c r="E129" t="s">
        <v>247</v>
      </c>
      <c r="F129" t="s">
        <v>302</v>
      </c>
      <c r="G129">
        <v>76</v>
      </c>
      <c r="H129">
        <v>81</v>
      </c>
      <c r="I129">
        <v>74</v>
      </c>
      <c r="J129" t="s">
        <v>62</v>
      </c>
      <c r="K129" t="s">
        <v>121</v>
      </c>
      <c r="L129" t="s">
        <v>28</v>
      </c>
      <c r="M129" t="s">
        <v>244</v>
      </c>
      <c r="N129" t="s">
        <v>308</v>
      </c>
      <c r="O129" t="s">
        <v>244</v>
      </c>
      <c r="P129" t="s">
        <v>86</v>
      </c>
      <c r="Q129">
        <v>230</v>
      </c>
      <c r="R129" t="s">
        <v>207</v>
      </c>
      <c r="S129" t="s">
        <v>319</v>
      </c>
      <c r="T129" t="s">
        <v>26</v>
      </c>
    </row>
    <row r="130" spans="1:20" x14ac:dyDescent="0.3">
      <c r="A130" t="s">
        <v>20</v>
      </c>
      <c r="B130" s="1">
        <v>43509</v>
      </c>
      <c r="C130">
        <v>17</v>
      </c>
      <c r="D130" t="s">
        <v>21</v>
      </c>
      <c r="E130" t="s">
        <v>317</v>
      </c>
      <c r="F130" t="s">
        <v>250</v>
      </c>
      <c r="G130">
        <v>69</v>
      </c>
      <c r="H130">
        <v>75</v>
      </c>
      <c r="I130">
        <v>64</v>
      </c>
      <c r="J130" t="s">
        <v>80</v>
      </c>
      <c r="K130" t="s">
        <v>62</v>
      </c>
      <c r="L130" t="s">
        <v>89</v>
      </c>
      <c r="M130" t="s">
        <v>45</v>
      </c>
      <c r="N130" t="s">
        <v>209</v>
      </c>
      <c r="O130" t="s">
        <v>45</v>
      </c>
      <c r="P130" t="s">
        <v>112</v>
      </c>
      <c r="Q130">
        <v>241</v>
      </c>
      <c r="R130" t="s">
        <v>289</v>
      </c>
      <c r="S130" t="s">
        <v>320</v>
      </c>
      <c r="T130" t="s">
        <v>26</v>
      </c>
    </row>
    <row r="131" spans="1:20" x14ac:dyDescent="0.3">
      <c r="A131" t="s">
        <v>20</v>
      </c>
      <c r="B131" s="1">
        <v>43509</v>
      </c>
      <c r="C131">
        <v>9</v>
      </c>
      <c r="D131" t="s">
        <v>88</v>
      </c>
      <c r="E131" t="s">
        <v>88</v>
      </c>
      <c r="F131" t="s">
        <v>62</v>
      </c>
      <c r="G131">
        <v>92</v>
      </c>
      <c r="H131">
        <v>92</v>
      </c>
      <c r="I131">
        <v>92</v>
      </c>
      <c r="J131" t="s">
        <v>119</v>
      </c>
      <c r="K131" t="s">
        <v>119</v>
      </c>
      <c r="L131" t="s">
        <v>64</v>
      </c>
      <c r="M131" t="s">
        <v>82</v>
      </c>
      <c r="N131" t="s">
        <v>82</v>
      </c>
      <c r="O131" t="s">
        <v>254</v>
      </c>
      <c r="P131" t="s">
        <v>111</v>
      </c>
      <c r="Q131">
        <v>125</v>
      </c>
      <c r="R131" t="s">
        <v>24</v>
      </c>
      <c r="S131" t="e" vm="46">
        <f>_FV(-3,"40")</f>
        <v>#VALUE!</v>
      </c>
      <c r="T131" t="s">
        <v>26</v>
      </c>
    </row>
    <row r="132" spans="1:20" x14ac:dyDescent="0.3">
      <c r="A132" t="s">
        <v>20</v>
      </c>
      <c r="B132" s="1">
        <v>43509</v>
      </c>
      <c r="C132">
        <v>22</v>
      </c>
      <c r="D132" t="s">
        <v>321</v>
      </c>
      <c r="E132" t="s">
        <v>321</v>
      </c>
      <c r="F132" t="s">
        <v>265</v>
      </c>
      <c r="G132">
        <v>84</v>
      </c>
      <c r="H132">
        <v>85</v>
      </c>
      <c r="I132">
        <v>82</v>
      </c>
      <c r="J132" t="s">
        <v>79</v>
      </c>
      <c r="K132" t="s">
        <v>79</v>
      </c>
      <c r="L132" t="s">
        <v>73</v>
      </c>
      <c r="M132" t="s">
        <v>231</v>
      </c>
      <c r="N132" t="s">
        <v>231</v>
      </c>
      <c r="O132" t="s">
        <v>130</v>
      </c>
      <c r="P132" t="s">
        <v>115</v>
      </c>
      <c r="Q132">
        <v>224</v>
      </c>
      <c r="R132" t="s">
        <v>154</v>
      </c>
      <c r="S132" t="s">
        <v>322</v>
      </c>
      <c r="T132" t="s">
        <v>26</v>
      </c>
    </row>
    <row r="133" spans="1:20" x14ac:dyDescent="0.3">
      <c r="A133" t="s">
        <v>20</v>
      </c>
      <c r="B133" s="1">
        <v>43509</v>
      </c>
      <c r="C133">
        <v>21</v>
      </c>
      <c r="D133" t="s">
        <v>239</v>
      </c>
      <c r="E133" t="s">
        <v>229</v>
      </c>
      <c r="F133" t="s">
        <v>265</v>
      </c>
      <c r="G133">
        <v>82</v>
      </c>
      <c r="H133">
        <v>83</v>
      </c>
      <c r="I133">
        <v>76</v>
      </c>
      <c r="J133" t="s">
        <v>109</v>
      </c>
      <c r="K133" t="s">
        <v>80</v>
      </c>
      <c r="L133" t="s">
        <v>100</v>
      </c>
      <c r="M133" t="s">
        <v>130</v>
      </c>
      <c r="N133" t="s">
        <v>232</v>
      </c>
      <c r="O133" t="s">
        <v>140</v>
      </c>
      <c r="P133" t="s">
        <v>268</v>
      </c>
      <c r="Q133">
        <v>233</v>
      </c>
      <c r="R133" t="s">
        <v>143</v>
      </c>
      <c r="S133" t="s">
        <v>323</v>
      </c>
      <c r="T133" t="s">
        <v>26</v>
      </c>
    </row>
    <row r="134" spans="1:20" x14ac:dyDescent="0.3">
      <c r="A134" t="s">
        <v>20</v>
      </c>
      <c r="B134" s="1">
        <v>43509</v>
      </c>
      <c r="C134">
        <v>18</v>
      </c>
      <c r="D134" t="s">
        <v>243</v>
      </c>
      <c r="E134" t="s">
        <v>258</v>
      </c>
      <c r="F134" t="s">
        <v>243</v>
      </c>
      <c r="G134">
        <v>69</v>
      </c>
      <c r="H134">
        <v>71</v>
      </c>
      <c r="I134">
        <v>66</v>
      </c>
      <c r="J134" t="s">
        <v>28</v>
      </c>
      <c r="K134" t="s">
        <v>95</v>
      </c>
      <c r="L134" t="s">
        <v>89</v>
      </c>
      <c r="M134" t="s">
        <v>130</v>
      </c>
      <c r="N134" t="s">
        <v>45</v>
      </c>
      <c r="O134" t="s">
        <v>190</v>
      </c>
      <c r="P134" t="s">
        <v>147</v>
      </c>
      <c r="Q134">
        <v>245</v>
      </c>
      <c r="R134" t="s">
        <v>102</v>
      </c>
      <c r="S134" t="s">
        <v>324</v>
      </c>
      <c r="T134" t="s">
        <v>26</v>
      </c>
    </row>
    <row r="135" spans="1:20" x14ac:dyDescent="0.3">
      <c r="A135" t="s">
        <v>20</v>
      </c>
      <c r="B135" s="1">
        <v>43509</v>
      </c>
      <c r="C135">
        <v>20</v>
      </c>
      <c r="D135" t="s">
        <v>229</v>
      </c>
      <c r="E135" t="s">
        <v>196</v>
      </c>
      <c r="F135" t="s">
        <v>187</v>
      </c>
      <c r="G135">
        <v>76</v>
      </c>
      <c r="H135">
        <v>82</v>
      </c>
      <c r="I135">
        <v>74</v>
      </c>
      <c r="J135" t="s">
        <v>81</v>
      </c>
      <c r="K135" t="s">
        <v>119</v>
      </c>
      <c r="L135" t="s">
        <v>36</v>
      </c>
      <c r="M135" t="s">
        <v>131</v>
      </c>
      <c r="N135" t="s">
        <v>59</v>
      </c>
      <c r="O135" t="s">
        <v>53</v>
      </c>
      <c r="P135" t="s">
        <v>127</v>
      </c>
      <c r="Q135">
        <v>219</v>
      </c>
      <c r="R135" t="s">
        <v>252</v>
      </c>
      <c r="S135" t="s">
        <v>325</v>
      </c>
      <c r="T135" t="s">
        <v>26</v>
      </c>
    </row>
    <row r="136" spans="1:20" x14ac:dyDescent="0.3">
      <c r="A136" t="s">
        <v>20</v>
      </c>
      <c r="B136" s="1">
        <v>43509</v>
      </c>
      <c r="C136">
        <v>19</v>
      </c>
      <c r="D136" t="s">
        <v>192</v>
      </c>
      <c r="E136" t="s">
        <v>243</v>
      </c>
      <c r="F136" t="s">
        <v>187</v>
      </c>
      <c r="G136">
        <v>82</v>
      </c>
      <c r="H136">
        <v>83</v>
      </c>
      <c r="I136">
        <v>69</v>
      </c>
      <c r="J136" t="s">
        <v>28</v>
      </c>
      <c r="K136" t="s">
        <v>65</v>
      </c>
      <c r="L136" t="s">
        <v>44</v>
      </c>
      <c r="M136" t="s">
        <v>59</v>
      </c>
      <c r="N136" t="s">
        <v>232</v>
      </c>
      <c r="O136" t="s">
        <v>298</v>
      </c>
      <c r="P136" t="s">
        <v>240</v>
      </c>
      <c r="Q136">
        <v>262</v>
      </c>
      <c r="R136" t="s">
        <v>326</v>
      </c>
      <c r="S136" t="s">
        <v>327</v>
      </c>
      <c r="T136" t="s">
        <v>26</v>
      </c>
    </row>
    <row r="137" spans="1:20" x14ac:dyDescent="0.3">
      <c r="A137" t="s">
        <v>20</v>
      </c>
      <c r="B137" s="1">
        <v>43509</v>
      </c>
      <c r="C137">
        <v>4</v>
      </c>
      <c r="D137" t="s">
        <v>108</v>
      </c>
      <c r="E137" t="s">
        <v>157</v>
      </c>
      <c r="F137" t="s">
        <v>108</v>
      </c>
      <c r="G137">
        <v>87</v>
      </c>
      <c r="H137">
        <v>89</v>
      </c>
      <c r="I137">
        <v>87</v>
      </c>
      <c r="J137" t="s">
        <v>119</v>
      </c>
      <c r="K137" t="s">
        <v>87</v>
      </c>
      <c r="L137" t="s">
        <v>119</v>
      </c>
      <c r="M137" t="s">
        <v>244</v>
      </c>
      <c r="N137" t="s">
        <v>315</v>
      </c>
      <c r="O137" t="s">
        <v>193</v>
      </c>
      <c r="P137" t="s">
        <v>105</v>
      </c>
      <c r="Q137">
        <v>164</v>
      </c>
      <c r="R137" t="s">
        <v>237</v>
      </c>
      <c r="S137" t="e" vm="46">
        <f>_FV(-3,"40")</f>
        <v>#VALUE!</v>
      </c>
      <c r="T137" t="s">
        <v>26</v>
      </c>
    </row>
    <row r="138" spans="1:20" x14ac:dyDescent="0.3">
      <c r="A138" t="s">
        <v>20</v>
      </c>
      <c r="B138" s="1">
        <v>43510</v>
      </c>
      <c r="C138">
        <v>0</v>
      </c>
      <c r="D138" t="s">
        <v>321</v>
      </c>
      <c r="E138" t="s">
        <v>321</v>
      </c>
      <c r="F138" t="s">
        <v>192</v>
      </c>
      <c r="G138">
        <v>85</v>
      </c>
      <c r="H138">
        <v>90</v>
      </c>
      <c r="I138">
        <v>85</v>
      </c>
      <c r="J138" t="s">
        <v>95</v>
      </c>
      <c r="K138" t="s">
        <v>148</v>
      </c>
      <c r="L138" t="s">
        <v>58</v>
      </c>
      <c r="M138" t="s">
        <v>328</v>
      </c>
      <c r="N138" t="s">
        <v>328</v>
      </c>
      <c r="O138" t="s">
        <v>96</v>
      </c>
      <c r="P138" t="s">
        <v>83</v>
      </c>
      <c r="Q138">
        <v>197</v>
      </c>
      <c r="R138" t="s">
        <v>179</v>
      </c>
      <c r="S138" t="e" vm="32">
        <f>_FV(-3,"42")</f>
        <v>#VALUE!</v>
      </c>
      <c r="T138" t="s">
        <v>26</v>
      </c>
    </row>
    <row r="139" spans="1:20" x14ac:dyDescent="0.3">
      <c r="A139" t="s">
        <v>20</v>
      </c>
      <c r="B139" s="1">
        <v>43510</v>
      </c>
      <c r="C139">
        <v>13</v>
      </c>
      <c r="D139" t="s">
        <v>302</v>
      </c>
      <c r="E139" t="s">
        <v>302</v>
      </c>
      <c r="F139" t="s">
        <v>310</v>
      </c>
      <c r="G139">
        <v>79</v>
      </c>
      <c r="H139">
        <v>84</v>
      </c>
      <c r="I139">
        <v>78</v>
      </c>
      <c r="J139" t="s">
        <v>80</v>
      </c>
      <c r="K139" t="s">
        <v>62</v>
      </c>
      <c r="L139" t="s">
        <v>73</v>
      </c>
      <c r="M139" t="s">
        <v>276</v>
      </c>
      <c r="N139" t="s">
        <v>329</v>
      </c>
      <c r="O139" t="s">
        <v>330</v>
      </c>
      <c r="P139" t="s">
        <v>134</v>
      </c>
      <c r="Q139">
        <v>170</v>
      </c>
      <c r="R139" t="s">
        <v>198</v>
      </c>
      <c r="S139" t="s">
        <v>331</v>
      </c>
      <c r="T139" t="s">
        <v>26</v>
      </c>
    </row>
    <row r="140" spans="1:20" x14ac:dyDescent="0.3">
      <c r="A140" t="s">
        <v>20</v>
      </c>
      <c r="B140" s="1">
        <v>43510</v>
      </c>
      <c r="C140">
        <v>11</v>
      </c>
      <c r="D140" t="s">
        <v>149</v>
      </c>
      <c r="E140" t="s">
        <v>149</v>
      </c>
      <c r="F140" t="s">
        <v>88</v>
      </c>
      <c r="G140">
        <v>92</v>
      </c>
      <c r="H140">
        <v>93</v>
      </c>
      <c r="I140">
        <v>92</v>
      </c>
      <c r="J140" t="s">
        <v>87</v>
      </c>
      <c r="K140" t="s">
        <v>87</v>
      </c>
      <c r="L140" t="s">
        <v>65</v>
      </c>
      <c r="M140" t="s">
        <v>23</v>
      </c>
      <c r="N140" t="s">
        <v>23</v>
      </c>
      <c r="O140" t="s">
        <v>141</v>
      </c>
      <c r="P140" t="s">
        <v>105</v>
      </c>
      <c r="Q140">
        <v>125</v>
      </c>
      <c r="R140" t="s">
        <v>127</v>
      </c>
      <c r="S140" t="s">
        <v>332</v>
      </c>
      <c r="T140" t="s">
        <v>26</v>
      </c>
    </row>
    <row r="141" spans="1:20" x14ac:dyDescent="0.3">
      <c r="A141" t="s">
        <v>20</v>
      </c>
      <c r="B141" s="1">
        <v>43510</v>
      </c>
      <c r="C141">
        <v>23</v>
      </c>
      <c r="D141" t="s">
        <v>286</v>
      </c>
      <c r="E141" t="s">
        <v>239</v>
      </c>
      <c r="F141" t="s">
        <v>333</v>
      </c>
      <c r="G141">
        <v>91</v>
      </c>
      <c r="H141">
        <v>91</v>
      </c>
      <c r="I141">
        <v>83</v>
      </c>
      <c r="J141" t="s">
        <v>88</v>
      </c>
      <c r="K141" t="s">
        <v>88</v>
      </c>
      <c r="L141" t="s">
        <v>80</v>
      </c>
      <c r="M141" t="s">
        <v>122</v>
      </c>
      <c r="N141" t="s">
        <v>122</v>
      </c>
      <c r="O141" t="s">
        <v>96</v>
      </c>
      <c r="P141" t="s">
        <v>178</v>
      </c>
      <c r="Q141">
        <v>181</v>
      </c>
      <c r="R141" t="s">
        <v>173</v>
      </c>
      <c r="S141" t="e" vm="46">
        <f>_FV(-3,"40")</f>
        <v>#VALUE!</v>
      </c>
      <c r="T141" t="s">
        <v>270</v>
      </c>
    </row>
    <row r="142" spans="1:20" x14ac:dyDescent="0.3">
      <c r="A142" t="s">
        <v>20</v>
      </c>
      <c r="B142" s="1">
        <v>43510</v>
      </c>
      <c r="C142">
        <v>4</v>
      </c>
      <c r="D142" t="s">
        <v>72</v>
      </c>
      <c r="E142" t="s">
        <v>72</v>
      </c>
      <c r="F142" t="s">
        <v>107</v>
      </c>
      <c r="G142">
        <v>93</v>
      </c>
      <c r="H142">
        <v>93</v>
      </c>
      <c r="I142">
        <v>91</v>
      </c>
      <c r="J142" t="s">
        <v>22</v>
      </c>
      <c r="K142" t="s">
        <v>22</v>
      </c>
      <c r="L142" t="s">
        <v>87</v>
      </c>
      <c r="M142" t="s">
        <v>122</v>
      </c>
      <c r="N142" t="s">
        <v>315</v>
      </c>
      <c r="O142" t="s">
        <v>122</v>
      </c>
      <c r="P142" t="s">
        <v>70</v>
      </c>
      <c r="Q142">
        <v>131</v>
      </c>
      <c r="R142" t="s">
        <v>173</v>
      </c>
      <c r="S142" t="e" vm="6">
        <f>_FV(-3,"30")</f>
        <v>#VALUE!</v>
      </c>
      <c r="T142" t="s">
        <v>26</v>
      </c>
    </row>
    <row r="143" spans="1:20" x14ac:dyDescent="0.3">
      <c r="A143" t="s">
        <v>20</v>
      </c>
      <c r="B143" s="1">
        <v>43510</v>
      </c>
      <c r="C143">
        <v>7</v>
      </c>
      <c r="D143" t="s">
        <v>121</v>
      </c>
      <c r="E143" t="s">
        <v>149</v>
      </c>
      <c r="F143" t="s">
        <v>121</v>
      </c>
      <c r="G143">
        <v>91</v>
      </c>
      <c r="H143">
        <v>91</v>
      </c>
      <c r="I143">
        <v>90</v>
      </c>
      <c r="J143" t="s">
        <v>119</v>
      </c>
      <c r="K143" t="s">
        <v>65</v>
      </c>
      <c r="L143" t="s">
        <v>119</v>
      </c>
      <c r="M143" t="s">
        <v>137</v>
      </c>
      <c r="N143" t="s">
        <v>123</v>
      </c>
      <c r="O143" t="s">
        <v>137</v>
      </c>
      <c r="P143" t="s">
        <v>105</v>
      </c>
      <c r="Q143">
        <v>163</v>
      </c>
      <c r="R143" t="s">
        <v>30</v>
      </c>
      <c r="S143" t="e" vm="47">
        <f>_FV(-3,"34")</f>
        <v>#VALUE!</v>
      </c>
      <c r="T143" t="s">
        <v>26</v>
      </c>
    </row>
    <row r="144" spans="1:20" x14ac:dyDescent="0.3">
      <c r="A144" t="s">
        <v>20</v>
      </c>
      <c r="B144" s="1">
        <v>43510</v>
      </c>
      <c r="C144">
        <v>12</v>
      </c>
      <c r="D144" t="s">
        <v>321</v>
      </c>
      <c r="E144" t="s">
        <v>321</v>
      </c>
      <c r="F144" t="s">
        <v>149</v>
      </c>
      <c r="G144">
        <v>84</v>
      </c>
      <c r="H144">
        <v>93</v>
      </c>
      <c r="I144">
        <v>84</v>
      </c>
      <c r="J144" t="s">
        <v>22</v>
      </c>
      <c r="K144" t="s">
        <v>95</v>
      </c>
      <c r="L144" t="s">
        <v>87</v>
      </c>
      <c r="M144" t="s">
        <v>330</v>
      </c>
      <c r="N144" t="s">
        <v>330</v>
      </c>
      <c r="O144" t="s">
        <v>23</v>
      </c>
      <c r="P144" t="s">
        <v>138</v>
      </c>
      <c r="Q144">
        <v>147</v>
      </c>
      <c r="R144" t="s">
        <v>170</v>
      </c>
      <c r="S144" t="s">
        <v>334</v>
      </c>
      <c r="T144" t="s">
        <v>26</v>
      </c>
    </row>
    <row r="145" spans="1:20" x14ac:dyDescent="0.3">
      <c r="A145" t="s">
        <v>20</v>
      </c>
      <c r="B145" s="1">
        <v>43510</v>
      </c>
      <c r="C145">
        <v>18</v>
      </c>
      <c r="D145" t="s">
        <v>200</v>
      </c>
      <c r="E145" t="s">
        <v>335</v>
      </c>
      <c r="F145" t="s">
        <v>243</v>
      </c>
      <c r="G145">
        <v>73</v>
      </c>
      <c r="H145">
        <v>73</v>
      </c>
      <c r="I145">
        <v>65</v>
      </c>
      <c r="J145" t="s">
        <v>79</v>
      </c>
      <c r="K145" t="s">
        <v>79</v>
      </c>
      <c r="L145" t="s">
        <v>89</v>
      </c>
      <c r="M145" t="s">
        <v>190</v>
      </c>
      <c r="N145" t="s">
        <v>180</v>
      </c>
      <c r="O145" t="s">
        <v>190</v>
      </c>
      <c r="P145" t="s">
        <v>116</v>
      </c>
      <c r="Q145">
        <v>250</v>
      </c>
      <c r="R145" t="s">
        <v>336</v>
      </c>
      <c r="S145" t="s">
        <v>337</v>
      </c>
      <c r="T145" t="s">
        <v>26</v>
      </c>
    </row>
    <row r="146" spans="1:20" x14ac:dyDescent="0.3">
      <c r="A146" t="s">
        <v>20</v>
      </c>
      <c r="B146" s="1">
        <v>43510</v>
      </c>
      <c r="C146">
        <v>9</v>
      </c>
      <c r="D146" t="s">
        <v>118</v>
      </c>
      <c r="E146" t="s">
        <v>148</v>
      </c>
      <c r="F146" t="s">
        <v>88</v>
      </c>
      <c r="G146">
        <v>92</v>
      </c>
      <c r="H146">
        <v>93</v>
      </c>
      <c r="I146">
        <v>92</v>
      </c>
      <c r="J146" t="s">
        <v>119</v>
      </c>
      <c r="K146" t="s">
        <v>65</v>
      </c>
      <c r="L146" t="s">
        <v>64</v>
      </c>
      <c r="M146" t="s">
        <v>142</v>
      </c>
      <c r="N146" t="s">
        <v>142</v>
      </c>
      <c r="O146" t="s">
        <v>150</v>
      </c>
      <c r="P146" t="s">
        <v>111</v>
      </c>
      <c r="Q146">
        <v>105</v>
      </c>
      <c r="R146" t="s">
        <v>77</v>
      </c>
      <c r="S146" t="e" vm="48">
        <f>_FV(-3,"26")</f>
        <v>#VALUE!</v>
      </c>
      <c r="T146" t="s">
        <v>26</v>
      </c>
    </row>
    <row r="147" spans="1:20" x14ac:dyDescent="0.3">
      <c r="A147" t="s">
        <v>20</v>
      </c>
      <c r="B147" s="1">
        <v>43510</v>
      </c>
      <c r="C147">
        <v>5</v>
      </c>
      <c r="D147" t="s">
        <v>107</v>
      </c>
      <c r="E147" t="s">
        <v>72</v>
      </c>
      <c r="F147" t="s">
        <v>107</v>
      </c>
      <c r="G147">
        <v>92</v>
      </c>
      <c r="H147">
        <v>93</v>
      </c>
      <c r="I147">
        <v>92</v>
      </c>
      <c r="J147" t="s">
        <v>87</v>
      </c>
      <c r="K147" t="s">
        <v>22</v>
      </c>
      <c r="L147" t="s">
        <v>87</v>
      </c>
      <c r="M147" t="s">
        <v>209</v>
      </c>
      <c r="N147" t="s">
        <v>122</v>
      </c>
      <c r="O147" t="s">
        <v>209</v>
      </c>
      <c r="P147" t="s">
        <v>70</v>
      </c>
      <c r="Q147">
        <v>163</v>
      </c>
      <c r="R147" t="s">
        <v>112</v>
      </c>
      <c r="S147" t="e" vm="49">
        <f>_FV(-2,"74")</f>
        <v>#VALUE!</v>
      </c>
      <c r="T147" t="s">
        <v>26</v>
      </c>
    </row>
    <row r="148" spans="1:20" x14ac:dyDescent="0.3">
      <c r="A148" t="s">
        <v>20</v>
      </c>
      <c r="B148" s="1">
        <v>43510</v>
      </c>
      <c r="C148">
        <v>1</v>
      </c>
      <c r="D148" t="s">
        <v>321</v>
      </c>
      <c r="E148" t="s">
        <v>195</v>
      </c>
      <c r="F148" t="s">
        <v>321</v>
      </c>
      <c r="G148">
        <v>82</v>
      </c>
      <c r="H148">
        <v>85</v>
      </c>
      <c r="I148">
        <v>81</v>
      </c>
      <c r="J148" t="s">
        <v>63</v>
      </c>
      <c r="K148" t="s">
        <v>58</v>
      </c>
      <c r="L148" t="s">
        <v>80</v>
      </c>
      <c r="M148" t="s">
        <v>188</v>
      </c>
      <c r="N148" t="s">
        <v>193</v>
      </c>
      <c r="O148" t="s">
        <v>328</v>
      </c>
      <c r="P148" t="s">
        <v>183</v>
      </c>
      <c r="Q148">
        <v>188</v>
      </c>
      <c r="R148" t="s">
        <v>125</v>
      </c>
      <c r="S148" t="e" vm="50">
        <f>_FV(-2,"88")</f>
        <v>#VALUE!</v>
      </c>
      <c r="T148" t="s">
        <v>26</v>
      </c>
    </row>
    <row r="149" spans="1:20" x14ac:dyDescent="0.3">
      <c r="A149" t="s">
        <v>20</v>
      </c>
      <c r="B149" s="1">
        <v>43510</v>
      </c>
      <c r="C149">
        <v>10</v>
      </c>
      <c r="D149" t="s">
        <v>88</v>
      </c>
      <c r="E149" t="s">
        <v>118</v>
      </c>
      <c r="F149" t="s">
        <v>88</v>
      </c>
      <c r="G149">
        <v>93</v>
      </c>
      <c r="H149">
        <v>93</v>
      </c>
      <c r="I149">
        <v>92</v>
      </c>
      <c r="J149" t="s">
        <v>65</v>
      </c>
      <c r="K149" t="s">
        <v>65</v>
      </c>
      <c r="L149" t="s">
        <v>119</v>
      </c>
      <c r="M149" t="s">
        <v>141</v>
      </c>
      <c r="N149" t="s">
        <v>141</v>
      </c>
      <c r="O149" t="s">
        <v>142</v>
      </c>
      <c r="P149" t="s">
        <v>178</v>
      </c>
      <c r="Q149">
        <v>146</v>
      </c>
      <c r="R149" t="s">
        <v>60</v>
      </c>
      <c r="S149" t="s">
        <v>338</v>
      </c>
      <c r="T149" t="s">
        <v>26</v>
      </c>
    </row>
    <row r="150" spans="1:20" x14ac:dyDescent="0.3">
      <c r="A150" t="s">
        <v>20</v>
      </c>
      <c r="B150" s="1">
        <v>43510</v>
      </c>
      <c r="C150">
        <v>2</v>
      </c>
      <c r="D150" t="s">
        <v>333</v>
      </c>
      <c r="E150" t="s">
        <v>321</v>
      </c>
      <c r="F150" t="s">
        <v>333</v>
      </c>
      <c r="G150">
        <v>87</v>
      </c>
      <c r="H150">
        <v>87</v>
      </c>
      <c r="I150">
        <v>82</v>
      </c>
      <c r="J150" t="s">
        <v>80</v>
      </c>
      <c r="K150" t="s">
        <v>63</v>
      </c>
      <c r="L150" t="s">
        <v>80</v>
      </c>
      <c r="M150" t="s">
        <v>245</v>
      </c>
      <c r="N150" t="s">
        <v>312</v>
      </c>
      <c r="O150" t="s">
        <v>188</v>
      </c>
      <c r="P150" t="s">
        <v>133</v>
      </c>
      <c r="Q150">
        <v>161</v>
      </c>
      <c r="R150" t="s">
        <v>125</v>
      </c>
      <c r="S150" t="e" vm="47">
        <f>_FV(-3,"34")</f>
        <v>#VALUE!</v>
      </c>
      <c r="T150" t="s">
        <v>26</v>
      </c>
    </row>
    <row r="151" spans="1:20" x14ac:dyDescent="0.3">
      <c r="A151" t="s">
        <v>20</v>
      </c>
      <c r="B151" s="1">
        <v>43510</v>
      </c>
      <c r="C151">
        <v>15</v>
      </c>
      <c r="D151" t="s">
        <v>256</v>
      </c>
      <c r="E151" t="s">
        <v>208</v>
      </c>
      <c r="F151" t="s">
        <v>256</v>
      </c>
      <c r="G151">
        <v>72</v>
      </c>
      <c r="H151">
        <v>73</v>
      </c>
      <c r="I151">
        <v>69</v>
      </c>
      <c r="J151" t="s">
        <v>49</v>
      </c>
      <c r="K151" t="s">
        <v>87</v>
      </c>
      <c r="L151" t="s">
        <v>49</v>
      </c>
      <c r="M151" t="s">
        <v>23</v>
      </c>
      <c r="N151" t="s">
        <v>306</v>
      </c>
      <c r="O151" t="s">
        <v>315</v>
      </c>
      <c r="P151" t="s">
        <v>116</v>
      </c>
      <c r="Q151">
        <v>190</v>
      </c>
      <c r="R151" t="s">
        <v>339</v>
      </c>
      <c r="S151" t="s">
        <v>340</v>
      </c>
      <c r="T151" t="s">
        <v>270</v>
      </c>
    </row>
    <row r="152" spans="1:20" x14ac:dyDescent="0.3">
      <c r="A152" t="s">
        <v>20</v>
      </c>
      <c r="B152" s="1">
        <v>43510</v>
      </c>
      <c r="C152">
        <v>3</v>
      </c>
      <c r="D152" t="s">
        <v>72</v>
      </c>
      <c r="E152" t="s">
        <v>333</v>
      </c>
      <c r="F152" t="s">
        <v>72</v>
      </c>
      <c r="G152">
        <v>91</v>
      </c>
      <c r="H152">
        <v>91</v>
      </c>
      <c r="I152">
        <v>87</v>
      </c>
      <c r="J152" t="s">
        <v>87</v>
      </c>
      <c r="K152" t="s">
        <v>87</v>
      </c>
      <c r="L152" t="s">
        <v>80</v>
      </c>
      <c r="M152" t="s">
        <v>315</v>
      </c>
      <c r="N152" t="s">
        <v>245</v>
      </c>
      <c r="O152" t="s">
        <v>315</v>
      </c>
      <c r="P152" t="s">
        <v>70</v>
      </c>
      <c r="Q152">
        <v>106</v>
      </c>
      <c r="R152" t="s">
        <v>101</v>
      </c>
      <c r="S152" t="e" vm="23">
        <f>_FV(-3,"54")</f>
        <v>#VALUE!</v>
      </c>
      <c r="T152" t="s">
        <v>26</v>
      </c>
    </row>
    <row r="153" spans="1:20" x14ac:dyDescent="0.3">
      <c r="A153" t="s">
        <v>20</v>
      </c>
      <c r="B153" s="1">
        <v>43510</v>
      </c>
      <c r="C153">
        <v>14</v>
      </c>
      <c r="D153" t="s">
        <v>219</v>
      </c>
      <c r="E153" t="s">
        <v>27</v>
      </c>
      <c r="F153" t="s">
        <v>302</v>
      </c>
      <c r="G153">
        <v>73</v>
      </c>
      <c r="H153">
        <v>79</v>
      </c>
      <c r="I153">
        <v>72</v>
      </c>
      <c r="J153" t="s">
        <v>65</v>
      </c>
      <c r="K153" t="s">
        <v>22</v>
      </c>
      <c r="L153" t="s">
        <v>119</v>
      </c>
      <c r="M153" t="s">
        <v>306</v>
      </c>
      <c r="N153" t="s">
        <v>276</v>
      </c>
      <c r="O153" t="s">
        <v>306</v>
      </c>
      <c r="P153" t="s">
        <v>128</v>
      </c>
      <c r="Q153">
        <v>185</v>
      </c>
      <c r="R153" t="s">
        <v>294</v>
      </c>
      <c r="S153" t="s">
        <v>341</v>
      </c>
      <c r="T153" t="s">
        <v>26</v>
      </c>
    </row>
    <row r="154" spans="1:20" x14ac:dyDescent="0.3">
      <c r="A154" t="s">
        <v>20</v>
      </c>
      <c r="B154" s="1">
        <v>43510</v>
      </c>
      <c r="C154">
        <v>17</v>
      </c>
      <c r="D154" t="s">
        <v>48</v>
      </c>
      <c r="E154" t="s">
        <v>342</v>
      </c>
      <c r="F154" t="s">
        <v>57</v>
      </c>
      <c r="G154">
        <v>70</v>
      </c>
      <c r="H154">
        <v>75</v>
      </c>
      <c r="I154">
        <v>69</v>
      </c>
      <c r="J154" t="s">
        <v>80</v>
      </c>
      <c r="K154" t="s">
        <v>79</v>
      </c>
      <c r="L154" t="s">
        <v>64</v>
      </c>
      <c r="M154" t="s">
        <v>180</v>
      </c>
      <c r="N154" t="s">
        <v>142</v>
      </c>
      <c r="O154" t="s">
        <v>180</v>
      </c>
      <c r="P154" t="s">
        <v>112</v>
      </c>
      <c r="Q154">
        <v>226</v>
      </c>
      <c r="R154" t="s">
        <v>343</v>
      </c>
      <c r="S154" t="s">
        <v>344</v>
      </c>
      <c r="T154" t="s">
        <v>26</v>
      </c>
    </row>
    <row r="155" spans="1:20" x14ac:dyDescent="0.3">
      <c r="A155" t="s">
        <v>20</v>
      </c>
      <c r="B155" s="1">
        <v>43510</v>
      </c>
      <c r="C155">
        <v>6</v>
      </c>
      <c r="D155" t="s">
        <v>149</v>
      </c>
      <c r="E155" t="s">
        <v>107</v>
      </c>
      <c r="F155" t="s">
        <v>149</v>
      </c>
      <c r="G155">
        <v>90</v>
      </c>
      <c r="H155">
        <v>92</v>
      </c>
      <c r="I155">
        <v>90</v>
      </c>
      <c r="J155" t="s">
        <v>73</v>
      </c>
      <c r="K155" t="s">
        <v>87</v>
      </c>
      <c r="L155" t="s">
        <v>65</v>
      </c>
      <c r="M155" t="s">
        <v>137</v>
      </c>
      <c r="N155" t="s">
        <v>209</v>
      </c>
      <c r="O155" t="s">
        <v>137</v>
      </c>
      <c r="P155" t="s">
        <v>138</v>
      </c>
      <c r="Q155">
        <v>167</v>
      </c>
      <c r="R155" t="s">
        <v>147</v>
      </c>
      <c r="S155" t="e" vm="51">
        <f>_FV(-3,"22")</f>
        <v>#VALUE!</v>
      </c>
      <c r="T155" t="s">
        <v>26</v>
      </c>
    </row>
    <row r="156" spans="1:20" x14ac:dyDescent="0.3">
      <c r="A156" t="s">
        <v>20</v>
      </c>
      <c r="B156" s="1">
        <v>43510</v>
      </c>
      <c r="C156">
        <v>16</v>
      </c>
      <c r="D156" t="s">
        <v>57</v>
      </c>
      <c r="E156" t="s">
        <v>250</v>
      </c>
      <c r="F156" t="s">
        <v>236</v>
      </c>
      <c r="G156">
        <v>74</v>
      </c>
      <c r="H156">
        <v>85</v>
      </c>
      <c r="I156">
        <v>72</v>
      </c>
      <c r="J156" t="s">
        <v>109</v>
      </c>
      <c r="K156" t="s">
        <v>148</v>
      </c>
      <c r="L156" t="s">
        <v>345</v>
      </c>
      <c r="M156" t="s">
        <v>142</v>
      </c>
      <c r="N156" t="s">
        <v>23</v>
      </c>
      <c r="O156" t="s">
        <v>142</v>
      </c>
      <c r="P156" t="s">
        <v>68</v>
      </c>
      <c r="Q156">
        <v>206</v>
      </c>
      <c r="R156" t="s">
        <v>339</v>
      </c>
      <c r="S156" t="s">
        <v>346</v>
      </c>
      <c r="T156" t="s">
        <v>124</v>
      </c>
    </row>
    <row r="157" spans="1:20" x14ac:dyDescent="0.3">
      <c r="A157" t="s">
        <v>20</v>
      </c>
      <c r="B157" s="1">
        <v>43510</v>
      </c>
      <c r="C157">
        <v>19</v>
      </c>
      <c r="D157" t="s">
        <v>215</v>
      </c>
      <c r="E157" t="s">
        <v>208</v>
      </c>
      <c r="F157" t="s">
        <v>261</v>
      </c>
      <c r="G157">
        <v>73</v>
      </c>
      <c r="H157">
        <v>74</v>
      </c>
      <c r="I157">
        <v>68</v>
      </c>
      <c r="J157" t="s">
        <v>80</v>
      </c>
      <c r="K157" t="s">
        <v>95</v>
      </c>
      <c r="L157" t="s">
        <v>100</v>
      </c>
      <c r="M157" t="s">
        <v>140</v>
      </c>
      <c r="N157" t="s">
        <v>130</v>
      </c>
      <c r="O157" t="s">
        <v>140</v>
      </c>
      <c r="P157" t="s">
        <v>54</v>
      </c>
      <c r="Q157">
        <v>221</v>
      </c>
      <c r="R157" t="s">
        <v>347</v>
      </c>
      <c r="S157" t="s">
        <v>348</v>
      </c>
      <c r="T157" t="s">
        <v>26</v>
      </c>
    </row>
    <row r="158" spans="1:20" x14ac:dyDescent="0.3">
      <c r="A158" t="s">
        <v>20</v>
      </c>
      <c r="B158" s="1">
        <v>43510</v>
      </c>
      <c r="C158">
        <v>22</v>
      </c>
      <c r="D158" t="s">
        <v>239</v>
      </c>
      <c r="E158" t="s">
        <v>302</v>
      </c>
      <c r="F158" t="s">
        <v>239</v>
      </c>
      <c r="G158">
        <v>83</v>
      </c>
      <c r="H158">
        <v>83</v>
      </c>
      <c r="I158">
        <v>78</v>
      </c>
      <c r="J158" t="s">
        <v>80</v>
      </c>
      <c r="K158" t="s">
        <v>63</v>
      </c>
      <c r="L158" t="s">
        <v>73</v>
      </c>
      <c r="M158" t="s">
        <v>96</v>
      </c>
      <c r="N158" t="s">
        <v>96</v>
      </c>
      <c r="O158" t="s">
        <v>180</v>
      </c>
      <c r="P158" t="s">
        <v>133</v>
      </c>
      <c r="Q158">
        <v>92</v>
      </c>
      <c r="R158" t="s">
        <v>147</v>
      </c>
      <c r="S158" t="s">
        <v>349</v>
      </c>
      <c r="T158" t="s">
        <v>26</v>
      </c>
    </row>
    <row r="159" spans="1:20" x14ac:dyDescent="0.3">
      <c r="A159" t="s">
        <v>20</v>
      </c>
      <c r="B159" s="1">
        <v>43510</v>
      </c>
      <c r="C159">
        <v>20</v>
      </c>
      <c r="D159" t="s">
        <v>229</v>
      </c>
      <c r="E159" t="s">
        <v>200</v>
      </c>
      <c r="F159" t="s">
        <v>229</v>
      </c>
      <c r="G159">
        <v>75</v>
      </c>
      <c r="H159">
        <v>75</v>
      </c>
      <c r="I159">
        <v>71</v>
      </c>
      <c r="J159" t="s">
        <v>100</v>
      </c>
      <c r="K159" t="s">
        <v>87</v>
      </c>
      <c r="L159" t="s">
        <v>49</v>
      </c>
      <c r="M159" t="s">
        <v>190</v>
      </c>
      <c r="N159" t="s">
        <v>190</v>
      </c>
      <c r="O159" t="s">
        <v>53</v>
      </c>
      <c r="P159" t="s">
        <v>176</v>
      </c>
      <c r="Q159">
        <v>148</v>
      </c>
      <c r="R159" t="s">
        <v>350</v>
      </c>
      <c r="S159" t="s">
        <v>351</v>
      </c>
      <c r="T159" t="s">
        <v>26</v>
      </c>
    </row>
    <row r="160" spans="1:20" x14ac:dyDescent="0.3">
      <c r="A160" t="s">
        <v>20</v>
      </c>
      <c r="B160" s="1">
        <v>43510</v>
      </c>
      <c r="C160">
        <v>21</v>
      </c>
      <c r="D160" t="s">
        <v>302</v>
      </c>
      <c r="E160" t="s">
        <v>302</v>
      </c>
      <c r="F160" t="s">
        <v>285</v>
      </c>
      <c r="G160">
        <v>78</v>
      </c>
      <c r="H160">
        <v>78</v>
      </c>
      <c r="I160">
        <v>75</v>
      </c>
      <c r="J160" t="s">
        <v>73</v>
      </c>
      <c r="K160" t="s">
        <v>73</v>
      </c>
      <c r="L160" t="s">
        <v>89</v>
      </c>
      <c r="M160" t="s">
        <v>180</v>
      </c>
      <c r="N160" t="s">
        <v>180</v>
      </c>
      <c r="O160" t="s">
        <v>190</v>
      </c>
      <c r="P160" t="s">
        <v>115</v>
      </c>
      <c r="Q160">
        <v>170</v>
      </c>
      <c r="R160" t="s">
        <v>207</v>
      </c>
      <c r="S160" t="s">
        <v>352</v>
      </c>
      <c r="T160" t="s">
        <v>26</v>
      </c>
    </row>
    <row r="161" spans="1:20" x14ac:dyDescent="0.3">
      <c r="A161" t="s">
        <v>20</v>
      </c>
      <c r="B161" s="1">
        <v>43510</v>
      </c>
      <c r="C161">
        <v>8</v>
      </c>
      <c r="D161" t="s">
        <v>148</v>
      </c>
      <c r="E161" t="s">
        <v>71</v>
      </c>
      <c r="F161" t="s">
        <v>148</v>
      </c>
      <c r="G161">
        <v>92</v>
      </c>
      <c r="H161">
        <v>92</v>
      </c>
      <c r="I161">
        <v>91</v>
      </c>
      <c r="J161" t="s">
        <v>65</v>
      </c>
      <c r="K161" t="s">
        <v>73</v>
      </c>
      <c r="L161" t="s">
        <v>119</v>
      </c>
      <c r="M161" t="s">
        <v>150</v>
      </c>
      <c r="N161" t="s">
        <v>82</v>
      </c>
      <c r="O161" t="s">
        <v>150</v>
      </c>
      <c r="P161" t="s">
        <v>133</v>
      </c>
      <c r="Q161">
        <v>167</v>
      </c>
      <c r="R161" t="s">
        <v>92</v>
      </c>
      <c r="S161" t="e" vm="52">
        <f>_FV(-2,"56")</f>
        <v>#VALUE!</v>
      </c>
      <c r="T161" t="s">
        <v>26</v>
      </c>
    </row>
    <row r="162" spans="1:20" x14ac:dyDescent="0.3">
      <c r="A162" t="s">
        <v>20</v>
      </c>
      <c r="B162" s="1">
        <v>43511</v>
      </c>
      <c r="C162">
        <v>12</v>
      </c>
      <c r="D162" t="s">
        <v>196</v>
      </c>
      <c r="E162" t="s">
        <v>185</v>
      </c>
      <c r="F162" t="s">
        <v>114</v>
      </c>
      <c r="G162">
        <v>77</v>
      </c>
      <c r="H162">
        <v>90</v>
      </c>
      <c r="I162">
        <v>77</v>
      </c>
      <c r="J162" t="s">
        <v>73</v>
      </c>
      <c r="K162" t="s">
        <v>62</v>
      </c>
      <c r="L162" t="s">
        <v>73</v>
      </c>
      <c r="M162" t="s">
        <v>308</v>
      </c>
      <c r="N162" t="s">
        <v>353</v>
      </c>
      <c r="O162" t="s">
        <v>312</v>
      </c>
      <c r="P162" t="s">
        <v>101</v>
      </c>
      <c r="Q162">
        <v>177</v>
      </c>
      <c r="R162" t="s">
        <v>354</v>
      </c>
      <c r="S162" t="s">
        <v>355</v>
      </c>
      <c r="T162" t="s">
        <v>26</v>
      </c>
    </row>
    <row r="163" spans="1:20" x14ac:dyDescent="0.3">
      <c r="A163" t="s">
        <v>20</v>
      </c>
      <c r="B163" s="1">
        <v>43511</v>
      </c>
      <c r="C163">
        <v>3</v>
      </c>
      <c r="D163" t="s">
        <v>356</v>
      </c>
      <c r="E163" t="s">
        <v>333</v>
      </c>
      <c r="F163" t="s">
        <v>157</v>
      </c>
      <c r="G163">
        <v>83</v>
      </c>
      <c r="H163">
        <v>84</v>
      </c>
      <c r="I163">
        <v>83</v>
      </c>
      <c r="J163" t="s">
        <v>99</v>
      </c>
      <c r="K163" t="s">
        <v>81</v>
      </c>
      <c r="L163" t="s">
        <v>99</v>
      </c>
      <c r="M163" t="s">
        <v>282</v>
      </c>
      <c r="N163" t="s">
        <v>357</v>
      </c>
      <c r="O163" t="s">
        <v>353</v>
      </c>
      <c r="P163" t="s">
        <v>134</v>
      </c>
      <c r="Q163">
        <v>191</v>
      </c>
      <c r="R163" t="s">
        <v>358</v>
      </c>
      <c r="S163" t="e" vm="53">
        <f>_FV(-2,"93")</f>
        <v>#VALUE!</v>
      </c>
      <c r="T163" t="s">
        <v>26</v>
      </c>
    </row>
    <row r="164" spans="1:20" x14ac:dyDescent="0.3">
      <c r="A164" t="s">
        <v>20</v>
      </c>
      <c r="B164" s="1">
        <v>43511</v>
      </c>
      <c r="C164">
        <v>0</v>
      </c>
      <c r="D164" t="s">
        <v>272</v>
      </c>
      <c r="E164" t="s">
        <v>192</v>
      </c>
      <c r="F164" t="s">
        <v>72</v>
      </c>
      <c r="G164">
        <v>89</v>
      </c>
      <c r="H164">
        <v>91</v>
      </c>
      <c r="I164">
        <v>87</v>
      </c>
      <c r="J164" t="s">
        <v>80</v>
      </c>
      <c r="K164" t="s">
        <v>118</v>
      </c>
      <c r="L164" t="s">
        <v>109</v>
      </c>
      <c r="M164" t="s">
        <v>311</v>
      </c>
      <c r="N164" t="s">
        <v>311</v>
      </c>
      <c r="O164" t="s">
        <v>122</v>
      </c>
      <c r="P164" t="s">
        <v>97</v>
      </c>
      <c r="Q164">
        <v>182</v>
      </c>
      <c r="R164" t="s">
        <v>359</v>
      </c>
      <c r="S164" t="e" vm="36">
        <f>_FV(-1,"58")</f>
        <v>#VALUE!</v>
      </c>
      <c r="T164" t="s">
        <v>77</v>
      </c>
    </row>
    <row r="165" spans="1:20" x14ac:dyDescent="0.3">
      <c r="A165" t="s">
        <v>20</v>
      </c>
      <c r="B165" s="1">
        <v>43511</v>
      </c>
      <c r="C165">
        <v>11</v>
      </c>
      <c r="D165" t="s">
        <v>114</v>
      </c>
      <c r="E165" t="s">
        <v>114</v>
      </c>
      <c r="F165" t="s">
        <v>88</v>
      </c>
      <c r="G165">
        <v>90</v>
      </c>
      <c r="H165">
        <v>93</v>
      </c>
      <c r="I165">
        <v>90</v>
      </c>
      <c r="J165" t="s">
        <v>63</v>
      </c>
      <c r="K165" t="s">
        <v>63</v>
      </c>
      <c r="L165" t="s">
        <v>119</v>
      </c>
      <c r="M165" t="s">
        <v>312</v>
      </c>
      <c r="N165" t="s">
        <v>312</v>
      </c>
      <c r="O165" t="s">
        <v>91</v>
      </c>
      <c r="P165" t="s">
        <v>83</v>
      </c>
      <c r="Q165">
        <v>155</v>
      </c>
      <c r="R165" t="s">
        <v>271</v>
      </c>
      <c r="S165" t="s">
        <v>360</v>
      </c>
      <c r="T165" t="s">
        <v>26</v>
      </c>
    </row>
    <row r="166" spans="1:20" x14ac:dyDescent="0.3">
      <c r="A166" t="s">
        <v>20</v>
      </c>
      <c r="B166" s="1">
        <v>43511</v>
      </c>
      <c r="C166">
        <v>23</v>
      </c>
      <c r="D166" t="s">
        <v>195</v>
      </c>
      <c r="E166" t="s">
        <v>281</v>
      </c>
      <c r="F166" t="s">
        <v>195</v>
      </c>
      <c r="G166">
        <v>76</v>
      </c>
      <c r="H166">
        <v>76</v>
      </c>
      <c r="I166">
        <v>70</v>
      </c>
      <c r="J166" t="s">
        <v>100</v>
      </c>
      <c r="K166" t="s">
        <v>81</v>
      </c>
      <c r="L166" t="s">
        <v>361</v>
      </c>
      <c r="M166" t="s">
        <v>137</v>
      </c>
      <c r="N166" t="s">
        <v>137</v>
      </c>
      <c r="O166" t="s">
        <v>180</v>
      </c>
      <c r="P166" t="s">
        <v>134</v>
      </c>
      <c r="Q166">
        <v>189</v>
      </c>
      <c r="R166" t="s">
        <v>125</v>
      </c>
      <c r="S166" t="e" vm="23">
        <f>_FV(-3,"54")</f>
        <v>#VALUE!</v>
      </c>
      <c r="T166" t="s">
        <v>26</v>
      </c>
    </row>
    <row r="167" spans="1:20" x14ac:dyDescent="0.3">
      <c r="A167" t="s">
        <v>20</v>
      </c>
      <c r="B167" s="1">
        <v>43511</v>
      </c>
      <c r="C167">
        <v>5</v>
      </c>
      <c r="D167" t="s">
        <v>72</v>
      </c>
      <c r="E167" t="s">
        <v>114</v>
      </c>
      <c r="F167" t="s">
        <v>72</v>
      </c>
      <c r="G167">
        <v>88</v>
      </c>
      <c r="H167">
        <v>88</v>
      </c>
      <c r="I167">
        <v>86</v>
      </c>
      <c r="J167" t="s">
        <v>65</v>
      </c>
      <c r="K167" t="s">
        <v>65</v>
      </c>
      <c r="L167" t="s">
        <v>28</v>
      </c>
      <c r="M167" t="s">
        <v>328</v>
      </c>
      <c r="N167" t="s">
        <v>330</v>
      </c>
      <c r="O167" t="s">
        <v>328</v>
      </c>
      <c r="P167" t="s">
        <v>67</v>
      </c>
      <c r="Q167">
        <v>148</v>
      </c>
      <c r="R167" t="s">
        <v>30</v>
      </c>
      <c r="S167" t="e" vm="44">
        <f>_FV(-2,"73")</f>
        <v>#VALUE!</v>
      </c>
      <c r="T167" t="s">
        <v>26</v>
      </c>
    </row>
    <row r="168" spans="1:20" x14ac:dyDescent="0.3">
      <c r="A168" t="s">
        <v>20</v>
      </c>
      <c r="B168" s="1">
        <v>43511</v>
      </c>
      <c r="C168">
        <v>1</v>
      </c>
      <c r="D168" t="s">
        <v>333</v>
      </c>
      <c r="E168" t="s">
        <v>233</v>
      </c>
      <c r="F168" t="s">
        <v>114</v>
      </c>
      <c r="G168">
        <v>85</v>
      </c>
      <c r="H168">
        <v>89</v>
      </c>
      <c r="I168">
        <v>84</v>
      </c>
      <c r="J168" t="s">
        <v>119</v>
      </c>
      <c r="K168" t="s">
        <v>87</v>
      </c>
      <c r="L168" t="s">
        <v>119</v>
      </c>
      <c r="M168" t="s">
        <v>282</v>
      </c>
      <c r="N168" t="s">
        <v>282</v>
      </c>
      <c r="O168" t="s">
        <v>311</v>
      </c>
      <c r="P168" t="s">
        <v>24</v>
      </c>
      <c r="Q168">
        <v>188</v>
      </c>
      <c r="R168" t="s">
        <v>143</v>
      </c>
      <c r="S168" t="e" vm="54">
        <f>_FV(0,"21")</f>
        <v>#VALUE!</v>
      </c>
      <c r="T168" t="s">
        <v>26</v>
      </c>
    </row>
    <row r="169" spans="1:20" x14ac:dyDescent="0.3">
      <c r="A169" t="s">
        <v>20</v>
      </c>
      <c r="B169" s="1">
        <v>43511</v>
      </c>
      <c r="C169">
        <v>15</v>
      </c>
      <c r="D169" t="s">
        <v>215</v>
      </c>
      <c r="E169" t="s">
        <v>48</v>
      </c>
      <c r="F169" t="s">
        <v>204</v>
      </c>
      <c r="G169">
        <v>67</v>
      </c>
      <c r="H169">
        <v>73</v>
      </c>
      <c r="I169">
        <v>66</v>
      </c>
      <c r="J169" t="s">
        <v>361</v>
      </c>
      <c r="K169" t="s">
        <v>119</v>
      </c>
      <c r="L169" t="s">
        <v>44</v>
      </c>
      <c r="M169" t="s">
        <v>273</v>
      </c>
      <c r="N169" t="s">
        <v>283</v>
      </c>
      <c r="O169" t="s">
        <v>273</v>
      </c>
      <c r="P169" t="s">
        <v>92</v>
      </c>
      <c r="Q169">
        <v>176</v>
      </c>
      <c r="R169" t="s">
        <v>294</v>
      </c>
      <c r="S169" t="s">
        <v>362</v>
      </c>
      <c r="T169" t="s">
        <v>26</v>
      </c>
    </row>
    <row r="170" spans="1:20" x14ac:dyDescent="0.3">
      <c r="A170" t="s">
        <v>20</v>
      </c>
      <c r="B170" s="1">
        <v>43511</v>
      </c>
      <c r="C170">
        <v>2</v>
      </c>
      <c r="D170" t="s">
        <v>356</v>
      </c>
      <c r="E170" t="s">
        <v>333</v>
      </c>
      <c r="F170" t="s">
        <v>157</v>
      </c>
      <c r="G170">
        <v>84</v>
      </c>
      <c r="H170">
        <v>85</v>
      </c>
      <c r="I170">
        <v>84</v>
      </c>
      <c r="J170" t="s">
        <v>81</v>
      </c>
      <c r="K170" t="s">
        <v>119</v>
      </c>
      <c r="L170" t="s">
        <v>81</v>
      </c>
      <c r="M170" t="s">
        <v>357</v>
      </c>
      <c r="N170" t="s">
        <v>363</v>
      </c>
      <c r="O170" t="s">
        <v>282</v>
      </c>
      <c r="P170" t="s">
        <v>128</v>
      </c>
      <c r="Q170">
        <v>184</v>
      </c>
      <c r="R170" t="s">
        <v>364</v>
      </c>
      <c r="S170" t="e" vm="16">
        <f>_FV(-1,"39")</f>
        <v>#VALUE!</v>
      </c>
      <c r="T170" t="s">
        <v>26</v>
      </c>
    </row>
    <row r="171" spans="1:20" x14ac:dyDescent="0.3">
      <c r="A171" t="s">
        <v>20</v>
      </c>
      <c r="B171" s="1">
        <v>43511</v>
      </c>
      <c r="C171">
        <v>14</v>
      </c>
      <c r="D171" t="s">
        <v>204</v>
      </c>
      <c r="E171" t="s">
        <v>204</v>
      </c>
      <c r="F171" t="s">
        <v>229</v>
      </c>
      <c r="G171">
        <v>73</v>
      </c>
      <c r="H171">
        <v>76</v>
      </c>
      <c r="I171">
        <v>71</v>
      </c>
      <c r="J171" t="s">
        <v>64</v>
      </c>
      <c r="K171" t="s">
        <v>65</v>
      </c>
      <c r="L171" t="s">
        <v>345</v>
      </c>
      <c r="M171" t="s">
        <v>283</v>
      </c>
      <c r="N171" t="s">
        <v>357</v>
      </c>
      <c r="O171" t="s">
        <v>283</v>
      </c>
      <c r="P171" t="s">
        <v>128</v>
      </c>
      <c r="Q171">
        <v>172</v>
      </c>
      <c r="R171" t="s">
        <v>294</v>
      </c>
      <c r="S171" t="s">
        <v>365</v>
      </c>
      <c r="T171" t="s">
        <v>26</v>
      </c>
    </row>
    <row r="172" spans="1:20" x14ac:dyDescent="0.3">
      <c r="A172" t="s">
        <v>20</v>
      </c>
      <c r="B172" s="1">
        <v>43511</v>
      </c>
      <c r="C172">
        <v>13</v>
      </c>
      <c r="D172" t="s">
        <v>185</v>
      </c>
      <c r="E172" t="s">
        <v>185</v>
      </c>
      <c r="F172" t="s">
        <v>285</v>
      </c>
      <c r="G172">
        <v>76</v>
      </c>
      <c r="H172">
        <v>79</v>
      </c>
      <c r="I172">
        <v>75</v>
      </c>
      <c r="J172" t="s">
        <v>64</v>
      </c>
      <c r="K172" t="s">
        <v>73</v>
      </c>
      <c r="L172" t="s">
        <v>100</v>
      </c>
      <c r="M172" t="s">
        <v>283</v>
      </c>
      <c r="N172" t="s">
        <v>283</v>
      </c>
      <c r="O172" t="s">
        <v>308</v>
      </c>
      <c r="P172" t="s">
        <v>183</v>
      </c>
      <c r="Q172">
        <v>169</v>
      </c>
      <c r="R172" t="s">
        <v>241</v>
      </c>
      <c r="S172" t="s">
        <v>366</v>
      </c>
      <c r="T172" t="s">
        <v>26</v>
      </c>
    </row>
    <row r="173" spans="1:20" x14ac:dyDescent="0.3">
      <c r="A173" t="s">
        <v>20</v>
      </c>
      <c r="B173" s="1">
        <v>43511</v>
      </c>
      <c r="C173">
        <v>6</v>
      </c>
      <c r="D173" t="s">
        <v>135</v>
      </c>
      <c r="E173" t="s">
        <v>72</v>
      </c>
      <c r="F173" t="s">
        <v>135</v>
      </c>
      <c r="G173">
        <v>91</v>
      </c>
      <c r="H173">
        <v>91</v>
      </c>
      <c r="I173">
        <v>88</v>
      </c>
      <c r="J173" t="s">
        <v>73</v>
      </c>
      <c r="K173" t="s">
        <v>109</v>
      </c>
      <c r="L173" t="s">
        <v>65</v>
      </c>
      <c r="M173" t="s">
        <v>142</v>
      </c>
      <c r="N173" t="s">
        <v>328</v>
      </c>
      <c r="O173" t="s">
        <v>209</v>
      </c>
      <c r="P173" t="s">
        <v>83</v>
      </c>
      <c r="Q173">
        <v>123</v>
      </c>
      <c r="R173" t="s">
        <v>92</v>
      </c>
      <c r="S173" t="e" vm="1">
        <f>_FV(-3,"32")</f>
        <v>#VALUE!</v>
      </c>
      <c r="T173" t="s">
        <v>26</v>
      </c>
    </row>
    <row r="174" spans="1:20" x14ac:dyDescent="0.3">
      <c r="A174" t="s">
        <v>20</v>
      </c>
      <c r="B174" s="1">
        <v>43511</v>
      </c>
      <c r="C174">
        <v>10</v>
      </c>
      <c r="D174" t="s">
        <v>88</v>
      </c>
      <c r="E174" t="s">
        <v>148</v>
      </c>
      <c r="F174" t="s">
        <v>62</v>
      </c>
      <c r="G174">
        <v>93</v>
      </c>
      <c r="H174">
        <v>93</v>
      </c>
      <c r="I174">
        <v>92</v>
      </c>
      <c r="J174" t="s">
        <v>119</v>
      </c>
      <c r="K174" t="s">
        <v>73</v>
      </c>
      <c r="L174" t="s">
        <v>64</v>
      </c>
      <c r="M174" t="s">
        <v>91</v>
      </c>
      <c r="N174" t="s">
        <v>193</v>
      </c>
      <c r="O174" t="s">
        <v>141</v>
      </c>
      <c r="P174" t="s">
        <v>76</v>
      </c>
      <c r="Q174">
        <v>17</v>
      </c>
      <c r="R174" t="s">
        <v>77</v>
      </c>
      <c r="S174" t="s">
        <v>367</v>
      </c>
      <c r="T174" t="s">
        <v>26</v>
      </c>
    </row>
    <row r="175" spans="1:20" x14ac:dyDescent="0.3">
      <c r="A175" t="s">
        <v>20</v>
      </c>
      <c r="B175" s="1">
        <v>43511</v>
      </c>
      <c r="C175">
        <v>7</v>
      </c>
      <c r="D175" t="s">
        <v>71</v>
      </c>
      <c r="E175" t="s">
        <v>149</v>
      </c>
      <c r="F175" t="s">
        <v>71</v>
      </c>
      <c r="G175">
        <v>91</v>
      </c>
      <c r="H175">
        <v>91</v>
      </c>
      <c r="I175">
        <v>91</v>
      </c>
      <c r="J175" t="s">
        <v>65</v>
      </c>
      <c r="K175" t="s">
        <v>109</v>
      </c>
      <c r="L175" t="s">
        <v>65</v>
      </c>
      <c r="M175" t="s">
        <v>150</v>
      </c>
      <c r="N175" t="s">
        <v>142</v>
      </c>
      <c r="O175" t="s">
        <v>150</v>
      </c>
      <c r="P175" t="s">
        <v>83</v>
      </c>
      <c r="Q175">
        <v>134</v>
      </c>
      <c r="R175" t="s">
        <v>222</v>
      </c>
      <c r="S175" t="e" vm="55">
        <f>_FV(-3,"51")</f>
        <v>#VALUE!</v>
      </c>
      <c r="T175" t="s">
        <v>26</v>
      </c>
    </row>
    <row r="176" spans="1:20" x14ac:dyDescent="0.3">
      <c r="A176" t="s">
        <v>20</v>
      </c>
      <c r="B176" s="1">
        <v>43511</v>
      </c>
      <c r="C176">
        <v>4</v>
      </c>
      <c r="D176" t="s">
        <v>114</v>
      </c>
      <c r="E176" t="s">
        <v>356</v>
      </c>
      <c r="F176" t="s">
        <v>114</v>
      </c>
      <c r="G176">
        <v>86</v>
      </c>
      <c r="H176">
        <v>86</v>
      </c>
      <c r="I176">
        <v>83</v>
      </c>
      <c r="J176" t="s">
        <v>28</v>
      </c>
      <c r="K176" t="s">
        <v>28</v>
      </c>
      <c r="L176" t="s">
        <v>99</v>
      </c>
      <c r="M176" t="s">
        <v>330</v>
      </c>
      <c r="N176" t="s">
        <v>282</v>
      </c>
      <c r="O176" t="s">
        <v>330</v>
      </c>
      <c r="P176" t="s">
        <v>115</v>
      </c>
      <c r="Q176">
        <v>178</v>
      </c>
      <c r="R176" t="s">
        <v>305</v>
      </c>
      <c r="S176" t="e" vm="56">
        <f>_FV(-3,"25")</f>
        <v>#VALUE!</v>
      </c>
      <c r="T176" t="s">
        <v>26</v>
      </c>
    </row>
    <row r="177" spans="1:20" x14ac:dyDescent="0.3">
      <c r="A177" t="s">
        <v>20</v>
      </c>
      <c r="B177" s="1">
        <v>43511</v>
      </c>
      <c r="C177">
        <v>19</v>
      </c>
      <c r="D177" t="s">
        <v>21</v>
      </c>
      <c r="E177" t="s">
        <v>47</v>
      </c>
      <c r="F177" t="s">
        <v>208</v>
      </c>
      <c r="G177">
        <v>61</v>
      </c>
      <c r="H177">
        <v>64</v>
      </c>
      <c r="I177">
        <v>57</v>
      </c>
      <c r="J177" t="s">
        <v>224</v>
      </c>
      <c r="K177" t="s">
        <v>345</v>
      </c>
      <c r="L177" t="s">
        <v>368</v>
      </c>
      <c r="M177" t="s">
        <v>227</v>
      </c>
      <c r="N177" t="s">
        <v>150</v>
      </c>
      <c r="O177" t="s">
        <v>231</v>
      </c>
      <c r="P177" t="s">
        <v>112</v>
      </c>
      <c r="Q177">
        <v>214</v>
      </c>
      <c r="R177" t="s">
        <v>55</v>
      </c>
      <c r="S177" t="s">
        <v>369</v>
      </c>
      <c r="T177" t="s">
        <v>26</v>
      </c>
    </row>
    <row r="178" spans="1:20" x14ac:dyDescent="0.3">
      <c r="A178" t="s">
        <v>20</v>
      </c>
      <c r="B178" s="1">
        <v>43511</v>
      </c>
      <c r="C178">
        <v>9</v>
      </c>
      <c r="D178" t="s">
        <v>118</v>
      </c>
      <c r="E178" t="s">
        <v>118</v>
      </c>
      <c r="F178" t="s">
        <v>62</v>
      </c>
      <c r="G178">
        <v>92</v>
      </c>
      <c r="H178">
        <v>92</v>
      </c>
      <c r="I178">
        <v>92</v>
      </c>
      <c r="J178" t="s">
        <v>65</v>
      </c>
      <c r="K178" t="s">
        <v>65</v>
      </c>
      <c r="L178" t="s">
        <v>64</v>
      </c>
      <c r="M178" t="s">
        <v>141</v>
      </c>
      <c r="N178" t="s">
        <v>141</v>
      </c>
      <c r="O178" t="s">
        <v>209</v>
      </c>
      <c r="P178" t="s">
        <v>133</v>
      </c>
      <c r="Q178">
        <v>173</v>
      </c>
      <c r="R178" t="s">
        <v>124</v>
      </c>
      <c r="S178" t="e" vm="27">
        <f>_FV(-3,"53")</f>
        <v>#VALUE!</v>
      </c>
      <c r="T178" t="s">
        <v>26</v>
      </c>
    </row>
    <row r="179" spans="1:20" x14ac:dyDescent="0.3">
      <c r="A179" t="s">
        <v>20</v>
      </c>
      <c r="B179" s="1">
        <v>43511</v>
      </c>
      <c r="C179">
        <v>16</v>
      </c>
      <c r="D179" t="s">
        <v>291</v>
      </c>
      <c r="E179" t="s">
        <v>370</v>
      </c>
      <c r="F179" t="s">
        <v>219</v>
      </c>
      <c r="G179">
        <v>62</v>
      </c>
      <c r="H179">
        <v>69</v>
      </c>
      <c r="I179">
        <v>59</v>
      </c>
      <c r="J179" t="s">
        <v>81</v>
      </c>
      <c r="K179" t="s">
        <v>64</v>
      </c>
      <c r="L179" t="s">
        <v>44</v>
      </c>
      <c r="M179" t="s">
        <v>23</v>
      </c>
      <c r="N179" t="s">
        <v>273</v>
      </c>
      <c r="O179" t="s">
        <v>23</v>
      </c>
      <c r="P179" t="s">
        <v>271</v>
      </c>
      <c r="Q179">
        <v>214</v>
      </c>
      <c r="R179" t="s">
        <v>371</v>
      </c>
      <c r="S179" t="s">
        <v>372</v>
      </c>
      <c r="T179" t="s">
        <v>26</v>
      </c>
    </row>
    <row r="180" spans="1:20" x14ac:dyDescent="0.3">
      <c r="A180" t="s">
        <v>20</v>
      </c>
      <c r="B180" s="1">
        <v>43511</v>
      </c>
      <c r="C180">
        <v>8</v>
      </c>
      <c r="D180" t="s">
        <v>118</v>
      </c>
      <c r="E180" t="s">
        <v>71</v>
      </c>
      <c r="F180" t="s">
        <v>118</v>
      </c>
      <c r="G180">
        <v>92</v>
      </c>
      <c r="H180">
        <v>92</v>
      </c>
      <c r="I180">
        <v>91</v>
      </c>
      <c r="J180" t="s">
        <v>119</v>
      </c>
      <c r="K180" t="s">
        <v>65</v>
      </c>
      <c r="L180" t="s">
        <v>64</v>
      </c>
      <c r="M180" t="s">
        <v>209</v>
      </c>
      <c r="N180" t="s">
        <v>209</v>
      </c>
      <c r="O180" t="s">
        <v>254</v>
      </c>
      <c r="P180" t="s">
        <v>76</v>
      </c>
      <c r="Q180">
        <v>46</v>
      </c>
      <c r="R180" t="s">
        <v>92</v>
      </c>
      <c r="S180" t="e" vm="28">
        <f>_FV(-3,"52")</f>
        <v>#VALUE!</v>
      </c>
      <c r="T180" t="s">
        <v>26</v>
      </c>
    </row>
    <row r="181" spans="1:20" x14ac:dyDescent="0.3">
      <c r="A181" t="s">
        <v>20</v>
      </c>
      <c r="B181" s="1">
        <v>43511</v>
      </c>
      <c r="C181">
        <v>18</v>
      </c>
      <c r="D181" t="s">
        <v>201</v>
      </c>
      <c r="E181" t="s">
        <v>291</v>
      </c>
      <c r="F181" t="s">
        <v>264</v>
      </c>
      <c r="G181">
        <v>60</v>
      </c>
      <c r="H181">
        <v>63</v>
      </c>
      <c r="I181">
        <v>59</v>
      </c>
      <c r="J181" t="s">
        <v>224</v>
      </c>
      <c r="K181" t="s">
        <v>49</v>
      </c>
      <c r="L181" t="s">
        <v>373</v>
      </c>
      <c r="M181" t="s">
        <v>150</v>
      </c>
      <c r="N181" t="s">
        <v>90</v>
      </c>
      <c r="O181" t="s">
        <v>150</v>
      </c>
      <c r="P181" t="s">
        <v>68</v>
      </c>
      <c r="Q181">
        <v>198</v>
      </c>
      <c r="R181" t="s">
        <v>164</v>
      </c>
      <c r="S181" t="s">
        <v>374</v>
      </c>
      <c r="T181" t="s">
        <v>26</v>
      </c>
    </row>
    <row r="182" spans="1:20" x14ac:dyDescent="0.3">
      <c r="A182" t="s">
        <v>20</v>
      </c>
      <c r="B182" s="1">
        <v>43511</v>
      </c>
      <c r="C182">
        <v>17</v>
      </c>
      <c r="D182" t="s">
        <v>220</v>
      </c>
      <c r="E182" t="s">
        <v>370</v>
      </c>
      <c r="F182" t="s">
        <v>201</v>
      </c>
      <c r="G182">
        <v>61</v>
      </c>
      <c r="H182">
        <v>63</v>
      </c>
      <c r="I182">
        <v>58</v>
      </c>
      <c r="J182" t="s">
        <v>35</v>
      </c>
      <c r="K182" t="s">
        <v>28</v>
      </c>
      <c r="L182" t="s">
        <v>216</v>
      </c>
      <c r="M182" t="s">
        <v>90</v>
      </c>
      <c r="N182" t="s">
        <v>23</v>
      </c>
      <c r="O182" t="s">
        <v>29</v>
      </c>
      <c r="P182" t="s">
        <v>40</v>
      </c>
      <c r="Q182">
        <v>213</v>
      </c>
      <c r="R182" t="s">
        <v>375</v>
      </c>
      <c r="S182" t="s">
        <v>376</v>
      </c>
      <c r="T182" t="s">
        <v>26</v>
      </c>
    </row>
    <row r="183" spans="1:20" x14ac:dyDescent="0.3">
      <c r="A183" t="s">
        <v>20</v>
      </c>
      <c r="B183" s="1">
        <v>43511</v>
      </c>
      <c r="C183">
        <v>22</v>
      </c>
      <c r="D183" t="s">
        <v>281</v>
      </c>
      <c r="E183" t="s">
        <v>27</v>
      </c>
      <c r="F183" t="s">
        <v>281</v>
      </c>
      <c r="G183">
        <v>70</v>
      </c>
      <c r="H183">
        <v>70</v>
      </c>
      <c r="I183">
        <v>65</v>
      </c>
      <c r="J183" t="s">
        <v>44</v>
      </c>
      <c r="K183" t="s">
        <v>100</v>
      </c>
      <c r="L183" t="s">
        <v>377</v>
      </c>
      <c r="M183" t="s">
        <v>180</v>
      </c>
      <c r="N183" t="s">
        <v>180</v>
      </c>
      <c r="O183" t="s">
        <v>132</v>
      </c>
      <c r="P183" t="s">
        <v>77</v>
      </c>
      <c r="Q183">
        <v>187</v>
      </c>
      <c r="R183" t="s">
        <v>145</v>
      </c>
      <c r="S183" t="s">
        <v>378</v>
      </c>
      <c r="T183" t="s">
        <v>26</v>
      </c>
    </row>
    <row r="184" spans="1:20" x14ac:dyDescent="0.3">
      <c r="A184" t="s">
        <v>20</v>
      </c>
      <c r="B184" s="1">
        <v>43511</v>
      </c>
      <c r="C184">
        <v>21</v>
      </c>
      <c r="D184" t="s">
        <v>27</v>
      </c>
      <c r="E184" t="s">
        <v>258</v>
      </c>
      <c r="F184" t="s">
        <v>27</v>
      </c>
      <c r="G184">
        <v>65</v>
      </c>
      <c r="H184">
        <v>65</v>
      </c>
      <c r="I184">
        <v>60</v>
      </c>
      <c r="J184" t="s">
        <v>35</v>
      </c>
      <c r="K184" t="s">
        <v>36</v>
      </c>
      <c r="L184" t="s">
        <v>292</v>
      </c>
      <c r="M184" t="s">
        <v>132</v>
      </c>
      <c r="N184" t="s">
        <v>45</v>
      </c>
      <c r="O184" t="s">
        <v>66</v>
      </c>
      <c r="P184" t="s">
        <v>101</v>
      </c>
      <c r="Q184">
        <v>203</v>
      </c>
      <c r="R184" t="s">
        <v>230</v>
      </c>
      <c r="S184" t="s">
        <v>379</v>
      </c>
      <c r="T184" t="s">
        <v>26</v>
      </c>
    </row>
    <row r="185" spans="1:20" x14ac:dyDescent="0.3">
      <c r="A185" t="s">
        <v>20</v>
      </c>
      <c r="B185" s="1">
        <v>43511</v>
      </c>
      <c r="C185">
        <v>20</v>
      </c>
      <c r="D185" t="s">
        <v>21</v>
      </c>
      <c r="E185" t="s">
        <v>264</v>
      </c>
      <c r="F185" t="s">
        <v>200</v>
      </c>
      <c r="G185">
        <v>61</v>
      </c>
      <c r="H185">
        <v>64</v>
      </c>
      <c r="I185">
        <v>61</v>
      </c>
      <c r="J185" t="s">
        <v>377</v>
      </c>
      <c r="K185" t="s">
        <v>345</v>
      </c>
      <c r="L185" t="s">
        <v>373</v>
      </c>
      <c r="M185" t="s">
        <v>45</v>
      </c>
      <c r="N185" t="s">
        <v>227</v>
      </c>
      <c r="O185" t="s">
        <v>45</v>
      </c>
      <c r="P185" t="s">
        <v>104</v>
      </c>
      <c r="Q185">
        <v>204</v>
      </c>
      <c r="R185" t="s">
        <v>225</v>
      </c>
      <c r="S185" t="s">
        <v>380</v>
      </c>
      <c r="T185" t="s">
        <v>26</v>
      </c>
    </row>
    <row r="186" spans="1:20" x14ac:dyDescent="0.3">
      <c r="A186" t="s">
        <v>20</v>
      </c>
      <c r="B186" s="1">
        <v>43512</v>
      </c>
      <c r="C186">
        <v>21</v>
      </c>
      <c r="D186" t="s">
        <v>247</v>
      </c>
      <c r="E186" t="s">
        <v>201</v>
      </c>
      <c r="F186" t="s">
        <v>247</v>
      </c>
      <c r="G186">
        <v>64</v>
      </c>
      <c r="H186">
        <v>64</v>
      </c>
      <c r="I186">
        <v>59</v>
      </c>
      <c r="J186" t="s">
        <v>224</v>
      </c>
      <c r="K186" t="s">
        <v>345</v>
      </c>
      <c r="L186" t="s">
        <v>292</v>
      </c>
      <c r="M186" t="s">
        <v>181</v>
      </c>
      <c r="N186" t="s">
        <v>181</v>
      </c>
      <c r="O186" t="s">
        <v>52</v>
      </c>
      <c r="P186" t="s">
        <v>183</v>
      </c>
      <c r="Q186">
        <v>184</v>
      </c>
      <c r="R186" t="s">
        <v>262</v>
      </c>
      <c r="S186" t="s">
        <v>381</v>
      </c>
      <c r="T186" t="s">
        <v>26</v>
      </c>
    </row>
    <row r="187" spans="1:20" x14ac:dyDescent="0.3">
      <c r="A187" t="s">
        <v>20</v>
      </c>
      <c r="B187" s="1">
        <v>43512</v>
      </c>
      <c r="C187">
        <v>5</v>
      </c>
      <c r="D187" t="s">
        <v>58</v>
      </c>
      <c r="E187" t="s">
        <v>62</v>
      </c>
      <c r="F187" t="s">
        <v>79</v>
      </c>
      <c r="G187">
        <v>88</v>
      </c>
      <c r="H187">
        <v>88</v>
      </c>
      <c r="I187">
        <v>88</v>
      </c>
      <c r="J187" t="s">
        <v>361</v>
      </c>
      <c r="K187" t="s">
        <v>163</v>
      </c>
      <c r="L187" t="s">
        <v>361</v>
      </c>
      <c r="M187" t="s">
        <v>122</v>
      </c>
      <c r="N187" t="s">
        <v>315</v>
      </c>
      <c r="O187" t="s">
        <v>122</v>
      </c>
      <c r="P187" t="s">
        <v>70</v>
      </c>
      <c r="Q187">
        <v>140</v>
      </c>
      <c r="R187" t="s">
        <v>183</v>
      </c>
      <c r="S187" t="e" vm="23">
        <f>_FV(-3,"54")</f>
        <v>#VALUE!</v>
      </c>
      <c r="T187" t="s">
        <v>26</v>
      </c>
    </row>
    <row r="188" spans="1:20" x14ac:dyDescent="0.3">
      <c r="A188" t="s">
        <v>20</v>
      </c>
      <c r="B188" s="1">
        <v>43512</v>
      </c>
      <c r="C188">
        <v>20</v>
      </c>
      <c r="D188" t="s">
        <v>201</v>
      </c>
      <c r="E188" t="s">
        <v>317</v>
      </c>
      <c r="F188" t="s">
        <v>21</v>
      </c>
      <c r="G188">
        <v>60</v>
      </c>
      <c r="H188">
        <v>64</v>
      </c>
      <c r="I188">
        <v>57</v>
      </c>
      <c r="J188" t="s">
        <v>373</v>
      </c>
      <c r="K188" t="s">
        <v>100</v>
      </c>
      <c r="L188" t="s">
        <v>368</v>
      </c>
      <c r="M188" t="s">
        <v>52</v>
      </c>
      <c r="N188" t="s">
        <v>190</v>
      </c>
      <c r="O188" t="s">
        <v>52</v>
      </c>
      <c r="P188" t="s">
        <v>222</v>
      </c>
      <c r="Q188">
        <v>199</v>
      </c>
      <c r="R188" t="s">
        <v>160</v>
      </c>
      <c r="S188" t="s">
        <v>382</v>
      </c>
      <c r="T188" t="s">
        <v>26</v>
      </c>
    </row>
    <row r="189" spans="1:20" x14ac:dyDescent="0.3">
      <c r="A189" t="s">
        <v>20</v>
      </c>
      <c r="B189" s="1">
        <v>43512</v>
      </c>
      <c r="C189">
        <v>16</v>
      </c>
      <c r="D189" t="s">
        <v>335</v>
      </c>
      <c r="E189" t="s">
        <v>47</v>
      </c>
      <c r="F189" t="s">
        <v>250</v>
      </c>
      <c r="G189">
        <v>59</v>
      </c>
      <c r="H189">
        <v>64</v>
      </c>
      <c r="I189">
        <v>58</v>
      </c>
      <c r="J189" t="s">
        <v>292</v>
      </c>
      <c r="K189" t="s">
        <v>89</v>
      </c>
      <c r="L189" t="s">
        <v>383</v>
      </c>
      <c r="M189" t="s">
        <v>193</v>
      </c>
      <c r="N189" t="s">
        <v>306</v>
      </c>
      <c r="O189" t="s">
        <v>193</v>
      </c>
      <c r="P189" t="s">
        <v>112</v>
      </c>
      <c r="Q189">
        <v>170</v>
      </c>
      <c r="R189" t="s">
        <v>294</v>
      </c>
      <c r="S189" t="s">
        <v>384</v>
      </c>
      <c r="T189" t="s">
        <v>26</v>
      </c>
    </row>
    <row r="190" spans="1:20" x14ac:dyDescent="0.3">
      <c r="A190" t="s">
        <v>20</v>
      </c>
      <c r="B190" s="1">
        <v>43512</v>
      </c>
      <c r="C190">
        <v>13</v>
      </c>
      <c r="D190" t="s">
        <v>385</v>
      </c>
      <c r="E190" t="s">
        <v>385</v>
      </c>
      <c r="F190" t="s">
        <v>157</v>
      </c>
      <c r="G190">
        <v>71</v>
      </c>
      <c r="H190">
        <v>82</v>
      </c>
      <c r="I190">
        <v>71</v>
      </c>
      <c r="J190" t="s">
        <v>89</v>
      </c>
      <c r="K190" t="s">
        <v>119</v>
      </c>
      <c r="L190" t="s">
        <v>361</v>
      </c>
      <c r="M190" t="s">
        <v>283</v>
      </c>
      <c r="N190" t="s">
        <v>386</v>
      </c>
      <c r="O190" t="s">
        <v>282</v>
      </c>
      <c r="P190" t="s">
        <v>173</v>
      </c>
      <c r="Q190">
        <v>174</v>
      </c>
      <c r="R190" t="s">
        <v>280</v>
      </c>
      <c r="S190" t="s">
        <v>387</v>
      </c>
      <c r="T190" t="s">
        <v>26</v>
      </c>
    </row>
    <row r="191" spans="1:20" x14ac:dyDescent="0.3">
      <c r="A191" t="s">
        <v>20</v>
      </c>
      <c r="B191" s="1">
        <v>43512</v>
      </c>
      <c r="C191">
        <v>15</v>
      </c>
      <c r="D191" t="s">
        <v>247</v>
      </c>
      <c r="E191" t="s">
        <v>342</v>
      </c>
      <c r="F191" t="s">
        <v>57</v>
      </c>
      <c r="G191">
        <v>62</v>
      </c>
      <c r="H191">
        <v>67</v>
      </c>
      <c r="I191">
        <v>61</v>
      </c>
      <c r="J191" t="s">
        <v>388</v>
      </c>
      <c r="K191" t="s">
        <v>36</v>
      </c>
      <c r="L191" t="s">
        <v>389</v>
      </c>
      <c r="M191" t="s">
        <v>311</v>
      </c>
      <c r="N191" t="s">
        <v>282</v>
      </c>
      <c r="O191" t="s">
        <v>311</v>
      </c>
      <c r="P191" t="s">
        <v>112</v>
      </c>
      <c r="Q191">
        <v>174</v>
      </c>
      <c r="R191" t="s">
        <v>241</v>
      </c>
      <c r="S191" t="s">
        <v>390</v>
      </c>
      <c r="T191" t="s">
        <v>26</v>
      </c>
    </row>
    <row r="192" spans="1:20" x14ac:dyDescent="0.3">
      <c r="A192" t="s">
        <v>20</v>
      </c>
      <c r="B192" s="1">
        <v>43512</v>
      </c>
      <c r="C192">
        <v>14</v>
      </c>
      <c r="D192" t="s">
        <v>247</v>
      </c>
      <c r="E192" t="s">
        <v>243</v>
      </c>
      <c r="F192" t="s">
        <v>185</v>
      </c>
      <c r="G192">
        <v>65</v>
      </c>
      <c r="H192">
        <v>72</v>
      </c>
      <c r="I192">
        <v>64</v>
      </c>
      <c r="J192" t="s">
        <v>44</v>
      </c>
      <c r="K192" t="s">
        <v>99</v>
      </c>
      <c r="L192" t="s">
        <v>388</v>
      </c>
      <c r="M192" t="s">
        <v>282</v>
      </c>
      <c r="N192" t="s">
        <v>357</v>
      </c>
      <c r="O192" t="s">
        <v>282</v>
      </c>
      <c r="P192" t="s">
        <v>128</v>
      </c>
      <c r="Q192">
        <v>175</v>
      </c>
      <c r="R192" t="s">
        <v>164</v>
      </c>
      <c r="S192" t="s">
        <v>391</v>
      </c>
      <c r="T192" t="s">
        <v>26</v>
      </c>
    </row>
    <row r="193" spans="1:20" x14ac:dyDescent="0.3">
      <c r="A193" t="s">
        <v>20</v>
      </c>
      <c r="B193" s="1">
        <v>43512</v>
      </c>
      <c r="C193">
        <v>19</v>
      </c>
      <c r="D193" t="s">
        <v>220</v>
      </c>
      <c r="E193" t="s">
        <v>392</v>
      </c>
      <c r="F193" t="s">
        <v>48</v>
      </c>
      <c r="G193">
        <v>58</v>
      </c>
      <c r="H193">
        <v>65</v>
      </c>
      <c r="I193">
        <v>56</v>
      </c>
      <c r="J193" t="s">
        <v>388</v>
      </c>
      <c r="K193" t="s">
        <v>81</v>
      </c>
      <c r="L193" t="s">
        <v>393</v>
      </c>
      <c r="M193" t="s">
        <v>190</v>
      </c>
      <c r="N193" t="s">
        <v>45</v>
      </c>
      <c r="O193" t="s">
        <v>181</v>
      </c>
      <c r="P193" t="s">
        <v>112</v>
      </c>
      <c r="Q193">
        <v>198</v>
      </c>
      <c r="R193" t="s">
        <v>230</v>
      </c>
      <c r="S193" t="s">
        <v>394</v>
      </c>
      <c r="T193" t="s">
        <v>26</v>
      </c>
    </row>
    <row r="194" spans="1:20" x14ac:dyDescent="0.3">
      <c r="A194" t="s">
        <v>20</v>
      </c>
      <c r="B194" s="1">
        <v>43512</v>
      </c>
      <c r="C194">
        <v>18</v>
      </c>
      <c r="D194" t="s">
        <v>258</v>
      </c>
      <c r="E194" t="s">
        <v>392</v>
      </c>
      <c r="F194" t="s">
        <v>21</v>
      </c>
      <c r="G194">
        <v>63</v>
      </c>
      <c r="H194">
        <v>63</v>
      </c>
      <c r="I194">
        <v>58</v>
      </c>
      <c r="J194" t="s">
        <v>345</v>
      </c>
      <c r="K194" t="s">
        <v>345</v>
      </c>
      <c r="L194" t="s">
        <v>368</v>
      </c>
      <c r="M194" t="s">
        <v>45</v>
      </c>
      <c r="N194" t="s">
        <v>96</v>
      </c>
      <c r="O194" t="s">
        <v>45</v>
      </c>
      <c r="P194" t="s">
        <v>173</v>
      </c>
      <c r="Q194">
        <v>223</v>
      </c>
      <c r="R194" t="s">
        <v>234</v>
      </c>
      <c r="S194" t="s">
        <v>395</v>
      </c>
      <c r="T194" t="s">
        <v>26</v>
      </c>
    </row>
    <row r="195" spans="1:20" x14ac:dyDescent="0.3">
      <c r="A195" t="s">
        <v>20</v>
      </c>
      <c r="B195" s="1">
        <v>43512</v>
      </c>
      <c r="C195">
        <v>17</v>
      </c>
      <c r="D195" t="s">
        <v>335</v>
      </c>
      <c r="E195" t="s">
        <v>214</v>
      </c>
      <c r="F195" t="s">
        <v>342</v>
      </c>
      <c r="G195">
        <v>59</v>
      </c>
      <c r="H195">
        <v>61</v>
      </c>
      <c r="I195">
        <v>56</v>
      </c>
      <c r="J195" t="s">
        <v>292</v>
      </c>
      <c r="K195" t="s">
        <v>396</v>
      </c>
      <c r="L195" t="s">
        <v>397</v>
      </c>
      <c r="M195" t="s">
        <v>96</v>
      </c>
      <c r="N195" t="s">
        <v>193</v>
      </c>
      <c r="O195" t="s">
        <v>96</v>
      </c>
      <c r="P195" t="s">
        <v>92</v>
      </c>
      <c r="Q195">
        <v>219</v>
      </c>
      <c r="R195" t="s">
        <v>55</v>
      </c>
      <c r="S195" t="s">
        <v>398</v>
      </c>
      <c r="T195" t="s">
        <v>26</v>
      </c>
    </row>
    <row r="196" spans="1:20" x14ac:dyDescent="0.3">
      <c r="A196" t="s">
        <v>20</v>
      </c>
      <c r="B196" s="1">
        <v>43512</v>
      </c>
      <c r="C196">
        <v>0</v>
      </c>
      <c r="D196" t="s">
        <v>310</v>
      </c>
      <c r="E196" t="s">
        <v>195</v>
      </c>
      <c r="F196" t="s">
        <v>310</v>
      </c>
      <c r="G196">
        <v>79</v>
      </c>
      <c r="H196">
        <v>79</v>
      </c>
      <c r="I196">
        <v>76</v>
      </c>
      <c r="J196" t="s">
        <v>99</v>
      </c>
      <c r="K196" t="s">
        <v>99</v>
      </c>
      <c r="L196" t="s">
        <v>100</v>
      </c>
      <c r="M196" t="s">
        <v>141</v>
      </c>
      <c r="N196" t="s">
        <v>141</v>
      </c>
      <c r="O196" t="s">
        <v>137</v>
      </c>
      <c r="P196" t="s">
        <v>173</v>
      </c>
      <c r="Q196">
        <v>182</v>
      </c>
      <c r="R196" t="s">
        <v>207</v>
      </c>
      <c r="S196" t="e" vm="57">
        <f>_FV(-3,"48")</f>
        <v>#VALUE!</v>
      </c>
      <c r="T196" t="s">
        <v>26</v>
      </c>
    </row>
    <row r="197" spans="1:20" x14ac:dyDescent="0.3">
      <c r="A197" t="s">
        <v>20</v>
      </c>
      <c r="B197" s="1">
        <v>43512</v>
      </c>
      <c r="C197">
        <v>11</v>
      </c>
      <c r="D197" t="s">
        <v>58</v>
      </c>
      <c r="E197" t="s">
        <v>58</v>
      </c>
      <c r="F197" t="s">
        <v>64</v>
      </c>
      <c r="G197">
        <v>91</v>
      </c>
      <c r="H197">
        <v>93</v>
      </c>
      <c r="I197">
        <v>91</v>
      </c>
      <c r="J197" t="s">
        <v>100</v>
      </c>
      <c r="K197" t="s">
        <v>100</v>
      </c>
      <c r="L197" t="s">
        <v>35</v>
      </c>
      <c r="M197" t="s">
        <v>306</v>
      </c>
      <c r="N197" t="s">
        <v>306</v>
      </c>
      <c r="O197" t="s">
        <v>122</v>
      </c>
      <c r="P197" t="s">
        <v>105</v>
      </c>
      <c r="Q197">
        <v>126</v>
      </c>
      <c r="R197" t="s">
        <v>183</v>
      </c>
      <c r="S197" t="s">
        <v>399</v>
      </c>
      <c r="T197" t="s">
        <v>26</v>
      </c>
    </row>
    <row r="198" spans="1:20" x14ac:dyDescent="0.3">
      <c r="A198" t="s">
        <v>20</v>
      </c>
      <c r="B198" s="1">
        <v>43512</v>
      </c>
      <c r="C198">
        <v>3</v>
      </c>
      <c r="D198" t="s">
        <v>71</v>
      </c>
      <c r="E198" t="s">
        <v>107</v>
      </c>
      <c r="F198" t="s">
        <v>71</v>
      </c>
      <c r="G198">
        <v>86</v>
      </c>
      <c r="H198">
        <v>86</v>
      </c>
      <c r="I198">
        <v>84</v>
      </c>
      <c r="J198" t="s">
        <v>345</v>
      </c>
      <c r="K198" t="s">
        <v>36</v>
      </c>
      <c r="L198" t="s">
        <v>345</v>
      </c>
      <c r="M198" t="s">
        <v>330</v>
      </c>
      <c r="N198" t="s">
        <v>329</v>
      </c>
      <c r="O198" t="s">
        <v>330</v>
      </c>
      <c r="P198" t="s">
        <v>138</v>
      </c>
      <c r="Q198">
        <v>174</v>
      </c>
      <c r="R198" t="s">
        <v>54</v>
      </c>
      <c r="S198" t="e" vm="23">
        <f>_FV(-3,"54")</f>
        <v>#VALUE!</v>
      </c>
      <c r="T198" t="s">
        <v>26</v>
      </c>
    </row>
    <row r="199" spans="1:20" x14ac:dyDescent="0.3">
      <c r="A199" t="s">
        <v>20</v>
      </c>
      <c r="B199" s="1">
        <v>43512</v>
      </c>
      <c r="C199">
        <v>6</v>
      </c>
      <c r="D199" t="s">
        <v>136</v>
      </c>
      <c r="E199" t="s">
        <v>95</v>
      </c>
      <c r="F199" t="s">
        <v>136</v>
      </c>
      <c r="G199">
        <v>89</v>
      </c>
      <c r="H199">
        <v>89</v>
      </c>
      <c r="I199">
        <v>88</v>
      </c>
      <c r="J199" t="s">
        <v>361</v>
      </c>
      <c r="K199" t="s">
        <v>163</v>
      </c>
      <c r="L199" t="s">
        <v>361</v>
      </c>
      <c r="M199" t="s">
        <v>29</v>
      </c>
      <c r="N199" t="s">
        <v>141</v>
      </c>
      <c r="O199" t="s">
        <v>29</v>
      </c>
      <c r="P199" t="s">
        <v>115</v>
      </c>
      <c r="Q199">
        <v>130</v>
      </c>
      <c r="R199" t="s">
        <v>104</v>
      </c>
      <c r="S199" t="e" vm="57">
        <f>_FV(-3,"48")</f>
        <v>#VALUE!</v>
      </c>
      <c r="T199" t="s">
        <v>26</v>
      </c>
    </row>
    <row r="200" spans="1:20" x14ac:dyDescent="0.3">
      <c r="A200" t="s">
        <v>20</v>
      </c>
      <c r="B200" s="1">
        <v>43512</v>
      </c>
      <c r="C200">
        <v>9</v>
      </c>
      <c r="D200" t="s">
        <v>64</v>
      </c>
      <c r="E200" t="s">
        <v>65</v>
      </c>
      <c r="F200" t="s">
        <v>64</v>
      </c>
      <c r="G200">
        <v>92</v>
      </c>
      <c r="H200">
        <v>92</v>
      </c>
      <c r="I200">
        <v>91</v>
      </c>
      <c r="J200" t="s">
        <v>216</v>
      </c>
      <c r="K200" t="s">
        <v>216</v>
      </c>
      <c r="L200" t="s">
        <v>396</v>
      </c>
      <c r="M200" t="s">
        <v>122</v>
      </c>
      <c r="N200" t="s">
        <v>122</v>
      </c>
      <c r="O200" t="s">
        <v>142</v>
      </c>
      <c r="P200" t="s">
        <v>178</v>
      </c>
      <c r="Q200">
        <v>127</v>
      </c>
      <c r="R200" t="s">
        <v>173</v>
      </c>
      <c r="S200" t="e" vm="27">
        <f>_FV(-3,"53")</f>
        <v>#VALUE!</v>
      </c>
      <c r="T200" t="s">
        <v>26</v>
      </c>
    </row>
    <row r="201" spans="1:20" x14ac:dyDescent="0.3">
      <c r="A201" t="s">
        <v>20</v>
      </c>
      <c r="B201" s="1">
        <v>43512</v>
      </c>
      <c r="C201">
        <v>1</v>
      </c>
      <c r="D201" t="s">
        <v>356</v>
      </c>
      <c r="E201" t="s">
        <v>310</v>
      </c>
      <c r="F201" t="s">
        <v>356</v>
      </c>
      <c r="G201">
        <v>82</v>
      </c>
      <c r="H201">
        <v>82</v>
      </c>
      <c r="I201">
        <v>79</v>
      </c>
      <c r="J201" t="s">
        <v>49</v>
      </c>
      <c r="K201" t="s">
        <v>99</v>
      </c>
      <c r="L201" t="s">
        <v>49</v>
      </c>
      <c r="M201" t="s">
        <v>312</v>
      </c>
      <c r="N201" t="s">
        <v>312</v>
      </c>
      <c r="O201" t="s">
        <v>141</v>
      </c>
      <c r="P201" t="s">
        <v>134</v>
      </c>
      <c r="Q201">
        <v>180</v>
      </c>
      <c r="R201" t="s">
        <v>305</v>
      </c>
      <c r="S201" t="e" vm="23">
        <f>_FV(-3,"54")</f>
        <v>#VALUE!</v>
      </c>
      <c r="T201" t="s">
        <v>26</v>
      </c>
    </row>
    <row r="202" spans="1:20" x14ac:dyDescent="0.3">
      <c r="A202" t="s">
        <v>20</v>
      </c>
      <c r="B202" s="1">
        <v>43512</v>
      </c>
      <c r="C202">
        <v>23</v>
      </c>
      <c r="D202" t="s">
        <v>229</v>
      </c>
      <c r="E202" t="s">
        <v>385</v>
      </c>
      <c r="F202" t="s">
        <v>229</v>
      </c>
      <c r="G202">
        <v>72</v>
      </c>
      <c r="H202">
        <v>73</v>
      </c>
      <c r="I202">
        <v>69</v>
      </c>
      <c r="J202" t="s">
        <v>44</v>
      </c>
      <c r="K202" t="s">
        <v>163</v>
      </c>
      <c r="L202" t="s">
        <v>35</v>
      </c>
      <c r="M202" t="s">
        <v>227</v>
      </c>
      <c r="N202" t="s">
        <v>227</v>
      </c>
      <c r="O202" t="s">
        <v>132</v>
      </c>
      <c r="P202" t="s">
        <v>128</v>
      </c>
      <c r="Q202">
        <v>179</v>
      </c>
      <c r="R202" t="s">
        <v>151</v>
      </c>
      <c r="S202" t="e" vm="23">
        <f>_FV(-3,"54")</f>
        <v>#VALUE!</v>
      </c>
      <c r="T202" t="s">
        <v>26</v>
      </c>
    </row>
    <row r="203" spans="1:20" x14ac:dyDescent="0.3">
      <c r="A203" t="s">
        <v>20</v>
      </c>
      <c r="B203" s="1">
        <v>43512</v>
      </c>
      <c r="C203">
        <v>22</v>
      </c>
      <c r="D203" t="s">
        <v>385</v>
      </c>
      <c r="E203" t="s">
        <v>247</v>
      </c>
      <c r="F203" t="s">
        <v>385</v>
      </c>
      <c r="G203">
        <v>69</v>
      </c>
      <c r="H203">
        <v>69</v>
      </c>
      <c r="I203">
        <v>63</v>
      </c>
      <c r="J203" t="s">
        <v>44</v>
      </c>
      <c r="K203" t="s">
        <v>44</v>
      </c>
      <c r="L203" t="s">
        <v>373</v>
      </c>
      <c r="M203" t="s">
        <v>45</v>
      </c>
      <c r="N203" t="s">
        <v>45</v>
      </c>
      <c r="O203" t="s">
        <v>181</v>
      </c>
      <c r="P203" t="s">
        <v>128</v>
      </c>
      <c r="Q203">
        <v>183</v>
      </c>
      <c r="R203" t="s">
        <v>358</v>
      </c>
      <c r="S203" t="s">
        <v>400</v>
      </c>
      <c r="T203" t="s">
        <v>26</v>
      </c>
    </row>
    <row r="204" spans="1:20" x14ac:dyDescent="0.3">
      <c r="A204" t="s">
        <v>20</v>
      </c>
      <c r="B204" s="1">
        <v>43512</v>
      </c>
      <c r="C204">
        <v>2</v>
      </c>
      <c r="D204" t="s">
        <v>107</v>
      </c>
      <c r="E204" t="s">
        <v>356</v>
      </c>
      <c r="F204" t="s">
        <v>107</v>
      </c>
      <c r="G204">
        <v>84</v>
      </c>
      <c r="H204">
        <v>84</v>
      </c>
      <c r="I204">
        <v>82</v>
      </c>
      <c r="J204" t="s">
        <v>36</v>
      </c>
      <c r="K204" t="s">
        <v>49</v>
      </c>
      <c r="L204" t="s">
        <v>345</v>
      </c>
      <c r="M204" t="s">
        <v>330</v>
      </c>
      <c r="N204" t="s">
        <v>330</v>
      </c>
      <c r="O204" t="s">
        <v>312</v>
      </c>
      <c r="P204" t="s">
        <v>138</v>
      </c>
      <c r="Q204">
        <v>177</v>
      </c>
      <c r="R204" t="s">
        <v>237</v>
      </c>
      <c r="S204" t="e" vm="23">
        <f>_FV(-3,"54")</f>
        <v>#VALUE!</v>
      </c>
      <c r="T204" t="s">
        <v>26</v>
      </c>
    </row>
    <row r="205" spans="1:20" x14ac:dyDescent="0.3">
      <c r="A205" t="s">
        <v>20</v>
      </c>
      <c r="B205" s="1">
        <v>43512</v>
      </c>
      <c r="C205">
        <v>4</v>
      </c>
      <c r="D205" t="s">
        <v>62</v>
      </c>
      <c r="E205" t="s">
        <v>71</v>
      </c>
      <c r="F205" t="s">
        <v>95</v>
      </c>
      <c r="G205">
        <v>88</v>
      </c>
      <c r="H205">
        <v>88</v>
      </c>
      <c r="I205">
        <v>86</v>
      </c>
      <c r="J205" t="s">
        <v>163</v>
      </c>
      <c r="K205" t="s">
        <v>345</v>
      </c>
      <c r="L205" t="s">
        <v>163</v>
      </c>
      <c r="M205" t="s">
        <v>315</v>
      </c>
      <c r="N205" t="s">
        <v>330</v>
      </c>
      <c r="O205" t="s">
        <v>315</v>
      </c>
      <c r="P205" t="s">
        <v>111</v>
      </c>
      <c r="Q205">
        <v>157</v>
      </c>
      <c r="R205" t="s">
        <v>116</v>
      </c>
      <c r="S205" t="e" vm="23">
        <f>_FV(-3,"54")</f>
        <v>#VALUE!</v>
      </c>
      <c r="T205" t="s">
        <v>26</v>
      </c>
    </row>
    <row r="206" spans="1:20" x14ac:dyDescent="0.3">
      <c r="A206" t="s">
        <v>20</v>
      </c>
      <c r="B206" s="1">
        <v>43512</v>
      </c>
      <c r="C206">
        <v>7</v>
      </c>
      <c r="D206" t="s">
        <v>80</v>
      </c>
      <c r="E206" t="s">
        <v>136</v>
      </c>
      <c r="F206" t="s">
        <v>80</v>
      </c>
      <c r="G206">
        <v>90</v>
      </c>
      <c r="H206">
        <v>90</v>
      </c>
      <c r="I206">
        <v>89</v>
      </c>
      <c r="J206" t="s">
        <v>35</v>
      </c>
      <c r="K206" t="s">
        <v>361</v>
      </c>
      <c r="L206" t="s">
        <v>35</v>
      </c>
      <c r="M206" t="s">
        <v>29</v>
      </c>
      <c r="N206" t="s">
        <v>122</v>
      </c>
      <c r="O206" t="s">
        <v>29</v>
      </c>
      <c r="P206" t="s">
        <v>133</v>
      </c>
      <c r="Q206">
        <v>127</v>
      </c>
      <c r="R206" t="s">
        <v>104</v>
      </c>
      <c r="S206" t="e" vm="23">
        <f>_FV(-3,"54")</f>
        <v>#VALUE!</v>
      </c>
      <c r="T206" t="s">
        <v>26</v>
      </c>
    </row>
    <row r="207" spans="1:20" x14ac:dyDescent="0.3">
      <c r="A207" t="s">
        <v>20</v>
      </c>
      <c r="B207" s="1">
        <v>43512</v>
      </c>
      <c r="C207">
        <v>10</v>
      </c>
      <c r="D207" t="s">
        <v>64</v>
      </c>
      <c r="E207" t="s">
        <v>64</v>
      </c>
      <c r="F207" t="s">
        <v>28</v>
      </c>
      <c r="G207">
        <v>93</v>
      </c>
      <c r="H207">
        <v>93</v>
      </c>
      <c r="I207">
        <v>92</v>
      </c>
      <c r="J207" t="s">
        <v>35</v>
      </c>
      <c r="K207" t="s">
        <v>35</v>
      </c>
      <c r="L207" t="s">
        <v>396</v>
      </c>
      <c r="M207" t="s">
        <v>122</v>
      </c>
      <c r="N207" t="s">
        <v>141</v>
      </c>
      <c r="O207" t="s">
        <v>29</v>
      </c>
      <c r="P207" t="s">
        <v>70</v>
      </c>
      <c r="Q207">
        <v>128</v>
      </c>
      <c r="R207" t="s">
        <v>24</v>
      </c>
      <c r="S207" t="s">
        <v>401</v>
      </c>
      <c r="T207" t="s">
        <v>26</v>
      </c>
    </row>
    <row r="208" spans="1:20" x14ac:dyDescent="0.3">
      <c r="A208" t="s">
        <v>20</v>
      </c>
      <c r="B208" s="1">
        <v>43512</v>
      </c>
      <c r="C208">
        <v>8</v>
      </c>
      <c r="D208" t="s">
        <v>65</v>
      </c>
      <c r="E208" t="s">
        <v>80</v>
      </c>
      <c r="F208" t="s">
        <v>65</v>
      </c>
      <c r="G208">
        <v>91</v>
      </c>
      <c r="H208">
        <v>91</v>
      </c>
      <c r="I208">
        <v>90</v>
      </c>
      <c r="J208" t="s">
        <v>216</v>
      </c>
      <c r="K208" t="s">
        <v>35</v>
      </c>
      <c r="L208" t="s">
        <v>216</v>
      </c>
      <c r="M208" t="s">
        <v>142</v>
      </c>
      <c r="N208" t="s">
        <v>29</v>
      </c>
      <c r="O208" t="s">
        <v>142</v>
      </c>
      <c r="P208" t="s">
        <v>105</v>
      </c>
      <c r="Q208">
        <v>134</v>
      </c>
      <c r="R208" t="s">
        <v>173</v>
      </c>
      <c r="S208" t="e" vm="23">
        <f>_FV(-3,"54")</f>
        <v>#VALUE!</v>
      </c>
      <c r="T208" t="s">
        <v>26</v>
      </c>
    </row>
    <row r="209" spans="1:20" x14ac:dyDescent="0.3">
      <c r="A209" t="s">
        <v>20</v>
      </c>
      <c r="B209" s="1">
        <v>43512</v>
      </c>
      <c r="C209">
        <v>12</v>
      </c>
      <c r="D209" t="s">
        <v>157</v>
      </c>
      <c r="E209" t="s">
        <v>157</v>
      </c>
      <c r="F209" t="s">
        <v>58</v>
      </c>
      <c r="G209">
        <v>82</v>
      </c>
      <c r="H209">
        <v>91</v>
      </c>
      <c r="I209">
        <v>82</v>
      </c>
      <c r="J209" t="s">
        <v>49</v>
      </c>
      <c r="K209" t="s">
        <v>81</v>
      </c>
      <c r="L209" t="s">
        <v>163</v>
      </c>
      <c r="M209" t="s">
        <v>282</v>
      </c>
      <c r="N209" t="s">
        <v>282</v>
      </c>
      <c r="O209" t="s">
        <v>306</v>
      </c>
      <c r="P209" t="s">
        <v>60</v>
      </c>
      <c r="Q209">
        <v>138</v>
      </c>
      <c r="R209" t="s">
        <v>305</v>
      </c>
      <c r="S209" t="s">
        <v>402</v>
      </c>
      <c r="T209" t="s">
        <v>26</v>
      </c>
    </row>
    <row r="210" spans="1:20" x14ac:dyDescent="0.3">
      <c r="A210" t="s">
        <v>20</v>
      </c>
      <c r="B210" s="1">
        <v>43513</v>
      </c>
      <c r="C210">
        <v>12</v>
      </c>
      <c r="D210" t="s">
        <v>356</v>
      </c>
      <c r="E210" t="s">
        <v>333</v>
      </c>
      <c r="F210" t="s">
        <v>135</v>
      </c>
      <c r="G210">
        <v>83</v>
      </c>
      <c r="H210">
        <v>86</v>
      </c>
      <c r="I210">
        <v>82</v>
      </c>
      <c r="J210" t="s">
        <v>89</v>
      </c>
      <c r="K210" t="s">
        <v>81</v>
      </c>
      <c r="L210" t="s">
        <v>36</v>
      </c>
      <c r="M210" t="s">
        <v>353</v>
      </c>
      <c r="N210" t="s">
        <v>353</v>
      </c>
      <c r="O210" t="s">
        <v>244</v>
      </c>
      <c r="P210" t="s">
        <v>134</v>
      </c>
      <c r="Q210">
        <v>131</v>
      </c>
      <c r="R210" t="s">
        <v>403</v>
      </c>
      <c r="S210" t="s">
        <v>404</v>
      </c>
      <c r="T210" t="s">
        <v>26</v>
      </c>
    </row>
    <row r="211" spans="1:20" x14ac:dyDescent="0.3">
      <c r="A211" t="s">
        <v>20</v>
      </c>
      <c r="B211" s="1">
        <v>43513</v>
      </c>
      <c r="C211">
        <v>23</v>
      </c>
      <c r="D211" t="s">
        <v>79</v>
      </c>
      <c r="E211" t="s">
        <v>135</v>
      </c>
      <c r="F211" t="s">
        <v>79</v>
      </c>
      <c r="G211">
        <v>93</v>
      </c>
      <c r="H211">
        <v>93</v>
      </c>
      <c r="I211">
        <v>92</v>
      </c>
      <c r="J211" t="s">
        <v>81</v>
      </c>
      <c r="K211" t="s">
        <v>63</v>
      </c>
      <c r="L211" t="s">
        <v>99</v>
      </c>
      <c r="M211" t="s">
        <v>141</v>
      </c>
      <c r="N211" t="s">
        <v>141</v>
      </c>
      <c r="O211" t="s">
        <v>231</v>
      </c>
      <c r="P211" t="s">
        <v>101</v>
      </c>
      <c r="Q211">
        <v>162</v>
      </c>
      <c r="R211" t="s">
        <v>55</v>
      </c>
      <c r="S211" t="e" vm="58">
        <f>_FV(-1,"96")</f>
        <v>#VALUE!</v>
      </c>
      <c r="T211" t="s">
        <v>405</v>
      </c>
    </row>
    <row r="212" spans="1:20" x14ac:dyDescent="0.3">
      <c r="A212" t="s">
        <v>20</v>
      </c>
      <c r="B212" s="1">
        <v>43513</v>
      </c>
      <c r="C212">
        <v>4</v>
      </c>
      <c r="D212" t="s">
        <v>72</v>
      </c>
      <c r="E212" t="s">
        <v>156</v>
      </c>
      <c r="F212" t="s">
        <v>72</v>
      </c>
      <c r="G212">
        <v>83</v>
      </c>
      <c r="H212">
        <v>83</v>
      </c>
      <c r="I212">
        <v>81</v>
      </c>
      <c r="J212" t="s">
        <v>163</v>
      </c>
      <c r="K212" t="s">
        <v>163</v>
      </c>
      <c r="L212" t="s">
        <v>361</v>
      </c>
      <c r="M212" t="s">
        <v>122</v>
      </c>
      <c r="N212" t="s">
        <v>315</v>
      </c>
      <c r="O212" t="s">
        <v>122</v>
      </c>
      <c r="P212" t="s">
        <v>83</v>
      </c>
      <c r="Q212">
        <v>156</v>
      </c>
      <c r="R212" t="s">
        <v>240</v>
      </c>
      <c r="S212" t="e" vm="55">
        <f>_FV(-3,"51")</f>
        <v>#VALUE!</v>
      </c>
      <c r="T212" t="s">
        <v>26</v>
      </c>
    </row>
    <row r="213" spans="1:20" x14ac:dyDescent="0.3">
      <c r="A213" t="s">
        <v>20</v>
      </c>
      <c r="B213" s="1">
        <v>43513</v>
      </c>
      <c r="C213">
        <v>5</v>
      </c>
      <c r="D213" t="s">
        <v>149</v>
      </c>
      <c r="E213" t="s">
        <v>72</v>
      </c>
      <c r="F213" t="s">
        <v>149</v>
      </c>
      <c r="G213">
        <v>85</v>
      </c>
      <c r="H213">
        <v>85</v>
      </c>
      <c r="I213">
        <v>83</v>
      </c>
      <c r="J213" t="s">
        <v>36</v>
      </c>
      <c r="K213" t="s">
        <v>36</v>
      </c>
      <c r="L213" t="s">
        <v>163</v>
      </c>
      <c r="M213" t="s">
        <v>231</v>
      </c>
      <c r="N213" t="s">
        <v>122</v>
      </c>
      <c r="O213" t="s">
        <v>231</v>
      </c>
      <c r="P213" t="s">
        <v>105</v>
      </c>
      <c r="Q213">
        <v>153</v>
      </c>
      <c r="R213" t="s">
        <v>222</v>
      </c>
      <c r="S213" t="e" vm="59">
        <f>_FV(-3,"35")</f>
        <v>#VALUE!</v>
      </c>
      <c r="T213" t="s">
        <v>26</v>
      </c>
    </row>
    <row r="214" spans="1:20" x14ac:dyDescent="0.3">
      <c r="A214" t="s">
        <v>20</v>
      </c>
      <c r="B214" s="1">
        <v>43513</v>
      </c>
      <c r="C214">
        <v>11</v>
      </c>
      <c r="D214" t="s">
        <v>149</v>
      </c>
      <c r="E214" t="s">
        <v>149</v>
      </c>
      <c r="F214" t="s">
        <v>58</v>
      </c>
      <c r="G214">
        <v>86</v>
      </c>
      <c r="H214">
        <v>89</v>
      </c>
      <c r="I214">
        <v>86</v>
      </c>
      <c r="J214" t="s">
        <v>89</v>
      </c>
      <c r="K214" t="s">
        <v>100</v>
      </c>
      <c r="L214" t="s">
        <v>345</v>
      </c>
      <c r="M214" t="s">
        <v>244</v>
      </c>
      <c r="N214" t="s">
        <v>244</v>
      </c>
      <c r="O214" t="s">
        <v>141</v>
      </c>
      <c r="P214" t="s">
        <v>124</v>
      </c>
      <c r="Q214">
        <v>122</v>
      </c>
      <c r="R214" t="s">
        <v>54</v>
      </c>
      <c r="S214" t="s">
        <v>406</v>
      </c>
      <c r="T214" t="s">
        <v>26</v>
      </c>
    </row>
    <row r="215" spans="1:20" x14ac:dyDescent="0.3">
      <c r="A215" t="s">
        <v>20</v>
      </c>
      <c r="B215" s="1">
        <v>43513</v>
      </c>
      <c r="C215">
        <v>14</v>
      </c>
      <c r="D215" t="s">
        <v>385</v>
      </c>
      <c r="E215" t="s">
        <v>219</v>
      </c>
      <c r="F215" t="s">
        <v>302</v>
      </c>
      <c r="G215">
        <v>71</v>
      </c>
      <c r="H215">
        <v>75</v>
      </c>
      <c r="I215">
        <v>69</v>
      </c>
      <c r="J215" t="s">
        <v>89</v>
      </c>
      <c r="K215" t="s">
        <v>64</v>
      </c>
      <c r="L215" t="s">
        <v>361</v>
      </c>
      <c r="M215" t="s">
        <v>407</v>
      </c>
      <c r="N215" t="s">
        <v>407</v>
      </c>
      <c r="O215" t="s">
        <v>386</v>
      </c>
      <c r="P215" t="s">
        <v>176</v>
      </c>
      <c r="Q215">
        <v>146</v>
      </c>
      <c r="R215" t="s">
        <v>55</v>
      </c>
      <c r="S215" t="s">
        <v>408</v>
      </c>
      <c r="T215" t="s">
        <v>26</v>
      </c>
    </row>
    <row r="216" spans="1:20" x14ac:dyDescent="0.3">
      <c r="A216" t="s">
        <v>20</v>
      </c>
      <c r="B216" s="1">
        <v>43513</v>
      </c>
      <c r="C216">
        <v>6</v>
      </c>
      <c r="D216" t="s">
        <v>71</v>
      </c>
      <c r="E216" t="s">
        <v>149</v>
      </c>
      <c r="F216" t="s">
        <v>71</v>
      </c>
      <c r="G216">
        <v>86</v>
      </c>
      <c r="H216">
        <v>86</v>
      </c>
      <c r="I216">
        <v>85</v>
      </c>
      <c r="J216" t="s">
        <v>36</v>
      </c>
      <c r="K216" t="s">
        <v>36</v>
      </c>
      <c r="L216" t="s">
        <v>345</v>
      </c>
      <c r="M216" t="s">
        <v>227</v>
      </c>
      <c r="N216" t="s">
        <v>254</v>
      </c>
      <c r="O216" t="s">
        <v>180</v>
      </c>
      <c r="P216" t="s">
        <v>105</v>
      </c>
      <c r="Q216">
        <v>141</v>
      </c>
      <c r="R216" t="s">
        <v>54</v>
      </c>
      <c r="S216" t="e" vm="55">
        <f>_FV(-3,"51")</f>
        <v>#VALUE!</v>
      </c>
      <c r="T216" t="s">
        <v>26</v>
      </c>
    </row>
    <row r="217" spans="1:20" x14ac:dyDescent="0.3">
      <c r="A217" t="s">
        <v>20</v>
      </c>
      <c r="B217" s="1">
        <v>43513</v>
      </c>
      <c r="C217">
        <v>15</v>
      </c>
      <c r="D217" t="s">
        <v>215</v>
      </c>
      <c r="E217" t="s">
        <v>47</v>
      </c>
      <c r="F217" t="s">
        <v>186</v>
      </c>
      <c r="G217">
        <v>67</v>
      </c>
      <c r="H217">
        <v>71</v>
      </c>
      <c r="I217">
        <v>62</v>
      </c>
      <c r="J217" t="s">
        <v>361</v>
      </c>
      <c r="K217" t="s">
        <v>87</v>
      </c>
      <c r="L217" t="s">
        <v>35</v>
      </c>
      <c r="M217" t="s">
        <v>308</v>
      </c>
      <c r="N217" t="s">
        <v>407</v>
      </c>
      <c r="O217" t="s">
        <v>308</v>
      </c>
      <c r="P217" t="s">
        <v>128</v>
      </c>
      <c r="Q217">
        <v>143</v>
      </c>
      <c r="R217" t="s">
        <v>143</v>
      </c>
      <c r="S217" t="s">
        <v>409</v>
      </c>
      <c r="T217" t="s">
        <v>26</v>
      </c>
    </row>
    <row r="218" spans="1:20" x14ac:dyDescent="0.3">
      <c r="A218" t="s">
        <v>20</v>
      </c>
      <c r="B218" s="1">
        <v>43513</v>
      </c>
      <c r="C218">
        <v>13</v>
      </c>
      <c r="D218" t="s">
        <v>302</v>
      </c>
      <c r="E218" t="s">
        <v>302</v>
      </c>
      <c r="F218" t="s">
        <v>356</v>
      </c>
      <c r="G218">
        <v>75</v>
      </c>
      <c r="H218">
        <v>83</v>
      </c>
      <c r="I218">
        <v>74</v>
      </c>
      <c r="J218" t="s">
        <v>100</v>
      </c>
      <c r="K218" t="s">
        <v>28</v>
      </c>
      <c r="L218" t="s">
        <v>36</v>
      </c>
      <c r="M218" t="s">
        <v>363</v>
      </c>
      <c r="N218" t="s">
        <v>363</v>
      </c>
      <c r="O218" t="s">
        <v>353</v>
      </c>
      <c r="P218" t="s">
        <v>134</v>
      </c>
      <c r="Q218">
        <v>140</v>
      </c>
      <c r="R218" t="s">
        <v>160</v>
      </c>
      <c r="S218" t="s">
        <v>410</v>
      </c>
      <c r="T218" t="s">
        <v>26</v>
      </c>
    </row>
    <row r="219" spans="1:20" x14ac:dyDescent="0.3">
      <c r="A219" t="s">
        <v>20</v>
      </c>
      <c r="B219" s="1">
        <v>43513</v>
      </c>
      <c r="C219">
        <v>16</v>
      </c>
      <c r="D219" t="s">
        <v>220</v>
      </c>
      <c r="E219" t="s">
        <v>47</v>
      </c>
      <c r="F219" t="s">
        <v>204</v>
      </c>
      <c r="G219">
        <v>61</v>
      </c>
      <c r="H219">
        <v>69</v>
      </c>
      <c r="I219">
        <v>61</v>
      </c>
      <c r="J219" t="s">
        <v>361</v>
      </c>
      <c r="K219" t="s">
        <v>28</v>
      </c>
      <c r="L219" t="s">
        <v>216</v>
      </c>
      <c r="M219" t="s">
        <v>193</v>
      </c>
      <c r="N219" t="s">
        <v>308</v>
      </c>
      <c r="O219" t="s">
        <v>193</v>
      </c>
      <c r="P219" t="s">
        <v>127</v>
      </c>
      <c r="Q219">
        <v>123</v>
      </c>
      <c r="R219" t="s">
        <v>160</v>
      </c>
      <c r="S219" t="s">
        <v>411</v>
      </c>
      <c r="T219" t="s">
        <v>26</v>
      </c>
    </row>
    <row r="220" spans="1:20" x14ac:dyDescent="0.3">
      <c r="A220" t="s">
        <v>20</v>
      </c>
      <c r="B220" s="1">
        <v>43513</v>
      </c>
      <c r="C220">
        <v>0</v>
      </c>
      <c r="D220" t="s">
        <v>279</v>
      </c>
      <c r="E220" t="s">
        <v>229</v>
      </c>
      <c r="F220" t="s">
        <v>279</v>
      </c>
      <c r="G220">
        <v>76</v>
      </c>
      <c r="H220">
        <v>76</v>
      </c>
      <c r="I220">
        <v>72</v>
      </c>
      <c r="J220" t="s">
        <v>163</v>
      </c>
      <c r="K220" t="s">
        <v>163</v>
      </c>
      <c r="L220" t="s">
        <v>44</v>
      </c>
      <c r="M220" t="s">
        <v>29</v>
      </c>
      <c r="N220" t="s">
        <v>29</v>
      </c>
      <c r="O220" t="s">
        <v>227</v>
      </c>
      <c r="P220" t="s">
        <v>105</v>
      </c>
      <c r="Q220">
        <v>161</v>
      </c>
      <c r="R220" t="s">
        <v>151</v>
      </c>
      <c r="S220" t="e" vm="29">
        <f>_FV(-3,"49")</f>
        <v>#VALUE!</v>
      </c>
      <c r="T220" t="s">
        <v>26</v>
      </c>
    </row>
    <row r="221" spans="1:20" x14ac:dyDescent="0.3">
      <c r="A221" t="s">
        <v>20</v>
      </c>
      <c r="B221" s="1">
        <v>43513</v>
      </c>
      <c r="C221">
        <v>8</v>
      </c>
      <c r="D221" t="s">
        <v>58</v>
      </c>
      <c r="E221" t="s">
        <v>88</v>
      </c>
      <c r="F221" t="s">
        <v>58</v>
      </c>
      <c r="G221">
        <v>90</v>
      </c>
      <c r="H221">
        <v>90</v>
      </c>
      <c r="I221">
        <v>88</v>
      </c>
      <c r="J221" t="s">
        <v>36</v>
      </c>
      <c r="K221" t="s">
        <v>36</v>
      </c>
      <c r="L221" t="s">
        <v>345</v>
      </c>
      <c r="M221" t="s">
        <v>254</v>
      </c>
      <c r="N221" t="s">
        <v>254</v>
      </c>
      <c r="O221" t="s">
        <v>45</v>
      </c>
      <c r="P221" t="s">
        <v>83</v>
      </c>
      <c r="Q221">
        <v>120</v>
      </c>
      <c r="R221" t="s">
        <v>92</v>
      </c>
      <c r="S221" t="e" vm="23">
        <f>_FV(-3,"54")</f>
        <v>#VALUE!</v>
      </c>
      <c r="T221" t="s">
        <v>26</v>
      </c>
    </row>
    <row r="222" spans="1:20" x14ac:dyDescent="0.3">
      <c r="A222" t="s">
        <v>20</v>
      </c>
      <c r="B222" s="1">
        <v>43513</v>
      </c>
      <c r="C222">
        <v>2</v>
      </c>
      <c r="D222" t="s">
        <v>286</v>
      </c>
      <c r="E222" t="s">
        <v>310</v>
      </c>
      <c r="F222" t="s">
        <v>286</v>
      </c>
      <c r="G222">
        <v>78</v>
      </c>
      <c r="H222">
        <v>78</v>
      </c>
      <c r="I222">
        <v>76</v>
      </c>
      <c r="J222" t="s">
        <v>44</v>
      </c>
      <c r="K222" t="s">
        <v>361</v>
      </c>
      <c r="L222" t="s">
        <v>44</v>
      </c>
      <c r="M222" t="s">
        <v>311</v>
      </c>
      <c r="N222" t="s">
        <v>311</v>
      </c>
      <c r="O222" t="s">
        <v>193</v>
      </c>
      <c r="P222" t="s">
        <v>60</v>
      </c>
      <c r="Q222">
        <v>165</v>
      </c>
      <c r="R222" t="s">
        <v>168</v>
      </c>
      <c r="S222" t="e" vm="27">
        <f>_FV(-3,"53")</f>
        <v>#VALUE!</v>
      </c>
      <c r="T222" t="s">
        <v>26</v>
      </c>
    </row>
    <row r="223" spans="1:20" x14ac:dyDescent="0.3">
      <c r="A223" t="s">
        <v>20</v>
      </c>
      <c r="B223" s="1">
        <v>43513</v>
      </c>
      <c r="C223">
        <v>1</v>
      </c>
      <c r="D223" t="s">
        <v>310</v>
      </c>
      <c r="E223" t="s">
        <v>279</v>
      </c>
      <c r="F223" t="s">
        <v>236</v>
      </c>
      <c r="G223">
        <v>76</v>
      </c>
      <c r="H223">
        <v>77</v>
      </c>
      <c r="I223">
        <v>76</v>
      </c>
      <c r="J223" t="s">
        <v>44</v>
      </c>
      <c r="K223" t="s">
        <v>345</v>
      </c>
      <c r="L223" t="s">
        <v>44</v>
      </c>
      <c r="M223" t="s">
        <v>193</v>
      </c>
      <c r="N223" t="s">
        <v>193</v>
      </c>
      <c r="O223" t="s">
        <v>29</v>
      </c>
      <c r="P223" t="s">
        <v>124</v>
      </c>
      <c r="Q223">
        <v>160</v>
      </c>
      <c r="R223" t="s">
        <v>237</v>
      </c>
      <c r="S223" t="e" vm="23">
        <f>_FV(-3,"54")</f>
        <v>#VALUE!</v>
      </c>
      <c r="T223" t="s">
        <v>26</v>
      </c>
    </row>
    <row r="224" spans="1:20" x14ac:dyDescent="0.3">
      <c r="A224" t="s">
        <v>20</v>
      </c>
      <c r="B224" s="1">
        <v>43513</v>
      </c>
      <c r="C224">
        <v>18</v>
      </c>
      <c r="D224" t="s">
        <v>370</v>
      </c>
      <c r="E224" t="s">
        <v>412</v>
      </c>
      <c r="F224" t="s">
        <v>220</v>
      </c>
      <c r="G224">
        <v>61</v>
      </c>
      <c r="H224">
        <v>63</v>
      </c>
      <c r="I224">
        <v>59</v>
      </c>
      <c r="J224" t="s">
        <v>99</v>
      </c>
      <c r="K224" t="s">
        <v>64</v>
      </c>
      <c r="L224" t="s">
        <v>44</v>
      </c>
      <c r="M224" t="s">
        <v>181</v>
      </c>
      <c r="N224" t="s">
        <v>123</v>
      </c>
      <c r="O224" t="s">
        <v>181</v>
      </c>
      <c r="P224" t="s">
        <v>104</v>
      </c>
      <c r="Q224">
        <v>195</v>
      </c>
      <c r="R224" t="s">
        <v>212</v>
      </c>
      <c r="S224" t="s">
        <v>413</v>
      </c>
      <c r="T224" t="s">
        <v>26</v>
      </c>
    </row>
    <row r="225" spans="1:20" x14ac:dyDescent="0.3">
      <c r="A225" t="s">
        <v>20</v>
      </c>
      <c r="B225" s="1">
        <v>43513</v>
      </c>
      <c r="C225">
        <v>9</v>
      </c>
      <c r="D225" t="s">
        <v>79</v>
      </c>
      <c r="E225" t="s">
        <v>58</v>
      </c>
      <c r="F225" t="s">
        <v>79</v>
      </c>
      <c r="G225">
        <v>90</v>
      </c>
      <c r="H225">
        <v>90</v>
      </c>
      <c r="I225">
        <v>90</v>
      </c>
      <c r="J225" t="s">
        <v>345</v>
      </c>
      <c r="K225" t="s">
        <v>36</v>
      </c>
      <c r="L225" t="s">
        <v>345</v>
      </c>
      <c r="M225" t="s">
        <v>137</v>
      </c>
      <c r="N225" t="s">
        <v>137</v>
      </c>
      <c r="O225" t="s">
        <v>254</v>
      </c>
      <c r="P225" t="s">
        <v>83</v>
      </c>
      <c r="Q225">
        <v>128</v>
      </c>
      <c r="R225" t="s">
        <v>182</v>
      </c>
      <c r="S225" t="e" vm="32">
        <f>_FV(-3,"42")</f>
        <v>#VALUE!</v>
      </c>
      <c r="T225" t="s">
        <v>26</v>
      </c>
    </row>
    <row r="226" spans="1:20" x14ac:dyDescent="0.3">
      <c r="A226" t="s">
        <v>20</v>
      </c>
      <c r="B226" s="1">
        <v>43513</v>
      </c>
      <c r="C226">
        <v>22</v>
      </c>
      <c r="D226" t="s">
        <v>88</v>
      </c>
      <c r="E226" t="s">
        <v>118</v>
      </c>
      <c r="F226" t="s">
        <v>95</v>
      </c>
      <c r="G226">
        <v>92</v>
      </c>
      <c r="H226">
        <v>93</v>
      </c>
      <c r="I226">
        <v>91</v>
      </c>
      <c r="J226" t="s">
        <v>119</v>
      </c>
      <c r="K226" t="s">
        <v>65</v>
      </c>
      <c r="L226" t="s">
        <v>81</v>
      </c>
      <c r="M226" t="s">
        <v>231</v>
      </c>
      <c r="N226" t="s">
        <v>231</v>
      </c>
      <c r="O226" t="s">
        <v>232</v>
      </c>
      <c r="P226" t="s">
        <v>178</v>
      </c>
      <c r="Q226">
        <v>199</v>
      </c>
      <c r="R226" t="s">
        <v>125</v>
      </c>
      <c r="S226" t="s">
        <v>414</v>
      </c>
      <c r="T226" t="s">
        <v>67</v>
      </c>
    </row>
    <row r="227" spans="1:20" x14ac:dyDescent="0.3">
      <c r="A227" t="s">
        <v>20</v>
      </c>
      <c r="B227" s="1">
        <v>43513</v>
      </c>
      <c r="C227">
        <v>10</v>
      </c>
      <c r="D227" t="s">
        <v>58</v>
      </c>
      <c r="E227" t="s">
        <v>58</v>
      </c>
      <c r="F227" t="s">
        <v>79</v>
      </c>
      <c r="G227">
        <v>89</v>
      </c>
      <c r="H227">
        <v>90</v>
      </c>
      <c r="I227">
        <v>89</v>
      </c>
      <c r="J227" t="s">
        <v>36</v>
      </c>
      <c r="K227" t="s">
        <v>36</v>
      </c>
      <c r="L227" t="s">
        <v>345</v>
      </c>
      <c r="M227" t="s">
        <v>141</v>
      </c>
      <c r="N227" t="s">
        <v>141</v>
      </c>
      <c r="O227" t="s">
        <v>150</v>
      </c>
      <c r="P227" t="s">
        <v>83</v>
      </c>
      <c r="Q227">
        <v>126</v>
      </c>
      <c r="R227" t="s">
        <v>240</v>
      </c>
      <c r="S227" s="2">
        <v>9542</v>
      </c>
      <c r="T227" t="s">
        <v>26</v>
      </c>
    </row>
    <row r="228" spans="1:20" x14ac:dyDescent="0.3">
      <c r="A228" t="s">
        <v>20</v>
      </c>
      <c r="B228" s="1">
        <v>43513</v>
      </c>
      <c r="C228">
        <v>7</v>
      </c>
      <c r="D228" t="s">
        <v>88</v>
      </c>
      <c r="E228" t="s">
        <v>71</v>
      </c>
      <c r="F228" t="s">
        <v>88</v>
      </c>
      <c r="G228">
        <v>88</v>
      </c>
      <c r="H228">
        <v>88</v>
      </c>
      <c r="I228">
        <v>86</v>
      </c>
      <c r="J228" t="s">
        <v>345</v>
      </c>
      <c r="K228" t="s">
        <v>36</v>
      </c>
      <c r="L228" t="s">
        <v>345</v>
      </c>
      <c r="M228" t="s">
        <v>231</v>
      </c>
      <c r="N228" t="s">
        <v>227</v>
      </c>
      <c r="O228" t="s">
        <v>180</v>
      </c>
      <c r="P228" t="s">
        <v>138</v>
      </c>
      <c r="Q228">
        <v>131</v>
      </c>
      <c r="R228" t="s">
        <v>116</v>
      </c>
      <c r="S228" t="e" vm="28">
        <f>_FV(-3,"52")</f>
        <v>#VALUE!</v>
      </c>
      <c r="T228" t="s">
        <v>26</v>
      </c>
    </row>
    <row r="229" spans="1:20" x14ac:dyDescent="0.3">
      <c r="A229" t="s">
        <v>20</v>
      </c>
      <c r="B229" s="1">
        <v>43513</v>
      </c>
      <c r="C229">
        <v>17</v>
      </c>
      <c r="D229" t="s">
        <v>251</v>
      </c>
      <c r="E229" t="s">
        <v>415</v>
      </c>
      <c r="F229" t="s">
        <v>243</v>
      </c>
      <c r="G229">
        <v>63</v>
      </c>
      <c r="H229">
        <v>68</v>
      </c>
      <c r="I229">
        <v>59</v>
      </c>
      <c r="J229" t="s">
        <v>64</v>
      </c>
      <c r="K229" t="s">
        <v>73</v>
      </c>
      <c r="L229" t="s">
        <v>35</v>
      </c>
      <c r="M229" t="s">
        <v>123</v>
      </c>
      <c r="N229" t="s">
        <v>193</v>
      </c>
      <c r="O229" t="s">
        <v>123</v>
      </c>
      <c r="P229" t="s">
        <v>268</v>
      </c>
      <c r="Q229">
        <v>139</v>
      </c>
      <c r="R229" t="s">
        <v>354</v>
      </c>
      <c r="S229" t="s">
        <v>416</v>
      </c>
      <c r="T229" t="s">
        <v>26</v>
      </c>
    </row>
    <row r="230" spans="1:20" x14ac:dyDescent="0.3">
      <c r="A230" t="s">
        <v>20</v>
      </c>
      <c r="B230" s="1">
        <v>43513</v>
      </c>
      <c r="C230">
        <v>21</v>
      </c>
      <c r="D230" t="s">
        <v>118</v>
      </c>
      <c r="E230" t="s">
        <v>385</v>
      </c>
      <c r="F230" t="s">
        <v>88</v>
      </c>
      <c r="G230">
        <v>91</v>
      </c>
      <c r="H230">
        <v>91</v>
      </c>
      <c r="I230">
        <v>76</v>
      </c>
      <c r="J230" t="s">
        <v>64</v>
      </c>
      <c r="K230" t="s">
        <v>58</v>
      </c>
      <c r="L230" t="s">
        <v>361</v>
      </c>
      <c r="M230" t="s">
        <v>66</v>
      </c>
      <c r="N230" t="s">
        <v>66</v>
      </c>
      <c r="O230" t="s">
        <v>39</v>
      </c>
      <c r="P230" t="s">
        <v>268</v>
      </c>
      <c r="Q230">
        <v>157</v>
      </c>
      <c r="R230" t="s">
        <v>336</v>
      </c>
      <c r="S230" t="s">
        <v>417</v>
      </c>
      <c r="T230" t="s">
        <v>147</v>
      </c>
    </row>
    <row r="231" spans="1:20" x14ac:dyDescent="0.3">
      <c r="A231" t="s">
        <v>20</v>
      </c>
      <c r="B231" s="1">
        <v>43513</v>
      </c>
      <c r="C231">
        <v>20</v>
      </c>
      <c r="D231" t="s">
        <v>256</v>
      </c>
      <c r="E231" t="s">
        <v>256</v>
      </c>
      <c r="F231" t="s">
        <v>233</v>
      </c>
      <c r="G231">
        <v>79</v>
      </c>
      <c r="H231">
        <v>88</v>
      </c>
      <c r="I231">
        <v>78</v>
      </c>
      <c r="J231" t="s">
        <v>22</v>
      </c>
      <c r="K231" t="s">
        <v>71</v>
      </c>
      <c r="L231" t="s">
        <v>136</v>
      </c>
      <c r="M231" t="s">
        <v>39</v>
      </c>
      <c r="N231" t="s">
        <v>298</v>
      </c>
      <c r="O231" t="s">
        <v>39</v>
      </c>
      <c r="P231" t="s">
        <v>134</v>
      </c>
      <c r="Q231">
        <v>176</v>
      </c>
      <c r="R231" t="s">
        <v>168</v>
      </c>
      <c r="S231" t="s">
        <v>418</v>
      </c>
      <c r="T231" t="s">
        <v>270</v>
      </c>
    </row>
    <row r="232" spans="1:20" x14ac:dyDescent="0.3">
      <c r="A232" t="s">
        <v>20</v>
      </c>
      <c r="B232" s="1">
        <v>43513</v>
      </c>
      <c r="C232">
        <v>3</v>
      </c>
      <c r="D232" t="s">
        <v>156</v>
      </c>
      <c r="E232" t="s">
        <v>286</v>
      </c>
      <c r="F232" t="s">
        <v>272</v>
      </c>
      <c r="G232">
        <v>81</v>
      </c>
      <c r="H232">
        <v>81</v>
      </c>
      <c r="I232">
        <v>78</v>
      </c>
      <c r="J232" t="s">
        <v>163</v>
      </c>
      <c r="K232" t="s">
        <v>163</v>
      </c>
      <c r="L232" t="s">
        <v>44</v>
      </c>
      <c r="M232" t="s">
        <v>315</v>
      </c>
      <c r="N232" t="s">
        <v>311</v>
      </c>
      <c r="O232" t="s">
        <v>315</v>
      </c>
      <c r="P232" t="s">
        <v>83</v>
      </c>
      <c r="Q232">
        <v>154</v>
      </c>
      <c r="R232" t="s">
        <v>305</v>
      </c>
      <c r="S232" t="e" vm="28">
        <f>_FV(-3,"52")</f>
        <v>#VALUE!</v>
      </c>
      <c r="T232" t="s">
        <v>26</v>
      </c>
    </row>
    <row r="233" spans="1:20" x14ac:dyDescent="0.3">
      <c r="A233" t="s">
        <v>20</v>
      </c>
      <c r="B233" s="1">
        <v>43513</v>
      </c>
      <c r="C233">
        <v>19</v>
      </c>
      <c r="D233" t="s">
        <v>233</v>
      </c>
      <c r="E233" t="s">
        <v>32</v>
      </c>
      <c r="F233" t="s">
        <v>233</v>
      </c>
      <c r="G233">
        <v>86</v>
      </c>
      <c r="H233">
        <v>86</v>
      </c>
      <c r="I233">
        <v>59</v>
      </c>
      <c r="J233" t="s">
        <v>63</v>
      </c>
      <c r="K233" t="s">
        <v>63</v>
      </c>
      <c r="L233" t="s">
        <v>44</v>
      </c>
      <c r="M233" t="s">
        <v>298</v>
      </c>
      <c r="N233" t="s">
        <v>181</v>
      </c>
      <c r="O233" t="s">
        <v>52</v>
      </c>
      <c r="P233" t="s">
        <v>134</v>
      </c>
      <c r="Q233">
        <v>160</v>
      </c>
      <c r="R233" t="s">
        <v>419</v>
      </c>
      <c r="S233" t="s">
        <v>420</v>
      </c>
      <c r="T233" t="s">
        <v>26</v>
      </c>
    </row>
    <row r="234" spans="1:20" x14ac:dyDescent="0.3">
      <c r="A234" t="s">
        <v>20</v>
      </c>
      <c r="B234" s="1">
        <v>43514</v>
      </c>
      <c r="C234">
        <v>11</v>
      </c>
      <c r="D234" t="s">
        <v>109</v>
      </c>
      <c r="E234" t="s">
        <v>109</v>
      </c>
      <c r="F234" t="s">
        <v>65</v>
      </c>
      <c r="G234">
        <v>95</v>
      </c>
      <c r="H234">
        <v>95</v>
      </c>
      <c r="I234">
        <v>95</v>
      </c>
      <c r="J234" t="s">
        <v>89</v>
      </c>
      <c r="K234" t="s">
        <v>89</v>
      </c>
      <c r="L234" t="s">
        <v>36</v>
      </c>
      <c r="M234" t="s">
        <v>276</v>
      </c>
      <c r="N234" t="s">
        <v>276</v>
      </c>
      <c r="O234" t="s">
        <v>188</v>
      </c>
      <c r="P234" t="s">
        <v>115</v>
      </c>
      <c r="Q234">
        <v>111</v>
      </c>
      <c r="R234" t="s">
        <v>30</v>
      </c>
      <c r="S234" t="s">
        <v>421</v>
      </c>
      <c r="T234" t="s">
        <v>237</v>
      </c>
    </row>
    <row r="235" spans="1:20" x14ac:dyDescent="0.3">
      <c r="A235" t="s">
        <v>20</v>
      </c>
      <c r="B235" s="1">
        <v>43514</v>
      </c>
      <c r="C235">
        <v>13</v>
      </c>
      <c r="D235" t="s">
        <v>63</v>
      </c>
      <c r="E235" t="s">
        <v>63</v>
      </c>
      <c r="F235" t="s">
        <v>73</v>
      </c>
      <c r="G235">
        <v>95</v>
      </c>
      <c r="H235">
        <v>95</v>
      </c>
      <c r="I235">
        <v>94</v>
      </c>
      <c r="J235" t="s">
        <v>100</v>
      </c>
      <c r="K235" t="s">
        <v>99</v>
      </c>
      <c r="L235" t="s">
        <v>49</v>
      </c>
      <c r="M235" t="s">
        <v>363</v>
      </c>
      <c r="N235" t="s">
        <v>422</v>
      </c>
      <c r="O235" t="s">
        <v>386</v>
      </c>
      <c r="P235" t="s">
        <v>133</v>
      </c>
      <c r="Q235">
        <v>225</v>
      </c>
      <c r="R235" t="s">
        <v>77</v>
      </c>
      <c r="S235" t="s">
        <v>423</v>
      </c>
      <c r="T235" t="s">
        <v>67</v>
      </c>
    </row>
    <row r="236" spans="1:20" x14ac:dyDescent="0.3">
      <c r="A236" t="s">
        <v>20</v>
      </c>
      <c r="B236" s="1">
        <v>43514</v>
      </c>
      <c r="C236">
        <v>2</v>
      </c>
      <c r="D236" t="s">
        <v>109</v>
      </c>
      <c r="E236" t="s">
        <v>109</v>
      </c>
      <c r="F236" t="s">
        <v>89</v>
      </c>
      <c r="G236">
        <v>95</v>
      </c>
      <c r="H236">
        <v>95</v>
      </c>
      <c r="I236">
        <v>95</v>
      </c>
      <c r="J236" t="s">
        <v>89</v>
      </c>
      <c r="K236" t="s">
        <v>100</v>
      </c>
      <c r="L236" t="s">
        <v>396</v>
      </c>
      <c r="M236" t="s">
        <v>363</v>
      </c>
      <c r="N236" t="s">
        <v>407</v>
      </c>
      <c r="O236" t="s">
        <v>282</v>
      </c>
      <c r="P236" t="s">
        <v>97</v>
      </c>
      <c r="Q236">
        <v>161</v>
      </c>
      <c r="R236" t="s">
        <v>217</v>
      </c>
      <c r="S236" t="e" vm="45">
        <f>_FV(0,"60")</f>
        <v>#VALUE!</v>
      </c>
      <c r="T236" t="s">
        <v>147</v>
      </c>
    </row>
    <row r="237" spans="1:20" x14ac:dyDescent="0.3">
      <c r="A237" t="s">
        <v>20</v>
      </c>
      <c r="B237" s="1">
        <v>43514</v>
      </c>
      <c r="C237">
        <v>5</v>
      </c>
      <c r="D237" t="s">
        <v>64</v>
      </c>
      <c r="E237" t="s">
        <v>119</v>
      </c>
      <c r="F237" t="s">
        <v>64</v>
      </c>
      <c r="G237">
        <v>95</v>
      </c>
      <c r="H237">
        <v>95</v>
      </c>
      <c r="I237">
        <v>95</v>
      </c>
      <c r="J237" t="s">
        <v>163</v>
      </c>
      <c r="K237" t="s">
        <v>345</v>
      </c>
      <c r="L237" t="s">
        <v>163</v>
      </c>
      <c r="M237" t="s">
        <v>91</v>
      </c>
      <c r="N237" t="s">
        <v>23</v>
      </c>
      <c r="O237" t="s">
        <v>91</v>
      </c>
      <c r="P237" t="s">
        <v>178</v>
      </c>
      <c r="Q237">
        <v>139</v>
      </c>
      <c r="R237" t="s">
        <v>68</v>
      </c>
      <c r="S237" t="e" vm="60">
        <f>_FV(-2,"05")</f>
        <v>#VALUE!</v>
      </c>
      <c r="T237" t="s">
        <v>26</v>
      </c>
    </row>
    <row r="238" spans="1:20" x14ac:dyDescent="0.3">
      <c r="A238" t="s">
        <v>20</v>
      </c>
      <c r="B238" s="1">
        <v>43514</v>
      </c>
      <c r="C238">
        <v>12</v>
      </c>
      <c r="D238" t="s">
        <v>109</v>
      </c>
      <c r="E238" t="s">
        <v>80</v>
      </c>
      <c r="F238" t="s">
        <v>73</v>
      </c>
      <c r="G238">
        <v>95</v>
      </c>
      <c r="H238">
        <v>95</v>
      </c>
      <c r="I238">
        <v>95</v>
      </c>
      <c r="J238" t="s">
        <v>89</v>
      </c>
      <c r="K238" t="s">
        <v>100</v>
      </c>
      <c r="L238" t="s">
        <v>49</v>
      </c>
      <c r="M238" t="s">
        <v>386</v>
      </c>
      <c r="N238" t="s">
        <v>363</v>
      </c>
      <c r="O238" t="s">
        <v>276</v>
      </c>
      <c r="P238" t="s">
        <v>174</v>
      </c>
      <c r="Q238">
        <v>131</v>
      </c>
      <c r="R238" t="s">
        <v>112</v>
      </c>
      <c r="S238" t="s">
        <v>424</v>
      </c>
      <c r="T238" t="s">
        <v>174</v>
      </c>
    </row>
    <row r="239" spans="1:20" x14ac:dyDescent="0.3">
      <c r="A239" t="s">
        <v>20</v>
      </c>
      <c r="B239" s="1">
        <v>43514</v>
      </c>
      <c r="C239">
        <v>6</v>
      </c>
      <c r="D239" t="s">
        <v>64</v>
      </c>
      <c r="E239" t="s">
        <v>119</v>
      </c>
      <c r="F239" t="s">
        <v>64</v>
      </c>
      <c r="G239">
        <v>95</v>
      </c>
      <c r="H239">
        <v>95</v>
      </c>
      <c r="I239">
        <v>95</v>
      </c>
      <c r="J239" t="s">
        <v>163</v>
      </c>
      <c r="K239" t="s">
        <v>345</v>
      </c>
      <c r="L239" t="s">
        <v>163</v>
      </c>
      <c r="M239" t="s">
        <v>123</v>
      </c>
      <c r="N239" t="s">
        <v>91</v>
      </c>
      <c r="O239" t="s">
        <v>123</v>
      </c>
      <c r="P239" t="s">
        <v>105</v>
      </c>
      <c r="Q239">
        <v>81</v>
      </c>
      <c r="R239" t="s">
        <v>101</v>
      </c>
      <c r="S239" t="e" vm="61">
        <f>_FV(-1,"97")</f>
        <v>#VALUE!</v>
      </c>
      <c r="T239" t="s">
        <v>26</v>
      </c>
    </row>
    <row r="240" spans="1:20" x14ac:dyDescent="0.3">
      <c r="A240" t="s">
        <v>20</v>
      </c>
      <c r="B240" s="1">
        <v>43514</v>
      </c>
      <c r="C240">
        <v>3</v>
      </c>
      <c r="D240" t="s">
        <v>119</v>
      </c>
      <c r="E240" t="s">
        <v>109</v>
      </c>
      <c r="F240" t="s">
        <v>119</v>
      </c>
      <c r="G240">
        <v>95</v>
      </c>
      <c r="H240">
        <v>95</v>
      </c>
      <c r="I240">
        <v>95</v>
      </c>
      <c r="J240" t="s">
        <v>345</v>
      </c>
      <c r="K240" t="s">
        <v>89</v>
      </c>
      <c r="L240" t="s">
        <v>345</v>
      </c>
      <c r="M240" t="s">
        <v>273</v>
      </c>
      <c r="N240" t="s">
        <v>363</v>
      </c>
      <c r="O240" t="s">
        <v>273</v>
      </c>
      <c r="P240" t="s">
        <v>105</v>
      </c>
      <c r="Q240">
        <v>140</v>
      </c>
      <c r="R240" t="s">
        <v>305</v>
      </c>
      <c r="S240" t="e" vm="7">
        <f>_FV(0,"24")</f>
        <v>#VALUE!</v>
      </c>
      <c r="T240" t="s">
        <v>174</v>
      </c>
    </row>
    <row r="241" spans="1:20" x14ac:dyDescent="0.3">
      <c r="A241" t="s">
        <v>20</v>
      </c>
      <c r="B241" s="1">
        <v>43514</v>
      </c>
      <c r="C241">
        <v>19</v>
      </c>
      <c r="D241" t="s">
        <v>136</v>
      </c>
      <c r="E241" t="s">
        <v>22</v>
      </c>
      <c r="F241" t="s">
        <v>65</v>
      </c>
      <c r="G241">
        <v>94</v>
      </c>
      <c r="H241">
        <v>94</v>
      </c>
      <c r="I241">
        <v>94</v>
      </c>
      <c r="J241" t="s">
        <v>81</v>
      </c>
      <c r="K241" t="s">
        <v>28</v>
      </c>
      <c r="L241" t="s">
        <v>36</v>
      </c>
      <c r="M241" t="s">
        <v>122</v>
      </c>
      <c r="N241" t="s">
        <v>188</v>
      </c>
      <c r="O241" t="s">
        <v>122</v>
      </c>
      <c r="P241" t="s">
        <v>115</v>
      </c>
      <c r="Q241">
        <v>330</v>
      </c>
      <c r="R241" t="s">
        <v>84</v>
      </c>
      <c r="S241" t="s">
        <v>425</v>
      </c>
      <c r="T241" t="s">
        <v>101</v>
      </c>
    </row>
    <row r="242" spans="1:20" x14ac:dyDescent="0.3">
      <c r="A242" t="s">
        <v>20</v>
      </c>
      <c r="B242" s="1">
        <v>43514</v>
      </c>
      <c r="C242">
        <v>7</v>
      </c>
      <c r="D242" t="s">
        <v>64</v>
      </c>
      <c r="E242" t="s">
        <v>119</v>
      </c>
      <c r="F242" t="s">
        <v>64</v>
      </c>
      <c r="G242">
        <v>95</v>
      </c>
      <c r="H242">
        <v>95</v>
      </c>
      <c r="I242">
        <v>95</v>
      </c>
      <c r="J242" t="s">
        <v>345</v>
      </c>
      <c r="K242" t="s">
        <v>345</v>
      </c>
      <c r="L242" t="s">
        <v>163</v>
      </c>
      <c r="M242" t="s">
        <v>231</v>
      </c>
      <c r="N242" t="s">
        <v>123</v>
      </c>
      <c r="O242" t="s">
        <v>180</v>
      </c>
      <c r="P242" t="s">
        <v>70</v>
      </c>
      <c r="Q242">
        <v>80</v>
      </c>
      <c r="R242" t="s">
        <v>127</v>
      </c>
      <c r="S242" t="e" vm="3">
        <f>_FV(-2,"15")</f>
        <v>#VALUE!</v>
      </c>
      <c r="T242" t="s">
        <v>26</v>
      </c>
    </row>
    <row r="243" spans="1:20" x14ac:dyDescent="0.3">
      <c r="A243" t="s">
        <v>20</v>
      </c>
      <c r="B243" s="1">
        <v>43514</v>
      </c>
      <c r="C243">
        <v>4</v>
      </c>
      <c r="D243" t="s">
        <v>64</v>
      </c>
      <c r="E243" t="s">
        <v>119</v>
      </c>
      <c r="F243" t="s">
        <v>64</v>
      </c>
      <c r="G243">
        <v>95</v>
      </c>
      <c r="H243">
        <v>95</v>
      </c>
      <c r="I243">
        <v>95</v>
      </c>
      <c r="J243" t="s">
        <v>345</v>
      </c>
      <c r="K243" t="s">
        <v>345</v>
      </c>
      <c r="L243" t="s">
        <v>163</v>
      </c>
      <c r="M243" t="s">
        <v>244</v>
      </c>
      <c r="N243" t="s">
        <v>273</v>
      </c>
      <c r="O243" t="s">
        <v>244</v>
      </c>
      <c r="P243" t="s">
        <v>83</v>
      </c>
      <c r="Q243">
        <v>128</v>
      </c>
      <c r="R243" t="s">
        <v>116</v>
      </c>
      <c r="S243" t="e" vm="62">
        <f>_FV(-1,"87")</f>
        <v>#VALUE!</v>
      </c>
      <c r="T243" t="s">
        <v>26</v>
      </c>
    </row>
    <row r="244" spans="1:20" x14ac:dyDescent="0.3">
      <c r="A244" t="s">
        <v>20</v>
      </c>
      <c r="B244" s="1">
        <v>43514</v>
      </c>
      <c r="C244">
        <v>9</v>
      </c>
      <c r="D244" t="s">
        <v>73</v>
      </c>
      <c r="E244" t="s">
        <v>73</v>
      </c>
      <c r="F244" t="s">
        <v>119</v>
      </c>
      <c r="G244">
        <v>95</v>
      </c>
      <c r="H244">
        <v>95</v>
      </c>
      <c r="I244">
        <v>95</v>
      </c>
      <c r="J244" t="s">
        <v>49</v>
      </c>
      <c r="K244" t="s">
        <v>49</v>
      </c>
      <c r="L244" t="s">
        <v>36</v>
      </c>
      <c r="M244" t="s">
        <v>29</v>
      </c>
      <c r="N244" t="s">
        <v>29</v>
      </c>
      <c r="O244" t="s">
        <v>137</v>
      </c>
      <c r="P244" t="s">
        <v>133</v>
      </c>
      <c r="Q244">
        <v>89</v>
      </c>
      <c r="R244" t="s">
        <v>86</v>
      </c>
      <c r="S244" t="e" vm="62">
        <f>_FV(-1,"87")</f>
        <v>#VALUE!</v>
      </c>
      <c r="T244" t="s">
        <v>26</v>
      </c>
    </row>
    <row r="245" spans="1:20" x14ac:dyDescent="0.3">
      <c r="A245" t="s">
        <v>20</v>
      </c>
      <c r="B245" s="1">
        <v>43514</v>
      </c>
      <c r="C245">
        <v>1</v>
      </c>
      <c r="D245" t="s">
        <v>89</v>
      </c>
      <c r="E245" t="s">
        <v>87</v>
      </c>
      <c r="F245" t="s">
        <v>49</v>
      </c>
      <c r="G245">
        <v>95</v>
      </c>
      <c r="H245">
        <v>95</v>
      </c>
      <c r="I245">
        <v>94</v>
      </c>
      <c r="J245" t="s">
        <v>396</v>
      </c>
      <c r="K245" t="s">
        <v>99</v>
      </c>
      <c r="L245" t="s">
        <v>377</v>
      </c>
      <c r="M245" t="s">
        <v>283</v>
      </c>
      <c r="N245" t="s">
        <v>386</v>
      </c>
      <c r="O245" t="s">
        <v>276</v>
      </c>
      <c r="P245" t="s">
        <v>60</v>
      </c>
      <c r="Q245">
        <v>161</v>
      </c>
      <c r="R245" t="s">
        <v>336</v>
      </c>
      <c r="S245" t="e" vm="32">
        <f>_FV(0,"42")</f>
        <v>#VALUE!</v>
      </c>
      <c r="T245" t="s">
        <v>426</v>
      </c>
    </row>
    <row r="246" spans="1:20" x14ac:dyDescent="0.3">
      <c r="A246" t="s">
        <v>20</v>
      </c>
      <c r="B246" s="1">
        <v>43514</v>
      </c>
      <c r="C246">
        <v>0</v>
      </c>
      <c r="D246" t="s">
        <v>87</v>
      </c>
      <c r="E246" t="s">
        <v>95</v>
      </c>
      <c r="F246" t="s">
        <v>73</v>
      </c>
      <c r="G246">
        <v>95</v>
      </c>
      <c r="H246">
        <v>95</v>
      </c>
      <c r="I246">
        <v>93</v>
      </c>
      <c r="J246" t="s">
        <v>81</v>
      </c>
      <c r="K246" t="s">
        <v>64</v>
      </c>
      <c r="L246" t="s">
        <v>163</v>
      </c>
      <c r="M246" t="s">
        <v>276</v>
      </c>
      <c r="N246" t="s">
        <v>276</v>
      </c>
      <c r="O246" t="s">
        <v>141</v>
      </c>
      <c r="P246" t="s">
        <v>40</v>
      </c>
      <c r="Q246">
        <v>199</v>
      </c>
      <c r="R246" t="s">
        <v>375</v>
      </c>
      <c r="S246" t="e" vm="40">
        <f>_FV(0,"86")</f>
        <v>#VALUE!</v>
      </c>
      <c r="T246" t="s">
        <v>427</v>
      </c>
    </row>
    <row r="247" spans="1:20" x14ac:dyDescent="0.3">
      <c r="A247" t="s">
        <v>20</v>
      </c>
      <c r="B247" s="1">
        <v>43514</v>
      </c>
      <c r="C247">
        <v>18</v>
      </c>
      <c r="D247" t="s">
        <v>65</v>
      </c>
      <c r="E247" t="s">
        <v>22</v>
      </c>
      <c r="F247" t="s">
        <v>64</v>
      </c>
      <c r="G247">
        <v>94</v>
      </c>
      <c r="H247">
        <v>95</v>
      </c>
      <c r="I247">
        <v>94</v>
      </c>
      <c r="J247" t="s">
        <v>36</v>
      </c>
      <c r="K247" t="s">
        <v>64</v>
      </c>
      <c r="L247" t="s">
        <v>361</v>
      </c>
      <c r="M247" t="s">
        <v>188</v>
      </c>
      <c r="N247" t="s">
        <v>312</v>
      </c>
      <c r="O247" t="s">
        <v>188</v>
      </c>
      <c r="P247" t="s">
        <v>24</v>
      </c>
      <c r="Q247">
        <v>290</v>
      </c>
      <c r="R247" t="s">
        <v>428</v>
      </c>
      <c r="S247" t="s">
        <v>429</v>
      </c>
      <c r="T247" t="s">
        <v>430</v>
      </c>
    </row>
    <row r="248" spans="1:20" x14ac:dyDescent="0.3">
      <c r="A248" t="s">
        <v>20</v>
      </c>
      <c r="B248" s="1">
        <v>43514</v>
      </c>
      <c r="C248">
        <v>14</v>
      </c>
      <c r="D248" t="s">
        <v>22</v>
      </c>
      <c r="E248" t="s">
        <v>79</v>
      </c>
      <c r="F248" t="s">
        <v>109</v>
      </c>
      <c r="G248">
        <v>94</v>
      </c>
      <c r="H248">
        <v>95</v>
      </c>
      <c r="I248">
        <v>94</v>
      </c>
      <c r="J248" t="s">
        <v>81</v>
      </c>
      <c r="K248" t="s">
        <v>119</v>
      </c>
      <c r="L248" t="s">
        <v>89</v>
      </c>
      <c r="M248" t="s">
        <v>431</v>
      </c>
      <c r="N248" t="s">
        <v>431</v>
      </c>
      <c r="O248" t="s">
        <v>363</v>
      </c>
      <c r="P248" t="s">
        <v>111</v>
      </c>
      <c r="Q248">
        <v>129</v>
      </c>
      <c r="R248" t="s">
        <v>127</v>
      </c>
      <c r="S248" t="s">
        <v>432</v>
      </c>
      <c r="T248" t="s">
        <v>101</v>
      </c>
    </row>
    <row r="249" spans="1:20" x14ac:dyDescent="0.3">
      <c r="A249" t="s">
        <v>20</v>
      </c>
      <c r="B249" s="1">
        <v>43514</v>
      </c>
      <c r="C249">
        <v>10</v>
      </c>
      <c r="D249" t="s">
        <v>73</v>
      </c>
      <c r="E249" t="s">
        <v>80</v>
      </c>
      <c r="F249" t="s">
        <v>73</v>
      </c>
      <c r="G249">
        <v>95</v>
      </c>
      <c r="H249">
        <v>95</v>
      </c>
      <c r="I249">
        <v>95</v>
      </c>
      <c r="J249" t="s">
        <v>49</v>
      </c>
      <c r="K249" t="s">
        <v>100</v>
      </c>
      <c r="L249" t="s">
        <v>49</v>
      </c>
      <c r="M249" t="s">
        <v>188</v>
      </c>
      <c r="N249" t="s">
        <v>315</v>
      </c>
      <c r="O249" t="s">
        <v>29</v>
      </c>
      <c r="P249" t="s">
        <v>268</v>
      </c>
      <c r="Q249">
        <v>126</v>
      </c>
      <c r="R249" t="s">
        <v>182</v>
      </c>
      <c r="S249" t="e" vm="56">
        <f>_FV(0,"25")</f>
        <v>#VALUE!</v>
      </c>
      <c r="T249" t="s">
        <v>125</v>
      </c>
    </row>
    <row r="250" spans="1:20" x14ac:dyDescent="0.3">
      <c r="A250" t="s">
        <v>20</v>
      </c>
      <c r="B250" s="1">
        <v>43514</v>
      </c>
      <c r="C250">
        <v>15</v>
      </c>
      <c r="D250" t="s">
        <v>22</v>
      </c>
      <c r="E250" t="s">
        <v>62</v>
      </c>
      <c r="F250" t="s">
        <v>87</v>
      </c>
      <c r="G250">
        <v>93</v>
      </c>
      <c r="H250">
        <v>94</v>
      </c>
      <c r="I250">
        <v>93</v>
      </c>
      <c r="J250" t="s">
        <v>81</v>
      </c>
      <c r="K250" t="s">
        <v>65</v>
      </c>
      <c r="L250" t="s">
        <v>100</v>
      </c>
      <c r="M250" t="s">
        <v>422</v>
      </c>
      <c r="N250" t="s">
        <v>431</v>
      </c>
      <c r="O250" t="s">
        <v>433</v>
      </c>
      <c r="P250" t="s">
        <v>67</v>
      </c>
      <c r="Q250">
        <v>349</v>
      </c>
      <c r="R250" t="s">
        <v>176</v>
      </c>
      <c r="S250" t="s">
        <v>434</v>
      </c>
      <c r="T250" t="s">
        <v>68</v>
      </c>
    </row>
    <row r="251" spans="1:20" x14ac:dyDescent="0.3">
      <c r="A251" t="s">
        <v>20</v>
      </c>
      <c r="B251" s="1">
        <v>43514</v>
      </c>
      <c r="C251">
        <v>8</v>
      </c>
      <c r="D251" t="s">
        <v>119</v>
      </c>
      <c r="E251" t="s">
        <v>119</v>
      </c>
      <c r="F251" t="s">
        <v>64</v>
      </c>
      <c r="G251">
        <v>95</v>
      </c>
      <c r="H251">
        <v>95</v>
      </c>
      <c r="I251">
        <v>95</v>
      </c>
      <c r="J251" t="s">
        <v>36</v>
      </c>
      <c r="K251" t="s">
        <v>36</v>
      </c>
      <c r="L251" t="s">
        <v>345</v>
      </c>
      <c r="M251" t="s">
        <v>137</v>
      </c>
      <c r="N251" t="s">
        <v>137</v>
      </c>
      <c r="O251" t="s">
        <v>45</v>
      </c>
      <c r="P251" t="s">
        <v>105</v>
      </c>
      <c r="Q251">
        <v>103</v>
      </c>
      <c r="R251" t="s">
        <v>173</v>
      </c>
      <c r="S251" t="e" vm="63">
        <f>_FV(-2,"11")</f>
        <v>#VALUE!</v>
      </c>
      <c r="T251" t="s">
        <v>26</v>
      </c>
    </row>
    <row r="252" spans="1:20" x14ac:dyDescent="0.3">
      <c r="A252" t="s">
        <v>20</v>
      </c>
      <c r="B252" s="1">
        <v>43514</v>
      </c>
      <c r="C252">
        <v>17</v>
      </c>
      <c r="D252" t="s">
        <v>22</v>
      </c>
      <c r="E252" t="s">
        <v>79</v>
      </c>
      <c r="F252" t="s">
        <v>136</v>
      </c>
      <c r="G252">
        <v>94</v>
      </c>
      <c r="H252">
        <v>95</v>
      </c>
      <c r="I252">
        <v>94</v>
      </c>
      <c r="J252" t="s">
        <v>28</v>
      </c>
      <c r="K252" t="s">
        <v>119</v>
      </c>
      <c r="L252" t="s">
        <v>81</v>
      </c>
      <c r="M252" t="s">
        <v>311</v>
      </c>
      <c r="N252" t="s">
        <v>386</v>
      </c>
      <c r="O252" t="s">
        <v>23</v>
      </c>
      <c r="P252" t="s">
        <v>268</v>
      </c>
      <c r="Q252">
        <v>338</v>
      </c>
      <c r="R252" t="s">
        <v>68</v>
      </c>
      <c r="S252" t="s">
        <v>435</v>
      </c>
      <c r="T252" t="s">
        <v>127</v>
      </c>
    </row>
    <row r="253" spans="1:20" x14ac:dyDescent="0.3">
      <c r="A253" t="s">
        <v>20</v>
      </c>
      <c r="B253" s="1">
        <v>43514</v>
      </c>
      <c r="C253">
        <v>16</v>
      </c>
      <c r="D253" t="s">
        <v>22</v>
      </c>
      <c r="E253" t="s">
        <v>58</v>
      </c>
      <c r="F253" t="s">
        <v>63</v>
      </c>
      <c r="G253">
        <v>94</v>
      </c>
      <c r="H253">
        <v>94</v>
      </c>
      <c r="I253">
        <v>93</v>
      </c>
      <c r="J253" t="s">
        <v>28</v>
      </c>
      <c r="K253" t="s">
        <v>64</v>
      </c>
      <c r="L253" t="s">
        <v>100</v>
      </c>
      <c r="M253" t="s">
        <v>386</v>
      </c>
      <c r="N253" t="s">
        <v>431</v>
      </c>
      <c r="O253" t="s">
        <v>386</v>
      </c>
      <c r="P253" t="s">
        <v>178</v>
      </c>
      <c r="Q253">
        <v>310</v>
      </c>
      <c r="R253" t="s">
        <v>151</v>
      </c>
      <c r="S253" t="s">
        <v>436</v>
      </c>
      <c r="T253" t="s">
        <v>437</v>
      </c>
    </row>
    <row r="254" spans="1:20" x14ac:dyDescent="0.3">
      <c r="A254" t="s">
        <v>20</v>
      </c>
      <c r="B254" s="1">
        <v>43514</v>
      </c>
      <c r="C254">
        <v>20</v>
      </c>
      <c r="D254" t="s">
        <v>136</v>
      </c>
      <c r="E254" t="s">
        <v>22</v>
      </c>
      <c r="F254" t="s">
        <v>87</v>
      </c>
      <c r="G254">
        <v>92</v>
      </c>
      <c r="H254">
        <v>94</v>
      </c>
      <c r="I254">
        <v>92</v>
      </c>
      <c r="J254" t="s">
        <v>89</v>
      </c>
      <c r="K254" t="s">
        <v>28</v>
      </c>
      <c r="L254" t="s">
        <v>49</v>
      </c>
      <c r="M254" t="s">
        <v>29</v>
      </c>
      <c r="N254" t="s">
        <v>141</v>
      </c>
      <c r="O254" t="s">
        <v>142</v>
      </c>
      <c r="P254" t="s">
        <v>86</v>
      </c>
      <c r="Q254">
        <v>303</v>
      </c>
      <c r="R254" t="s">
        <v>237</v>
      </c>
      <c r="S254" t="s">
        <v>438</v>
      </c>
      <c r="T254" t="s">
        <v>270</v>
      </c>
    </row>
    <row r="255" spans="1:20" x14ac:dyDescent="0.3">
      <c r="A255" t="s">
        <v>20</v>
      </c>
      <c r="B255" s="1">
        <v>43514</v>
      </c>
      <c r="C255">
        <v>23</v>
      </c>
      <c r="D255" t="s">
        <v>87</v>
      </c>
      <c r="E255" t="s">
        <v>87</v>
      </c>
      <c r="F255" t="s">
        <v>109</v>
      </c>
      <c r="G255">
        <v>93</v>
      </c>
      <c r="H255">
        <v>93</v>
      </c>
      <c r="I255">
        <v>93</v>
      </c>
      <c r="J255" t="s">
        <v>89</v>
      </c>
      <c r="K255" t="s">
        <v>89</v>
      </c>
      <c r="L255" t="s">
        <v>36</v>
      </c>
      <c r="M255" t="s">
        <v>315</v>
      </c>
      <c r="N255" t="s">
        <v>315</v>
      </c>
      <c r="O255" t="s">
        <v>141</v>
      </c>
      <c r="P255" t="s">
        <v>268</v>
      </c>
      <c r="Q255">
        <v>251</v>
      </c>
      <c r="R255" t="s">
        <v>240</v>
      </c>
      <c r="S255" t="e" vm="15">
        <f>_FV(0,"16")</f>
        <v>#VALUE!</v>
      </c>
      <c r="T255" t="s">
        <v>270</v>
      </c>
    </row>
    <row r="256" spans="1:20" x14ac:dyDescent="0.3">
      <c r="A256" t="s">
        <v>20</v>
      </c>
      <c r="B256" s="1">
        <v>43514</v>
      </c>
      <c r="C256">
        <v>22</v>
      </c>
      <c r="D256" t="s">
        <v>109</v>
      </c>
      <c r="E256" t="s">
        <v>80</v>
      </c>
      <c r="F256" t="s">
        <v>73</v>
      </c>
      <c r="G256">
        <v>93</v>
      </c>
      <c r="H256">
        <v>93</v>
      </c>
      <c r="I256">
        <v>92</v>
      </c>
      <c r="J256" t="s">
        <v>345</v>
      </c>
      <c r="K256" t="s">
        <v>345</v>
      </c>
      <c r="L256" t="s">
        <v>163</v>
      </c>
      <c r="M256" t="s">
        <v>141</v>
      </c>
      <c r="N256" t="s">
        <v>141</v>
      </c>
      <c r="O256" t="s">
        <v>29</v>
      </c>
      <c r="P256" t="s">
        <v>83</v>
      </c>
      <c r="Q256">
        <v>274</v>
      </c>
      <c r="R256" t="s">
        <v>154</v>
      </c>
      <c r="S256" t="s">
        <v>439</v>
      </c>
      <c r="T256" t="s">
        <v>26</v>
      </c>
    </row>
    <row r="257" spans="1:20" x14ac:dyDescent="0.3">
      <c r="A257" t="s">
        <v>20</v>
      </c>
      <c r="B257" s="1">
        <v>43514</v>
      </c>
      <c r="C257">
        <v>21</v>
      </c>
      <c r="D257" t="s">
        <v>80</v>
      </c>
      <c r="E257" t="s">
        <v>136</v>
      </c>
      <c r="F257" t="s">
        <v>80</v>
      </c>
      <c r="G257">
        <v>92</v>
      </c>
      <c r="H257">
        <v>93</v>
      </c>
      <c r="I257">
        <v>92</v>
      </c>
      <c r="J257" t="s">
        <v>345</v>
      </c>
      <c r="K257" t="s">
        <v>89</v>
      </c>
      <c r="L257" t="s">
        <v>163</v>
      </c>
      <c r="M257" t="s">
        <v>122</v>
      </c>
      <c r="N257" t="s">
        <v>141</v>
      </c>
      <c r="O257" t="s">
        <v>29</v>
      </c>
      <c r="P257" t="s">
        <v>127</v>
      </c>
      <c r="Q257">
        <v>305</v>
      </c>
      <c r="R257" t="s">
        <v>440</v>
      </c>
      <c r="S257" t="s">
        <v>441</v>
      </c>
      <c r="T257" t="s">
        <v>76</v>
      </c>
    </row>
    <row r="258" spans="1:20" x14ac:dyDescent="0.3">
      <c r="A258" t="s">
        <v>20</v>
      </c>
      <c r="B258" s="1">
        <v>43515</v>
      </c>
      <c r="C258">
        <v>12</v>
      </c>
      <c r="D258" t="s">
        <v>109</v>
      </c>
      <c r="E258" t="s">
        <v>80</v>
      </c>
      <c r="F258" t="s">
        <v>73</v>
      </c>
      <c r="G258">
        <v>96</v>
      </c>
      <c r="H258">
        <v>96</v>
      </c>
      <c r="I258">
        <v>96</v>
      </c>
      <c r="J258" t="s">
        <v>100</v>
      </c>
      <c r="K258" t="s">
        <v>99</v>
      </c>
      <c r="L258" t="s">
        <v>100</v>
      </c>
      <c r="M258" t="s">
        <v>353</v>
      </c>
      <c r="N258" t="s">
        <v>353</v>
      </c>
      <c r="O258" t="s">
        <v>23</v>
      </c>
      <c r="P258" t="s">
        <v>268</v>
      </c>
      <c r="Q258">
        <v>16</v>
      </c>
      <c r="R258" t="s">
        <v>24</v>
      </c>
      <c r="S258" t="s">
        <v>442</v>
      </c>
      <c r="T258" t="s">
        <v>241</v>
      </c>
    </row>
    <row r="259" spans="1:20" x14ac:dyDescent="0.3">
      <c r="A259" t="s">
        <v>20</v>
      </c>
      <c r="B259" s="1">
        <v>43515</v>
      </c>
      <c r="C259">
        <v>1</v>
      </c>
      <c r="D259" t="s">
        <v>95</v>
      </c>
      <c r="E259" t="s">
        <v>88</v>
      </c>
      <c r="F259" t="s">
        <v>22</v>
      </c>
      <c r="G259">
        <v>92</v>
      </c>
      <c r="H259">
        <v>92</v>
      </c>
      <c r="I259">
        <v>91</v>
      </c>
      <c r="J259" t="s">
        <v>81</v>
      </c>
      <c r="K259" t="s">
        <v>81</v>
      </c>
      <c r="L259" t="s">
        <v>100</v>
      </c>
      <c r="M259" t="s">
        <v>386</v>
      </c>
      <c r="N259" t="s">
        <v>386</v>
      </c>
      <c r="O259" t="s">
        <v>308</v>
      </c>
      <c r="P259" t="s">
        <v>60</v>
      </c>
      <c r="Q259">
        <v>201</v>
      </c>
      <c r="R259" t="s">
        <v>358</v>
      </c>
      <c r="S259" s="2">
        <v>1458</v>
      </c>
      <c r="T259" t="s">
        <v>26</v>
      </c>
    </row>
    <row r="260" spans="1:20" x14ac:dyDescent="0.3">
      <c r="A260" t="s">
        <v>20</v>
      </c>
      <c r="B260" s="1">
        <v>43515</v>
      </c>
      <c r="C260">
        <v>11</v>
      </c>
      <c r="D260" t="s">
        <v>109</v>
      </c>
      <c r="E260" t="s">
        <v>109</v>
      </c>
      <c r="F260" t="s">
        <v>65</v>
      </c>
      <c r="G260">
        <v>96</v>
      </c>
      <c r="H260">
        <v>96</v>
      </c>
      <c r="I260">
        <v>95</v>
      </c>
      <c r="J260" t="s">
        <v>100</v>
      </c>
      <c r="K260" t="s">
        <v>100</v>
      </c>
      <c r="L260" t="s">
        <v>49</v>
      </c>
      <c r="M260" t="s">
        <v>245</v>
      </c>
      <c r="N260" t="s">
        <v>245</v>
      </c>
      <c r="O260" t="s">
        <v>91</v>
      </c>
      <c r="P260" t="s">
        <v>174</v>
      </c>
      <c r="Q260">
        <v>11</v>
      </c>
      <c r="R260" t="s">
        <v>173</v>
      </c>
      <c r="S260" t="s">
        <v>443</v>
      </c>
      <c r="T260" t="s">
        <v>104</v>
      </c>
    </row>
    <row r="261" spans="1:20" x14ac:dyDescent="0.3">
      <c r="A261" t="s">
        <v>20</v>
      </c>
      <c r="B261" s="1">
        <v>43515</v>
      </c>
      <c r="C261">
        <v>2</v>
      </c>
      <c r="D261" t="s">
        <v>136</v>
      </c>
      <c r="E261" t="s">
        <v>148</v>
      </c>
      <c r="F261" t="s">
        <v>63</v>
      </c>
      <c r="G261">
        <v>91</v>
      </c>
      <c r="H261">
        <v>92</v>
      </c>
      <c r="I261">
        <v>90</v>
      </c>
      <c r="J261" t="s">
        <v>163</v>
      </c>
      <c r="K261" t="s">
        <v>119</v>
      </c>
      <c r="L261" t="s">
        <v>44</v>
      </c>
      <c r="M261" t="s">
        <v>422</v>
      </c>
      <c r="N261" t="s">
        <v>444</v>
      </c>
      <c r="O261" t="s">
        <v>357</v>
      </c>
      <c r="P261" t="s">
        <v>112</v>
      </c>
      <c r="Q261">
        <v>207</v>
      </c>
      <c r="R261" t="s">
        <v>339</v>
      </c>
      <c r="S261" t="s">
        <v>445</v>
      </c>
      <c r="T261" t="s">
        <v>174</v>
      </c>
    </row>
    <row r="262" spans="1:20" x14ac:dyDescent="0.3">
      <c r="A262" t="s">
        <v>20</v>
      </c>
      <c r="B262" s="1">
        <v>43515</v>
      </c>
      <c r="C262">
        <v>5</v>
      </c>
      <c r="D262" t="s">
        <v>64</v>
      </c>
      <c r="E262" t="s">
        <v>119</v>
      </c>
      <c r="F262" t="s">
        <v>64</v>
      </c>
      <c r="G262">
        <v>94</v>
      </c>
      <c r="H262">
        <v>94</v>
      </c>
      <c r="I262">
        <v>94</v>
      </c>
      <c r="J262" t="s">
        <v>361</v>
      </c>
      <c r="K262" t="s">
        <v>163</v>
      </c>
      <c r="L262" t="s">
        <v>44</v>
      </c>
      <c r="M262" t="s">
        <v>23</v>
      </c>
      <c r="N262" t="s">
        <v>273</v>
      </c>
      <c r="O262" t="s">
        <v>23</v>
      </c>
      <c r="P262" t="s">
        <v>76</v>
      </c>
      <c r="Q262">
        <v>68</v>
      </c>
      <c r="R262" t="s">
        <v>97</v>
      </c>
      <c r="S262" t="e" vm="29">
        <f>_FV(0,"49")</f>
        <v>#VALUE!</v>
      </c>
      <c r="T262" t="s">
        <v>124</v>
      </c>
    </row>
    <row r="263" spans="1:20" x14ac:dyDescent="0.3">
      <c r="A263" t="s">
        <v>20</v>
      </c>
      <c r="B263" s="1">
        <v>43515</v>
      </c>
      <c r="C263">
        <v>3</v>
      </c>
      <c r="D263" t="s">
        <v>119</v>
      </c>
      <c r="E263" t="s">
        <v>136</v>
      </c>
      <c r="F263" t="s">
        <v>119</v>
      </c>
      <c r="G263">
        <v>93</v>
      </c>
      <c r="H263">
        <v>93</v>
      </c>
      <c r="I263">
        <v>91</v>
      </c>
      <c r="J263" t="s">
        <v>44</v>
      </c>
      <c r="K263" t="s">
        <v>345</v>
      </c>
      <c r="L263" t="s">
        <v>44</v>
      </c>
      <c r="M263" t="s">
        <v>282</v>
      </c>
      <c r="N263" t="s">
        <v>422</v>
      </c>
      <c r="O263" t="s">
        <v>282</v>
      </c>
      <c r="P263" t="s">
        <v>67</v>
      </c>
      <c r="Q263">
        <v>131</v>
      </c>
      <c r="R263" t="s">
        <v>198</v>
      </c>
      <c r="S263" t="e" vm="9">
        <f>_FV(-1,"70")</f>
        <v>#VALUE!</v>
      </c>
      <c r="T263" t="s">
        <v>26</v>
      </c>
    </row>
    <row r="264" spans="1:20" x14ac:dyDescent="0.3">
      <c r="A264" t="s">
        <v>20</v>
      </c>
      <c r="B264" s="1">
        <v>43515</v>
      </c>
      <c r="C264">
        <v>20</v>
      </c>
      <c r="D264" t="s">
        <v>136</v>
      </c>
      <c r="E264" t="s">
        <v>22</v>
      </c>
      <c r="F264" t="s">
        <v>63</v>
      </c>
      <c r="G264">
        <v>92</v>
      </c>
      <c r="H264">
        <v>95</v>
      </c>
      <c r="I264">
        <v>92</v>
      </c>
      <c r="J264" t="s">
        <v>49</v>
      </c>
      <c r="K264" t="s">
        <v>28</v>
      </c>
      <c r="L264" t="s">
        <v>49</v>
      </c>
      <c r="M264" t="s">
        <v>45</v>
      </c>
      <c r="N264" t="s">
        <v>45</v>
      </c>
      <c r="O264" t="s">
        <v>181</v>
      </c>
      <c r="P264" t="s">
        <v>70</v>
      </c>
      <c r="Q264">
        <v>117</v>
      </c>
      <c r="R264" t="s">
        <v>179</v>
      </c>
      <c r="S264" t="s">
        <v>446</v>
      </c>
      <c r="T264" t="s">
        <v>26</v>
      </c>
    </row>
    <row r="265" spans="1:20" x14ac:dyDescent="0.3">
      <c r="A265" t="s">
        <v>20</v>
      </c>
      <c r="B265" s="1">
        <v>43515</v>
      </c>
      <c r="C265">
        <v>13</v>
      </c>
      <c r="D265" t="s">
        <v>73</v>
      </c>
      <c r="E265" t="s">
        <v>109</v>
      </c>
      <c r="F265" t="s">
        <v>73</v>
      </c>
      <c r="G265">
        <v>96</v>
      </c>
      <c r="H265">
        <v>96</v>
      </c>
      <c r="I265">
        <v>96</v>
      </c>
      <c r="J265" t="s">
        <v>100</v>
      </c>
      <c r="K265" t="s">
        <v>99</v>
      </c>
      <c r="L265" t="s">
        <v>100</v>
      </c>
      <c r="M265" t="s">
        <v>431</v>
      </c>
      <c r="N265" t="s">
        <v>431</v>
      </c>
      <c r="O265" t="s">
        <v>353</v>
      </c>
      <c r="P265" t="s">
        <v>83</v>
      </c>
      <c r="Q265">
        <v>15</v>
      </c>
      <c r="R265" t="s">
        <v>24</v>
      </c>
      <c r="S265" t="s">
        <v>177</v>
      </c>
      <c r="T265" t="s">
        <v>230</v>
      </c>
    </row>
    <row r="266" spans="1:20" x14ac:dyDescent="0.3">
      <c r="A266" t="s">
        <v>20</v>
      </c>
      <c r="B266" s="1">
        <v>43515</v>
      </c>
      <c r="C266">
        <v>14</v>
      </c>
      <c r="D266" t="s">
        <v>36</v>
      </c>
      <c r="E266" t="s">
        <v>109</v>
      </c>
      <c r="F266" t="s">
        <v>36</v>
      </c>
      <c r="G266">
        <v>96</v>
      </c>
      <c r="H266">
        <v>96</v>
      </c>
      <c r="I266">
        <v>95</v>
      </c>
      <c r="J266" t="s">
        <v>396</v>
      </c>
      <c r="K266" t="s">
        <v>99</v>
      </c>
      <c r="L266" t="s">
        <v>396</v>
      </c>
      <c r="M266" t="s">
        <v>447</v>
      </c>
      <c r="N266" t="s">
        <v>447</v>
      </c>
      <c r="O266" t="s">
        <v>444</v>
      </c>
      <c r="P266" t="s">
        <v>364</v>
      </c>
      <c r="Q266">
        <v>294</v>
      </c>
      <c r="R266" t="s">
        <v>405</v>
      </c>
      <c r="S266" t="s">
        <v>448</v>
      </c>
      <c r="T266" t="s">
        <v>449</v>
      </c>
    </row>
    <row r="267" spans="1:20" x14ac:dyDescent="0.3">
      <c r="A267" t="s">
        <v>20</v>
      </c>
      <c r="B267" s="1">
        <v>43515</v>
      </c>
      <c r="C267">
        <v>15</v>
      </c>
      <c r="D267" t="s">
        <v>345</v>
      </c>
      <c r="E267" t="s">
        <v>36</v>
      </c>
      <c r="F267" t="s">
        <v>163</v>
      </c>
      <c r="G267">
        <v>96</v>
      </c>
      <c r="H267">
        <v>96</v>
      </c>
      <c r="I267">
        <v>96</v>
      </c>
      <c r="J267" t="s">
        <v>377</v>
      </c>
      <c r="K267" t="s">
        <v>377</v>
      </c>
      <c r="L267" t="s">
        <v>224</v>
      </c>
      <c r="M267" t="s">
        <v>450</v>
      </c>
      <c r="N267" t="s">
        <v>451</v>
      </c>
      <c r="O267" t="s">
        <v>450</v>
      </c>
      <c r="P267" t="s">
        <v>147</v>
      </c>
      <c r="Q267">
        <v>281</v>
      </c>
      <c r="R267" t="s">
        <v>405</v>
      </c>
      <c r="S267" t="s">
        <v>452</v>
      </c>
      <c r="T267" t="s">
        <v>157</v>
      </c>
    </row>
    <row r="268" spans="1:20" x14ac:dyDescent="0.3">
      <c r="A268" t="s">
        <v>20</v>
      </c>
      <c r="B268" s="1">
        <v>43515</v>
      </c>
      <c r="C268">
        <v>0</v>
      </c>
      <c r="D268" t="s">
        <v>22</v>
      </c>
      <c r="E268" t="s">
        <v>22</v>
      </c>
      <c r="F268" t="s">
        <v>87</v>
      </c>
      <c r="G268">
        <v>92</v>
      </c>
      <c r="H268">
        <v>93</v>
      </c>
      <c r="I268">
        <v>92</v>
      </c>
      <c r="J268" t="s">
        <v>100</v>
      </c>
      <c r="K268" t="s">
        <v>100</v>
      </c>
      <c r="L268" t="s">
        <v>89</v>
      </c>
      <c r="M268" t="s">
        <v>353</v>
      </c>
      <c r="N268" t="s">
        <v>353</v>
      </c>
      <c r="O268" t="s">
        <v>315</v>
      </c>
      <c r="P268" t="s">
        <v>268</v>
      </c>
      <c r="Q268">
        <v>230</v>
      </c>
      <c r="R268" t="s">
        <v>30</v>
      </c>
      <c r="S268" t="s">
        <v>453</v>
      </c>
      <c r="T268" t="s">
        <v>26</v>
      </c>
    </row>
    <row r="269" spans="1:20" x14ac:dyDescent="0.3">
      <c r="A269" t="s">
        <v>20</v>
      </c>
      <c r="B269" s="1">
        <v>43515</v>
      </c>
      <c r="C269">
        <v>19</v>
      </c>
      <c r="D269" t="s">
        <v>22</v>
      </c>
      <c r="E269" t="s">
        <v>22</v>
      </c>
      <c r="F269" t="s">
        <v>65</v>
      </c>
      <c r="G269">
        <v>95</v>
      </c>
      <c r="H269">
        <v>96</v>
      </c>
      <c r="I269">
        <v>94</v>
      </c>
      <c r="J269" t="s">
        <v>28</v>
      </c>
      <c r="K269" t="s">
        <v>28</v>
      </c>
      <c r="L269" t="s">
        <v>89</v>
      </c>
      <c r="M269" t="s">
        <v>181</v>
      </c>
      <c r="N269" t="s">
        <v>180</v>
      </c>
      <c r="O269" t="s">
        <v>131</v>
      </c>
      <c r="P269" t="s">
        <v>83</v>
      </c>
      <c r="Q269">
        <v>161</v>
      </c>
      <c r="R269" t="s">
        <v>30</v>
      </c>
      <c r="S269" t="s">
        <v>454</v>
      </c>
      <c r="T269" t="s">
        <v>26</v>
      </c>
    </row>
    <row r="270" spans="1:20" x14ac:dyDescent="0.3">
      <c r="A270" t="s">
        <v>20</v>
      </c>
      <c r="B270" s="1">
        <v>43515</v>
      </c>
      <c r="C270">
        <v>8</v>
      </c>
      <c r="D270" t="s">
        <v>64</v>
      </c>
      <c r="E270" t="s">
        <v>119</v>
      </c>
      <c r="F270" t="s">
        <v>64</v>
      </c>
      <c r="G270">
        <v>95</v>
      </c>
      <c r="H270">
        <v>95</v>
      </c>
      <c r="I270">
        <v>95</v>
      </c>
      <c r="J270" t="s">
        <v>163</v>
      </c>
      <c r="K270" t="s">
        <v>345</v>
      </c>
      <c r="L270" t="s">
        <v>361</v>
      </c>
      <c r="M270" t="s">
        <v>96</v>
      </c>
      <c r="N270" t="s">
        <v>209</v>
      </c>
      <c r="O270" t="s">
        <v>123</v>
      </c>
      <c r="P270" t="s">
        <v>174</v>
      </c>
      <c r="Q270">
        <v>73</v>
      </c>
      <c r="R270" t="s">
        <v>128</v>
      </c>
      <c r="S270" t="s">
        <v>455</v>
      </c>
      <c r="T270" t="s">
        <v>104</v>
      </c>
    </row>
    <row r="271" spans="1:20" x14ac:dyDescent="0.3">
      <c r="A271" t="s">
        <v>20</v>
      </c>
      <c r="B271" s="1">
        <v>43515</v>
      </c>
      <c r="C271">
        <v>16</v>
      </c>
      <c r="D271" t="s">
        <v>89</v>
      </c>
      <c r="E271" t="s">
        <v>100</v>
      </c>
      <c r="F271" t="s">
        <v>345</v>
      </c>
      <c r="G271">
        <v>96</v>
      </c>
      <c r="H271">
        <v>96</v>
      </c>
      <c r="I271">
        <v>96</v>
      </c>
      <c r="J271" t="s">
        <v>35</v>
      </c>
      <c r="K271" t="s">
        <v>44</v>
      </c>
      <c r="L271" t="s">
        <v>396</v>
      </c>
      <c r="M271" t="s">
        <v>283</v>
      </c>
      <c r="N271" t="s">
        <v>450</v>
      </c>
      <c r="O271" t="s">
        <v>273</v>
      </c>
      <c r="P271" t="s">
        <v>77</v>
      </c>
      <c r="Q271">
        <v>100</v>
      </c>
      <c r="R271" t="s">
        <v>287</v>
      </c>
      <c r="S271" t="s">
        <v>456</v>
      </c>
      <c r="T271" t="s">
        <v>124</v>
      </c>
    </row>
    <row r="272" spans="1:20" x14ac:dyDescent="0.3">
      <c r="A272" t="s">
        <v>20</v>
      </c>
      <c r="B272" s="1">
        <v>43515</v>
      </c>
      <c r="C272">
        <v>6</v>
      </c>
      <c r="D272" t="s">
        <v>64</v>
      </c>
      <c r="E272" t="s">
        <v>119</v>
      </c>
      <c r="F272" t="s">
        <v>64</v>
      </c>
      <c r="G272">
        <v>94</v>
      </c>
      <c r="H272">
        <v>94</v>
      </c>
      <c r="I272">
        <v>94</v>
      </c>
      <c r="J272" t="s">
        <v>361</v>
      </c>
      <c r="K272" t="s">
        <v>163</v>
      </c>
      <c r="L272" t="s">
        <v>361</v>
      </c>
      <c r="M272" t="s">
        <v>90</v>
      </c>
      <c r="N272" t="s">
        <v>23</v>
      </c>
      <c r="O272" t="s">
        <v>29</v>
      </c>
      <c r="P272" t="s">
        <v>133</v>
      </c>
      <c r="Q272">
        <v>26</v>
      </c>
      <c r="R272" t="s">
        <v>176</v>
      </c>
      <c r="S272" t="e" vm="46">
        <f>_FV(0,"40")</f>
        <v>#VALUE!</v>
      </c>
      <c r="T272" t="s">
        <v>115</v>
      </c>
    </row>
    <row r="273" spans="1:20" x14ac:dyDescent="0.3">
      <c r="A273" t="s">
        <v>20</v>
      </c>
      <c r="B273" s="1">
        <v>43515</v>
      </c>
      <c r="C273">
        <v>4</v>
      </c>
      <c r="D273" t="s">
        <v>64</v>
      </c>
      <c r="E273" t="s">
        <v>119</v>
      </c>
      <c r="F273" t="s">
        <v>64</v>
      </c>
      <c r="G273">
        <v>94</v>
      </c>
      <c r="H273">
        <v>94</v>
      </c>
      <c r="I273">
        <v>93</v>
      </c>
      <c r="J273" t="s">
        <v>44</v>
      </c>
      <c r="K273" t="s">
        <v>361</v>
      </c>
      <c r="L273" t="s">
        <v>35</v>
      </c>
      <c r="M273" t="s">
        <v>329</v>
      </c>
      <c r="N273" t="s">
        <v>282</v>
      </c>
      <c r="O273" t="s">
        <v>276</v>
      </c>
      <c r="P273" t="s">
        <v>67</v>
      </c>
      <c r="Q273">
        <v>81</v>
      </c>
      <c r="R273" t="s">
        <v>128</v>
      </c>
      <c r="S273" t="e" vm="64">
        <f>_FV(-1,"69")</f>
        <v>#VALUE!</v>
      </c>
      <c r="T273" t="s">
        <v>26</v>
      </c>
    </row>
    <row r="274" spans="1:20" x14ac:dyDescent="0.3">
      <c r="A274" t="s">
        <v>20</v>
      </c>
      <c r="B274" s="1">
        <v>43515</v>
      </c>
      <c r="C274">
        <v>17</v>
      </c>
      <c r="D274" t="s">
        <v>100</v>
      </c>
      <c r="E274" t="s">
        <v>99</v>
      </c>
      <c r="F274" t="s">
        <v>89</v>
      </c>
      <c r="G274">
        <v>95</v>
      </c>
      <c r="H274">
        <v>96</v>
      </c>
      <c r="I274">
        <v>95</v>
      </c>
      <c r="J274" t="s">
        <v>35</v>
      </c>
      <c r="K274" t="s">
        <v>44</v>
      </c>
      <c r="L274" t="s">
        <v>216</v>
      </c>
      <c r="M274" t="s">
        <v>23</v>
      </c>
      <c r="N274" t="s">
        <v>283</v>
      </c>
      <c r="O274" t="s">
        <v>23</v>
      </c>
      <c r="P274" t="s">
        <v>67</v>
      </c>
      <c r="Q274">
        <v>77</v>
      </c>
      <c r="R274" t="s">
        <v>104</v>
      </c>
      <c r="S274" t="s">
        <v>457</v>
      </c>
      <c r="T274" t="s">
        <v>67</v>
      </c>
    </row>
    <row r="275" spans="1:20" x14ac:dyDescent="0.3">
      <c r="A275" t="s">
        <v>20</v>
      </c>
      <c r="B275" s="1">
        <v>43515</v>
      </c>
      <c r="C275">
        <v>10</v>
      </c>
      <c r="D275" t="s">
        <v>65</v>
      </c>
      <c r="E275" t="s">
        <v>73</v>
      </c>
      <c r="F275" t="s">
        <v>119</v>
      </c>
      <c r="G275">
        <v>95</v>
      </c>
      <c r="H275">
        <v>95</v>
      </c>
      <c r="I275">
        <v>95</v>
      </c>
      <c r="J275" t="s">
        <v>49</v>
      </c>
      <c r="K275" t="s">
        <v>89</v>
      </c>
      <c r="L275" t="s">
        <v>345</v>
      </c>
      <c r="M275" t="s">
        <v>91</v>
      </c>
      <c r="N275" t="s">
        <v>91</v>
      </c>
      <c r="O275" t="s">
        <v>142</v>
      </c>
      <c r="P275" t="s">
        <v>111</v>
      </c>
      <c r="Q275">
        <v>110</v>
      </c>
      <c r="R275" t="s">
        <v>176</v>
      </c>
      <c r="S275" s="2">
        <v>2692</v>
      </c>
      <c r="T275" t="s">
        <v>179</v>
      </c>
    </row>
    <row r="276" spans="1:20" x14ac:dyDescent="0.3">
      <c r="A276" t="s">
        <v>20</v>
      </c>
      <c r="B276" s="1">
        <v>43515</v>
      </c>
      <c r="C276">
        <v>18</v>
      </c>
      <c r="D276" t="s">
        <v>65</v>
      </c>
      <c r="E276" t="s">
        <v>73</v>
      </c>
      <c r="F276" t="s">
        <v>89</v>
      </c>
      <c r="G276">
        <v>96</v>
      </c>
      <c r="H276">
        <v>96</v>
      </c>
      <c r="I276">
        <v>95</v>
      </c>
      <c r="J276" t="s">
        <v>89</v>
      </c>
      <c r="K276" t="s">
        <v>89</v>
      </c>
      <c r="L276" t="s">
        <v>216</v>
      </c>
      <c r="M276" t="s">
        <v>180</v>
      </c>
      <c r="N276" t="s">
        <v>23</v>
      </c>
      <c r="O276" t="s">
        <v>180</v>
      </c>
      <c r="P276" t="s">
        <v>176</v>
      </c>
      <c r="Q276">
        <v>185</v>
      </c>
      <c r="R276" t="s">
        <v>30</v>
      </c>
      <c r="S276" t="s">
        <v>458</v>
      </c>
      <c r="T276" t="s">
        <v>270</v>
      </c>
    </row>
    <row r="277" spans="1:20" x14ac:dyDescent="0.3">
      <c r="A277" t="s">
        <v>20</v>
      </c>
      <c r="B277" s="1">
        <v>43515</v>
      </c>
      <c r="C277">
        <v>7</v>
      </c>
      <c r="D277" t="s">
        <v>64</v>
      </c>
      <c r="E277" t="s">
        <v>64</v>
      </c>
      <c r="F277" t="s">
        <v>28</v>
      </c>
      <c r="G277">
        <v>95</v>
      </c>
      <c r="H277">
        <v>95</v>
      </c>
      <c r="I277">
        <v>94</v>
      </c>
      <c r="J277" t="s">
        <v>163</v>
      </c>
      <c r="K277" t="s">
        <v>163</v>
      </c>
      <c r="L277" t="s">
        <v>361</v>
      </c>
      <c r="M277" t="s">
        <v>209</v>
      </c>
      <c r="N277" t="s">
        <v>90</v>
      </c>
      <c r="O277" t="s">
        <v>96</v>
      </c>
      <c r="P277" t="s">
        <v>174</v>
      </c>
      <c r="Q277">
        <v>35</v>
      </c>
      <c r="R277" t="s">
        <v>97</v>
      </c>
      <c r="S277" t="e" vm="18">
        <f>_FV(0,"75")</f>
        <v>#VALUE!</v>
      </c>
      <c r="T277" t="s">
        <v>26</v>
      </c>
    </row>
    <row r="278" spans="1:20" x14ac:dyDescent="0.3">
      <c r="A278" t="s">
        <v>20</v>
      </c>
      <c r="B278" s="1">
        <v>43515</v>
      </c>
      <c r="C278">
        <v>9</v>
      </c>
      <c r="D278" t="s">
        <v>119</v>
      </c>
      <c r="E278" t="s">
        <v>119</v>
      </c>
      <c r="F278" t="s">
        <v>64</v>
      </c>
      <c r="G278">
        <v>95</v>
      </c>
      <c r="H278">
        <v>95</v>
      </c>
      <c r="I278">
        <v>95</v>
      </c>
      <c r="J278" t="s">
        <v>345</v>
      </c>
      <c r="K278" t="s">
        <v>345</v>
      </c>
      <c r="L278" t="s">
        <v>163</v>
      </c>
      <c r="M278" t="s">
        <v>29</v>
      </c>
      <c r="N278" t="s">
        <v>29</v>
      </c>
      <c r="O278" t="s">
        <v>96</v>
      </c>
      <c r="P278" t="s">
        <v>67</v>
      </c>
      <c r="Q278">
        <v>55</v>
      </c>
      <c r="R278" t="s">
        <v>268</v>
      </c>
      <c r="S278" t="s">
        <v>459</v>
      </c>
      <c r="T278" t="s">
        <v>460</v>
      </c>
    </row>
    <row r="279" spans="1:20" x14ac:dyDescent="0.3">
      <c r="A279" t="s">
        <v>20</v>
      </c>
      <c r="B279" s="1">
        <v>43515</v>
      </c>
      <c r="C279">
        <v>23</v>
      </c>
      <c r="D279" t="s">
        <v>65</v>
      </c>
      <c r="E279" t="s">
        <v>73</v>
      </c>
      <c r="F279" t="s">
        <v>65</v>
      </c>
      <c r="G279">
        <v>93</v>
      </c>
      <c r="H279">
        <v>93</v>
      </c>
      <c r="I279">
        <v>92</v>
      </c>
      <c r="J279" t="s">
        <v>44</v>
      </c>
      <c r="K279" t="s">
        <v>361</v>
      </c>
      <c r="L279" t="s">
        <v>44</v>
      </c>
      <c r="M279" t="s">
        <v>29</v>
      </c>
      <c r="N279" t="s">
        <v>122</v>
      </c>
      <c r="O279" t="s">
        <v>137</v>
      </c>
      <c r="P279" t="s">
        <v>67</v>
      </c>
      <c r="Q279">
        <v>189</v>
      </c>
      <c r="R279" t="s">
        <v>92</v>
      </c>
      <c r="S279" t="e" vm="48">
        <f>_FV(-2,"26")</f>
        <v>#VALUE!</v>
      </c>
      <c r="T279" t="s">
        <v>26</v>
      </c>
    </row>
    <row r="280" spans="1:20" x14ac:dyDescent="0.3">
      <c r="A280" t="s">
        <v>20</v>
      </c>
      <c r="B280" s="1">
        <v>43515</v>
      </c>
      <c r="C280">
        <v>22</v>
      </c>
      <c r="D280" t="s">
        <v>73</v>
      </c>
      <c r="E280" t="s">
        <v>22</v>
      </c>
      <c r="F280" t="s">
        <v>73</v>
      </c>
      <c r="G280">
        <v>92</v>
      </c>
      <c r="H280">
        <v>92</v>
      </c>
      <c r="I280">
        <v>91</v>
      </c>
      <c r="J280" t="s">
        <v>361</v>
      </c>
      <c r="K280" t="s">
        <v>49</v>
      </c>
      <c r="L280" t="s">
        <v>361</v>
      </c>
      <c r="M280" t="s">
        <v>137</v>
      </c>
      <c r="N280" t="s">
        <v>137</v>
      </c>
      <c r="O280" t="s">
        <v>66</v>
      </c>
      <c r="P280" t="s">
        <v>133</v>
      </c>
      <c r="Q280">
        <v>149</v>
      </c>
      <c r="R280" t="s">
        <v>176</v>
      </c>
      <c r="S280" t="s">
        <v>461</v>
      </c>
      <c r="T280" t="s">
        <v>26</v>
      </c>
    </row>
    <row r="281" spans="1:20" x14ac:dyDescent="0.3">
      <c r="A281" t="s">
        <v>20</v>
      </c>
      <c r="B281" s="1">
        <v>43515</v>
      </c>
      <c r="C281">
        <v>21</v>
      </c>
      <c r="D281" t="s">
        <v>136</v>
      </c>
      <c r="E281" t="s">
        <v>58</v>
      </c>
      <c r="F281" t="s">
        <v>136</v>
      </c>
      <c r="G281">
        <v>91</v>
      </c>
      <c r="H281">
        <v>92</v>
      </c>
      <c r="I281">
        <v>91</v>
      </c>
      <c r="J281" t="s">
        <v>345</v>
      </c>
      <c r="K281" t="s">
        <v>100</v>
      </c>
      <c r="L281" t="s">
        <v>345</v>
      </c>
      <c r="M281" t="s">
        <v>45</v>
      </c>
      <c r="N281" t="s">
        <v>231</v>
      </c>
      <c r="O281" t="s">
        <v>45</v>
      </c>
      <c r="P281" t="s">
        <v>76</v>
      </c>
      <c r="Q281">
        <v>182</v>
      </c>
      <c r="R281" t="s">
        <v>176</v>
      </c>
      <c r="S281" t="s">
        <v>462</v>
      </c>
      <c r="T281" t="s">
        <v>26</v>
      </c>
    </row>
    <row r="282" spans="1:20" x14ac:dyDescent="0.3">
      <c r="A282" t="s">
        <v>20</v>
      </c>
      <c r="B282" s="1">
        <v>43516</v>
      </c>
      <c r="C282">
        <v>1</v>
      </c>
      <c r="D282" t="s">
        <v>99</v>
      </c>
      <c r="E282" t="s">
        <v>28</v>
      </c>
      <c r="F282" t="s">
        <v>99</v>
      </c>
      <c r="G282">
        <v>93</v>
      </c>
      <c r="H282">
        <v>93</v>
      </c>
      <c r="I282">
        <v>93</v>
      </c>
      <c r="J282" t="s">
        <v>396</v>
      </c>
      <c r="K282" t="s">
        <v>35</v>
      </c>
      <c r="L282" t="s">
        <v>377</v>
      </c>
      <c r="M282" t="s">
        <v>311</v>
      </c>
      <c r="N282" t="s">
        <v>311</v>
      </c>
      <c r="O282" t="s">
        <v>193</v>
      </c>
      <c r="P282" t="s">
        <v>76</v>
      </c>
      <c r="Q282">
        <v>97</v>
      </c>
      <c r="R282" t="s">
        <v>112</v>
      </c>
      <c r="S282" t="e" vm="65">
        <f>_FV(-2,"89")</f>
        <v>#VALUE!</v>
      </c>
      <c r="T282" t="s">
        <v>26</v>
      </c>
    </row>
    <row r="283" spans="1:20" x14ac:dyDescent="0.3">
      <c r="A283" t="s">
        <v>20</v>
      </c>
      <c r="B283" s="1">
        <v>43516</v>
      </c>
      <c r="C283">
        <v>0</v>
      </c>
      <c r="D283" t="s">
        <v>28</v>
      </c>
      <c r="E283" t="s">
        <v>65</v>
      </c>
      <c r="F283" t="s">
        <v>81</v>
      </c>
      <c r="G283">
        <v>93</v>
      </c>
      <c r="H283">
        <v>93</v>
      </c>
      <c r="I283">
        <v>93</v>
      </c>
      <c r="J283" t="s">
        <v>35</v>
      </c>
      <c r="K283" t="s">
        <v>44</v>
      </c>
      <c r="L283" t="s">
        <v>396</v>
      </c>
      <c r="M283" t="s">
        <v>315</v>
      </c>
      <c r="N283" t="s">
        <v>315</v>
      </c>
      <c r="O283" t="s">
        <v>29</v>
      </c>
      <c r="P283" t="s">
        <v>67</v>
      </c>
      <c r="Q283">
        <v>127</v>
      </c>
      <c r="R283" t="s">
        <v>134</v>
      </c>
      <c r="S283" t="e" vm="20">
        <f>_FV(-3,"01")</f>
        <v>#VALUE!</v>
      </c>
      <c r="T283" t="s">
        <v>26</v>
      </c>
    </row>
    <row r="284" spans="1:20" x14ac:dyDescent="0.3">
      <c r="A284" t="s">
        <v>20</v>
      </c>
      <c r="B284" s="1">
        <v>43516</v>
      </c>
      <c r="C284">
        <v>4</v>
      </c>
      <c r="D284" t="s">
        <v>81</v>
      </c>
      <c r="E284" t="s">
        <v>28</v>
      </c>
      <c r="F284" t="s">
        <v>81</v>
      </c>
      <c r="G284">
        <v>94</v>
      </c>
      <c r="H284">
        <v>94</v>
      </c>
      <c r="I284">
        <v>94</v>
      </c>
      <c r="J284" t="s">
        <v>216</v>
      </c>
      <c r="K284" t="s">
        <v>35</v>
      </c>
      <c r="L284" t="s">
        <v>216</v>
      </c>
      <c r="M284" t="s">
        <v>328</v>
      </c>
      <c r="N284" t="s">
        <v>312</v>
      </c>
      <c r="O284" t="s">
        <v>328</v>
      </c>
      <c r="P284" t="s">
        <v>76</v>
      </c>
      <c r="Q284">
        <v>85</v>
      </c>
      <c r="R284" t="s">
        <v>101</v>
      </c>
      <c r="S284" t="e" vm="33">
        <f>_FV(-1,"50")</f>
        <v>#VALUE!</v>
      </c>
      <c r="T284" t="s">
        <v>26</v>
      </c>
    </row>
    <row r="285" spans="1:20" x14ac:dyDescent="0.3">
      <c r="A285" t="s">
        <v>20</v>
      </c>
      <c r="B285" s="1">
        <v>43516</v>
      </c>
      <c r="C285">
        <v>23</v>
      </c>
      <c r="D285" t="s">
        <v>233</v>
      </c>
      <c r="E285" t="s">
        <v>236</v>
      </c>
      <c r="F285" t="s">
        <v>233</v>
      </c>
      <c r="G285">
        <v>83</v>
      </c>
      <c r="H285">
        <v>83</v>
      </c>
      <c r="I285">
        <v>81</v>
      </c>
      <c r="J285" t="s">
        <v>64</v>
      </c>
      <c r="K285" t="s">
        <v>64</v>
      </c>
      <c r="L285" t="s">
        <v>28</v>
      </c>
      <c r="M285" t="s">
        <v>190</v>
      </c>
      <c r="N285" t="s">
        <v>190</v>
      </c>
      <c r="O285" t="s">
        <v>298</v>
      </c>
      <c r="P285" t="s">
        <v>134</v>
      </c>
      <c r="Q285">
        <v>171</v>
      </c>
      <c r="R285" t="s">
        <v>403</v>
      </c>
      <c r="S285" t="e" vm="47">
        <f>_FV(-3,"34")</f>
        <v>#VALUE!</v>
      </c>
      <c r="T285" t="s">
        <v>26</v>
      </c>
    </row>
    <row r="286" spans="1:20" x14ac:dyDescent="0.3">
      <c r="A286" t="s">
        <v>20</v>
      </c>
      <c r="B286" s="1">
        <v>43516</v>
      </c>
      <c r="C286">
        <v>9</v>
      </c>
      <c r="D286" t="s">
        <v>100</v>
      </c>
      <c r="E286" t="s">
        <v>99</v>
      </c>
      <c r="F286" t="s">
        <v>100</v>
      </c>
      <c r="G286">
        <v>95</v>
      </c>
      <c r="H286">
        <v>95</v>
      </c>
      <c r="I286">
        <v>95</v>
      </c>
      <c r="J286" t="s">
        <v>216</v>
      </c>
      <c r="K286" t="s">
        <v>35</v>
      </c>
      <c r="L286" t="s">
        <v>216</v>
      </c>
      <c r="M286" t="s">
        <v>254</v>
      </c>
      <c r="N286" t="s">
        <v>254</v>
      </c>
      <c r="O286" t="s">
        <v>180</v>
      </c>
      <c r="P286" t="s">
        <v>111</v>
      </c>
      <c r="Q286">
        <v>102</v>
      </c>
      <c r="R286" t="s">
        <v>24</v>
      </c>
      <c r="S286" t="e" vm="66">
        <f>_FV(-2,"31")</f>
        <v>#VALUE!</v>
      </c>
      <c r="T286" t="s">
        <v>26</v>
      </c>
    </row>
    <row r="287" spans="1:20" x14ac:dyDescent="0.3">
      <c r="A287" t="s">
        <v>20</v>
      </c>
      <c r="B287" s="1">
        <v>43516</v>
      </c>
      <c r="C287">
        <v>16</v>
      </c>
      <c r="D287" t="s">
        <v>342</v>
      </c>
      <c r="E287" t="s">
        <v>201</v>
      </c>
      <c r="F287" t="s">
        <v>247</v>
      </c>
      <c r="G287">
        <v>64</v>
      </c>
      <c r="H287">
        <v>70</v>
      </c>
      <c r="I287">
        <v>64</v>
      </c>
      <c r="J287" t="s">
        <v>345</v>
      </c>
      <c r="K287" t="s">
        <v>109</v>
      </c>
      <c r="L287" t="s">
        <v>345</v>
      </c>
      <c r="M287" t="s">
        <v>123</v>
      </c>
      <c r="N287" t="s">
        <v>91</v>
      </c>
      <c r="O287" t="s">
        <v>123</v>
      </c>
      <c r="P287" t="s">
        <v>176</v>
      </c>
      <c r="Q287">
        <v>219</v>
      </c>
      <c r="R287" t="s">
        <v>207</v>
      </c>
      <c r="S287" t="s">
        <v>463</v>
      </c>
      <c r="T287" t="s">
        <v>26</v>
      </c>
    </row>
    <row r="288" spans="1:20" x14ac:dyDescent="0.3">
      <c r="A288" t="s">
        <v>20</v>
      </c>
      <c r="B288" s="1">
        <v>43516</v>
      </c>
      <c r="C288">
        <v>10</v>
      </c>
      <c r="D288" t="s">
        <v>81</v>
      </c>
      <c r="E288" t="s">
        <v>81</v>
      </c>
      <c r="F288" t="s">
        <v>100</v>
      </c>
      <c r="G288">
        <v>95</v>
      </c>
      <c r="H288">
        <v>95</v>
      </c>
      <c r="I288">
        <v>95</v>
      </c>
      <c r="J288" t="s">
        <v>44</v>
      </c>
      <c r="K288" t="s">
        <v>44</v>
      </c>
      <c r="L288" t="s">
        <v>216</v>
      </c>
      <c r="M288" t="s">
        <v>209</v>
      </c>
      <c r="N288" t="s">
        <v>209</v>
      </c>
      <c r="O288" t="s">
        <v>254</v>
      </c>
      <c r="P288" t="s">
        <v>111</v>
      </c>
      <c r="Q288">
        <v>96</v>
      </c>
      <c r="R288" t="s">
        <v>112</v>
      </c>
      <c r="S288" t="s">
        <v>464</v>
      </c>
      <c r="T288" t="s">
        <v>26</v>
      </c>
    </row>
    <row r="289" spans="1:20" x14ac:dyDescent="0.3">
      <c r="A289" t="s">
        <v>20</v>
      </c>
      <c r="B289" s="1">
        <v>43516</v>
      </c>
      <c r="C289">
        <v>15</v>
      </c>
      <c r="D289" t="s">
        <v>342</v>
      </c>
      <c r="E289" t="s">
        <v>21</v>
      </c>
      <c r="F289" t="s">
        <v>219</v>
      </c>
      <c r="G289">
        <v>68</v>
      </c>
      <c r="H289">
        <v>72</v>
      </c>
      <c r="I289">
        <v>66</v>
      </c>
      <c r="J289" t="s">
        <v>65</v>
      </c>
      <c r="K289" t="s">
        <v>136</v>
      </c>
      <c r="L289" t="s">
        <v>163</v>
      </c>
      <c r="M289" t="s">
        <v>91</v>
      </c>
      <c r="N289" t="s">
        <v>311</v>
      </c>
      <c r="O289" t="s">
        <v>91</v>
      </c>
      <c r="P289" t="s">
        <v>77</v>
      </c>
      <c r="Q289">
        <v>218</v>
      </c>
      <c r="R289" t="s">
        <v>179</v>
      </c>
      <c r="S289" t="s">
        <v>465</v>
      </c>
      <c r="T289" t="s">
        <v>26</v>
      </c>
    </row>
    <row r="290" spans="1:20" x14ac:dyDescent="0.3">
      <c r="A290" t="s">
        <v>20</v>
      </c>
      <c r="B290" s="1">
        <v>43516</v>
      </c>
      <c r="C290">
        <v>12</v>
      </c>
      <c r="D290" t="s">
        <v>118</v>
      </c>
      <c r="E290" t="s">
        <v>71</v>
      </c>
      <c r="F290" t="s">
        <v>109</v>
      </c>
      <c r="G290">
        <v>92</v>
      </c>
      <c r="H290">
        <v>95</v>
      </c>
      <c r="I290">
        <v>92</v>
      </c>
      <c r="J290" t="s">
        <v>119</v>
      </c>
      <c r="K290" t="s">
        <v>63</v>
      </c>
      <c r="L290" t="s">
        <v>49</v>
      </c>
      <c r="M290" t="s">
        <v>276</v>
      </c>
      <c r="N290" t="s">
        <v>276</v>
      </c>
      <c r="O290" t="s">
        <v>244</v>
      </c>
      <c r="P290" t="s">
        <v>124</v>
      </c>
      <c r="Q290">
        <v>88</v>
      </c>
      <c r="R290" t="s">
        <v>54</v>
      </c>
      <c r="S290" t="s">
        <v>466</v>
      </c>
      <c r="T290" t="s">
        <v>26</v>
      </c>
    </row>
    <row r="291" spans="1:20" x14ac:dyDescent="0.3">
      <c r="A291" t="s">
        <v>20</v>
      </c>
      <c r="B291" s="1">
        <v>43516</v>
      </c>
      <c r="C291">
        <v>5</v>
      </c>
      <c r="D291" t="s">
        <v>81</v>
      </c>
      <c r="E291" t="s">
        <v>81</v>
      </c>
      <c r="F291" t="s">
        <v>99</v>
      </c>
      <c r="G291">
        <v>94</v>
      </c>
      <c r="H291">
        <v>94</v>
      </c>
      <c r="I291">
        <v>94</v>
      </c>
      <c r="J291" t="s">
        <v>35</v>
      </c>
      <c r="K291" t="s">
        <v>35</v>
      </c>
      <c r="L291" t="s">
        <v>216</v>
      </c>
      <c r="M291" t="s">
        <v>142</v>
      </c>
      <c r="N291" t="s">
        <v>328</v>
      </c>
      <c r="O291" t="s">
        <v>209</v>
      </c>
      <c r="P291" t="s">
        <v>178</v>
      </c>
      <c r="Q291">
        <v>15</v>
      </c>
      <c r="R291" t="s">
        <v>77</v>
      </c>
      <c r="S291" t="e" vm="3">
        <f>_FV(-2,"15")</f>
        <v>#VALUE!</v>
      </c>
      <c r="T291" t="s">
        <v>26</v>
      </c>
    </row>
    <row r="292" spans="1:20" x14ac:dyDescent="0.3">
      <c r="A292" t="s">
        <v>20</v>
      </c>
      <c r="B292" s="1">
        <v>43516</v>
      </c>
      <c r="C292">
        <v>11</v>
      </c>
      <c r="D292" t="s">
        <v>109</v>
      </c>
      <c r="E292" t="s">
        <v>109</v>
      </c>
      <c r="F292" t="s">
        <v>81</v>
      </c>
      <c r="G292">
        <v>95</v>
      </c>
      <c r="H292">
        <v>95</v>
      </c>
      <c r="I292">
        <v>95</v>
      </c>
      <c r="J292" t="s">
        <v>89</v>
      </c>
      <c r="K292" t="s">
        <v>89</v>
      </c>
      <c r="L292" t="s">
        <v>44</v>
      </c>
      <c r="M292" t="s">
        <v>244</v>
      </c>
      <c r="N292" t="s">
        <v>244</v>
      </c>
      <c r="O292" t="s">
        <v>209</v>
      </c>
      <c r="P292" t="s">
        <v>268</v>
      </c>
      <c r="Q292">
        <v>104</v>
      </c>
      <c r="R292" t="s">
        <v>92</v>
      </c>
      <c r="S292" t="s">
        <v>467</v>
      </c>
      <c r="T292" t="s">
        <v>26</v>
      </c>
    </row>
    <row r="293" spans="1:20" x14ac:dyDescent="0.3">
      <c r="A293" t="s">
        <v>20</v>
      </c>
      <c r="B293" s="1">
        <v>43516</v>
      </c>
      <c r="C293">
        <v>13</v>
      </c>
      <c r="D293" t="s">
        <v>206</v>
      </c>
      <c r="E293" t="s">
        <v>281</v>
      </c>
      <c r="F293" t="s">
        <v>118</v>
      </c>
      <c r="G293">
        <v>77</v>
      </c>
      <c r="H293">
        <v>92</v>
      </c>
      <c r="I293">
        <v>76</v>
      </c>
      <c r="J293" t="s">
        <v>65</v>
      </c>
      <c r="K293" t="s">
        <v>95</v>
      </c>
      <c r="L293" t="s">
        <v>28</v>
      </c>
      <c r="M293" t="s">
        <v>329</v>
      </c>
      <c r="N293" t="s">
        <v>273</v>
      </c>
      <c r="O293" t="s">
        <v>276</v>
      </c>
      <c r="P293" t="s">
        <v>133</v>
      </c>
      <c r="Q293">
        <v>320</v>
      </c>
      <c r="R293" t="s">
        <v>68</v>
      </c>
      <c r="S293" t="s">
        <v>468</v>
      </c>
      <c r="T293" t="s">
        <v>26</v>
      </c>
    </row>
    <row r="294" spans="1:20" x14ac:dyDescent="0.3">
      <c r="A294" t="s">
        <v>20</v>
      </c>
      <c r="B294" s="1">
        <v>43516</v>
      </c>
      <c r="C294">
        <v>14</v>
      </c>
      <c r="D294" t="s">
        <v>243</v>
      </c>
      <c r="E294" t="s">
        <v>208</v>
      </c>
      <c r="F294" t="s">
        <v>202</v>
      </c>
      <c r="G294">
        <v>69</v>
      </c>
      <c r="H294">
        <v>80</v>
      </c>
      <c r="I294">
        <v>67</v>
      </c>
      <c r="J294" t="s">
        <v>81</v>
      </c>
      <c r="K294" t="s">
        <v>95</v>
      </c>
      <c r="L294" t="s">
        <v>345</v>
      </c>
      <c r="M294" t="s">
        <v>311</v>
      </c>
      <c r="N294" t="s">
        <v>329</v>
      </c>
      <c r="O294" t="s">
        <v>311</v>
      </c>
      <c r="P294" t="s">
        <v>134</v>
      </c>
      <c r="Q294">
        <v>199</v>
      </c>
      <c r="R294" t="s">
        <v>440</v>
      </c>
      <c r="S294" t="s">
        <v>469</v>
      </c>
      <c r="T294" t="s">
        <v>26</v>
      </c>
    </row>
    <row r="295" spans="1:20" x14ac:dyDescent="0.3">
      <c r="A295" t="s">
        <v>20</v>
      </c>
      <c r="B295" s="1">
        <v>43516</v>
      </c>
      <c r="C295">
        <v>19</v>
      </c>
      <c r="D295" t="s">
        <v>302</v>
      </c>
      <c r="E295" t="s">
        <v>185</v>
      </c>
      <c r="F295" t="s">
        <v>265</v>
      </c>
      <c r="G295">
        <v>75</v>
      </c>
      <c r="H295">
        <v>80</v>
      </c>
      <c r="I295">
        <v>74</v>
      </c>
      <c r="J295" t="s">
        <v>99</v>
      </c>
      <c r="K295" t="s">
        <v>63</v>
      </c>
      <c r="L295" t="s">
        <v>49</v>
      </c>
      <c r="M295" t="s">
        <v>153</v>
      </c>
      <c r="N295" t="s">
        <v>298</v>
      </c>
      <c r="O295" t="s">
        <v>153</v>
      </c>
      <c r="P295" t="s">
        <v>222</v>
      </c>
      <c r="Q295">
        <v>201</v>
      </c>
      <c r="R295" t="s">
        <v>326</v>
      </c>
      <c r="S295" t="s">
        <v>470</v>
      </c>
      <c r="T295" t="s">
        <v>26</v>
      </c>
    </row>
    <row r="296" spans="1:20" x14ac:dyDescent="0.3">
      <c r="A296" t="s">
        <v>20</v>
      </c>
      <c r="B296" s="1">
        <v>43516</v>
      </c>
      <c r="C296">
        <v>6</v>
      </c>
      <c r="D296" t="s">
        <v>99</v>
      </c>
      <c r="E296" t="s">
        <v>81</v>
      </c>
      <c r="F296" t="s">
        <v>99</v>
      </c>
      <c r="G296">
        <v>94</v>
      </c>
      <c r="H296">
        <v>94</v>
      </c>
      <c r="I296">
        <v>94</v>
      </c>
      <c r="J296" t="s">
        <v>216</v>
      </c>
      <c r="K296" t="s">
        <v>35</v>
      </c>
      <c r="L296" t="s">
        <v>216</v>
      </c>
      <c r="M296" t="s">
        <v>45</v>
      </c>
      <c r="N296" t="s">
        <v>142</v>
      </c>
      <c r="O296" t="s">
        <v>45</v>
      </c>
      <c r="P296" t="s">
        <v>67</v>
      </c>
      <c r="Q296">
        <v>126</v>
      </c>
      <c r="R296" t="s">
        <v>176</v>
      </c>
      <c r="S296" t="e" vm="67">
        <f>_FV(-1,"84")</f>
        <v>#VALUE!</v>
      </c>
      <c r="T296" t="s">
        <v>270</v>
      </c>
    </row>
    <row r="297" spans="1:20" x14ac:dyDescent="0.3">
      <c r="A297" t="s">
        <v>20</v>
      </c>
      <c r="B297" s="1">
        <v>43516</v>
      </c>
      <c r="C297">
        <v>3</v>
      </c>
      <c r="D297" t="s">
        <v>81</v>
      </c>
      <c r="E297" t="s">
        <v>81</v>
      </c>
      <c r="F297" t="s">
        <v>100</v>
      </c>
      <c r="G297">
        <v>94</v>
      </c>
      <c r="H297">
        <v>94</v>
      </c>
      <c r="I297">
        <v>94</v>
      </c>
      <c r="J297" t="s">
        <v>35</v>
      </c>
      <c r="K297" t="s">
        <v>35</v>
      </c>
      <c r="L297" t="s">
        <v>396</v>
      </c>
      <c r="M297" t="s">
        <v>312</v>
      </c>
      <c r="N297" t="s">
        <v>312</v>
      </c>
      <c r="O297" t="s">
        <v>23</v>
      </c>
      <c r="P297" t="s">
        <v>70</v>
      </c>
      <c r="Q297">
        <v>115</v>
      </c>
      <c r="R297" t="s">
        <v>101</v>
      </c>
      <c r="S297" t="e" vm="49">
        <f>_FV(-1,"74")</f>
        <v>#VALUE!</v>
      </c>
      <c r="T297" t="s">
        <v>26</v>
      </c>
    </row>
    <row r="298" spans="1:20" x14ac:dyDescent="0.3">
      <c r="A298" t="s">
        <v>20</v>
      </c>
      <c r="B298" s="1">
        <v>43516</v>
      </c>
      <c r="C298">
        <v>18</v>
      </c>
      <c r="D298" t="s">
        <v>206</v>
      </c>
      <c r="E298" t="s">
        <v>214</v>
      </c>
      <c r="F298" t="s">
        <v>302</v>
      </c>
      <c r="G298">
        <v>79</v>
      </c>
      <c r="H298">
        <v>79</v>
      </c>
      <c r="I298">
        <v>62</v>
      </c>
      <c r="J298" t="s">
        <v>63</v>
      </c>
      <c r="K298" t="s">
        <v>136</v>
      </c>
      <c r="L298" t="s">
        <v>163</v>
      </c>
      <c r="M298" t="s">
        <v>298</v>
      </c>
      <c r="N298" t="s">
        <v>66</v>
      </c>
      <c r="O298" t="s">
        <v>52</v>
      </c>
      <c r="P298" t="s">
        <v>237</v>
      </c>
      <c r="Q298">
        <v>238</v>
      </c>
      <c r="R298" t="s">
        <v>471</v>
      </c>
      <c r="S298" t="s">
        <v>472</v>
      </c>
      <c r="T298" t="s">
        <v>26</v>
      </c>
    </row>
    <row r="299" spans="1:20" x14ac:dyDescent="0.3">
      <c r="A299" t="s">
        <v>20</v>
      </c>
      <c r="B299" s="1">
        <v>43516</v>
      </c>
      <c r="C299">
        <v>7</v>
      </c>
      <c r="D299" t="s">
        <v>89</v>
      </c>
      <c r="E299" t="s">
        <v>99</v>
      </c>
      <c r="F299" t="s">
        <v>89</v>
      </c>
      <c r="G299">
        <v>95</v>
      </c>
      <c r="H299">
        <v>95</v>
      </c>
      <c r="I299">
        <v>94</v>
      </c>
      <c r="J299" t="s">
        <v>377</v>
      </c>
      <c r="K299" t="s">
        <v>216</v>
      </c>
      <c r="L299" t="s">
        <v>377</v>
      </c>
      <c r="M299" t="s">
        <v>232</v>
      </c>
      <c r="N299" t="s">
        <v>45</v>
      </c>
      <c r="O299" t="s">
        <v>232</v>
      </c>
      <c r="P299" t="s">
        <v>473</v>
      </c>
      <c r="Q299">
        <v>55</v>
      </c>
      <c r="R299" t="s">
        <v>183</v>
      </c>
      <c r="S299" t="e" vm="31">
        <f>_FV(-2,"71")</f>
        <v>#VALUE!</v>
      </c>
      <c r="T299" t="s">
        <v>26</v>
      </c>
    </row>
    <row r="300" spans="1:20" x14ac:dyDescent="0.3">
      <c r="A300" t="s">
        <v>20</v>
      </c>
      <c r="B300" s="1">
        <v>43516</v>
      </c>
      <c r="C300">
        <v>2</v>
      </c>
      <c r="D300" t="s">
        <v>100</v>
      </c>
      <c r="E300" t="s">
        <v>99</v>
      </c>
      <c r="F300" t="s">
        <v>89</v>
      </c>
      <c r="G300">
        <v>94</v>
      </c>
      <c r="H300">
        <v>94</v>
      </c>
      <c r="I300">
        <v>93</v>
      </c>
      <c r="J300" t="s">
        <v>396</v>
      </c>
      <c r="K300" t="s">
        <v>396</v>
      </c>
      <c r="L300" t="s">
        <v>377</v>
      </c>
      <c r="M300" t="s">
        <v>23</v>
      </c>
      <c r="N300" t="s">
        <v>311</v>
      </c>
      <c r="O300" t="s">
        <v>23</v>
      </c>
      <c r="P300" t="s">
        <v>133</v>
      </c>
      <c r="Q300">
        <v>141</v>
      </c>
      <c r="R300" t="s">
        <v>77</v>
      </c>
      <c r="S300" t="e" vm="44">
        <f>_FV(-2,"73")</f>
        <v>#VALUE!</v>
      </c>
      <c r="T300" t="s">
        <v>26</v>
      </c>
    </row>
    <row r="301" spans="1:20" x14ac:dyDescent="0.3">
      <c r="A301" t="s">
        <v>20</v>
      </c>
      <c r="B301" s="1">
        <v>43516</v>
      </c>
      <c r="C301">
        <v>17</v>
      </c>
      <c r="D301" t="s">
        <v>47</v>
      </c>
      <c r="E301" t="s">
        <v>34</v>
      </c>
      <c r="F301" t="s">
        <v>48</v>
      </c>
      <c r="G301">
        <v>63</v>
      </c>
      <c r="H301">
        <v>67</v>
      </c>
      <c r="I301">
        <v>60</v>
      </c>
      <c r="J301" t="s">
        <v>99</v>
      </c>
      <c r="K301" t="s">
        <v>80</v>
      </c>
      <c r="L301" t="s">
        <v>396</v>
      </c>
      <c r="M301" t="s">
        <v>66</v>
      </c>
      <c r="N301" t="s">
        <v>123</v>
      </c>
      <c r="O301" t="s">
        <v>66</v>
      </c>
      <c r="P301" t="s">
        <v>147</v>
      </c>
      <c r="Q301">
        <v>209</v>
      </c>
      <c r="R301" t="s">
        <v>212</v>
      </c>
      <c r="S301" t="s">
        <v>474</v>
      </c>
      <c r="T301" t="s">
        <v>26</v>
      </c>
    </row>
    <row r="302" spans="1:20" x14ac:dyDescent="0.3">
      <c r="A302" t="s">
        <v>20</v>
      </c>
      <c r="B302" s="1">
        <v>43516</v>
      </c>
      <c r="C302">
        <v>22</v>
      </c>
      <c r="D302" t="s">
        <v>236</v>
      </c>
      <c r="E302" t="s">
        <v>229</v>
      </c>
      <c r="F302" t="s">
        <v>236</v>
      </c>
      <c r="G302">
        <v>81</v>
      </c>
      <c r="H302">
        <v>81</v>
      </c>
      <c r="I302">
        <v>77</v>
      </c>
      <c r="J302" t="s">
        <v>28</v>
      </c>
      <c r="K302" t="s">
        <v>119</v>
      </c>
      <c r="L302" t="s">
        <v>99</v>
      </c>
      <c r="M302" t="s">
        <v>59</v>
      </c>
      <c r="N302" t="s">
        <v>59</v>
      </c>
      <c r="O302" t="s">
        <v>162</v>
      </c>
      <c r="P302" t="s">
        <v>268</v>
      </c>
      <c r="Q302">
        <v>168</v>
      </c>
      <c r="R302" t="s">
        <v>259</v>
      </c>
      <c r="S302" t="s">
        <v>475</v>
      </c>
      <c r="T302" t="s">
        <v>26</v>
      </c>
    </row>
    <row r="303" spans="1:20" x14ac:dyDescent="0.3">
      <c r="A303" t="s">
        <v>20</v>
      </c>
      <c r="B303" s="1">
        <v>43516</v>
      </c>
      <c r="C303">
        <v>21</v>
      </c>
      <c r="D303" t="s">
        <v>202</v>
      </c>
      <c r="E303" t="s">
        <v>57</v>
      </c>
      <c r="F303" t="s">
        <v>202</v>
      </c>
      <c r="G303">
        <v>78</v>
      </c>
      <c r="H303">
        <v>79</v>
      </c>
      <c r="I303">
        <v>74</v>
      </c>
      <c r="J303" t="s">
        <v>119</v>
      </c>
      <c r="K303" t="s">
        <v>63</v>
      </c>
      <c r="L303" t="s">
        <v>28</v>
      </c>
      <c r="M303" t="s">
        <v>162</v>
      </c>
      <c r="N303" t="s">
        <v>162</v>
      </c>
      <c r="O303" t="s">
        <v>74</v>
      </c>
      <c r="P303" t="s">
        <v>68</v>
      </c>
      <c r="Q303">
        <v>199</v>
      </c>
      <c r="R303" t="s">
        <v>476</v>
      </c>
      <c r="S303" t="s">
        <v>477</v>
      </c>
      <c r="T303" t="s">
        <v>26</v>
      </c>
    </row>
    <row r="304" spans="1:20" x14ac:dyDescent="0.3">
      <c r="A304" t="s">
        <v>20</v>
      </c>
      <c r="B304" s="1">
        <v>43516</v>
      </c>
      <c r="C304">
        <v>8</v>
      </c>
      <c r="D304" t="s">
        <v>100</v>
      </c>
      <c r="E304" t="s">
        <v>100</v>
      </c>
      <c r="F304" t="s">
        <v>345</v>
      </c>
      <c r="G304">
        <v>95</v>
      </c>
      <c r="H304">
        <v>95</v>
      </c>
      <c r="I304">
        <v>94</v>
      </c>
      <c r="J304" t="s">
        <v>216</v>
      </c>
      <c r="K304" t="s">
        <v>216</v>
      </c>
      <c r="L304" t="s">
        <v>373</v>
      </c>
      <c r="M304" t="s">
        <v>45</v>
      </c>
      <c r="N304" t="s">
        <v>45</v>
      </c>
      <c r="O304" t="s">
        <v>130</v>
      </c>
      <c r="P304" t="s">
        <v>67</v>
      </c>
      <c r="Q304">
        <v>99</v>
      </c>
      <c r="R304" t="s">
        <v>83</v>
      </c>
      <c r="S304" t="e" vm="65">
        <f>_FV(-1,"89")</f>
        <v>#VALUE!</v>
      </c>
      <c r="T304" t="s">
        <v>26</v>
      </c>
    </row>
    <row r="305" spans="1:20" x14ac:dyDescent="0.3">
      <c r="A305" t="s">
        <v>20</v>
      </c>
      <c r="B305" s="1">
        <v>43516</v>
      </c>
      <c r="C305">
        <v>20</v>
      </c>
      <c r="D305" t="s">
        <v>57</v>
      </c>
      <c r="E305" t="s">
        <v>57</v>
      </c>
      <c r="F305" t="s">
        <v>229</v>
      </c>
      <c r="G305">
        <v>75</v>
      </c>
      <c r="H305">
        <v>78</v>
      </c>
      <c r="I305">
        <v>74</v>
      </c>
      <c r="J305" t="s">
        <v>87</v>
      </c>
      <c r="K305" t="s">
        <v>87</v>
      </c>
      <c r="L305" t="s">
        <v>89</v>
      </c>
      <c r="M305" t="s">
        <v>74</v>
      </c>
      <c r="N305" t="s">
        <v>120</v>
      </c>
      <c r="O305" t="s">
        <v>75</v>
      </c>
      <c r="P305" t="s">
        <v>104</v>
      </c>
      <c r="Q305">
        <v>206</v>
      </c>
      <c r="R305" t="s">
        <v>234</v>
      </c>
      <c r="S305" t="s">
        <v>478</v>
      </c>
      <c r="T305" t="s">
        <v>26</v>
      </c>
    </row>
    <row r="306" spans="1:20" x14ac:dyDescent="0.3">
      <c r="A306" t="s">
        <v>20</v>
      </c>
      <c r="B306" s="1">
        <v>43517</v>
      </c>
      <c r="C306">
        <v>21</v>
      </c>
      <c r="D306" t="s">
        <v>63</v>
      </c>
      <c r="E306" t="s">
        <v>87</v>
      </c>
      <c r="F306" t="s">
        <v>80</v>
      </c>
      <c r="G306">
        <v>94</v>
      </c>
      <c r="H306">
        <v>94</v>
      </c>
      <c r="I306">
        <v>92</v>
      </c>
      <c r="J306" t="s">
        <v>100</v>
      </c>
      <c r="K306" t="s">
        <v>99</v>
      </c>
      <c r="L306" t="s">
        <v>49</v>
      </c>
      <c r="M306" t="s">
        <v>123</v>
      </c>
      <c r="N306" t="s">
        <v>123</v>
      </c>
      <c r="O306" t="s">
        <v>227</v>
      </c>
      <c r="P306" t="s">
        <v>111</v>
      </c>
      <c r="Q306">
        <v>157</v>
      </c>
      <c r="R306" t="s">
        <v>476</v>
      </c>
      <c r="S306" t="s">
        <v>479</v>
      </c>
      <c r="T306" t="s">
        <v>102</v>
      </c>
    </row>
    <row r="307" spans="1:20" x14ac:dyDescent="0.3">
      <c r="A307" t="s">
        <v>20</v>
      </c>
      <c r="B307" s="1">
        <v>43517</v>
      </c>
      <c r="C307">
        <v>1</v>
      </c>
      <c r="D307" t="s">
        <v>108</v>
      </c>
      <c r="E307" t="s">
        <v>272</v>
      </c>
      <c r="F307" t="s">
        <v>107</v>
      </c>
      <c r="G307">
        <v>86</v>
      </c>
      <c r="H307">
        <v>87</v>
      </c>
      <c r="I307">
        <v>84</v>
      </c>
      <c r="J307" t="s">
        <v>81</v>
      </c>
      <c r="K307" t="s">
        <v>28</v>
      </c>
      <c r="L307" t="s">
        <v>100</v>
      </c>
      <c r="M307" t="s">
        <v>122</v>
      </c>
      <c r="N307" t="s">
        <v>122</v>
      </c>
      <c r="O307" t="s">
        <v>227</v>
      </c>
      <c r="P307" t="s">
        <v>176</v>
      </c>
      <c r="Q307">
        <v>182</v>
      </c>
      <c r="R307" t="s">
        <v>154</v>
      </c>
      <c r="S307" t="e" vm="55">
        <f>_FV(-3,"51")</f>
        <v>#VALUE!</v>
      </c>
      <c r="T307" t="s">
        <v>26</v>
      </c>
    </row>
    <row r="308" spans="1:20" x14ac:dyDescent="0.3">
      <c r="A308" t="s">
        <v>20</v>
      </c>
      <c r="B308" s="1">
        <v>43517</v>
      </c>
      <c r="C308">
        <v>18</v>
      </c>
      <c r="D308" t="s">
        <v>88</v>
      </c>
      <c r="E308" t="s">
        <v>385</v>
      </c>
      <c r="F308" t="s">
        <v>88</v>
      </c>
      <c r="G308">
        <v>92</v>
      </c>
      <c r="H308">
        <v>92</v>
      </c>
      <c r="I308">
        <v>72</v>
      </c>
      <c r="J308" t="s">
        <v>64</v>
      </c>
      <c r="K308" t="s">
        <v>63</v>
      </c>
      <c r="L308" t="s">
        <v>163</v>
      </c>
      <c r="M308" t="s">
        <v>150</v>
      </c>
      <c r="N308" t="s">
        <v>142</v>
      </c>
      <c r="O308" t="s">
        <v>150</v>
      </c>
      <c r="P308" t="s">
        <v>97</v>
      </c>
      <c r="Q308">
        <v>148</v>
      </c>
      <c r="R308" t="s">
        <v>262</v>
      </c>
      <c r="S308" t="s">
        <v>480</v>
      </c>
      <c r="T308" t="s">
        <v>143</v>
      </c>
    </row>
    <row r="309" spans="1:20" x14ac:dyDescent="0.3">
      <c r="A309" t="s">
        <v>20</v>
      </c>
      <c r="B309" s="1">
        <v>43517</v>
      </c>
      <c r="C309">
        <v>8</v>
      </c>
      <c r="D309" t="s">
        <v>73</v>
      </c>
      <c r="E309" t="s">
        <v>109</v>
      </c>
      <c r="F309" t="s">
        <v>73</v>
      </c>
      <c r="G309">
        <v>94</v>
      </c>
      <c r="H309">
        <v>94</v>
      </c>
      <c r="I309">
        <v>94</v>
      </c>
      <c r="J309" t="s">
        <v>36</v>
      </c>
      <c r="K309" t="s">
        <v>89</v>
      </c>
      <c r="L309" t="s">
        <v>36</v>
      </c>
      <c r="M309" t="s">
        <v>180</v>
      </c>
      <c r="N309" t="s">
        <v>180</v>
      </c>
      <c r="O309" t="s">
        <v>132</v>
      </c>
      <c r="P309" t="s">
        <v>105</v>
      </c>
      <c r="Q309">
        <v>137</v>
      </c>
      <c r="R309" t="s">
        <v>151</v>
      </c>
      <c r="S309" t="e" vm="53">
        <f>_FV(0,"93")</f>
        <v>#VALUE!</v>
      </c>
      <c r="T309" t="s">
        <v>270</v>
      </c>
    </row>
    <row r="310" spans="1:20" x14ac:dyDescent="0.3">
      <c r="A310" t="s">
        <v>20</v>
      </c>
      <c r="B310" s="1">
        <v>43517</v>
      </c>
      <c r="C310">
        <v>12</v>
      </c>
      <c r="D310" t="s">
        <v>62</v>
      </c>
      <c r="E310" t="s">
        <v>62</v>
      </c>
      <c r="F310" t="s">
        <v>64</v>
      </c>
      <c r="G310">
        <v>91</v>
      </c>
      <c r="H310">
        <v>94</v>
      </c>
      <c r="I310">
        <v>91</v>
      </c>
      <c r="J310" t="s">
        <v>81</v>
      </c>
      <c r="K310" t="s">
        <v>28</v>
      </c>
      <c r="L310" t="s">
        <v>361</v>
      </c>
      <c r="M310" t="s">
        <v>276</v>
      </c>
      <c r="N310" t="s">
        <v>276</v>
      </c>
      <c r="O310" t="s">
        <v>91</v>
      </c>
      <c r="P310" t="s">
        <v>124</v>
      </c>
      <c r="Q310">
        <v>126</v>
      </c>
      <c r="R310" t="s">
        <v>179</v>
      </c>
      <c r="S310" t="s">
        <v>481</v>
      </c>
      <c r="T310" t="s">
        <v>26</v>
      </c>
    </row>
    <row r="311" spans="1:20" x14ac:dyDescent="0.3">
      <c r="A311" t="s">
        <v>20</v>
      </c>
      <c r="B311" s="1">
        <v>43517</v>
      </c>
      <c r="C311">
        <v>0</v>
      </c>
      <c r="D311" t="s">
        <v>272</v>
      </c>
      <c r="E311" t="s">
        <v>233</v>
      </c>
      <c r="F311" t="s">
        <v>272</v>
      </c>
      <c r="G311">
        <v>84</v>
      </c>
      <c r="H311">
        <v>84</v>
      </c>
      <c r="I311">
        <v>83</v>
      </c>
      <c r="J311" t="s">
        <v>100</v>
      </c>
      <c r="K311" t="s">
        <v>64</v>
      </c>
      <c r="L311" t="s">
        <v>100</v>
      </c>
      <c r="M311" t="s">
        <v>227</v>
      </c>
      <c r="N311" t="s">
        <v>227</v>
      </c>
      <c r="O311" t="s">
        <v>190</v>
      </c>
      <c r="P311" t="s">
        <v>115</v>
      </c>
      <c r="Q311">
        <v>164</v>
      </c>
      <c r="R311" t="s">
        <v>305</v>
      </c>
      <c r="S311" t="e" vm="55">
        <f>_FV(-3,"51")</f>
        <v>#VALUE!</v>
      </c>
      <c r="T311" t="s">
        <v>26</v>
      </c>
    </row>
    <row r="312" spans="1:20" x14ac:dyDescent="0.3">
      <c r="A312" t="s">
        <v>20</v>
      </c>
      <c r="B312" s="1">
        <v>43517</v>
      </c>
      <c r="C312">
        <v>17</v>
      </c>
      <c r="D312" t="s">
        <v>385</v>
      </c>
      <c r="E312" t="s">
        <v>247</v>
      </c>
      <c r="F312" t="s">
        <v>302</v>
      </c>
      <c r="G312">
        <v>74</v>
      </c>
      <c r="H312">
        <v>76</v>
      </c>
      <c r="I312">
        <v>68</v>
      </c>
      <c r="J312" t="s">
        <v>119</v>
      </c>
      <c r="K312" t="s">
        <v>63</v>
      </c>
      <c r="L312" t="s">
        <v>163</v>
      </c>
      <c r="M312" t="s">
        <v>142</v>
      </c>
      <c r="N312" t="s">
        <v>23</v>
      </c>
      <c r="O312" t="s">
        <v>142</v>
      </c>
      <c r="P312" t="s">
        <v>176</v>
      </c>
      <c r="Q312">
        <v>130</v>
      </c>
      <c r="R312" t="s">
        <v>354</v>
      </c>
      <c r="S312" t="s">
        <v>482</v>
      </c>
      <c r="T312" t="s">
        <v>26</v>
      </c>
    </row>
    <row r="313" spans="1:20" x14ac:dyDescent="0.3">
      <c r="A313" t="s">
        <v>20</v>
      </c>
      <c r="B313" s="1">
        <v>43517</v>
      </c>
      <c r="C313">
        <v>5</v>
      </c>
      <c r="D313" t="s">
        <v>64</v>
      </c>
      <c r="E313" t="s">
        <v>118</v>
      </c>
      <c r="F313" t="s">
        <v>64</v>
      </c>
      <c r="G313">
        <v>93</v>
      </c>
      <c r="H313">
        <v>93</v>
      </c>
      <c r="I313">
        <v>91</v>
      </c>
      <c r="J313" t="s">
        <v>35</v>
      </c>
      <c r="K313" t="s">
        <v>119</v>
      </c>
      <c r="L313" t="s">
        <v>35</v>
      </c>
      <c r="M313" t="s">
        <v>82</v>
      </c>
      <c r="N313" t="s">
        <v>29</v>
      </c>
      <c r="O313" t="s">
        <v>137</v>
      </c>
      <c r="P313" t="s">
        <v>138</v>
      </c>
      <c r="Q313">
        <v>162</v>
      </c>
      <c r="R313" t="s">
        <v>230</v>
      </c>
      <c r="S313" t="e" vm="36">
        <f>_FV(-1,"58")</f>
        <v>#VALUE!</v>
      </c>
      <c r="T313" t="s">
        <v>259</v>
      </c>
    </row>
    <row r="314" spans="1:20" x14ac:dyDescent="0.3">
      <c r="A314" t="s">
        <v>20</v>
      </c>
      <c r="B314" s="1">
        <v>43517</v>
      </c>
      <c r="C314">
        <v>11</v>
      </c>
      <c r="D314" t="s">
        <v>64</v>
      </c>
      <c r="E314" t="s">
        <v>64</v>
      </c>
      <c r="F314" t="s">
        <v>89</v>
      </c>
      <c r="G314">
        <v>94</v>
      </c>
      <c r="H314">
        <v>94</v>
      </c>
      <c r="I314">
        <v>94</v>
      </c>
      <c r="J314" t="s">
        <v>361</v>
      </c>
      <c r="K314" t="s">
        <v>361</v>
      </c>
      <c r="L314" t="s">
        <v>396</v>
      </c>
      <c r="M314" t="s">
        <v>193</v>
      </c>
      <c r="N314" t="s">
        <v>193</v>
      </c>
      <c r="O314" t="s">
        <v>122</v>
      </c>
      <c r="P314" t="s">
        <v>111</v>
      </c>
      <c r="Q314">
        <v>123</v>
      </c>
      <c r="R314" t="s">
        <v>240</v>
      </c>
      <c r="S314" t="s">
        <v>483</v>
      </c>
      <c r="T314" t="s">
        <v>26</v>
      </c>
    </row>
    <row r="315" spans="1:20" x14ac:dyDescent="0.3">
      <c r="A315" t="s">
        <v>20</v>
      </c>
      <c r="B315" s="1">
        <v>43517</v>
      </c>
      <c r="C315">
        <v>13</v>
      </c>
      <c r="D315" t="s">
        <v>333</v>
      </c>
      <c r="E315" t="s">
        <v>286</v>
      </c>
      <c r="F315" t="s">
        <v>62</v>
      </c>
      <c r="G315">
        <v>82</v>
      </c>
      <c r="H315">
        <v>92</v>
      </c>
      <c r="I315">
        <v>82</v>
      </c>
      <c r="J315" t="s">
        <v>100</v>
      </c>
      <c r="K315" t="s">
        <v>73</v>
      </c>
      <c r="L315" t="s">
        <v>345</v>
      </c>
      <c r="M315" t="s">
        <v>386</v>
      </c>
      <c r="N315" t="s">
        <v>386</v>
      </c>
      <c r="O315" t="s">
        <v>276</v>
      </c>
      <c r="P315" t="s">
        <v>128</v>
      </c>
      <c r="Q315">
        <v>116</v>
      </c>
      <c r="R315" t="s">
        <v>207</v>
      </c>
      <c r="S315" t="s">
        <v>484</v>
      </c>
      <c r="T315" t="s">
        <v>26</v>
      </c>
    </row>
    <row r="316" spans="1:20" x14ac:dyDescent="0.3">
      <c r="A316" t="s">
        <v>20</v>
      </c>
      <c r="B316" s="1">
        <v>43517</v>
      </c>
      <c r="C316">
        <v>15</v>
      </c>
      <c r="D316" t="s">
        <v>57</v>
      </c>
      <c r="E316" t="s">
        <v>57</v>
      </c>
      <c r="F316" t="s">
        <v>195</v>
      </c>
      <c r="G316">
        <v>74</v>
      </c>
      <c r="H316">
        <v>77</v>
      </c>
      <c r="I316">
        <v>72</v>
      </c>
      <c r="J316" t="s">
        <v>109</v>
      </c>
      <c r="K316" t="s">
        <v>80</v>
      </c>
      <c r="L316" t="s">
        <v>345</v>
      </c>
      <c r="M316" t="s">
        <v>282</v>
      </c>
      <c r="N316" t="s">
        <v>386</v>
      </c>
      <c r="O316" t="s">
        <v>353</v>
      </c>
      <c r="P316" t="s">
        <v>176</v>
      </c>
      <c r="Q316">
        <v>142</v>
      </c>
      <c r="R316" t="s">
        <v>143</v>
      </c>
      <c r="S316" t="s">
        <v>485</v>
      </c>
      <c r="T316" t="s">
        <v>26</v>
      </c>
    </row>
    <row r="317" spans="1:20" x14ac:dyDescent="0.3">
      <c r="A317" t="s">
        <v>20</v>
      </c>
      <c r="B317" s="1">
        <v>43517</v>
      </c>
      <c r="C317">
        <v>3</v>
      </c>
      <c r="D317" t="s">
        <v>71</v>
      </c>
      <c r="E317" t="s">
        <v>135</v>
      </c>
      <c r="F317" t="s">
        <v>121</v>
      </c>
      <c r="G317">
        <v>88</v>
      </c>
      <c r="H317">
        <v>90</v>
      </c>
      <c r="I317">
        <v>88</v>
      </c>
      <c r="J317" t="s">
        <v>99</v>
      </c>
      <c r="K317" t="s">
        <v>28</v>
      </c>
      <c r="L317" t="s">
        <v>100</v>
      </c>
      <c r="M317" t="s">
        <v>188</v>
      </c>
      <c r="N317" t="s">
        <v>188</v>
      </c>
      <c r="O317" t="s">
        <v>122</v>
      </c>
      <c r="P317" t="s">
        <v>111</v>
      </c>
      <c r="Q317">
        <v>172</v>
      </c>
      <c r="R317" t="s">
        <v>168</v>
      </c>
      <c r="S317" t="e" vm="68">
        <f>_FV(-1,"99")</f>
        <v>#VALUE!</v>
      </c>
      <c r="T317" t="s">
        <v>26</v>
      </c>
    </row>
    <row r="318" spans="1:20" x14ac:dyDescent="0.3">
      <c r="A318" t="s">
        <v>20</v>
      </c>
      <c r="B318" s="1">
        <v>43517</v>
      </c>
      <c r="C318">
        <v>14</v>
      </c>
      <c r="D318" t="s">
        <v>196</v>
      </c>
      <c r="E318" t="s">
        <v>385</v>
      </c>
      <c r="F318" t="s">
        <v>333</v>
      </c>
      <c r="G318">
        <v>74</v>
      </c>
      <c r="H318">
        <v>83</v>
      </c>
      <c r="I318">
        <v>73</v>
      </c>
      <c r="J318" t="s">
        <v>100</v>
      </c>
      <c r="K318" t="s">
        <v>22</v>
      </c>
      <c r="L318" t="s">
        <v>163</v>
      </c>
      <c r="M318" t="s">
        <v>386</v>
      </c>
      <c r="N318" t="s">
        <v>363</v>
      </c>
      <c r="O318" t="s">
        <v>357</v>
      </c>
      <c r="P318" t="s">
        <v>127</v>
      </c>
      <c r="Q318">
        <v>138</v>
      </c>
      <c r="R318" t="s">
        <v>198</v>
      </c>
      <c r="S318" t="s">
        <v>486</v>
      </c>
      <c r="T318" t="s">
        <v>26</v>
      </c>
    </row>
    <row r="319" spans="1:20" x14ac:dyDescent="0.3">
      <c r="A319" t="s">
        <v>20</v>
      </c>
      <c r="B319" s="1">
        <v>43517</v>
      </c>
      <c r="C319">
        <v>16</v>
      </c>
      <c r="D319" t="s">
        <v>261</v>
      </c>
      <c r="E319" t="s">
        <v>261</v>
      </c>
      <c r="F319" t="s">
        <v>302</v>
      </c>
      <c r="G319">
        <v>71</v>
      </c>
      <c r="H319">
        <v>76</v>
      </c>
      <c r="I319">
        <v>71</v>
      </c>
      <c r="J319" t="s">
        <v>99</v>
      </c>
      <c r="K319" t="s">
        <v>73</v>
      </c>
      <c r="L319" t="s">
        <v>163</v>
      </c>
      <c r="M319" t="s">
        <v>23</v>
      </c>
      <c r="N319" t="s">
        <v>282</v>
      </c>
      <c r="O319" t="s">
        <v>23</v>
      </c>
      <c r="P319" t="s">
        <v>97</v>
      </c>
      <c r="Q319">
        <v>147</v>
      </c>
      <c r="R319" t="s">
        <v>259</v>
      </c>
      <c r="S319" t="s">
        <v>487</v>
      </c>
      <c r="T319" t="s">
        <v>26</v>
      </c>
    </row>
    <row r="320" spans="1:20" x14ac:dyDescent="0.3">
      <c r="A320" t="s">
        <v>20</v>
      </c>
      <c r="B320" s="1">
        <v>43517</v>
      </c>
      <c r="C320">
        <v>6</v>
      </c>
      <c r="D320" t="s">
        <v>64</v>
      </c>
      <c r="E320" t="s">
        <v>64</v>
      </c>
      <c r="F320" t="s">
        <v>81</v>
      </c>
      <c r="G320">
        <v>94</v>
      </c>
      <c r="H320">
        <v>94</v>
      </c>
      <c r="I320">
        <v>93</v>
      </c>
      <c r="J320" t="s">
        <v>361</v>
      </c>
      <c r="K320" t="s">
        <v>361</v>
      </c>
      <c r="L320" t="s">
        <v>216</v>
      </c>
      <c r="M320" t="s">
        <v>132</v>
      </c>
      <c r="N320" t="s">
        <v>82</v>
      </c>
      <c r="O320" t="s">
        <v>132</v>
      </c>
      <c r="P320" t="s">
        <v>174</v>
      </c>
      <c r="Q320">
        <v>138</v>
      </c>
      <c r="R320" t="s">
        <v>403</v>
      </c>
      <c r="S320" t="e" vm="69">
        <f>_FV(-1,"65")</f>
        <v>#VALUE!</v>
      </c>
      <c r="T320" t="s">
        <v>68</v>
      </c>
    </row>
    <row r="321" spans="1:20" x14ac:dyDescent="0.3">
      <c r="A321" t="s">
        <v>20</v>
      </c>
      <c r="B321" s="1">
        <v>43517</v>
      </c>
      <c r="C321">
        <v>4</v>
      </c>
      <c r="D321" t="s">
        <v>118</v>
      </c>
      <c r="E321" t="s">
        <v>135</v>
      </c>
      <c r="F321" t="s">
        <v>118</v>
      </c>
      <c r="G321">
        <v>91</v>
      </c>
      <c r="H321">
        <v>91</v>
      </c>
      <c r="I321">
        <v>88</v>
      </c>
      <c r="J321" t="s">
        <v>64</v>
      </c>
      <c r="K321" t="s">
        <v>64</v>
      </c>
      <c r="L321" t="s">
        <v>99</v>
      </c>
      <c r="M321" t="s">
        <v>29</v>
      </c>
      <c r="N321" t="s">
        <v>188</v>
      </c>
      <c r="O321" t="s">
        <v>142</v>
      </c>
      <c r="P321" t="s">
        <v>138</v>
      </c>
      <c r="Q321">
        <v>175</v>
      </c>
      <c r="R321" t="s">
        <v>222</v>
      </c>
      <c r="S321" t="e" vm="36">
        <f>_FV(-2,"58")</f>
        <v>#VALUE!</v>
      </c>
      <c r="T321" t="s">
        <v>26</v>
      </c>
    </row>
    <row r="322" spans="1:20" x14ac:dyDescent="0.3">
      <c r="A322" t="s">
        <v>20</v>
      </c>
      <c r="B322" s="1">
        <v>43517</v>
      </c>
      <c r="C322">
        <v>9</v>
      </c>
      <c r="D322" t="s">
        <v>64</v>
      </c>
      <c r="E322" t="s">
        <v>73</v>
      </c>
      <c r="F322" t="s">
        <v>28</v>
      </c>
      <c r="G322">
        <v>94</v>
      </c>
      <c r="H322">
        <v>94</v>
      </c>
      <c r="I322">
        <v>94</v>
      </c>
      <c r="J322" t="s">
        <v>361</v>
      </c>
      <c r="K322" t="s">
        <v>36</v>
      </c>
      <c r="L322" t="s">
        <v>361</v>
      </c>
      <c r="M322" t="s">
        <v>123</v>
      </c>
      <c r="N322" t="s">
        <v>123</v>
      </c>
      <c r="O322" t="s">
        <v>180</v>
      </c>
      <c r="P322" t="s">
        <v>105</v>
      </c>
      <c r="Q322">
        <v>121</v>
      </c>
      <c r="R322" t="s">
        <v>40</v>
      </c>
      <c r="S322" t="e" vm="6">
        <f>_FV(-1,"30")</f>
        <v>#VALUE!</v>
      </c>
      <c r="T322" t="s">
        <v>270</v>
      </c>
    </row>
    <row r="323" spans="1:20" x14ac:dyDescent="0.3">
      <c r="A323" t="s">
        <v>20</v>
      </c>
      <c r="B323" s="1">
        <v>43517</v>
      </c>
      <c r="C323">
        <v>7</v>
      </c>
      <c r="D323" t="s">
        <v>73</v>
      </c>
      <c r="E323" t="s">
        <v>73</v>
      </c>
      <c r="F323" t="s">
        <v>64</v>
      </c>
      <c r="G323">
        <v>94</v>
      </c>
      <c r="H323">
        <v>94</v>
      </c>
      <c r="I323">
        <v>94</v>
      </c>
      <c r="J323" t="s">
        <v>36</v>
      </c>
      <c r="K323" t="s">
        <v>36</v>
      </c>
      <c r="L323" t="s">
        <v>361</v>
      </c>
      <c r="M323" t="s">
        <v>132</v>
      </c>
      <c r="N323" t="s">
        <v>132</v>
      </c>
      <c r="O323" t="s">
        <v>232</v>
      </c>
      <c r="P323" t="s">
        <v>115</v>
      </c>
      <c r="Q323">
        <v>139</v>
      </c>
      <c r="R323" t="s">
        <v>147</v>
      </c>
      <c r="S323" t="e" vm="70">
        <f>_FV(-1,"80")</f>
        <v>#VALUE!</v>
      </c>
      <c r="T323" t="s">
        <v>124</v>
      </c>
    </row>
    <row r="324" spans="1:20" x14ac:dyDescent="0.3">
      <c r="A324" t="s">
        <v>20</v>
      </c>
      <c r="B324" s="1">
        <v>43517</v>
      </c>
      <c r="C324">
        <v>19</v>
      </c>
      <c r="D324" t="s">
        <v>108</v>
      </c>
      <c r="E324" t="s">
        <v>114</v>
      </c>
      <c r="F324" t="s">
        <v>62</v>
      </c>
      <c r="G324">
        <v>92</v>
      </c>
      <c r="H324">
        <v>93</v>
      </c>
      <c r="I324">
        <v>92</v>
      </c>
      <c r="J324" t="s">
        <v>79</v>
      </c>
      <c r="K324" t="s">
        <v>58</v>
      </c>
      <c r="L324" t="s">
        <v>28</v>
      </c>
      <c r="M324" t="s">
        <v>66</v>
      </c>
      <c r="N324" t="s">
        <v>150</v>
      </c>
      <c r="O324" t="s">
        <v>66</v>
      </c>
      <c r="P324" t="s">
        <v>83</v>
      </c>
      <c r="Q324">
        <v>182</v>
      </c>
      <c r="R324" t="s">
        <v>240</v>
      </c>
      <c r="S324" t="s">
        <v>488</v>
      </c>
      <c r="T324" t="s">
        <v>147</v>
      </c>
    </row>
    <row r="325" spans="1:20" x14ac:dyDescent="0.3">
      <c r="A325" t="s">
        <v>20</v>
      </c>
      <c r="B325" s="1">
        <v>43517</v>
      </c>
      <c r="C325">
        <v>2</v>
      </c>
      <c r="D325" t="s">
        <v>135</v>
      </c>
      <c r="E325" t="s">
        <v>108</v>
      </c>
      <c r="F325" t="s">
        <v>135</v>
      </c>
      <c r="G325">
        <v>89</v>
      </c>
      <c r="H325">
        <v>89</v>
      </c>
      <c r="I325">
        <v>86</v>
      </c>
      <c r="J325" t="s">
        <v>28</v>
      </c>
      <c r="K325" t="s">
        <v>64</v>
      </c>
      <c r="L325" t="s">
        <v>99</v>
      </c>
      <c r="M325" t="s">
        <v>122</v>
      </c>
      <c r="N325" t="s">
        <v>141</v>
      </c>
      <c r="O325" t="s">
        <v>122</v>
      </c>
      <c r="P325" t="s">
        <v>112</v>
      </c>
      <c r="Q325">
        <v>189</v>
      </c>
      <c r="R325" t="s">
        <v>354</v>
      </c>
      <c r="S325" t="e" vm="71">
        <f>_FV(-2,"79")</f>
        <v>#VALUE!</v>
      </c>
      <c r="T325" t="s">
        <v>26</v>
      </c>
    </row>
    <row r="326" spans="1:20" x14ac:dyDescent="0.3">
      <c r="A326" t="s">
        <v>20</v>
      </c>
      <c r="B326" s="1">
        <v>43517</v>
      </c>
      <c r="C326">
        <v>20</v>
      </c>
      <c r="D326" t="s">
        <v>87</v>
      </c>
      <c r="E326" t="s">
        <v>108</v>
      </c>
      <c r="F326" t="s">
        <v>87</v>
      </c>
      <c r="G326">
        <v>92</v>
      </c>
      <c r="H326">
        <v>92</v>
      </c>
      <c r="I326">
        <v>91</v>
      </c>
      <c r="J326" t="s">
        <v>36</v>
      </c>
      <c r="K326" t="s">
        <v>79</v>
      </c>
      <c r="L326" t="s">
        <v>36</v>
      </c>
      <c r="M326" t="s">
        <v>254</v>
      </c>
      <c r="N326" t="s">
        <v>254</v>
      </c>
      <c r="O326" t="s">
        <v>66</v>
      </c>
      <c r="P326" t="s">
        <v>147</v>
      </c>
      <c r="Q326">
        <v>180</v>
      </c>
      <c r="R326" t="s">
        <v>476</v>
      </c>
      <c r="S326" t="s">
        <v>489</v>
      </c>
      <c r="T326" t="s">
        <v>230</v>
      </c>
    </row>
    <row r="327" spans="1:20" x14ac:dyDescent="0.3">
      <c r="A327" t="s">
        <v>20</v>
      </c>
      <c r="B327" s="1">
        <v>43517</v>
      </c>
      <c r="C327">
        <v>10</v>
      </c>
      <c r="D327" t="s">
        <v>99</v>
      </c>
      <c r="E327" t="s">
        <v>64</v>
      </c>
      <c r="F327" t="s">
        <v>99</v>
      </c>
      <c r="G327">
        <v>94</v>
      </c>
      <c r="H327">
        <v>94</v>
      </c>
      <c r="I327">
        <v>94</v>
      </c>
      <c r="J327" t="s">
        <v>35</v>
      </c>
      <c r="K327" t="s">
        <v>361</v>
      </c>
      <c r="L327" t="s">
        <v>35</v>
      </c>
      <c r="M327" t="s">
        <v>122</v>
      </c>
      <c r="N327" t="s">
        <v>122</v>
      </c>
      <c r="O327" t="s">
        <v>123</v>
      </c>
      <c r="P327" t="s">
        <v>124</v>
      </c>
      <c r="Q327">
        <v>121</v>
      </c>
      <c r="R327" t="s">
        <v>30</v>
      </c>
      <c r="S327" s="2">
        <v>9343</v>
      </c>
      <c r="T327" t="s">
        <v>26</v>
      </c>
    </row>
    <row r="328" spans="1:20" x14ac:dyDescent="0.3">
      <c r="A328" t="s">
        <v>20</v>
      </c>
      <c r="B328" s="1">
        <v>43517</v>
      </c>
      <c r="C328">
        <v>22</v>
      </c>
      <c r="D328" t="s">
        <v>87</v>
      </c>
      <c r="E328" t="s">
        <v>87</v>
      </c>
      <c r="F328" t="s">
        <v>63</v>
      </c>
      <c r="G328">
        <v>94</v>
      </c>
      <c r="H328">
        <v>94</v>
      </c>
      <c r="I328">
        <v>94</v>
      </c>
      <c r="J328" t="s">
        <v>99</v>
      </c>
      <c r="K328" t="s">
        <v>99</v>
      </c>
      <c r="L328" t="s">
        <v>89</v>
      </c>
      <c r="M328" t="s">
        <v>29</v>
      </c>
      <c r="N328" t="s">
        <v>29</v>
      </c>
      <c r="O328" t="s">
        <v>123</v>
      </c>
      <c r="P328" t="s">
        <v>70</v>
      </c>
      <c r="Q328">
        <v>137</v>
      </c>
      <c r="R328" t="s">
        <v>182</v>
      </c>
      <c r="S328" s="2">
        <v>5250</v>
      </c>
      <c r="T328" t="s">
        <v>125</v>
      </c>
    </row>
    <row r="329" spans="1:20" x14ac:dyDescent="0.3">
      <c r="A329" t="s">
        <v>20</v>
      </c>
      <c r="B329" s="1">
        <v>43517</v>
      </c>
      <c r="C329">
        <v>23</v>
      </c>
      <c r="D329" t="s">
        <v>136</v>
      </c>
      <c r="E329" t="s">
        <v>22</v>
      </c>
      <c r="F329" t="s">
        <v>87</v>
      </c>
      <c r="G329">
        <v>94</v>
      </c>
      <c r="H329">
        <v>94</v>
      </c>
      <c r="I329">
        <v>94</v>
      </c>
      <c r="J329" t="s">
        <v>28</v>
      </c>
      <c r="K329" t="s">
        <v>28</v>
      </c>
      <c r="L329" t="s">
        <v>99</v>
      </c>
      <c r="M329" t="s">
        <v>91</v>
      </c>
      <c r="N329" t="s">
        <v>91</v>
      </c>
      <c r="O329" t="s">
        <v>29</v>
      </c>
      <c r="P329" t="s">
        <v>111</v>
      </c>
      <c r="Q329">
        <v>146</v>
      </c>
      <c r="R329" t="s">
        <v>170</v>
      </c>
      <c r="S329" t="e" vm="49">
        <f>_FV(-1,"74")</f>
        <v>#VALUE!</v>
      </c>
      <c r="T329" t="s">
        <v>143</v>
      </c>
    </row>
    <row r="330" spans="1:20" x14ac:dyDescent="0.3">
      <c r="A330" t="s">
        <v>20</v>
      </c>
      <c r="B330" s="1">
        <v>43518</v>
      </c>
      <c r="C330">
        <v>0</v>
      </c>
      <c r="D330" t="s">
        <v>136</v>
      </c>
      <c r="E330" t="s">
        <v>22</v>
      </c>
      <c r="F330" t="s">
        <v>87</v>
      </c>
      <c r="G330">
        <v>94</v>
      </c>
      <c r="H330">
        <v>94</v>
      </c>
      <c r="I330">
        <v>94</v>
      </c>
      <c r="J330" t="s">
        <v>81</v>
      </c>
      <c r="K330" t="s">
        <v>28</v>
      </c>
      <c r="L330" t="s">
        <v>81</v>
      </c>
      <c r="M330" t="s">
        <v>312</v>
      </c>
      <c r="N330" t="s">
        <v>312</v>
      </c>
      <c r="O330" t="s">
        <v>91</v>
      </c>
      <c r="P330" t="s">
        <v>268</v>
      </c>
      <c r="Q330">
        <v>137</v>
      </c>
      <c r="R330" t="s">
        <v>207</v>
      </c>
      <c r="S330" t="e" vm="72">
        <f>_FV(0,"18")</f>
        <v>#VALUE!</v>
      </c>
      <c r="T330" t="s">
        <v>138</v>
      </c>
    </row>
    <row r="331" spans="1:20" x14ac:dyDescent="0.3">
      <c r="A331" t="s">
        <v>20</v>
      </c>
      <c r="B331" s="1">
        <v>43518</v>
      </c>
      <c r="C331">
        <v>2</v>
      </c>
      <c r="D331" t="s">
        <v>136</v>
      </c>
      <c r="E331" t="s">
        <v>22</v>
      </c>
      <c r="F331" t="s">
        <v>136</v>
      </c>
      <c r="G331">
        <v>94</v>
      </c>
      <c r="H331">
        <v>94</v>
      </c>
      <c r="I331">
        <v>94</v>
      </c>
      <c r="J331" t="s">
        <v>81</v>
      </c>
      <c r="K331" t="s">
        <v>28</v>
      </c>
      <c r="L331" t="s">
        <v>81</v>
      </c>
      <c r="M331" t="s">
        <v>283</v>
      </c>
      <c r="N331" t="s">
        <v>283</v>
      </c>
      <c r="O331" t="s">
        <v>353</v>
      </c>
      <c r="P331" t="s">
        <v>124</v>
      </c>
      <c r="Q331">
        <v>122</v>
      </c>
      <c r="R331" t="s">
        <v>116</v>
      </c>
      <c r="S331" t="s">
        <v>490</v>
      </c>
      <c r="T331" t="s">
        <v>26</v>
      </c>
    </row>
    <row r="332" spans="1:20" x14ac:dyDescent="0.3">
      <c r="A332" t="s">
        <v>20</v>
      </c>
      <c r="B332" s="1">
        <v>43518</v>
      </c>
      <c r="C332">
        <v>12</v>
      </c>
      <c r="D332" t="s">
        <v>72</v>
      </c>
      <c r="E332" t="s">
        <v>114</v>
      </c>
      <c r="F332" t="s">
        <v>87</v>
      </c>
      <c r="G332">
        <v>84</v>
      </c>
      <c r="H332">
        <v>92</v>
      </c>
      <c r="I332">
        <v>84</v>
      </c>
      <c r="J332" t="s">
        <v>49</v>
      </c>
      <c r="K332" t="s">
        <v>73</v>
      </c>
      <c r="L332" t="s">
        <v>345</v>
      </c>
      <c r="M332" t="s">
        <v>444</v>
      </c>
      <c r="N332" t="s">
        <v>444</v>
      </c>
      <c r="O332" t="s">
        <v>357</v>
      </c>
      <c r="P332" t="s">
        <v>138</v>
      </c>
      <c r="Q332">
        <v>141</v>
      </c>
      <c r="R332" t="s">
        <v>364</v>
      </c>
      <c r="S332" t="s">
        <v>491</v>
      </c>
      <c r="T332" t="s">
        <v>26</v>
      </c>
    </row>
    <row r="333" spans="1:20" x14ac:dyDescent="0.3">
      <c r="A333" t="s">
        <v>20</v>
      </c>
      <c r="B333" s="1">
        <v>43518</v>
      </c>
      <c r="C333">
        <v>11</v>
      </c>
      <c r="D333" t="s">
        <v>87</v>
      </c>
      <c r="E333" t="s">
        <v>87</v>
      </c>
      <c r="F333" t="s">
        <v>119</v>
      </c>
      <c r="G333">
        <v>92</v>
      </c>
      <c r="H333">
        <v>94</v>
      </c>
      <c r="I333">
        <v>92</v>
      </c>
      <c r="J333" t="s">
        <v>49</v>
      </c>
      <c r="K333" t="s">
        <v>49</v>
      </c>
      <c r="L333" t="s">
        <v>361</v>
      </c>
      <c r="M333" t="s">
        <v>357</v>
      </c>
      <c r="N333" t="s">
        <v>357</v>
      </c>
      <c r="O333" t="s">
        <v>306</v>
      </c>
      <c r="P333" t="s">
        <v>105</v>
      </c>
      <c r="Q333">
        <v>137</v>
      </c>
      <c r="R333" t="s">
        <v>68</v>
      </c>
      <c r="S333" t="s">
        <v>492</v>
      </c>
      <c r="T333" t="s">
        <v>26</v>
      </c>
    </row>
    <row r="334" spans="1:20" x14ac:dyDescent="0.3">
      <c r="A334" t="s">
        <v>20</v>
      </c>
      <c r="B334" s="1">
        <v>43518</v>
      </c>
      <c r="C334">
        <v>14</v>
      </c>
      <c r="D334" t="s">
        <v>356</v>
      </c>
      <c r="E334" t="s">
        <v>228</v>
      </c>
      <c r="F334" t="s">
        <v>356</v>
      </c>
      <c r="G334">
        <v>81</v>
      </c>
      <c r="H334">
        <v>82</v>
      </c>
      <c r="I334">
        <v>78</v>
      </c>
      <c r="J334" t="s">
        <v>36</v>
      </c>
      <c r="K334" t="s">
        <v>119</v>
      </c>
      <c r="L334" t="s">
        <v>345</v>
      </c>
      <c r="M334" t="s">
        <v>493</v>
      </c>
      <c r="N334" t="s">
        <v>493</v>
      </c>
      <c r="O334" t="s">
        <v>494</v>
      </c>
      <c r="P334" t="s">
        <v>115</v>
      </c>
      <c r="Q334">
        <v>148</v>
      </c>
      <c r="R334" t="s">
        <v>147</v>
      </c>
      <c r="S334" t="s">
        <v>495</v>
      </c>
      <c r="T334" t="s">
        <v>26</v>
      </c>
    </row>
    <row r="335" spans="1:20" x14ac:dyDescent="0.3">
      <c r="A335" t="s">
        <v>20</v>
      </c>
      <c r="B335" s="1">
        <v>43518</v>
      </c>
      <c r="C335">
        <v>9</v>
      </c>
      <c r="D335" t="s">
        <v>119</v>
      </c>
      <c r="E335" t="s">
        <v>65</v>
      </c>
      <c r="F335" t="s">
        <v>119</v>
      </c>
      <c r="G335">
        <v>94</v>
      </c>
      <c r="H335">
        <v>94</v>
      </c>
      <c r="I335">
        <v>94</v>
      </c>
      <c r="J335" t="s">
        <v>163</v>
      </c>
      <c r="K335" t="s">
        <v>345</v>
      </c>
      <c r="L335" t="s">
        <v>163</v>
      </c>
      <c r="M335" t="s">
        <v>245</v>
      </c>
      <c r="N335" t="s">
        <v>245</v>
      </c>
      <c r="O335" t="s">
        <v>188</v>
      </c>
      <c r="P335" t="s">
        <v>133</v>
      </c>
      <c r="Q335">
        <v>163</v>
      </c>
      <c r="R335" t="s">
        <v>128</v>
      </c>
      <c r="S335" t="e" vm="14">
        <f>_FV(-1,"63")</f>
        <v>#VALUE!</v>
      </c>
      <c r="T335" t="s">
        <v>26</v>
      </c>
    </row>
    <row r="336" spans="1:20" x14ac:dyDescent="0.3">
      <c r="A336" t="s">
        <v>20</v>
      </c>
      <c r="B336" s="1">
        <v>43518</v>
      </c>
      <c r="C336">
        <v>23</v>
      </c>
      <c r="D336" t="s">
        <v>156</v>
      </c>
      <c r="E336" t="s">
        <v>187</v>
      </c>
      <c r="F336" t="s">
        <v>156</v>
      </c>
      <c r="G336">
        <v>82</v>
      </c>
      <c r="H336">
        <v>82</v>
      </c>
      <c r="I336">
        <v>79</v>
      </c>
      <c r="J336" t="s">
        <v>345</v>
      </c>
      <c r="K336" t="s">
        <v>49</v>
      </c>
      <c r="L336" t="s">
        <v>163</v>
      </c>
      <c r="M336" t="s">
        <v>122</v>
      </c>
      <c r="N336" t="s">
        <v>122</v>
      </c>
      <c r="O336" t="s">
        <v>123</v>
      </c>
      <c r="P336" t="s">
        <v>97</v>
      </c>
      <c r="Q336">
        <v>178</v>
      </c>
      <c r="R336" t="s">
        <v>168</v>
      </c>
      <c r="S336" t="e" vm="23">
        <f>_FV(-3,"54")</f>
        <v>#VALUE!</v>
      </c>
      <c r="T336" t="s">
        <v>26</v>
      </c>
    </row>
    <row r="337" spans="1:20" x14ac:dyDescent="0.3">
      <c r="A337" t="s">
        <v>20</v>
      </c>
      <c r="B337" s="1">
        <v>43518</v>
      </c>
      <c r="C337">
        <v>13</v>
      </c>
      <c r="D337" t="s">
        <v>187</v>
      </c>
      <c r="E337" t="s">
        <v>192</v>
      </c>
      <c r="F337" t="s">
        <v>72</v>
      </c>
      <c r="G337">
        <v>82</v>
      </c>
      <c r="H337">
        <v>85</v>
      </c>
      <c r="I337">
        <v>81</v>
      </c>
      <c r="J337" t="s">
        <v>28</v>
      </c>
      <c r="K337" t="s">
        <v>119</v>
      </c>
      <c r="L337" t="s">
        <v>345</v>
      </c>
      <c r="M337" t="s">
        <v>493</v>
      </c>
      <c r="N337" t="s">
        <v>493</v>
      </c>
      <c r="O337" t="s">
        <v>444</v>
      </c>
      <c r="P337" t="s">
        <v>105</v>
      </c>
      <c r="Q337">
        <v>145</v>
      </c>
      <c r="R337" t="s">
        <v>305</v>
      </c>
      <c r="S337" t="s">
        <v>496</v>
      </c>
      <c r="T337" t="s">
        <v>26</v>
      </c>
    </row>
    <row r="338" spans="1:20" x14ac:dyDescent="0.3">
      <c r="A338" t="s">
        <v>20</v>
      </c>
      <c r="B338" s="1">
        <v>43518</v>
      </c>
      <c r="C338">
        <v>7</v>
      </c>
      <c r="D338" t="s">
        <v>73</v>
      </c>
      <c r="E338" t="s">
        <v>109</v>
      </c>
      <c r="F338" t="s">
        <v>73</v>
      </c>
      <c r="G338">
        <v>94</v>
      </c>
      <c r="H338">
        <v>94</v>
      </c>
      <c r="I338">
        <v>94</v>
      </c>
      <c r="J338" t="s">
        <v>36</v>
      </c>
      <c r="K338" t="s">
        <v>49</v>
      </c>
      <c r="L338" t="s">
        <v>36</v>
      </c>
      <c r="M338" t="s">
        <v>141</v>
      </c>
      <c r="N338" t="s">
        <v>193</v>
      </c>
      <c r="O338" t="s">
        <v>122</v>
      </c>
      <c r="P338" t="s">
        <v>133</v>
      </c>
      <c r="Q338">
        <v>135</v>
      </c>
      <c r="R338" t="s">
        <v>183</v>
      </c>
      <c r="S338" t="e" vm="9">
        <f>_FV(0,"70")</f>
        <v>#VALUE!</v>
      </c>
      <c r="T338" t="s">
        <v>270</v>
      </c>
    </row>
    <row r="339" spans="1:20" x14ac:dyDescent="0.3">
      <c r="A339" t="s">
        <v>20</v>
      </c>
      <c r="B339" s="1">
        <v>43518</v>
      </c>
      <c r="C339">
        <v>5</v>
      </c>
      <c r="D339" t="s">
        <v>109</v>
      </c>
      <c r="E339" t="s">
        <v>80</v>
      </c>
      <c r="F339" t="s">
        <v>109</v>
      </c>
      <c r="G339">
        <v>94</v>
      </c>
      <c r="H339">
        <v>94</v>
      </c>
      <c r="I339">
        <v>94</v>
      </c>
      <c r="J339" t="s">
        <v>36</v>
      </c>
      <c r="K339" t="s">
        <v>49</v>
      </c>
      <c r="L339" t="s">
        <v>36</v>
      </c>
      <c r="M339" t="s">
        <v>315</v>
      </c>
      <c r="N339" t="s">
        <v>329</v>
      </c>
      <c r="O339" t="s">
        <v>315</v>
      </c>
      <c r="P339" t="s">
        <v>67</v>
      </c>
      <c r="Q339">
        <v>131</v>
      </c>
      <c r="R339" t="s">
        <v>183</v>
      </c>
      <c r="S339" t="e" vm="47">
        <f>_FV(0,"34")</f>
        <v>#VALUE!</v>
      </c>
      <c r="T339" t="s">
        <v>76</v>
      </c>
    </row>
    <row r="340" spans="1:20" x14ac:dyDescent="0.3">
      <c r="A340" t="s">
        <v>20</v>
      </c>
      <c r="B340" s="1">
        <v>43518</v>
      </c>
      <c r="C340">
        <v>3</v>
      </c>
      <c r="D340" t="s">
        <v>80</v>
      </c>
      <c r="E340" t="s">
        <v>22</v>
      </c>
      <c r="F340" t="s">
        <v>109</v>
      </c>
      <c r="G340">
        <v>94</v>
      </c>
      <c r="H340">
        <v>94</v>
      </c>
      <c r="I340">
        <v>94</v>
      </c>
      <c r="J340" t="s">
        <v>49</v>
      </c>
      <c r="K340" t="s">
        <v>81</v>
      </c>
      <c r="L340" t="s">
        <v>49</v>
      </c>
      <c r="M340" t="s">
        <v>357</v>
      </c>
      <c r="N340" t="s">
        <v>386</v>
      </c>
      <c r="O340" t="s">
        <v>283</v>
      </c>
      <c r="P340" t="s">
        <v>70</v>
      </c>
      <c r="Q340">
        <v>137</v>
      </c>
      <c r="R340" t="s">
        <v>30</v>
      </c>
      <c r="S340" s="2">
        <v>2173</v>
      </c>
      <c r="T340" t="s">
        <v>26</v>
      </c>
    </row>
    <row r="341" spans="1:20" x14ac:dyDescent="0.3">
      <c r="A341" t="s">
        <v>20</v>
      </c>
      <c r="B341" s="1">
        <v>43518</v>
      </c>
      <c r="C341">
        <v>6</v>
      </c>
      <c r="D341" t="s">
        <v>109</v>
      </c>
      <c r="E341" t="s">
        <v>109</v>
      </c>
      <c r="F341" t="s">
        <v>73</v>
      </c>
      <c r="G341">
        <v>94</v>
      </c>
      <c r="H341">
        <v>94</v>
      </c>
      <c r="I341">
        <v>94</v>
      </c>
      <c r="J341" t="s">
        <v>49</v>
      </c>
      <c r="K341" t="s">
        <v>49</v>
      </c>
      <c r="L341" t="s">
        <v>36</v>
      </c>
      <c r="M341" t="s">
        <v>193</v>
      </c>
      <c r="N341" t="s">
        <v>315</v>
      </c>
      <c r="O341" t="s">
        <v>193</v>
      </c>
      <c r="P341" t="s">
        <v>67</v>
      </c>
      <c r="Q341">
        <v>137</v>
      </c>
      <c r="R341" t="s">
        <v>112</v>
      </c>
      <c r="S341" t="s">
        <v>497</v>
      </c>
      <c r="T341" t="s">
        <v>26</v>
      </c>
    </row>
    <row r="342" spans="1:20" x14ac:dyDescent="0.3">
      <c r="A342" t="s">
        <v>20</v>
      </c>
      <c r="B342" s="1">
        <v>43518</v>
      </c>
      <c r="C342">
        <v>15</v>
      </c>
      <c r="D342" t="s">
        <v>321</v>
      </c>
      <c r="E342" t="s">
        <v>196</v>
      </c>
      <c r="F342" t="s">
        <v>157</v>
      </c>
      <c r="G342">
        <v>77</v>
      </c>
      <c r="H342">
        <v>84</v>
      </c>
      <c r="I342">
        <v>75</v>
      </c>
      <c r="J342" t="s">
        <v>89</v>
      </c>
      <c r="K342" t="s">
        <v>136</v>
      </c>
      <c r="L342" t="s">
        <v>36</v>
      </c>
      <c r="M342" t="s">
        <v>363</v>
      </c>
      <c r="N342" t="s">
        <v>493</v>
      </c>
      <c r="O342" t="s">
        <v>363</v>
      </c>
      <c r="P342" t="s">
        <v>83</v>
      </c>
      <c r="Q342">
        <v>134</v>
      </c>
      <c r="R342" t="s">
        <v>222</v>
      </c>
      <c r="S342" t="s">
        <v>498</v>
      </c>
      <c r="T342" t="s">
        <v>26</v>
      </c>
    </row>
    <row r="343" spans="1:20" x14ac:dyDescent="0.3">
      <c r="A343" t="s">
        <v>20</v>
      </c>
      <c r="B343" s="1">
        <v>43518</v>
      </c>
      <c r="C343">
        <v>8</v>
      </c>
      <c r="D343" t="s">
        <v>65</v>
      </c>
      <c r="E343" t="s">
        <v>73</v>
      </c>
      <c r="F343" t="s">
        <v>65</v>
      </c>
      <c r="G343">
        <v>94</v>
      </c>
      <c r="H343">
        <v>94</v>
      </c>
      <c r="I343">
        <v>94</v>
      </c>
      <c r="J343" t="s">
        <v>345</v>
      </c>
      <c r="K343" t="s">
        <v>36</v>
      </c>
      <c r="L343" t="s">
        <v>345</v>
      </c>
      <c r="M343" t="s">
        <v>188</v>
      </c>
      <c r="N343" t="s">
        <v>188</v>
      </c>
      <c r="O343" t="s">
        <v>122</v>
      </c>
      <c r="P343" t="s">
        <v>111</v>
      </c>
      <c r="Q343">
        <v>127</v>
      </c>
      <c r="R343" t="s">
        <v>24</v>
      </c>
      <c r="S343" t="e" vm="73">
        <f>_FV(-1,"47")</f>
        <v>#VALUE!</v>
      </c>
      <c r="T343" t="s">
        <v>26</v>
      </c>
    </row>
    <row r="344" spans="1:20" x14ac:dyDescent="0.3">
      <c r="A344" t="s">
        <v>20</v>
      </c>
      <c r="B344" s="1">
        <v>43518</v>
      </c>
      <c r="C344">
        <v>10</v>
      </c>
      <c r="D344" t="s">
        <v>119</v>
      </c>
      <c r="E344" t="s">
        <v>119</v>
      </c>
      <c r="F344" t="s">
        <v>64</v>
      </c>
      <c r="G344">
        <v>94</v>
      </c>
      <c r="H344">
        <v>94</v>
      </c>
      <c r="I344">
        <v>94</v>
      </c>
      <c r="J344" t="s">
        <v>361</v>
      </c>
      <c r="K344" t="s">
        <v>163</v>
      </c>
      <c r="L344" t="s">
        <v>44</v>
      </c>
      <c r="M344" t="s">
        <v>312</v>
      </c>
      <c r="N344" t="s">
        <v>312</v>
      </c>
      <c r="O344" t="s">
        <v>23</v>
      </c>
      <c r="P344" t="s">
        <v>67</v>
      </c>
      <c r="Q344">
        <v>131</v>
      </c>
      <c r="R344" t="s">
        <v>271</v>
      </c>
      <c r="S344" t="s">
        <v>499</v>
      </c>
      <c r="T344" t="s">
        <v>26</v>
      </c>
    </row>
    <row r="345" spans="1:20" x14ac:dyDescent="0.3">
      <c r="A345" t="s">
        <v>20</v>
      </c>
      <c r="B345" s="1">
        <v>43518</v>
      </c>
      <c r="C345">
        <v>1</v>
      </c>
      <c r="D345" t="s">
        <v>22</v>
      </c>
      <c r="E345" t="s">
        <v>22</v>
      </c>
      <c r="F345" t="s">
        <v>136</v>
      </c>
      <c r="G345">
        <v>94</v>
      </c>
      <c r="H345">
        <v>94</v>
      </c>
      <c r="I345">
        <v>94</v>
      </c>
      <c r="J345" t="s">
        <v>28</v>
      </c>
      <c r="K345" t="s">
        <v>28</v>
      </c>
      <c r="L345" t="s">
        <v>81</v>
      </c>
      <c r="M345" t="s">
        <v>353</v>
      </c>
      <c r="N345" t="s">
        <v>353</v>
      </c>
      <c r="O345" t="s">
        <v>312</v>
      </c>
      <c r="P345" t="s">
        <v>83</v>
      </c>
      <c r="Q345">
        <v>142</v>
      </c>
      <c r="R345" t="s">
        <v>40</v>
      </c>
      <c r="S345" t="e" vm="72">
        <f>_FV(0,"18")</f>
        <v>#VALUE!</v>
      </c>
      <c r="T345" t="s">
        <v>26</v>
      </c>
    </row>
    <row r="346" spans="1:20" x14ac:dyDescent="0.3">
      <c r="A346" t="s">
        <v>20</v>
      </c>
      <c r="B346" s="1">
        <v>43518</v>
      </c>
      <c r="C346">
        <v>4</v>
      </c>
      <c r="D346" t="s">
        <v>109</v>
      </c>
      <c r="E346" t="s">
        <v>80</v>
      </c>
      <c r="F346" t="s">
        <v>73</v>
      </c>
      <c r="G346">
        <v>94</v>
      </c>
      <c r="H346">
        <v>94</v>
      </c>
      <c r="I346">
        <v>94</v>
      </c>
      <c r="J346" t="s">
        <v>36</v>
      </c>
      <c r="K346" t="s">
        <v>89</v>
      </c>
      <c r="L346" t="s">
        <v>36</v>
      </c>
      <c r="M346" t="s">
        <v>329</v>
      </c>
      <c r="N346" t="s">
        <v>357</v>
      </c>
      <c r="O346" t="s">
        <v>329</v>
      </c>
      <c r="P346" t="s">
        <v>67</v>
      </c>
      <c r="Q346">
        <v>158</v>
      </c>
      <c r="R346" t="s">
        <v>92</v>
      </c>
      <c r="S346" t="e" vm="66">
        <f>_FV(-1,"31")</f>
        <v>#VALUE!</v>
      </c>
      <c r="T346" t="s">
        <v>26</v>
      </c>
    </row>
    <row r="347" spans="1:20" x14ac:dyDescent="0.3">
      <c r="A347" t="s">
        <v>20</v>
      </c>
      <c r="B347" s="1">
        <v>43518</v>
      </c>
      <c r="C347">
        <v>19</v>
      </c>
      <c r="D347" t="s">
        <v>186</v>
      </c>
      <c r="E347" t="s">
        <v>208</v>
      </c>
      <c r="F347" t="s">
        <v>196</v>
      </c>
      <c r="G347">
        <v>71</v>
      </c>
      <c r="H347">
        <v>77</v>
      </c>
      <c r="I347">
        <v>70</v>
      </c>
      <c r="J347" t="s">
        <v>345</v>
      </c>
      <c r="K347" t="s">
        <v>95</v>
      </c>
      <c r="L347" t="s">
        <v>345</v>
      </c>
      <c r="M347" t="s">
        <v>227</v>
      </c>
      <c r="N347" t="s">
        <v>96</v>
      </c>
      <c r="O347" t="s">
        <v>231</v>
      </c>
      <c r="P347" t="s">
        <v>173</v>
      </c>
      <c r="Q347">
        <v>149</v>
      </c>
      <c r="R347" t="s">
        <v>160</v>
      </c>
      <c r="S347" t="s">
        <v>500</v>
      </c>
      <c r="T347" t="s">
        <v>26</v>
      </c>
    </row>
    <row r="348" spans="1:20" x14ac:dyDescent="0.3">
      <c r="A348" t="s">
        <v>20</v>
      </c>
      <c r="B348" s="1">
        <v>43518</v>
      </c>
      <c r="C348">
        <v>22</v>
      </c>
      <c r="D348" t="s">
        <v>187</v>
      </c>
      <c r="E348" t="s">
        <v>202</v>
      </c>
      <c r="F348" t="s">
        <v>187</v>
      </c>
      <c r="G348">
        <v>80</v>
      </c>
      <c r="H348">
        <v>80</v>
      </c>
      <c r="I348">
        <v>73</v>
      </c>
      <c r="J348" t="s">
        <v>49</v>
      </c>
      <c r="K348" t="s">
        <v>100</v>
      </c>
      <c r="L348" t="s">
        <v>44</v>
      </c>
      <c r="M348" t="s">
        <v>123</v>
      </c>
      <c r="N348" t="s">
        <v>123</v>
      </c>
      <c r="O348" t="s">
        <v>254</v>
      </c>
      <c r="P348" t="s">
        <v>173</v>
      </c>
      <c r="Q348">
        <v>179</v>
      </c>
      <c r="R348" t="s">
        <v>289</v>
      </c>
      <c r="S348" t="s">
        <v>501</v>
      </c>
      <c r="T348" t="s">
        <v>26</v>
      </c>
    </row>
    <row r="349" spans="1:20" x14ac:dyDescent="0.3">
      <c r="A349" t="s">
        <v>20</v>
      </c>
      <c r="B349" s="1">
        <v>43518</v>
      </c>
      <c r="C349">
        <v>18</v>
      </c>
      <c r="D349" t="s">
        <v>385</v>
      </c>
      <c r="E349" t="s">
        <v>243</v>
      </c>
      <c r="F349" t="s">
        <v>206</v>
      </c>
      <c r="G349">
        <v>76</v>
      </c>
      <c r="H349">
        <v>77</v>
      </c>
      <c r="I349">
        <v>70</v>
      </c>
      <c r="J349" t="s">
        <v>63</v>
      </c>
      <c r="K349" t="s">
        <v>58</v>
      </c>
      <c r="L349" t="s">
        <v>99</v>
      </c>
      <c r="M349" t="s">
        <v>96</v>
      </c>
      <c r="N349" t="s">
        <v>122</v>
      </c>
      <c r="O349" t="s">
        <v>96</v>
      </c>
      <c r="P349" t="s">
        <v>60</v>
      </c>
      <c r="Q349">
        <v>144</v>
      </c>
      <c r="R349" t="s">
        <v>102</v>
      </c>
      <c r="S349" t="s">
        <v>502</v>
      </c>
      <c r="T349" t="s">
        <v>26</v>
      </c>
    </row>
    <row r="350" spans="1:20" x14ac:dyDescent="0.3">
      <c r="A350" t="s">
        <v>20</v>
      </c>
      <c r="B350" s="1">
        <v>43518</v>
      </c>
      <c r="C350">
        <v>16</v>
      </c>
      <c r="D350" t="s">
        <v>229</v>
      </c>
      <c r="E350" t="s">
        <v>57</v>
      </c>
      <c r="F350" t="s">
        <v>265</v>
      </c>
      <c r="G350">
        <v>78</v>
      </c>
      <c r="H350">
        <v>81</v>
      </c>
      <c r="I350">
        <v>74</v>
      </c>
      <c r="J350" t="s">
        <v>73</v>
      </c>
      <c r="K350" t="s">
        <v>95</v>
      </c>
      <c r="L350" t="s">
        <v>89</v>
      </c>
      <c r="M350" t="s">
        <v>306</v>
      </c>
      <c r="N350" t="s">
        <v>363</v>
      </c>
      <c r="O350" t="s">
        <v>306</v>
      </c>
      <c r="P350" t="s">
        <v>173</v>
      </c>
      <c r="Q350">
        <v>234</v>
      </c>
      <c r="R350" t="s">
        <v>364</v>
      </c>
      <c r="S350" t="s">
        <v>503</v>
      </c>
      <c r="T350" t="s">
        <v>26</v>
      </c>
    </row>
    <row r="351" spans="1:20" x14ac:dyDescent="0.3">
      <c r="A351" t="s">
        <v>20</v>
      </c>
      <c r="B351" s="1">
        <v>43518</v>
      </c>
      <c r="C351">
        <v>17</v>
      </c>
      <c r="D351" t="s">
        <v>261</v>
      </c>
      <c r="E351" t="s">
        <v>208</v>
      </c>
      <c r="F351" t="s">
        <v>285</v>
      </c>
      <c r="G351">
        <v>74</v>
      </c>
      <c r="H351">
        <v>80</v>
      </c>
      <c r="I351">
        <v>70</v>
      </c>
      <c r="J351" t="s">
        <v>73</v>
      </c>
      <c r="K351" t="s">
        <v>148</v>
      </c>
      <c r="L351" t="s">
        <v>100</v>
      </c>
      <c r="M351" t="s">
        <v>122</v>
      </c>
      <c r="N351" t="s">
        <v>306</v>
      </c>
      <c r="O351" t="s">
        <v>122</v>
      </c>
      <c r="P351" t="s">
        <v>127</v>
      </c>
      <c r="Q351">
        <v>186</v>
      </c>
      <c r="R351" t="s">
        <v>280</v>
      </c>
      <c r="S351" t="s">
        <v>504</v>
      </c>
      <c r="T351" t="s">
        <v>26</v>
      </c>
    </row>
    <row r="352" spans="1:20" x14ac:dyDescent="0.3">
      <c r="A352" t="s">
        <v>20</v>
      </c>
      <c r="B352" s="1">
        <v>43518</v>
      </c>
      <c r="C352">
        <v>21</v>
      </c>
      <c r="D352" t="s">
        <v>202</v>
      </c>
      <c r="E352" t="s">
        <v>275</v>
      </c>
      <c r="F352" t="s">
        <v>202</v>
      </c>
      <c r="G352">
        <v>75</v>
      </c>
      <c r="H352">
        <v>75</v>
      </c>
      <c r="I352">
        <v>69</v>
      </c>
      <c r="J352" t="s">
        <v>49</v>
      </c>
      <c r="K352" t="s">
        <v>100</v>
      </c>
      <c r="L352" t="s">
        <v>35</v>
      </c>
      <c r="M352" t="s">
        <v>254</v>
      </c>
      <c r="N352" t="s">
        <v>254</v>
      </c>
      <c r="O352" t="s">
        <v>231</v>
      </c>
      <c r="P352" t="s">
        <v>176</v>
      </c>
      <c r="Q352">
        <v>171</v>
      </c>
      <c r="R352" t="s">
        <v>248</v>
      </c>
      <c r="S352" t="s">
        <v>505</v>
      </c>
      <c r="T352" t="s">
        <v>26</v>
      </c>
    </row>
    <row r="353" spans="1:20" x14ac:dyDescent="0.3">
      <c r="A353" t="s">
        <v>20</v>
      </c>
      <c r="B353" s="1">
        <v>43518</v>
      </c>
      <c r="C353">
        <v>20</v>
      </c>
      <c r="D353" t="s">
        <v>196</v>
      </c>
      <c r="E353" t="s">
        <v>261</v>
      </c>
      <c r="F353" t="s">
        <v>229</v>
      </c>
      <c r="G353">
        <v>73</v>
      </c>
      <c r="H353">
        <v>75</v>
      </c>
      <c r="I353">
        <v>68</v>
      </c>
      <c r="J353" t="s">
        <v>345</v>
      </c>
      <c r="K353" t="s">
        <v>28</v>
      </c>
      <c r="L353" t="s">
        <v>35</v>
      </c>
      <c r="M353" t="s">
        <v>227</v>
      </c>
      <c r="N353" t="s">
        <v>227</v>
      </c>
      <c r="O353" t="s">
        <v>231</v>
      </c>
      <c r="P353" t="s">
        <v>173</v>
      </c>
      <c r="Q353">
        <v>177</v>
      </c>
      <c r="R353" t="s">
        <v>102</v>
      </c>
      <c r="S353" t="s">
        <v>506</v>
      </c>
      <c r="T353" t="s">
        <v>26</v>
      </c>
    </row>
    <row r="354" spans="1:20" x14ac:dyDescent="0.3">
      <c r="A354" t="s">
        <v>20</v>
      </c>
      <c r="B354" s="1">
        <v>43519</v>
      </c>
      <c r="C354">
        <v>9</v>
      </c>
      <c r="D354" t="s">
        <v>65</v>
      </c>
      <c r="E354" t="s">
        <v>73</v>
      </c>
      <c r="F354" t="s">
        <v>119</v>
      </c>
      <c r="G354">
        <v>94</v>
      </c>
      <c r="H354">
        <v>94</v>
      </c>
      <c r="I354">
        <v>94</v>
      </c>
      <c r="J354" t="s">
        <v>36</v>
      </c>
      <c r="K354" t="s">
        <v>36</v>
      </c>
      <c r="L354" t="s">
        <v>345</v>
      </c>
      <c r="M354" t="s">
        <v>29</v>
      </c>
      <c r="N354" t="s">
        <v>29</v>
      </c>
      <c r="O354" t="s">
        <v>123</v>
      </c>
      <c r="P354" t="s">
        <v>70</v>
      </c>
      <c r="Q354">
        <v>161</v>
      </c>
      <c r="R354" t="s">
        <v>116</v>
      </c>
      <c r="S354" t="e" vm="74">
        <f>_FV(0,"27")</f>
        <v>#VALUE!</v>
      </c>
      <c r="T354" t="s">
        <v>115</v>
      </c>
    </row>
    <row r="355" spans="1:20" x14ac:dyDescent="0.3">
      <c r="A355" t="s">
        <v>20</v>
      </c>
      <c r="B355" s="1">
        <v>43519</v>
      </c>
      <c r="C355">
        <v>23</v>
      </c>
      <c r="D355" t="s">
        <v>22</v>
      </c>
      <c r="E355" t="s">
        <v>62</v>
      </c>
      <c r="F355" t="s">
        <v>87</v>
      </c>
      <c r="G355">
        <v>90</v>
      </c>
      <c r="H355">
        <v>90</v>
      </c>
      <c r="I355">
        <v>86</v>
      </c>
      <c r="J355" t="s">
        <v>345</v>
      </c>
      <c r="K355" t="s">
        <v>345</v>
      </c>
      <c r="L355" t="s">
        <v>35</v>
      </c>
      <c r="M355" t="s">
        <v>123</v>
      </c>
      <c r="N355" t="s">
        <v>123</v>
      </c>
      <c r="O355" t="s">
        <v>45</v>
      </c>
      <c r="P355" t="s">
        <v>101</v>
      </c>
      <c r="Q355">
        <v>198</v>
      </c>
      <c r="R355" t="s">
        <v>476</v>
      </c>
      <c r="S355" t="e" vm="75">
        <f>_FV(-2,"72")</f>
        <v>#VALUE!</v>
      </c>
      <c r="T355" t="s">
        <v>26</v>
      </c>
    </row>
    <row r="356" spans="1:20" x14ac:dyDescent="0.3">
      <c r="A356" t="s">
        <v>20</v>
      </c>
      <c r="B356" s="1">
        <v>43519</v>
      </c>
      <c r="C356">
        <v>13</v>
      </c>
      <c r="D356" t="s">
        <v>118</v>
      </c>
      <c r="E356" t="s">
        <v>118</v>
      </c>
      <c r="F356" t="s">
        <v>63</v>
      </c>
      <c r="G356">
        <v>94</v>
      </c>
      <c r="H356">
        <v>95</v>
      </c>
      <c r="I356">
        <v>94</v>
      </c>
      <c r="J356" t="s">
        <v>80</v>
      </c>
      <c r="K356" t="s">
        <v>80</v>
      </c>
      <c r="L356" t="s">
        <v>100</v>
      </c>
      <c r="M356" t="s">
        <v>386</v>
      </c>
      <c r="N356" t="s">
        <v>363</v>
      </c>
      <c r="O356" t="s">
        <v>282</v>
      </c>
      <c r="P356" t="s">
        <v>60</v>
      </c>
      <c r="Q356">
        <v>114</v>
      </c>
      <c r="R356" t="s">
        <v>154</v>
      </c>
      <c r="S356" t="s">
        <v>507</v>
      </c>
      <c r="T356" t="s">
        <v>138</v>
      </c>
    </row>
    <row r="357" spans="1:20" x14ac:dyDescent="0.3">
      <c r="A357" t="s">
        <v>20</v>
      </c>
      <c r="B357" s="1">
        <v>43519</v>
      </c>
      <c r="C357">
        <v>7</v>
      </c>
      <c r="D357" t="s">
        <v>73</v>
      </c>
      <c r="E357" t="s">
        <v>80</v>
      </c>
      <c r="F357" t="s">
        <v>65</v>
      </c>
      <c r="G357">
        <v>94</v>
      </c>
      <c r="H357">
        <v>94</v>
      </c>
      <c r="I357">
        <v>94</v>
      </c>
      <c r="J357" t="s">
        <v>345</v>
      </c>
      <c r="K357" t="s">
        <v>89</v>
      </c>
      <c r="L357" t="s">
        <v>345</v>
      </c>
      <c r="M357" t="s">
        <v>209</v>
      </c>
      <c r="N357" t="s">
        <v>29</v>
      </c>
      <c r="O357" t="s">
        <v>209</v>
      </c>
      <c r="P357" t="s">
        <v>24</v>
      </c>
      <c r="Q357">
        <v>208</v>
      </c>
      <c r="R357" t="s">
        <v>102</v>
      </c>
      <c r="S357" t="e" vm="11">
        <f>_FV(0,"66")</f>
        <v>#VALUE!</v>
      </c>
      <c r="T357" t="s">
        <v>237</v>
      </c>
    </row>
    <row r="358" spans="1:20" x14ac:dyDescent="0.3">
      <c r="A358" t="s">
        <v>20</v>
      </c>
      <c r="B358" s="1">
        <v>43519</v>
      </c>
      <c r="C358">
        <v>5</v>
      </c>
      <c r="D358" t="s">
        <v>58</v>
      </c>
      <c r="E358" t="s">
        <v>95</v>
      </c>
      <c r="F358" t="s">
        <v>79</v>
      </c>
      <c r="G358">
        <v>92</v>
      </c>
      <c r="H358">
        <v>92</v>
      </c>
      <c r="I358">
        <v>92</v>
      </c>
      <c r="J358" t="s">
        <v>81</v>
      </c>
      <c r="K358" t="s">
        <v>81</v>
      </c>
      <c r="L358" t="s">
        <v>100</v>
      </c>
      <c r="M358" t="s">
        <v>188</v>
      </c>
      <c r="N358" t="s">
        <v>245</v>
      </c>
      <c r="O358" t="s">
        <v>188</v>
      </c>
      <c r="P358" t="s">
        <v>67</v>
      </c>
      <c r="Q358">
        <v>137</v>
      </c>
      <c r="R358" t="s">
        <v>54</v>
      </c>
      <c r="S358" t="e" vm="66">
        <f>_FV(-3,"31")</f>
        <v>#VALUE!</v>
      </c>
      <c r="T358" t="s">
        <v>26</v>
      </c>
    </row>
    <row r="359" spans="1:20" x14ac:dyDescent="0.3">
      <c r="A359" t="s">
        <v>20</v>
      </c>
      <c r="B359" s="1">
        <v>43519</v>
      </c>
      <c r="C359">
        <v>11</v>
      </c>
      <c r="D359" t="s">
        <v>63</v>
      </c>
      <c r="E359" t="s">
        <v>63</v>
      </c>
      <c r="F359" t="s">
        <v>73</v>
      </c>
      <c r="G359">
        <v>95</v>
      </c>
      <c r="H359">
        <v>95</v>
      </c>
      <c r="I359">
        <v>95</v>
      </c>
      <c r="J359" t="s">
        <v>99</v>
      </c>
      <c r="K359" t="s">
        <v>99</v>
      </c>
      <c r="L359" t="s">
        <v>49</v>
      </c>
      <c r="M359" t="s">
        <v>23</v>
      </c>
      <c r="N359" t="s">
        <v>23</v>
      </c>
      <c r="O359" t="s">
        <v>328</v>
      </c>
      <c r="P359" t="s">
        <v>115</v>
      </c>
      <c r="Q359">
        <v>125</v>
      </c>
      <c r="R359" t="s">
        <v>92</v>
      </c>
      <c r="S359" t="s">
        <v>508</v>
      </c>
      <c r="T359" t="s">
        <v>76</v>
      </c>
    </row>
    <row r="360" spans="1:20" x14ac:dyDescent="0.3">
      <c r="A360" t="s">
        <v>20</v>
      </c>
      <c r="B360" s="1">
        <v>43519</v>
      </c>
      <c r="C360">
        <v>3</v>
      </c>
      <c r="D360" t="s">
        <v>118</v>
      </c>
      <c r="E360" t="s">
        <v>71</v>
      </c>
      <c r="F360" t="s">
        <v>118</v>
      </c>
      <c r="G360">
        <v>91</v>
      </c>
      <c r="H360">
        <v>91</v>
      </c>
      <c r="I360">
        <v>90</v>
      </c>
      <c r="J360" t="s">
        <v>64</v>
      </c>
      <c r="K360" t="s">
        <v>119</v>
      </c>
      <c r="L360" t="s">
        <v>28</v>
      </c>
      <c r="M360" t="s">
        <v>308</v>
      </c>
      <c r="N360" t="s">
        <v>353</v>
      </c>
      <c r="O360" t="s">
        <v>273</v>
      </c>
      <c r="P360" t="s">
        <v>83</v>
      </c>
      <c r="Q360">
        <v>153</v>
      </c>
      <c r="R360" t="s">
        <v>84</v>
      </c>
      <c r="S360" t="e" vm="25">
        <f>_FV(-3,"37")</f>
        <v>#VALUE!</v>
      </c>
      <c r="T360" t="s">
        <v>26</v>
      </c>
    </row>
    <row r="361" spans="1:20" x14ac:dyDescent="0.3">
      <c r="A361" t="s">
        <v>20</v>
      </c>
      <c r="B361" s="1">
        <v>43519</v>
      </c>
      <c r="C361">
        <v>6</v>
      </c>
      <c r="D361" t="s">
        <v>80</v>
      </c>
      <c r="E361" t="s">
        <v>58</v>
      </c>
      <c r="F361" t="s">
        <v>109</v>
      </c>
      <c r="G361">
        <v>94</v>
      </c>
      <c r="H361">
        <v>94</v>
      </c>
      <c r="I361">
        <v>92</v>
      </c>
      <c r="J361" t="s">
        <v>49</v>
      </c>
      <c r="K361" t="s">
        <v>81</v>
      </c>
      <c r="L361" t="s">
        <v>163</v>
      </c>
      <c r="M361" t="s">
        <v>29</v>
      </c>
      <c r="N361" t="s">
        <v>188</v>
      </c>
      <c r="O361" t="s">
        <v>29</v>
      </c>
      <c r="P361" t="s">
        <v>134</v>
      </c>
      <c r="Q361">
        <v>213</v>
      </c>
      <c r="R361" t="s">
        <v>198</v>
      </c>
      <c r="S361" t="e" vm="76">
        <f>_FV(-1,"61")</f>
        <v>#VALUE!</v>
      </c>
      <c r="T361" t="s">
        <v>179</v>
      </c>
    </row>
    <row r="362" spans="1:20" x14ac:dyDescent="0.3">
      <c r="A362" t="s">
        <v>20</v>
      </c>
      <c r="B362" s="1">
        <v>43519</v>
      </c>
      <c r="C362">
        <v>12</v>
      </c>
      <c r="D362" t="s">
        <v>63</v>
      </c>
      <c r="E362" t="s">
        <v>87</v>
      </c>
      <c r="F362" t="s">
        <v>109</v>
      </c>
      <c r="G362">
        <v>94</v>
      </c>
      <c r="H362">
        <v>95</v>
      </c>
      <c r="I362">
        <v>94</v>
      </c>
      <c r="J362" t="s">
        <v>100</v>
      </c>
      <c r="K362" t="s">
        <v>81</v>
      </c>
      <c r="L362" t="s">
        <v>49</v>
      </c>
      <c r="M362" t="s">
        <v>282</v>
      </c>
      <c r="N362" t="s">
        <v>282</v>
      </c>
      <c r="O362" t="s">
        <v>23</v>
      </c>
      <c r="P362" t="s">
        <v>268</v>
      </c>
      <c r="Q362">
        <v>128</v>
      </c>
      <c r="R362" t="s">
        <v>287</v>
      </c>
      <c r="S362" t="s">
        <v>509</v>
      </c>
      <c r="T362" t="s">
        <v>68</v>
      </c>
    </row>
    <row r="363" spans="1:20" x14ac:dyDescent="0.3">
      <c r="A363" t="s">
        <v>20</v>
      </c>
      <c r="B363" s="1">
        <v>43519</v>
      </c>
      <c r="C363">
        <v>14</v>
      </c>
      <c r="D363" t="s">
        <v>286</v>
      </c>
      <c r="E363" t="s">
        <v>187</v>
      </c>
      <c r="F363" t="s">
        <v>88</v>
      </c>
      <c r="G363">
        <v>87</v>
      </c>
      <c r="H363">
        <v>95</v>
      </c>
      <c r="I363">
        <v>87</v>
      </c>
      <c r="J363" t="s">
        <v>63</v>
      </c>
      <c r="K363" t="s">
        <v>135</v>
      </c>
      <c r="L363" t="s">
        <v>109</v>
      </c>
      <c r="M363" t="s">
        <v>357</v>
      </c>
      <c r="N363" t="s">
        <v>386</v>
      </c>
      <c r="O363" t="s">
        <v>283</v>
      </c>
      <c r="P363" t="s">
        <v>101</v>
      </c>
      <c r="Q363">
        <v>117</v>
      </c>
      <c r="R363" t="s">
        <v>207</v>
      </c>
      <c r="S363" t="s">
        <v>510</v>
      </c>
      <c r="T363" t="s">
        <v>26</v>
      </c>
    </row>
    <row r="364" spans="1:20" x14ac:dyDescent="0.3">
      <c r="A364" t="s">
        <v>20</v>
      </c>
      <c r="B364" s="1">
        <v>43519</v>
      </c>
      <c r="C364">
        <v>0</v>
      </c>
      <c r="D364" t="s">
        <v>156</v>
      </c>
      <c r="E364" t="s">
        <v>157</v>
      </c>
      <c r="F364" t="s">
        <v>114</v>
      </c>
      <c r="G364">
        <v>83</v>
      </c>
      <c r="H364">
        <v>83</v>
      </c>
      <c r="I364">
        <v>81</v>
      </c>
      <c r="J364" t="s">
        <v>49</v>
      </c>
      <c r="K364" t="s">
        <v>49</v>
      </c>
      <c r="L364" t="s">
        <v>345</v>
      </c>
      <c r="M364" t="s">
        <v>193</v>
      </c>
      <c r="N364" t="s">
        <v>244</v>
      </c>
      <c r="O364" t="s">
        <v>122</v>
      </c>
      <c r="P364" t="s">
        <v>134</v>
      </c>
      <c r="Q364">
        <v>186</v>
      </c>
      <c r="R364" t="s">
        <v>237</v>
      </c>
      <c r="S364" t="e" vm="73">
        <f>_FV(-3,"47")</f>
        <v>#VALUE!</v>
      </c>
      <c r="T364" t="s">
        <v>26</v>
      </c>
    </row>
    <row r="365" spans="1:20" x14ac:dyDescent="0.3">
      <c r="A365" t="s">
        <v>20</v>
      </c>
      <c r="B365" s="1">
        <v>43519</v>
      </c>
      <c r="C365">
        <v>8</v>
      </c>
      <c r="D365" t="s">
        <v>73</v>
      </c>
      <c r="E365" t="s">
        <v>80</v>
      </c>
      <c r="F365" t="s">
        <v>65</v>
      </c>
      <c r="G365">
        <v>94</v>
      </c>
      <c r="H365">
        <v>94</v>
      </c>
      <c r="I365">
        <v>94</v>
      </c>
      <c r="J365" t="s">
        <v>36</v>
      </c>
      <c r="K365" t="s">
        <v>89</v>
      </c>
      <c r="L365" t="s">
        <v>163</v>
      </c>
      <c r="M365" t="s">
        <v>96</v>
      </c>
      <c r="N365" t="s">
        <v>209</v>
      </c>
      <c r="O365" t="s">
        <v>123</v>
      </c>
      <c r="P365" t="s">
        <v>67</v>
      </c>
      <c r="Q365">
        <v>130</v>
      </c>
      <c r="R365" t="s">
        <v>102</v>
      </c>
      <c r="S365" t="e" vm="45">
        <f>_FV(0,"60")</f>
        <v>#VALUE!</v>
      </c>
      <c r="T365" t="s">
        <v>174</v>
      </c>
    </row>
    <row r="366" spans="1:20" x14ac:dyDescent="0.3">
      <c r="A366" t="s">
        <v>20</v>
      </c>
      <c r="B366" s="1">
        <v>43519</v>
      </c>
      <c r="C366">
        <v>4</v>
      </c>
      <c r="D366" t="s">
        <v>95</v>
      </c>
      <c r="E366" t="s">
        <v>118</v>
      </c>
      <c r="F366" t="s">
        <v>95</v>
      </c>
      <c r="G366">
        <v>92</v>
      </c>
      <c r="H366">
        <v>92</v>
      </c>
      <c r="I366">
        <v>91</v>
      </c>
      <c r="J366" t="s">
        <v>81</v>
      </c>
      <c r="K366" t="s">
        <v>64</v>
      </c>
      <c r="L366" t="s">
        <v>81</v>
      </c>
      <c r="M366" t="s">
        <v>245</v>
      </c>
      <c r="N366" t="s">
        <v>308</v>
      </c>
      <c r="O366" t="s">
        <v>245</v>
      </c>
      <c r="P366" t="s">
        <v>105</v>
      </c>
      <c r="Q366">
        <v>148</v>
      </c>
      <c r="R366" t="s">
        <v>104</v>
      </c>
      <c r="S366" t="e" vm="56">
        <f>_FV(-3,"25")</f>
        <v>#VALUE!</v>
      </c>
      <c r="T366" t="s">
        <v>26</v>
      </c>
    </row>
    <row r="367" spans="1:20" x14ac:dyDescent="0.3">
      <c r="A367" t="s">
        <v>20</v>
      </c>
      <c r="B367" s="1">
        <v>43519</v>
      </c>
      <c r="C367">
        <v>2</v>
      </c>
      <c r="D367" t="s">
        <v>71</v>
      </c>
      <c r="E367" t="s">
        <v>72</v>
      </c>
      <c r="F367" t="s">
        <v>71</v>
      </c>
      <c r="G367">
        <v>90</v>
      </c>
      <c r="H367">
        <v>90</v>
      </c>
      <c r="I367">
        <v>87</v>
      </c>
      <c r="J367" t="s">
        <v>119</v>
      </c>
      <c r="K367" t="s">
        <v>119</v>
      </c>
      <c r="L367" t="s">
        <v>81</v>
      </c>
      <c r="M367" t="s">
        <v>273</v>
      </c>
      <c r="N367" t="s">
        <v>273</v>
      </c>
      <c r="O367" t="s">
        <v>306</v>
      </c>
      <c r="P367" t="s">
        <v>97</v>
      </c>
      <c r="Q367">
        <v>154</v>
      </c>
      <c r="R367" t="s">
        <v>198</v>
      </c>
      <c r="S367" t="e" vm="61">
        <f>_FV(-2,"97")</f>
        <v>#VALUE!</v>
      </c>
      <c r="T367" t="s">
        <v>26</v>
      </c>
    </row>
    <row r="368" spans="1:20" x14ac:dyDescent="0.3">
      <c r="A368" t="s">
        <v>20</v>
      </c>
      <c r="B368" s="1">
        <v>43519</v>
      </c>
      <c r="C368">
        <v>1</v>
      </c>
      <c r="D368" t="s">
        <v>107</v>
      </c>
      <c r="E368" t="s">
        <v>156</v>
      </c>
      <c r="F368" t="s">
        <v>107</v>
      </c>
      <c r="G368">
        <v>87</v>
      </c>
      <c r="H368">
        <v>87</v>
      </c>
      <c r="I368">
        <v>83</v>
      </c>
      <c r="J368" t="s">
        <v>81</v>
      </c>
      <c r="K368" t="s">
        <v>81</v>
      </c>
      <c r="L368" t="s">
        <v>49</v>
      </c>
      <c r="M368" t="s">
        <v>306</v>
      </c>
      <c r="N368" t="s">
        <v>306</v>
      </c>
      <c r="O368" t="s">
        <v>193</v>
      </c>
      <c r="P368" t="s">
        <v>105</v>
      </c>
      <c r="Q368">
        <v>169</v>
      </c>
      <c r="R368" t="s">
        <v>179</v>
      </c>
      <c r="S368" t="e" vm="33">
        <f>_FV(-3,"50")</f>
        <v>#VALUE!</v>
      </c>
      <c r="T368" t="s">
        <v>26</v>
      </c>
    </row>
    <row r="369" spans="1:20" x14ac:dyDescent="0.3">
      <c r="A369" t="s">
        <v>20</v>
      </c>
      <c r="B369" s="1">
        <v>43519</v>
      </c>
      <c r="C369">
        <v>21</v>
      </c>
      <c r="D369" t="s">
        <v>148</v>
      </c>
      <c r="E369" t="s">
        <v>107</v>
      </c>
      <c r="F369" t="s">
        <v>148</v>
      </c>
      <c r="G369">
        <v>86</v>
      </c>
      <c r="H369">
        <v>89</v>
      </c>
      <c r="I369">
        <v>86</v>
      </c>
      <c r="J369" t="s">
        <v>163</v>
      </c>
      <c r="K369" t="s">
        <v>119</v>
      </c>
      <c r="L369" t="s">
        <v>163</v>
      </c>
      <c r="M369" t="s">
        <v>298</v>
      </c>
      <c r="N369" t="s">
        <v>181</v>
      </c>
      <c r="O369" t="s">
        <v>298</v>
      </c>
      <c r="P369" t="s">
        <v>101</v>
      </c>
      <c r="Q369">
        <v>180</v>
      </c>
      <c r="R369" t="s">
        <v>234</v>
      </c>
      <c r="S369" t="s">
        <v>511</v>
      </c>
      <c r="T369" t="s">
        <v>26</v>
      </c>
    </row>
    <row r="370" spans="1:20" x14ac:dyDescent="0.3">
      <c r="A370" t="s">
        <v>20</v>
      </c>
      <c r="B370" s="1">
        <v>43519</v>
      </c>
      <c r="C370">
        <v>20</v>
      </c>
      <c r="D370" t="s">
        <v>149</v>
      </c>
      <c r="E370" t="s">
        <v>149</v>
      </c>
      <c r="F370" t="s">
        <v>95</v>
      </c>
      <c r="G370">
        <v>89</v>
      </c>
      <c r="H370">
        <v>93</v>
      </c>
      <c r="I370">
        <v>89</v>
      </c>
      <c r="J370" t="s">
        <v>119</v>
      </c>
      <c r="K370" t="s">
        <v>65</v>
      </c>
      <c r="L370" t="s">
        <v>99</v>
      </c>
      <c r="M370" t="s">
        <v>298</v>
      </c>
      <c r="N370" t="s">
        <v>181</v>
      </c>
      <c r="O370" t="s">
        <v>131</v>
      </c>
      <c r="P370" t="s">
        <v>60</v>
      </c>
      <c r="Q370">
        <v>173</v>
      </c>
      <c r="R370" t="s">
        <v>358</v>
      </c>
      <c r="S370" t="s">
        <v>512</v>
      </c>
      <c r="T370" t="s">
        <v>270</v>
      </c>
    </row>
    <row r="371" spans="1:20" x14ac:dyDescent="0.3">
      <c r="A371" t="s">
        <v>20</v>
      </c>
      <c r="B371" s="1">
        <v>43519</v>
      </c>
      <c r="C371">
        <v>17</v>
      </c>
      <c r="D371" t="s">
        <v>215</v>
      </c>
      <c r="E371" t="s">
        <v>243</v>
      </c>
      <c r="F371" t="s">
        <v>206</v>
      </c>
      <c r="G371">
        <v>72</v>
      </c>
      <c r="H371">
        <v>78</v>
      </c>
      <c r="I371">
        <v>68</v>
      </c>
      <c r="J371" t="s">
        <v>73</v>
      </c>
      <c r="K371" t="s">
        <v>79</v>
      </c>
      <c r="L371" t="s">
        <v>361</v>
      </c>
      <c r="M371" t="s">
        <v>231</v>
      </c>
      <c r="N371" t="s">
        <v>141</v>
      </c>
      <c r="O371" t="s">
        <v>231</v>
      </c>
      <c r="P371" t="s">
        <v>60</v>
      </c>
      <c r="Q371">
        <v>153</v>
      </c>
      <c r="R371" t="s">
        <v>287</v>
      </c>
      <c r="S371" t="s">
        <v>513</v>
      </c>
      <c r="T371" t="s">
        <v>26</v>
      </c>
    </row>
    <row r="372" spans="1:20" x14ac:dyDescent="0.3">
      <c r="A372" t="s">
        <v>20</v>
      </c>
      <c r="B372" s="1">
        <v>43519</v>
      </c>
      <c r="C372">
        <v>10</v>
      </c>
      <c r="D372" t="s">
        <v>80</v>
      </c>
      <c r="E372" t="s">
        <v>80</v>
      </c>
      <c r="F372" t="s">
        <v>65</v>
      </c>
      <c r="G372">
        <v>95</v>
      </c>
      <c r="H372">
        <v>95</v>
      </c>
      <c r="I372">
        <v>94</v>
      </c>
      <c r="J372" t="s">
        <v>89</v>
      </c>
      <c r="K372" t="s">
        <v>100</v>
      </c>
      <c r="L372" t="s">
        <v>345</v>
      </c>
      <c r="M372" t="s">
        <v>328</v>
      </c>
      <c r="N372" t="s">
        <v>328</v>
      </c>
      <c r="O372" t="s">
        <v>142</v>
      </c>
      <c r="P372" t="s">
        <v>111</v>
      </c>
      <c r="Q372">
        <v>122</v>
      </c>
      <c r="R372" t="s">
        <v>127</v>
      </c>
      <c r="S372" t="s">
        <v>514</v>
      </c>
      <c r="T372" t="s">
        <v>67</v>
      </c>
    </row>
    <row r="373" spans="1:20" x14ac:dyDescent="0.3">
      <c r="A373" t="s">
        <v>20</v>
      </c>
      <c r="B373" s="1">
        <v>43519</v>
      </c>
      <c r="C373">
        <v>16</v>
      </c>
      <c r="D373" t="s">
        <v>185</v>
      </c>
      <c r="E373" t="s">
        <v>185</v>
      </c>
      <c r="F373" t="s">
        <v>286</v>
      </c>
      <c r="G373">
        <v>76</v>
      </c>
      <c r="H373">
        <v>85</v>
      </c>
      <c r="I373">
        <v>76</v>
      </c>
      <c r="J373" t="s">
        <v>65</v>
      </c>
      <c r="K373" t="s">
        <v>148</v>
      </c>
      <c r="L373" t="s">
        <v>81</v>
      </c>
      <c r="M373" t="s">
        <v>141</v>
      </c>
      <c r="N373" t="s">
        <v>306</v>
      </c>
      <c r="O373" t="s">
        <v>141</v>
      </c>
      <c r="P373" t="s">
        <v>128</v>
      </c>
      <c r="Q373">
        <v>131</v>
      </c>
      <c r="R373" t="s">
        <v>168</v>
      </c>
      <c r="S373" t="s">
        <v>515</v>
      </c>
      <c r="T373" t="s">
        <v>26</v>
      </c>
    </row>
    <row r="374" spans="1:20" x14ac:dyDescent="0.3">
      <c r="A374" t="s">
        <v>20</v>
      </c>
      <c r="B374" s="1">
        <v>43519</v>
      </c>
      <c r="C374">
        <v>15</v>
      </c>
      <c r="D374" t="s">
        <v>239</v>
      </c>
      <c r="E374" t="s">
        <v>206</v>
      </c>
      <c r="F374" t="s">
        <v>286</v>
      </c>
      <c r="G374">
        <v>82</v>
      </c>
      <c r="H374">
        <v>87</v>
      </c>
      <c r="I374">
        <v>78</v>
      </c>
      <c r="J374" t="s">
        <v>73</v>
      </c>
      <c r="K374" t="s">
        <v>58</v>
      </c>
      <c r="L374" t="s">
        <v>64</v>
      </c>
      <c r="M374" t="s">
        <v>306</v>
      </c>
      <c r="N374" t="s">
        <v>357</v>
      </c>
      <c r="O374" t="s">
        <v>306</v>
      </c>
      <c r="P374" t="s">
        <v>60</v>
      </c>
      <c r="Q374">
        <v>124</v>
      </c>
      <c r="R374" t="s">
        <v>364</v>
      </c>
      <c r="S374" t="s">
        <v>516</v>
      </c>
      <c r="T374" t="s">
        <v>26</v>
      </c>
    </row>
    <row r="375" spans="1:20" x14ac:dyDescent="0.3">
      <c r="A375" t="s">
        <v>20</v>
      </c>
      <c r="B375" s="1">
        <v>43519</v>
      </c>
      <c r="C375">
        <v>19</v>
      </c>
      <c r="D375" t="s">
        <v>88</v>
      </c>
      <c r="E375" t="s">
        <v>121</v>
      </c>
      <c r="F375" t="s">
        <v>58</v>
      </c>
      <c r="G375">
        <v>92</v>
      </c>
      <c r="H375">
        <v>92</v>
      </c>
      <c r="I375">
        <v>90</v>
      </c>
      <c r="J375" t="s">
        <v>119</v>
      </c>
      <c r="K375" t="s">
        <v>65</v>
      </c>
      <c r="L375" t="s">
        <v>36</v>
      </c>
      <c r="M375" t="s">
        <v>59</v>
      </c>
      <c r="N375" t="s">
        <v>132</v>
      </c>
      <c r="O375" t="s">
        <v>59</v>
      </c>
      <c r="P375" t="s">
        <v>124</v>
      </c>
      <c r="Q375">
        <v>169</v>
      </c>
      <c r="R375" t="s">
        <v>259</v>
      </c>
      <c r="S375" t="s">
        <v>517</v>
      </c>
      <c r="T375" t="s">
        <v>77</v>
      </c>
    </row>
    <row r="376" spans="1:20" x14ac:dyDescent="0.3">
      <c r="A376" t="s">
        <v>20</v>
      </c>
      <c r="B376" s="1">
        <v>43519</v>
      </c>
      <c r="C376">
        <v>18</v>
      </c>
      <c r="D376" t="s">
        <v>95</v>
      </c>
      <c r="E376" t="s">
        <v>247</v>
      </c>
      <c r="F376" t="s">
        <v>79</v>
      </c>
      <c r="G376">
        <v>90</v>
      </c>
      <c r="H376">
        <v>90</v>
      </c>
      <c r="I376">
        <v>69</v>
      </c>
      <c r="J376" t="s">
        <v>89</v>
      </c>
      <c r="K376" t="s">
        <v>65</v>
      </c>
      <c r="L376" t="s">
        <v>35</v>
      </c>
      <c r="M376" t="s">
        <v>132</v>
      </c>
      <c r="N376" t="s">
        <v>231</v>
      </c>
      <c r="O376" t="s">
        <v>66</v>
      </c>
      <c r="P376" t="s">
        <v>173</v>
      </c>
      <c r="Q376">
        <v>164</v>
      </c>
      <c r="R376" t="s">
        <v>375</v>
      </c>
      <c r="S376" t="s">
        <v>518</v>
      </c>
      <c r="T376" t="s">
        <v>124</v>
      </c>
    </row>
    <row r="377" spans="1:20" x14ac:dyDescent="0.3">
      <c r="A377" t="s">
        <v>20</v>
      </c>
      <c r="B377" s="1">
        <v>43519</v>
      </c>
      <c r="C377">
        <v>22</v>
      </c>
      <c r="D377" t="s">
        <v>62</v>
      </c>
      <c r="E377" t="s">
        <v>121</v>
      </c>
      <c r="F377" t="s">
        <v>62</v>
      </c>
      <c r="G377">
        <v>86</v>
      </c>
      <c r="H377">
        <v>87</v>
      </c>
      <c r="I377">
        <v>86</v>
      </c>
      <c r="J377" t="s">
        <v>35</v>
      </c>
      <c r="K377" t="s">
        <v>49</v>
      </c>
      <c r="L377" t="s">
        <v>35</v>
      </c>
      <c r="M377" t="s">
        <v>45</v>
      </c>
      <c r="N377" t="s">
        <v>45</v>
      </c>
      <c r="O377" t="s">
        <v>298</v>
      </c>
      <c r="P377" t="s">
        <v>128</v>
      </c>
      <c r="Q377">
        <v>181</v>
      </c>
      <c r="R377" t="s">
        <v>358</v>
      </c>
      <c r="S377" t="s">
        <v>519</v>
      </c>
      <c r="T377" t="s">
        <v>26</v>
      </c>
    </row>
    <row r="378" spans="1:20" x14ac:dyDescent="0.3">
      <c r="A378" t="s">
        <v>20</v>
      </c>
      <c r="B378" s="1">
        <v>43520</v>
      </c>
      <c r="C378">
        <v>12</v>
      </c>
      <c r="D378" t="s">
        <v>121</v>
      </c>
      <c r="E378" t="s">
        <v>121</v>
      </c>
      <c r="F378" t="s">
        <v>80</v>
      </c>
      <c r="G378">
        <v>86</v>
      </c>
      <c r="H378">
        <v>92</v>
      </c>
      <c r="I378">
        <v>85</v>
      </c>
      <c r="J378" t="s">
        <v>163</v>
      </c>
      <c r="K378" t="s">
        <v>36</v>
      </c>
      <c r="L378" t="s">
        <v>44</v>
      </c>
      <c r="M378" t="s">
        <v>312</v>
      </c>
      <c r="N378" t="s">
        <v>312</v>
      </c>
      <c r="O378" t="s">
        <v>193</v>
      </c>
      <c r="P378" t="s">
        <v>86</v>
      </c>
      <c r="Q378">
        <v>125</v>
      </c>
      <c r="R378" t="s">
        <v>198</v>
      </c>
      <c r="S378" t="s">
        <v>520</v>
      </c>
      <c r="T378" t="s">
        <v>26</v>
      </c>
    </row>
    <row r="379" spans="1:20" x14ac:dyDescent="0.3">
      <c r="A379" t="s">
        <v>20</v>
      </c>
      <c r="B379" s="1">
        <v>43520</v>
      </c>
      <c r="C379">
        <v>5</v>
      </c>
      <c r="D379" t="s">
        <v>73</v>
      </c>
      <c r="E379" t="s">
        <v>80</v>
      </c>
      <c r="F379" t="s">
        <v>73</v>
      </c>
      <c r="G379">
        <v>92</v>
      </c>
      <c r="H379">
        <v>92</v>
      </c>
      <c r="I379">
        <v>92</v>
      </c>
      <c r="J379" t="s">
        <v>361</v>
      </c>
      <c r="K379" t="s">
        <v>361</v>
      </c>
      <c r="L379" t="s">
        <v>361</v>
      </c>
      <c r="M379" t="s">
        <v>90</v>
      </c>
      <c r="N379" t="s">
        <v>244</v>
      </c>
      <c r="O379" t="s">
        <v>90</v>
      </c>
      <c r="P379" t="s">
        <v>67</v>
      </c>
      <c r="Q379">
        <v>147</v>
      </c>
      <c r="R379" t="s">
        <v>68</v>
      </c>
      <c r="S379" t="e" vm="77">
        <f>_FV(-2,"82")</f>
        <v>#VALUE!</v>
      </c>
      <c r="T379" t="s">
        <v>26</v>
      </c>
    </row>
    <row r="380" spans="1:20" x14ac:dyDescent="0.3">
      <c r="A380" t="s">
        <v>20</v>
      </c>
      <c r="B380" s="1">
        <v>43520</v>
      </c>
      <c r="C380">
        <v>4</v>
      </c>
      <c r="D380" t="s">
        <v>109</v>
      </c>
      <c r="E380" t="s">
        <v>87</v>
      </c>
      <c r="F380" t="s">
        <v>109</v>
      </c>
      <c r="G380">
        <v>92</v>
      </c>
      <c r="H380">
        <v>92</v>
      </c>
      <c r="I380">
        <v>91</v>
      </c>
      <c r="J380" t="s">
        <v>361</v>
      </c>
      <c r="K380" t="s">
        <v>163</v>
      </c>
      <c r="L380" t="s">
        <v>361</v>
      </c>
      <c r="M380" t="s">
        <v>244</v>
      </c>
      <c r="N380" t="s">
        <v>306</v>
      </c>
      <c r="O380" t="s">
        <v>244</v>
      </c>
      <c r="P380" t="s">
        <v>83</v>
      </c>
      <c r="Q380">
        <v>127</v>
      </c>
      <c r="R380" t="s">
        <v>92</v>
      </c>
      <c r="S380" t="e" vm="67">
        <f>_FV(-2,"84")</f>
        <v>#VALUE!</v>
      </c>
      <c r="T380" t="s">
        <v>26</v>
      </c>
    </row>
    <row r="381" spans="1:20" x14ac:dyDescent="0.3">
      <c r="A381" t="s">
        <v>20</v>
      </c>
      <c r="B381" s="1">
        <v>43520</v>
      </c>
      <c r="C381">
        <v>2</v>
      </c>
      <c r="D381" t="s">
        <v>22</v>
      </c>
      <c r="E381" t="s">
        <v>58</v>
      </c>
      <c r="F381" t="s">
        <v>22</v>
      </c>
      <c r="G381">
        <v>90</v>
      </c>
      <c r="H381">
        <v>90</v>
      </c>
      <c r="I381">
        <v>89</v>
      </c>
      <c r="J381" t="s">
        <v>345</v>
      </c>
      <c r="K381" t="s">
        <v>36</v>
      </c>
      <c r="L381" t="s">
        <v>163</v>
      </c>
      <c r="M381" t="s">
        <v>312</v>
      </c>
      <c r="N381" t="s">
        <v>312</v>
      </c>
      <c r="O381" t="s">
        <v>245</v>
      </c>
      <c r="P381" t="s">
        <v>97</v>
      </c>
      <c r="Q381">
        <v>168</v>
      </c>
      <c r="R381" t="s">
        <v>240</v>
      </c>
      <c r="S381" t="e" vm="2">
        <f>_FV(-3,"07")</f>
        <v>#VALUE!</v>
      </c>
      <c r="T381" t="s">
        <v>26</v>
      </c>
    </row>
    <row r="382" spans="1:20" x14ac:dyDescent="0.3">
      <c r="A382" t="s">
        <v>20</v>
      </c>
      <c r="B382" s="1">
        <v>43520</v>
      </c>
      <c r="C382">
        <v>1</v>
      </c>
      <c r="D382" t="s">
        <v>58</v>
      </c>
      <c r="E382" t="s">
        <v>58</v>
      </c>
      <c r="F382" t="s">
        <v>22</v>
      </c>
      <c r="G382">
        <v>89</v>
      </c>
      <c r="H382">
        <v>90</v>
      </c>
      <c r="I382">
        <v>89</v>
      </c>
      <c r="J382" t="s">
        <v>345</v>
      </c>
      <c r="K382" t="s">
        <v>345</v>
      </c>
      <c r="L382" t="s">
        <v>345</v>
      </c>
      <c r="M382" t="s">
        <v>245</v>
      </c>
      <c r="N382" t="s">
        <v>245</v>
      </c>
      <c r="O382" t="s">
        <v>328</v>
      </c>
      <c r="P382" t="s">
        <v>268</v>
      </c>
      <c r="Q382">
        <v>169</v>
      </c>
      <c r="R382" t="s">
        <v>207</v>
      </c>
      <c r="S382" t="e" vm="24">
        <f>_FV(-2,"02")</f>
        <v>#VALUE!</v>
      </c>
      <c r="T382" t="s">
        <v>26</v>
      </c>
    </row>
    <row r="383" spans="1:20" x14ac:dyDescent="0.3">
      <c r="A383" t="s">
        <v>20</v>
      </c>
      <c r="B383" s="1">
        <v>43520</v>
      </c>
      <c r="C383">
        <v>11</v>
      </c>
      <c r="D383" t="s">
        <v>63</v>
      </c>
      <c r="E383" t="s">
        <v>87</v>
      </c>
      <c r="F383" t="s">
        <v>64</v>
      </c>
      <c r="G383">
        <v>92</v>
      </c>
      <c r="H383">
        <v>93</v>
      </c>
      <c r="I383">
        <v>92</v>
      </c>
      <c r="J383" t="s">
        <v>163</v>
      </c>
      <c r="K383" t="s">
        <v>36</v>
      </c>
      <c r="L383" t="s">
        <v>35</v>
      </c>
      <c r="M383" t="s">
        <v>193</v>
      </c>
      <c r="N383" t="s">
        <v>193</v>
      </c>
      <c r="O383" t="s">
        <v>122</v>
      </c>
      <c r="P383" t="s">
        <v>83</v>
      </c>
      <c r="Q383">
        <v>116</v>
      </c>
      <c r="R383" t="s">
        <v>104</v>
      </c>
      <c r="S383" t="s">
        <v>521</v>
      </c>
      <c r="T383" t="s">
        <v>26</v>
      </c>
    </row>
    <row r="384" spans="1:20" x14ac:dyDescent="0.3">
      <c r="A384" t="s">
        <v>20</v>
      </c>
      <c r="B384" s="1">
        <v>43520</v>
      </c>
      <c r="C384">
        <v>6</v>
      </c>
      <c r="D384" t="s">
        <v>73</v>
      </c>
      <c r="E384" t="s">
        <v>109</v>
      </c>
      <c r="F384" t="s">
        <v>65</v>
      </c>
      <c r="G384">
        <v>92</v>
      </c>
      <c r="H384">
        <v>92</v>
      </c>
      <c r="I384">
        <v>92</v>
      </c>
      <c r="J384" t="s">
        <v>44</v>
      </c>
      <c r="K384" t="s">
        <v>163</v>
      </c>
      <c r="L384" t="s">
        <v>44</v>
      </c>
      <c r="M384" t="s">
        <v>209</v>
      </c>
      <c r="N384" t="s">
        <v>122</v>
      </c>
      <c r="O384" t="s">
        <v>209</v>
      </c>
      <c r="P384" t="s">
        <v>111</v>
      </c>
      <c r="Q384">
        <v>149</v>
      </c>
      <c r="R384" t="s">
        <v>104</v>
      </c>
      <c r="S384" t="e" vm="2">
        <f>_FV(-3,"07")</f>
        <v>#VALUE!</v>
      </c>
      <c r="T384" t="s">
        <v>26</v>
      </c>
    </row>
    <row r="385" spans="1:20" x14ac:dyDescent="0.3">
      <c r="A385" t="s">
        <v>20</v>
      </c>
      <c r="B385" s="1">
        <v>43520</v>
      </c>
      <c r="C385">
        <v>9</v>
      </c>
      <c r="D385" t="s">
        <v>28</v>
      </c>
      <c r="E385" t="s">
        <v>28</v>
      </c>
      <c r="F385" t="s">
        <v>81</v>
      </c>
      <c r="G385">
        <v>93</v>
      </c>
      <c r="H385">
        <v>93</v>
      </c>
      <c r="I385">
        <v>93</v>
      </c>
      <c r="J385" t="s">
        <v>216</v>
      </c>
      <c r="K385" t="s">
        <v>216</v>
      </c>
      <c r="L385" t="s">
        <v>216</v>
      </c>
      <c r="M385" t="s">
        <v>96</v>
      </c>
      <c r="N385" t="s">
        <v>96</v>
      </c>
      <c r="O385" t="s">
        <v>150</v>
      </c>
      <c r="P385" t="s">
        <v>133</v>
      </c>
      <c r="Q385">
        <v>117</v>
      </c>
      <c r="R385" t="s">
        <v>116</v>
      </c>
      <c r="S385" t="e" vm="78">
        <f>_FV(-2,"90")</f>
        <v>#VALUE!</v>
      </c>
      <c r="T385" t="s">
        <v>26</v>
      </c>
    </row>
    <row r="386" spans="1:20" x14ac:dyDescent="0.3">
      <c r="A386" t="s">
        <v>20</v>
      </c>
      <c r="B386" s="1">
        <v>43520</v>
      </c>
      <c r="C386">
        <v>13</v>
      </c>
      <c r="D386" t="s">
        <v>187</v>
      </c>
      <c r="E386" t="s">
        <v>187</v>
      </c>
      <c r="F386" t="s">
        <v>121</v>
      </c>
      <c r="G386">
        <v>81</v>
      </c>
      <c r="H386">
        <v>86</v>
      </c>
      <c r="I386">
        <v>81</v>
      </c>
      <c r="J386" t="s">
        <v>81</v>
      </c>
      <c r="K386" t="s">
        <v>28</v>
      </c>
      <c r="L386" t="s">
        <v>44</v>
      </c>
      <c r="M386" t="s">
        <v>308</v>
      </c>
      <c r="N386" t="s">
        <v>308</v>
      </c>
      <c r="O386" t="s">
        <v>312</v>
      </c>
      <c r="P386" t="s">
        <v>268</v>
      </c>
      <c r="Q386">
        <v>153</v>
      </c>
      <c r="R386" t="s">
        <v>125</v>
      </c>
      <c r="S386" t="s">
        <v>522</v>
      </c>
      <c r="T386" t="s">
        <v>26</v>
      </c>
    </row>
    <row r="387" spans="1:20" x14ac:dyDescent="0.3">
      <c r="A387" t="s">
        <v>20</v>
      </c>
      <c r="B387" s="1">
        <v>43520</v>
      </c>
      <c r="C387">
        <v>0</v>
      </c>
      <c r="D387" t="s">
        <v>22</v>
      </c>
      <c r="E387" t="s">
        <v>58</v>
      </c>
      <c r="F387" t="s">
        <v>22</v>
      </c>
      <c r="G387">
        <v>90</v>
      </c>
      <c r="H387">
        <v>90</v>
      </c>
      <c r="I387">
        <v>89</v>
      </c>
      <c r="J387" t="s">
        <v>345</v>
      </c>
      <c r="K387" t="s">
        <v>36</v>
      </c>
      <c r="L387" t="s">
        <v>163</v>
      </c>
      <c r="M387" t="s">
        <v>328</v>
      </c>
      <c r="N387" t="s">
        <v>328</v>
      </c>
      <c r="O387" t="s">
        <v>123</v>
      </c>
      <c r="P387" t="s">
        <v>67</v>
      </c>
      <c r="Q387">
        <v>162</v>
      </c>
      <c r="R387" t="s">
        <v>364</v>
      </c>
      <c r="S387" t="e" vm="43">
        <f>_FV(-2,"38")</f>
        <v>#VALUE!</v>
      </c>
      <c r="T387" t="s">
        <v>26</v>
      </c>
    </row>
    <row r="388" spans="1:20" x14ac:dyDescent="0.3">
      <c r="A388" t="s">
        <v>20</v>
      </c>
      <c r="B388" s="1">
        <v>43520</v>
      </c>
      <c r="C388">
        <v>3</v>
      </c>
      <c r="D388" t="s">
        <v>87</v>
      </c>
      <c r="E388" t="s">
        <v>22</v>
      </c>
      <c r="F388" t="s">
        <v>87</v>
      </c>
      <c r="G388">
        <v>91</v>
      </c>
      <c r="H388">
        <v>91</v>
      </c>
      <c r="I388">
        <v>90</v>
      </c>
      <c r="J388" t="s">
        <v>163</v>
      </c>
      <c r="K388" t="s">
        <v>345</v>
      </c>
      <c r="L388" t="s">
        <v>361</v>
      </c>
      <c r="M388" t="s">
        <v>306</v>
      </c>
      <c r="N388" t="s">
        <v>306</v>
      </c>
      <c r="O388" t="s">
        <v>312</v>
      </c>
      <c r="P388" t="s">
        <v>133</v>
      </c>
      <c r="Q388">
        <v>143</v>
      </c>
      <c r="R388" t="s">
        <v>154</v>
      </c>
      <c r="S388" t="e" vm="79">
        <f>_FV(-2,"68")</f>
        <v>#VALUE!</v>
      </c>
      <c r="T388" t="s">
        <v>26</v>
      </c>
    </row>
    <row r="389" spans="1:20" x14ac:dyDescent="0.3">
      <c r="A389" t="s">
        <v>20</v>
      </c>
      <c r="B389" s="1">
        <v>43520</v>
      </c>
      <c r="C389">
        <v>10</v>
      </c>
      <c r="D389" t="s">
        <v>64</v>
      </c>
      <c r="E389" t="s">
        <v>64</v>
      </c>
      <c r="F389" t="s">
        <v>28</v>
      </c>
      <c r="G389">
        <v>93</v>
      </c>
      <c r="H389">
        <v>93</v>
      </c>
      <c r="I389">
        <v>93</v>
      </c>
      <c r="J389" t="s">
        <v>35</v>
      </c>
      <c r="K389" t="s">
        <v>35</v>
      </c>
      <c r="L389" t="s">
        <v>216</v>
      </c>
      <c r="M389" t="s">
        <v>122</v>
      </c>
      <c r="N389" t="s">
        <v>122</v>
      </c>
      <c r="O389" t="s">
        <v>96</v>
      </c>
      <c r="P389" t="s">
        <v>105</v>
      </c>
      <c r="Q389">
        <v>127</v>
      </c>
      <c r="R389" t="s">
        <v>112</v>
      </c>
      <c r="S389" s="2">
        <v>8551</v>
      </c>
      <c r="T389" t="s">
        <v>26</v>
      </c>
    </row>
    <row r="390" spans="1:20" x14ac:dyDescent="0.3">
      <c r="A390" t="s">
        <v>20</v>
      </c>
      <c r="B390" s="1">
        <v>43520</v>
      </c>
      <c r="C390">
        <v>23</v>
      </c>
      <c r="D390" t="s">
        <v>80</v>
      </c>
      <c r="E390" t="s">
        <v>136</v>
      </c>
      <c r="F390" t="s">
        <v>80</v>
      </c>
      <c r="G390">
        <v>88</v>
      </c>
      <c r="H390">
        <v>90</v>
      </c>
      <c r="I390">
        <v>88</v>
      </c>
      <c r="J390" t="s">
        <v>377</v>
      </c>
      <c r="K390" t="s">
        <v>163</v>
      </c>
      <c r="L390" t="s">
        <v>224</v>
      </c>
      <c r="M390" t="s">
        <v>137</v>
      </c>
      <c r="N390" t="s">
        <v>82</v>
      </c>
      <c r="O390" t="s">
        <v>45</v>
      </c>
      <c r="P390" t="s">
        <v>134</v>
      </c>
      <c r="Q390">
        <v>170</v>
      </c>
      <c r="R390" t="s">
        <v>55</v>
      </c>
      <c r="S390" t="e" vm="68">
        <f>_FV(-2,"99")</f>
        <v>#VALUE!</v>
      </c>
      <c r="T390" t="s">
        <v>26</v>
      </c>
    </row>
    <row r="391" spans="1:20" x14ac:dyDescent="0.3">
      <c r="A391" t="s">
        <v>20</v>
      </c>
      <c r="B391" s="1">
        <v>43520</v>
      </c>
      <c r="C391">
        <v>8</v>
      </c>
      <c r="D391" t="s">
        <v>28</v>
      </c>
      <c r="E391" t="s">
        <v>64</v>
      </c>
      <c r="F391" t="s">
        <v>28</v>
      </c>
      <c r="G391">
        <v>93</v>
      </c>
      <c r="H391">
        <v>93</v>
      </c>
      <c r="I391">
        <v>93</v>
      </c>
      <c r="J391" t="s">
        <v>216</v>
      </c>
      <c r="K391" t="s">
        <v>35</v>
      </c>
      <c r="L391" t="s">
        <v>216</v>
      </c>
      <c r="M391" t="s">
        <v>150</v>
      </c>
      <c r="N391" t="s">
        <v>150</v>
      </c>
      <c r="O391" t="s">
        <v>227</v>
      </c>
      <c r="P391" t="s">
        <v>138</v>
      </c>
      <c r="Q391">
        <v>124</v>
      </c>
      <c r="R391" t="s">
        <v>116</v>
      </c>
      <c r="S391" t="e" vm="30">
        <f>_FV(-3,"36")</f>
        <v>#VALUE!</v>
      </c>
      <c r="T391" t="s">
        <v>26</v>
      </c>
    </row>
    <row r="392" spans="1:20" x14ac:dyDescent="0.3">
      <c r="A392" t="s">
        <v>20</v>
      </c>
      <c r="B392" s="1">
        <v>43520</v>
      </c>
      <c r="C392">
        <v>18</v>
      </c>
      <c r="D392" t="s">
        <v>239</v>
      </c>
      <c r="E392" t="s">
        <v>321</v>
      </c>
      <c r="F392" t="s">
        <v>88</v>
      </c>
      <c r="G392">
        <v>82</v>
      </c>
      <c r="H392">
        <v>91</v>
      </c>
      <c r="I392">
        <v>81</v>
      </c>
      <c r="J392" t="s">
        <v>109</v>
      </c>
      <c r="K392" t="s">
        <v>148</v>
      </c>
      <c r="L392" t="s">
        <v>99</v>
      </c>
      <c r="M392" t="s">
        <v>66</v>
      </c>
      <c r="N392" t="s">
        <v>150</v>
      </c>
      <c r="O392" t="s">
        <v>66</v>
      </c>
      <c r="P392" t="s">
        <v>104</v>
      </c>
      <c r="Q392">
        <v>197</v>
      </c>
      <c r="R392" t="s">
        <v>102</v>
      </c>
      <c r="S392" t="s">
        <v>523</v>
      </c>
      <c r="T392" t="s">
        <v>174</v>
      </c>
    </row>
    <row r="393" spans="1:20" x14ac:dyDescent="0.3">
      <c r="A393" t="s">
        <v>20</v>
      </c>
      <c r="B393" s="1">
        <v>43520</v>
      </c>
      <c r="C393">
        <v>14</v>
      </c>
      <c r="D393" t="s">
        <v>107</v>
      </c>
      <c r="E393" t="s">
        <v>236</v>
      </c>
      <c r="F393" t="s">
        <v>107</v>
      </c>
      <c r="G393">
        <v>86</v>
      </c>
      <c r="H393">
        <v>86</v>
      </c>
      <c r="I393">
        <v>79</v>
      </c>
      <c r="J393" t="s">
        <v>99</v>
      </c>
      <c r="K393" t="s">
        <v>64</v>
      </c>
      <c r="L393" t="s">
        <v>163</v>
      </c>
      <c r="M393" t="s">
        <v>353</v>
      </c>
      <c r="N393" t="s">
        <v>282</v>
      </c>
      <c r="O393" t="s">
        <v>308</v>
      </c>
      <c r="P393" t="s">
        <v>127</v>
      </c>
      <c r="Q393">
        <v>167</v>
      </c>
      <c r="R393" t="s">
        <v>160</v>
      </c>
      <c r="S393" t="s">
        <v>524</v>
      </c>
      <c r="T393" t="s">
        <v>270</v>
      </c>
    </row>
    <row r="394" spans="1:20" x14ac:dyDescent="0.3">
      <c r="A394" t="s">
        <v>20</v>
      </c>
      <c r="B394" s="1">
        <v>43520</v>
      </c>
      <c r="C394">
        <v>17</v>
      </c>
      <c r="D394" t="s">
        <v>114</v>
      </c>
      <c r="E394" t="s">
        <v>258</v>
      </c>
      <c r="F394" t="s">
        <v>108</v>
      </c>
      <c r="G394">
        <v>91</v>
      </c>
      <c r="H394">
        <v>91</v>
      </c>
      <c r="I394">
        <v>62</v>
      </c>
      <c r="J394" t="s">
        <v>136</v>
      </c>
      <c r="K394" t="s">
        <v>22</v>
      </c>
      <c r="L394" t="s">
        <v>44</v>
      </c>
      <c r="M394" t="s">
        <v>150</v>
      </c>
      <c r="N394" t="s">
        <v>209</v>
      </c>
      <c r="O394" t="s">
        <v>150</v>
      </c>
      <c r="P394" t="s">
        <v>104</v>
      </c>
      <c r="Q394">
        <v>195</v>
      </c>
      <c r="R394" t="s">
        <v>375</v>
      </c>
      <c r="S394" t="s">
        <v>194</v>
      </c>
      <c r="T394" t="s">
        <v>86</v>
      </c>
    </row>
    <row r="395" spans="1:20" x14ac:dyDescent="0.3">
      <c r="A395" t="s">
        <v>20</v>
      </c>
      <c r="B395" s="1">
        <v>43520</v>
      </c>
      <c r="C395">
        <v>15</v>
      </c>
      <c r="D395" t="s">
        <v>229</v>
      </c>
      <c r="E395" t="s">
        <v>196</v>
      </c>
      <c r="F395" t="s">
        <v>135</v>
      </c>
      <c r="G395">
        <v>76</v>
      </c>
      <c r="H395">
        <v>90</v>
      </c>
      <c r="I395">
        <v>76</v>
      </c>
      <c r="J395" t="s">
        <v>81</v>
      </c>
      <c r="K395" t="s">
        <v>79</v>
      </c>
      <c r="L395" t="s">
        <v>49</v>
      </c>
      <c r="M395" t="s">
        <v>245</v>
      </c>
      <c r="N395" t="s">
        <v>353</v>
      </c>
      <c r="O395" t="s">
        <v>245</v>
      </c>
      <c r="P395" t="s">
        <v>60</v>
      </c>
      <c r="Q395">
        <v>142</v>
      </c>
      <c r="R395" t="s">
        <v>160</v>
      </c>
      <c r="S395" t="s">
        <v>525</v>
      </c>
      <c r="T395" t="s">
        <v>270</v>
      </c>
    </row>
    <row r="396" spans="1:20" x14ac:dyDescent="0.3">
      <c r="A396" t="s">
        <v>20</v>
      </c>
      <c r="B396" s="1">
        <v>43520</v>
      </c>
      <c r="C396">
        <v>7</v>
      </c>
      <c r="D396" t="s">
        <v>64</v>
      </c>
      <c r="E396" t="s">
        <v>73</v>
      </c>
      <c r="F396" t="s">
        <v>64</v>
      </c>
      <c r="G396">
        <v>93</v>
      </c>
      <c r="H396">
        <v>93</v>
      </c>
      <c r="I396">
        <v>92</v>
      </c>
      <c r="J396" t="s">
        <v>216</v>
      </c>
      <c r="K396" t="s">
        <v>44</v>
      </c>
      <c r="L396" t="s">
        <v>216</v>
      </c>
      <c r="M396" t="s">
        <v>254</v>
      </c>
      <c r="N396" t="s">
        <v>209</v>
      </c>
      <c r="O396" t="s">
        <v>254</v>
      </c>
      <c r="P396" t="s">
        <v>138</v>
      </c>
      <c r="Q396">
        <v>135</v>
      </c>
      <c r="R396" t="s">
        <v>170</v>
      </c>
      <c r="S396" t="e" vm="33">
        <f>_FV(-3,"50")</f>
        <v>#VALUE!</v>
      </c>
      <c r="T396" t="s">
        <v>26</v>
      </c>
    </row>
    <row r="397" spans="1:20" x14ac:dyDescent="0.3">
      <c r="A397" t="s">
        <v>20</v>
      </c>
      <c r="B397" s="1">
        <v>43520</v>
      </c>
      <c r="C397">
        <v>16</v>
      </c>
      <c r="D397" t="s">
        <v>27</v>
      </c>
      <c r="E397" t="s">
        <v>205</v>
      </c>
      <c r="F397" t="s">
        <v>195</v>
      </c>
      <c r="G397">
        <v>68</v>
      </c>
      <c r="H397">
        <v>78</v>
      </c>
      <c r="I397">
        <v>67</v>
      </c>
      <c r="J397" t="s">
        <v>49</v>
      </c>
      <c r="K397" t="s">
        <v>87</v>
      </c>
      <c r="L397" t="s">
        <v>163</v>
      </c>
      <c r="M397" t="s">
        <v>209</v>
      </c>
      <c r="N397" t="s">
        <v>245</v>
      </c>
      <c r="O397" t="s">
        <v>209</v>
      </c>
      <c r="P397" t="s">
        <v>97</v>
      </c>
      <c r="Q397">
        <v>153</v>
      </c>
      <c r="R397" t="s">
        <v>207</v>
      </c>
      <c r="S397" t="s">
        <v>526</v>
      </c>
      <c r="T397" t="s">
        <v>26</v>
      </c>
    </row>
    <row r="398" spans="1:20" x14ac:dyDescent="0.3">
      <c r="A398" t="s">
        <v>20</v>
      </c>
      <c r="B398" s="1">
        <v>43520</v>
      </c>
      <c r="C398">
        <v>21</v>
      </c>
      <c r="D398" t="s">
        <v>62</v>
      </c>
      <c r="E398" t="s">
        <v>107</v>
      </c>
      <c r="F398" t="s">
        <v>95</v>
      </c>
      <c r="G398">
        <v>88</v>
      </c>
      <c r="H398">
        <v>89</v>
      </c>
      <c r="I398">
        <v>85</v>
      </c>
      <c r="J398" t="s">
        <v>163</v>
      </c>
      <c r="K398" t="s">
        <v>100</v>
      </c>
      <c r="L398" t="s">
        <v>163</v>
      </c>
      <c r="M398" t="s">
        <v>190</v>
      </c>
      <c r="N398" t="s">
        <v>190</v>
      </c>
      <c r="O398" t="s">
        <v>140</v>
      </c>
      <c r="P398" t="s">
        <v>92</v>
      </c>
      <c r="Q398">
        <v>180</v>
      </c>
      <c r="R398" t="s">
        <v>476</v>
      </c>
      <c r="S398" t="s">
        <v>527</v>
      </c>
      <c r="T398" t="s">
        <v>26</v>
      </c>
    </row>
    <row r="399" spans="1:20" x14ac:dyDescent="0.3">
      <c r="A399" t="s">
        <v>20</v>
      </c>
      <c r="B399" s="1">
        <v>43520</v>
      </c>
      <c r="C399">
        <v>19</v>
      </c>
      <c r="D399" t="s">
        <v>121</v>
      </c>
      <c r="E399" t="s">
        <v>321</v>
      </c>
      <c r="F399" t="s">
        <v>58</v>
      </c>
      <c r="G399">
        <v>90</v>
      </c>
      <c r="H399">
        <v>91</v>
      </c>
      <c r="I399">
        <v>81</v>
      </c>
      <c r="J399" t="s">
        <v>28</v>
      </c>
      <c r="K399" t="s">
        <v>63</v>
      </c>
      <c r="L399" t="s">
        <v>44</v>
      </c>
      <c r="M399" t="s">
        <v>298</v>
      </c>
      <c r="N399" t="s">
        <v>66</v>
      </c>
      <c r="O399" t="s">
        <v>298</v>
      </c>
      <c r="P399" t="s">
        <v>222</v>
      </c>
      <c r="Q399">
        <v>194</v>
      </c>
      <c r="R399" t="s">
        <v>528</v>
      </c>
      <c r="S399" t="s">
        <v>529</v>
      </c>
      <c r="T399" t="s">
        <v>115</v>
      </c>
    </row>
    <row r="400" spans="1:20" x14ac:dyDescent="0.3">
      <c r="A400" t="s">
        <v>20</v>
      </c>
      <c r="B400" s="1">
        <v>43520</v>
      </c>
      <c r="C400">
        <v>22</v>
      </c>
      <c r="D400" t="s">
        <v>136</v>
      </c>
      <c r="E400" t="s">
        <v>88</v>
      </c>
      <c r="F400" t="s">
        <v>136</v>
      </c>
      <c r="G400">
        <v>90</v>
      </c>
      <c r="H400">
        <v>90</v>
      </c>
      <c r="I400">
        <v>86</v>
      </c>
      <c r="J400" t="s">
        <v>361</v>
      </c>
      <c r="K400" t="s">
        <v>345</v>
      </c>
      <c r="L400" t="s">
        <v>44</v>
      </c>
      <c r="M400" t="s">
        <v>45</v>
      </c>
      <c r="N400" t="s">
        <v>45</v>
      </c>
      <c r="O400" t="s">
        <v>190</v>
      </c>
      <c r="P400" t="s">
        <v>24</v>
      </c>
      <c r="Q400">
        <v>170</v>
      </c>
      <c r="R400" t="s">
        <v>530</v>
      </c>
      <c r="S400" t="s">
        <v>531</v>
      </c>
      <c r="T400" t="s">
        <v>26</v>
      </c>
    </row>
    <row r="401" spans="1:20" x14ac:dyDescent="0.3">
      <c r="A401" t="s">
        <v>20</v>
      </c>
      <c r="B401" s="1">
        <v>43520</v>
      </c>
      <c r="C401">
        <v>20</v>
      </c>
      <c r="D401" t="s">
        <v>149</v>
      </c>
      <c r="E401" t="s">
        <v>149</v>
      </c>
      <c r="F401" t="s">
        <v>121</v>
      </c>
      <c r="G401">
        <v>86</v>
      </c>
      <c r="H401">
        <v>90</v>
      </c>
      <c r="I401">
        <v>86</v>
      </c>
      <c r="J401" t="s">
        <v>49</v>
      </c>
      <c r="K401" t="s">
        <v>64</v>
      </c>
      <c r="L401" t="s">
        <v>49</v>
      </c>
      <c r="M401" t="s">
        <v>131</v>
      </c>
      <c r="N401" t="s">
        <v>298</v>
      </c>
      <c r="O401" t="s">
        <v>131</v>
      </c>
      <c r="P401" t="s">
        <v>182</v>
      </c>
      <c r="Q401">
        <v>184</v>
      </c>
      <c r="R401" t="s">
        <v>375</v>
      </c>
      <c r="S401" t="s">
        <v>532</v>
      </c>
      <c r="T401" t="s">
        <v>26</v>
      </c>
    </row>
    <row r="402" spans="1:20" x14ac:dyDescent="0.3">
      <c r="A402" t="s">
        <v>20</v>
      </c>
      <c r="B402" s="1">
        <v>43521</v>
      </c>
      <c r="C402">
        <v>11</v>
      </c>
      <c r="D402" t="s">
        <v>80</v>
      </c>
      <c r="E402" t="s">
        <v>63</v>
      </c>
      <c r="F402" t="s">
        <v>81</v>
      </c>
      <c r="G402">
        <v>90</v>
      </c>
      <c r="H402">
        <v>92</v>
      </c>
      <c r="I402">
        <v>90</v>
      </c>
      <c r="J402" t="s">
        <v>216</v>
      </c>
      <c r="K402" t="s">
        <v>361</v>
      </c>
      <c r="L402" t="s">
        <v>377</v>
      </c>
      <c r="M402" t="s">
        <v>141</v>
      </c>
      <c r="N402" t="s">
        <v>141</v>
      </c>
      <c r="O402" t="s">
        <v>137</v>
      </c>
      <c r="P402" t="s">
        <v>111</v>
      </c>
      <c r="Q402">
        <v>148</v>
      </c>
      <c r="R402" t="s">
        <v>92</v>
      </c>
      <c r="S402" t="s">
        <v>533</v>
      </c>
      <c r="T402" t="s">
        <v>26</v>
      </c>
    </row>
    <row r="403" spans="1:20" x14ac:dyDescent="0.3">
      <c r="A403" t="s">
        <v>20</v>
      </c>
      <c r="B403" s="1">
        <v>43521</v>
      </c>
      <c r="C403">
        <v>3</v>
      </c>
      <c r="D403" t="s">
        <v>119</v>
      </c>
      <c r="E403" t="s">
        <v>109</v>
      </c>
      <c r="F403" t="s">
        <v>119</v>
      </c>
      <c r="G403">
        <v>90</v>
      </c>
      <c r="H403">
        <v>90</v>
      </c>
      <c r="I403">
        <v>90</v>
      </c>
      <c r="J403" t="s">
        <v>224</v>
      </c>
      <c r="K403" t="s">
        <v>216</v>
      </c>
      <c r="L403" t="s">
        <v>373</v>
      </c>
      <c r="M403" t="s">
        <v>23</v>
      </c>
      <c r="N403" t="s">
        <v>306</v>
      </c>
      <c r="O403" t="s">
        <v>23</v>
      </c>
      <c r="P403" t="s">
        <v>105</v>
      </c>
      <c r="Q403">
        <v>145</v>
      </c>
      <c r="R403" t="s">
        <v>271</v>
      </c>
      <c r="S403" t="e" vm="80">
        <f>_FV(-2,"59")</f>
        <v>#VALUE!</v>
      </c>
      <c r="T403" t="s">
        <v>26</v>
      </c>
    </row>
    <row r="404" spans="1:20" x14ac:dyDescent="0.3">
      <c r="A404" t="s">
        <v>20</v>
      </c>
      <c r="B404" s="1">
        <v>43521</v>
      </c>
      <c r="C404">
        <v>10</v>
      </c>
      <c r="D404" t="s">
        <v>81</v>
      </c>
      <c r="E404" t="s">
        <v>28</v>
      </c>
      <c r="F404" t="s">
        <v>81</v>
      </c>
      <c r="G404">
        <v>92</v>
      </c>
      <c r="H404">
        <v>92</v>
      </c>
      <c r="I404">
        <v>92</v>
      </c>
      <c r="J404" t="s">
        <v>377</v>
      </c>
      <c r="K404" t="s">
        <v>396</v>
      </c>
      <c r="L404" t="s">
        <v>377</v>
      </c>
      <c r="M404" t="s">
        <v>137</v>
      </c>
      <c r="N404" t="s">
        <v>82</v>
      </c>
      <c r="O404" t="s">
        <v>227</v>
      </c>
      <c r="P404" t="s">
        <v>133</v>
      </c>
      <c r="Q404">
        <v>145</v>
      </c>
      <c r="R404" t="s">
        <v>182</v>
      </c>
      <c r="S404" s="2">
        <v>8616</v>
      </c>
      <c r="T404" t="s">
        <v>26</v>
      </c>
    </row>
    <row r="405" spans="1:20" x14ac:dyDescent="0.3">
      <c r="A405" t="s">
        <v>20</v>
      </c>
      <c r="B405" s="1">
        <v>43521</v>
      </c>
      <c r="C405">
        <v>0</v>
      </c>
      <c r="D405" t="s">
        <v>80</v>
      </c>
      <c r="E405" t="s">
        <v>80</v>
      </c>
      <c r="F405" t="s">
        <v>109</v>
      </c>
      <c r="G405">
        <v>87</v>
      </c>
      <c r="H405">
        <v>89</v>
      </c>
      <c r="I405">
        <v>87</v>
      </c>
      <c r="J405" t="s">
        <v>37</v>
      </c>
      <c r="K405" t="s">
        <v>377</v>
      </c>
      <c r="L405" t="s">
        <v>37</v>
      </c>
      <c r="M405" t="s">
        <v>90</v>
      </c>
      <c r="N405" t="s">
        <v>90</v>
      </c>
      <c r="O405" t="s">
        <v>137</v>
      </c>
      <c r="P405" t="s">
        <v>97</v>
      </c>
      <c r="Q405">
        <v>163</v>
      </c>
      <c r="R405" t="s">
        <v>354</v>
      </c>
      <c r="S405" t="e" vm="34">
        <f>_FV(-3,"10")</f>
        <v>#VALUE!</v>
      </c>
      <c r="T405" t="s">
        <v>26</v>
      </c>
    </row>
    <row r="406" spans="1:20" x14ac:dyDescent="0.3">
      <c r="A406" t="s">
        <v>20</v>
      </c>
      <c r="B406" s="1">
        <v>43521</v>
      </c>
      <c r="C406">
        <v>5</v>
      </c>
      <c r="D406" t="s">
        <v>28</v>
      </c>
      <c r="E406" t="s">
        <v>119</v>
      </c>
      <c r="F406" t="s">
        <v>28</v>
      </c>
      <c r="G406">
        <v>93</v>
      </c>
      <c r="H406">
        <v>93</v>
      </c>
      <c r="I406">
        <v>92</v>
      </c>
      <c r="J406" t="s">
        <v>216</v>
      </c>
      <c r="K406" t="s">
        <v>216</v>
      </c>
      <c r="L406" t="s">
        <v>396</v>
      </c>
      <c r="M406" t="s">
        <v>254</v>
      </c>
      <c r="N406" t="s">
        <v>122</v>
      </c>
      <c r="O406" t="s">
        <v>254</v>
      </c>
      <c r="P406" t="s">
        <v>111</v>
      </c>
      <c r="Q406">
        <v>119</v>
      </c>
      <c r="R406" t="s">
        <v>127</v>
      </c>
      <c r="S406" t="e" vm="77">
        <f>_FV(-2,"82")</f>
        <v>#VALUE!</v>
      </c>
      <c r="T406" t="s">
        <v>26</v>
      </c>
    </row>
    <row r="407" spans="1:20" x14ac:dyDescent="0.3">
      <c r="A407" t="s">
        <v>20</v>
      </c>
      <c r="B407" s="1">
        <v>43521</v>
      </c>
      <c r="C407">
        <v>2</v>
      </c>
      <c r="D407" t="s">
        <v>109</v>
      </c>
      <c r="E407" t="s">
        <v>80</v>
      </c>
      <c r="F407" t="s">
        <v>73</v>
      </c>
      <c r="G407">
        <v>90</v>
      </c>
      <c r="H407">
        <v>90</v>
      </c>
      <c r="I407">
        <v>88</v>
      </c>
      <c r="J407" t="s">
        <v>396</v>
      </c>
      <c r="K407" t="s">
        <v>216</v>
      </c>
      <c r="L407" t="s">
        <v>224</v>
      </c>
      <c r="M407" t="s">
        <v>311</v>
      </c>
      <c r="N407" t="s">
        <v>311</v>
      </c>
      <c r="O407" t="s">
        <v>315</v>
      </c>
      <c r="P407" t="s">
        <v>83</v>
      </c>
      <c r="Q407">
        <v>148</v>
      </c>
      <c r="R407" t="s">
        <v>364</v>
      </c>
      <c r="S407" t="e" vm="81">
        <f>_FV(-2,"62")</f>
        <v>#VALUE!</v>
      </c>
      <c r="T407" t="s">
        <v>26</v>
      </c>
    </row>
    <row r="408" spans="1:20" x14ac:dyDescent="0.3">
      <c r="A408" t="s">
        <v>20</v>
      </c>
      <c r="B408" s="1">
        <v>43521</v>
      </c>
      <c r="C408">
        <v>1</v>
      </c>
      <c r="D408" t="s">
        <v>109</v>
      </c>
      <c r="E408" t="s">
        <v>63</v>
      </c>
      <c r="F408" t="s">
        <v>109</v>
      </c>
      <c r="G408">
        <v>88</v>
      </c>
      <c r="H408">
        <v>88</v>
      </c>
      <c r="I408">
        <v>87</v>
      </c>
      <c r="J408" t="s">
        <v>224</v>
      </c>
      <c r="K408" t="s">
        <v>224</v>
      </c>
      <c r="L408" t="s">
        <v>37</v>
      </c>
      <c r="M408" t="s">
        <v>315</v>
      </c>
      <c r="N408" t="s">
        <v>315</v>
      </c>
      <c r="O408" t="s">
        <v>90</v>
      </c>
      <c r="P408" t="s">
        <v>60</v>
      </c>
      <c r="Q408">
        <v>174</v>
      </c>
      <c r="R408" t="s">
        <v>84</v>
      </c>
      <c r="S408" t="e" vm="43">
        <f>_FV(-2,"38")</f>
        <v>#VALUE!</v>
      </c>
      <c r="T408" t="s">
        <v>26</v>
      </c>
    </row>
    <row r="409" spans="1:20" x14ac:dyDescent="0.3">
      <c r="A409" t="s">
        <v>20</v>
      </c>
      <c r="B409" s="1">
        <v>43521</v>
      </c>
      <c r="C409">
        <v>6</v>
      </c>
      <c r="D409" t="s">
        <v>119</v>
      </c>
      <c r="E409" t="s">
        <v>119</v>
      </c>
      <c r="F409" t="s">
        <v>28</v>
      </c>
      <c r="G409">
        <v>93</v>
      </c>
      <c r="H409">
        <v>93</v>
      </c>
      <c r="I409">
        <v>93</v>
      </c>
      <c r="J409" t="s">
        <v>44</v>
      </c>
      <c r="K409" t="s">
        <v>44</v>
      </c>
      <c r="L409" t="s">
        <v>396</v>
      </c>
      <c r="M409" t="s">
        <v>45</v>
      </c>
      <c r="N409" t="s">
        <v>254</v>
      </c>
      <c r="O409" t="s">
        <v>45</v>
      </c>
      <c r="P409" t="s">
        <v>105</v>
      </c>
      <c r="Q409">
        <v>154</v>
      </c>
      <c r="R409" t="s">
        <v>68</v>
      </c>
      <c r="S409" t="e" vm="32">
        <f>_FV(-2,"42")</f>
        <v>#VALUE!</v>
      </c>
      <c r="T409" t="s">
        <v>26</v>
      </c>
    </row>
    <row r="410" spans="1:20" x14ac:dyDescent="0.3">
      <c r="A410" t="s">
        <v>20</v>
      </c>
      <c r="B410" s="1">
        <v>43521</v>
      </c>
      <c r="C410">
        <v>9</v>
      </c>
      <c r="D410" t="s">
        <v>28</v>
      </c>
      <c r="E410" t="s">
        <v>65</v>
      </c>
      <c r="F410" t="s">
        <v>28</v>
      </c>
      <c r="G410">
        <v>92</v>
      </c>
      <c r="H410">
        <v>93</v>
      </c>
      <c r="I410">
        <v>92</v>
      </c>
      <c r="J410" t="s">
        <v>396</v>
      </c>
      <c r="K410" t="s">
        <v>44</v>
      </c>
      <c r="L410" t="s">
        <v>396</v>
      </c>
      <c r="M410" t="s">
        <v>227</v>
      </c>
      <c r="N410" t="s">
        <v>227</v>
      </c>
      <c r="O410" t="s">
        <v>132</v>
      </c>
      <c r="P410" t="s">
        <v>67</v>
      </c>
      <c r="Q410">
        <v>161</v>
      </c>
      <c r="R410" t="s">
        <v>104</v>
      </c>
      <c r="S410" t="e" vm="30">
        <f>_FV(-2,"36")</f>
        <v>#VALUE!</v>
      </c>
      <c r="T410" t="s">
        <v>26</v>
      </c>
    </row>
    <row r="411" spans="1:20" x14ac:dyDescent="0.3">
      <c r="A411" t="s">
        <v>20</v>
      </c>
      <c r="B411" s="1">
        <v>43521</v>
      </c>
      <c r="C411">
        <v>8</v>
      </c>
      <c r="D411" t="s">
        <v>65</v>
      </c>
      <c r="E411" t="s">
        <v>73</v>
      </c>
      <c r="F411" t="s">
        <v>119</v>
      </c>
      <c r="G411">
        <v>93</v>
      </c>
      <c r="H411">
        <v>93</v>
      </c>
      <c r="I411">
        <v>93</v>
      </c>
      <c r="J411" t="s">
        <v>44</v>
      </c>
      <c r="K411" t="s">
        <v>361</v>
      </c>
      <c r="L411" t="s">
        <v>44</v>
      </c>
      <c r="M411" t="s">
        <v>132</v>
      </c>
      <c r="N411" t="s">
        <v>132</v>
      </c>
      <c r="O411" t="s">
        <v>130</v>
      </c>
      <c r="P411" t="s">
        <v>70</v>
      </c>
      <c r="Q411">
        <v>145</v>
      </c>
      <c r="R411" t="s">
        <v>179</v>
      </c>
      <c r="S411" t="e" vm="82">
        <f>_FV(-1,"14")</f>
        <v>#VALUE!</v>
      </c>
      <c r="T411" t="s">
        <v>26</v>
      </c>
    </row>
    <row r="412" spans="1:20" x14ac:dyDescent="0.3">
      <c r="A412" t="s">
        <v>20</v>
      </c>
      <c r="B412" s="1">
        <v>43521</v>
      </c>
      <c r="C412">
        <v>4</v>
      </c>
      <c r="D412" t="s">
        <v>119</v>
      </c>
      <c r="E412" t="s">
        <v>65</v>
      </c>
      <c r="F412" t="s">
        <v>119</v>
      </c>
      <c r="G412">
        <v>92</v>
      </c>
      <c r="H412">
        <v>92</v>
      </c>
      <c r="I412">
        <v>90</v>
      </c>
      <c r="J412" t="s">
        <v>216</v>
      </c>
      <c r="K412" t="s">
        <v>216</v>
      </c>
      <c r="L412" t="s">
        <v>224</v>
      </c>
      <c r="M412" t="s">
        <v>122</v>
      </c>
      <c r="N412" t="s">
        <v>23</v>
      </c>
      <c r="O412" t="s">
        <v>122</v>
      </c>
      <c r="P412" t="s">
        <v>67</v>
      </c>
      <c r="Q412">
        <v>137</v>
      </c>
      <c r="R412" t="s">
        <v>104</v>
      </c>
      <c r="S412" t="e" vm="22">
        <f>_FV(-3,"28")</f>
        <v>#VALUE!</v>
      </c>
      <c r="T412" t="s">
        <v>26</v>
      </c>
    </row>
    <row r="413" spans="1:20" x14ac:dyDescent="0.3">
      <c r="A413" t="s">
        <v>20</v>
      </c>
      <c r="B413" s="1">
        <v>43521</v>
      </c>
      <c r="C413">
        <v>14</v>
      </c>
      <c r="D413" t="s">
        <v>192</v>
      </c>
      <c r="E413" t="s">
        <v>310</v>
      </c>
      <c r="F413" t="s">
        <v>71</v>
      </c>
      <c r="G413">
        <v>80</v>
      </c>
      <c r="H413">
        <v>87</v>
      </c>
      <c r="I413">
        <v>80</v>
      </c>
      <c r="J413" t="s">
        <v>100</v>
      </c>
      <c r="K413" t="s">
        <v>65</v>
      </c>
      <c r="L413" t="s">
        <v>163</v>
      </c>
      <c r="M413" t="s">
        <v>306</v>
      </c>
      <c r="N413" t="s">
        <v>273</v>
      </c>
      <c r="O413" t="s">
        <v>306</v>
      </c>
      <c r="P413" t="s">
        <v>70</v>
      </c>
      <c r="Q413">
        <v>147</v>
      </c>
      <c r="R413" t="s">
        <v>30</v>
      </c>
      <c r="S413" t="s">
        <v>534</v>
      </c>
      <c r="T413" t="s">
        <v>26</v>
      </c>
    </row>
    <row r="414" spans="1:20" x14ac:dyDescent="0.3">
      <c r="A414" t="s">
        <v>20</v>
      </c>
      <c r="B414" s="1">
        <v>43521</v>
      </c>
      <c r="C414">
        <v>13</v>
      </c>
      <c r="D414" t="s">
        <v>135</v>
      </c>
      <c r="E414" t="s">
        <v>107</v>
      </c>
      <c r="F414" t="s">
        <v>118</v>
      </c>
      <c r="G414">
        <v>87</v>
      </c>
      <c r="H414">
        <v>88</v>
      </c>
      <c r="I414">
        <v>83</v>
      </c>
      <c r="J414" t="s">
        <v>89</v>
      </c>
      <c r="K414" t="s">
        <v>99</v>
      </c>
      <c r="L414" t="s">
        <v>216</v>
      </c>
      <c r="M414" t="s">
        <v>273</v>
      </c>
      <c r="N414" t="s">
        <v>273</v>
      </c>
      <c r="O414" t="s">
        <v>312</v>
      </c>
      <c r="P414" t="s">
        <v>105</v>
      </c>
      <c r="Q414">
        <v>141</v>
      </c>
      <c r="R414" t="s">
        <v>222</v>
      </c>
      <c r="S414" t="s">
        <v>535</v>
      </c>
      <c r="T414" t="s">
        <v>26</v>
      </c>
    </row>
    <row r="415" spans="1:20" x14ac:dyDescent="0.3">
      <c r="A415" t="s">
        <v>20</v>
      </c>
      <c r="B415" s="1">
        <v>43521</v>
      </c>
      <c r="C415">
        <v>12</v>
      </c>
      <c r="D415" t="s">
        <v>71</v>
      </c>
      <c r="E415" t="s">
        <v>71</v>
      </c>
      <c r="F415" t="s">
        <v>80</v>
      </c>
      <c r="G415">
        <v>86</v>
      </c>
      <c r="H415">
        <v>90</v>
      </c>
      <c r="I415">
        <v>86</v>
      </c>
      <c r="J415" t="s">
        <v>36</v>
      </c>
      <c r="K415" t="s">
        <v>49</v>
      </c>
      <c r="L415" t="s">
        <v>216</v>
      </c>
      <c r="M415" t="s">
        <v>312</v>
      </c>
      <c r="N415" t="s">
        <v>312</v>
      </c>
      <c r="O415" t="s">
        <v>141</v>
      </c>
      <c r="P415" t="s">
        <v>70</v>
      </c>
      <c r="Q415">
        <v>142</v>
      </c>
      <c r="R415" t="s">
        <v>92</v>
      </c>
      <c r="S415" t="s">
        <v>536</v>
      </c>
      <c r="T415" t="s">
        <v>26</v>
      </c>
    </row>
    <row r="416" spans="1:20" x14ac:dyDescent="0.3">
      <c r="A416" t="s">
        <v>20</v>
      </c>
      <c r="B416" s="1">
        <v>43521</v>
      </c>
      <c r="C416">
        <v>7</v>
      </c>
      <c r="D416" t="s">
        <v>119</v>
      </c>
      <c r="E416" t="s">
        <v>65</v>
      </c>
      <c r="F416" t="s">
        <v>119</v>
      </c>
      <c r="G416">
        <v>93</v>
      </c>
      <c r="H416">
        <v>93</v>
      </c>
      <c r="I416">
        <v>93</v>
      </c>
      <c r="J416" t="s">
        <v>44</v>
      </c>
      <c r="K416" t="s">
        <v>361</v>
      </c>
      <c r="L416" t="s">
        <v>44</v>
      </c>
      <c r="M416" t="s">
        <v>232</v>
      </c>
      <c r="N416" t="s">
        <v>45</v>
      </c>
      <c r="O416" t="s">
        <v>232</v>
      </c>
      <c r="P416" t="s">
        <v>97</v>
      </c>
      <c r="Q416">
        <v>174</v>
      </c>
      <c r="R416" t="s">
        <v>154</v>
      </c>
      <c r="S416" t="e" vm="1">
        <f>_FV(-2,"32")</f>
        <v>#VALUE!</v>
      </c>
      <c r="T416" t="s">
        <v>270</v>
      </c>
    </row>
    <row r="417" spans="1:20" x14ac:dyDescent="0.3">
      <c r="A417" t="s">
        <v>20</v>
      </c>
      <c r="B417" s="1">
        <v>43521</v>
      </c>
      <c r="C417">
        <v>17</v>
      </c>
      <c r="D417" t="s">
        <v>215</v>
      </c>
      <c r="E417" t="s">
        <v>243</v>
      </c>
      <c r="F417" t="s">
        <v>281</v>
      </c>
      <c r="G417">
        <v>68</v>
      </c>
      <c r="H417">
        <v>74</v>
      </c>
      <c r="I417">
        <v>67</v>
      </c>
      <c r="J417" t="s">
        <v>36</v>
      </c>
      <c r="K417" t="s">
        <v>65</v>
      </c>
      <c r="L417" t="s">
        <v>361</v>
      </c>
      <c r="M417" t="s">
        <v>227</v>
      </c>
      <c r="N417" t="s">
        <v>141</v>
      </c>
      <c r="O417" t="s">
        <v>227</v>
      </c>
      <c r="P417" t="s">
        <v>112</v>
      </c>
      <c r="Q417">
        <v>203</v>
      </c>
      <c r="R417" t="s">
        <v>248</v>
      </c>
      <c r="S417" t="s">
        <v>537</v>
      </c>
      <c r="T417" t="s">
        <v>26</v>
      </c>
    </row>
    <row r="418" spans="1:20" x14ac:dyDescent="0.3">
      <c r="A418" t="s">
        <v>20</v>
      </c>
      <c r="B418" s="1">
        <v>43521</v>
      </c>
      <c r="C418">
        <v>20</v>
      </c>
      <c r="D418" t="s">
        <v>243</v>
      </c>
      <c r="E418" t="s">
        <v>335</v>
      </c>
      <c r="F418" t="s">
        <v>219</v>
      </c>
      <c r="G418">
        <v>65</v>
      </c>
      <c r="H418">
        <v>66</v>
      </c>
      <c r="I418">
        <v>60</v>
      </c>
      <c r="J418" t="s">
        <v>35</v>
      </c>
      <c r="K418" t="s">
        <v>361</v>
      </c>
      <c r="L418" t="s">
        <v>292</v>
      </c>
      <c r="M418" t="s">
        <v>53</v>
      </c>
      <c r="N418" t="s">
        <v>140</v>
      </c>
      <c r="O418" t="s">
        <v>53</v>
      </c>
      <c r="P418" t="s">
        <v>104</v>
      </c>
      <c r="Q418">
        <v>213</v>
      </c>
      <c r="R418" t="s">
        <v>530</v>
      </c>
      <c r="S418" t="s">
        <v>538</v>
      </c>
      <c r="T418" t="s">
        <v>26</v>
      </c>
    </row>
    <row r="419" spans="1:20" x14ac:dyDescent="0.3">
      <c r="A419" t="s">
        <v>20</v>
      </c>
      <c r="B419" s="1">
        <v>43521</v>
      </c>
      <c r="C419">
        <v>16</v>
      </c>
      <c r="D419" t="s">
        <v>204</v>
      </c>
      <c r="E419" t="s">
        <v>204</v>
      </c>
      <c r="F419" t="s">
        <v>236</v>
      </c>
      <c r="G419">
        <v>72</v>
      </c>
      <c r="H419">
        <v>87</v>
      </c>
      <c r="I419">
        <v>70</v>
      </c>
      <c r="J419" t="s">
        <v>64</v>
      </c>
      <c r="K419" t="s">
        <v>118</v>
      </c>
      <c r="L419" t="s">
        <v>36</v>
      </c>
      <c r="M419" t="s">
        <v>141</v>
      </c>
      <c r="N419" t="s">
        <v>245</v>
      </c>
      <c r="O419" t="s">
        <v>141</v>
      </c>
      <c r="P419" t="s">
        <v>183</v>
      </c>
      <c r="Q419">
        <v>210</v>
      </c>
      <c r="R419" t="s">
        <v>143</v>
      </c>
      <c r="S419" t="s">
        <v>539</v>
      </c>
      <c r="T419" t="s">
        <v>26</v>
      </c>
    </row>
    <row r="420" spans="1:20" x14ac:dyDescent="0.3">
      <c r="A420" t="s">
        <v>20</v>
      </c>
      <c r="B420" s="1">
        <v>43521</v>
      </c>
      <c r="C420">
        <v>15</v>
      </c>
      <c r="D420" t="s">
        <v>239</v>
      </c>
      <c r="E420" t="s">
        <v>256</v>
      </c>
      <c r="F420" t="s">
        <v>192</v>
      </c>
      <c r="G420">
        <v>81</v>
      </c>
      <c r="H420">
        <v>81</v>
      </c>
      <c r="I420">
        <v>74</v>
      </c>
      <c r="J420" t="s">
        <v>64</v>
      </c>
      <c r="K420" t="s">
        <v>63</v>
      </c>
      <c r="L420" t="s">
        <v>49</v>
      </c>
      <c r="M420" t="s">
        <v>245</v>
      </c>
      <c r="N420" t="s">
        <v>306</v>
      </c>
      <c r="O420" t="s">
        <v>23</v>
      </c>
      <c r="P420" t="s">
        <v>128</v>
      </c>
      <c r="Q420">
        <v>191</v>
      </c>
      <c r="R420" t="s">
        <v>403</v>
      </c>
      <c r="S420" t="s">
        <v>540</v>
      </c>
      <c r="T420" t="s">
        <v>270</v>
      </c>
    </row>
    <row r="421" spans="1:20" x14ac:dyDescent="0.3">
      <c r="A421" t="s">
        <v>20</v>
      </c>
      <c r="B421" s="1">
        <v>43521</v>
      </c>
      <c r="C421">
        <v>19</v>
      </c>
      <c r="D421" t="s">
        <v>48</v>
      </c>
      <c r="E421" t="s">
        <v>220</v>
      </c>
      <c r="F421" t="s">
        <v>215</v>
      </c>
      <c r="G421">
        <v>61</v>
      </c>
      <c r="H421">
        <v>71</v>
      </c>
      <c r="I421">
        <v>60</v>
      </c>
      <c r="J421" t="s">
        <v>373</v>
      </c>
      <c r="K421" t="s">
        <v>65</v>
      </c>
      <c r="L421" t="s">
        <v>292</v>
      </c>
      <c r="M421" t="s">
        <v>140</v>
      </c>
      <c r="N421" t="s">
        <v>190</v>
      </c>
      <c r="O421" t="s">
        <v>140</v>
      </c>
      <c r="P421" t="s">
        <v>222</v>
      </c>
      <c r="Q421">
        <v>210</v>
      </c>
      <c r="R421" t="s">
        <v>476</v>
      </c>
      <c r="S421" t="s">
        <v>541</v>
      </c>
      <c r="T421" t="s">
        <v>26</v>
      </c>
    </row>
    <row r="422" spans="1:20" x14ac:dyDescent="0.3">
      <c r="A422" t="s">
        <v>20</v>
      </c>
      <c r="B422" s="1">
        <v>43521</v>
      </c>
      <c r="C422">
        <v>18</v>
      </c>
      <c r="D422" t="s">
        <v>250</v>
      </c>
      <c r="E422" t="s">
        <v>258</v>
      </c>
      <c r="F422" t="s">
        <v>261</v>
      </c>
      <c r="G422">
        <v>69</v>
      </c>
      <c r="H422">
        <v>69</v>
      </c>
      <c r="I422">
        <v>64</v>
      </c>
      <c r="J422" t="s">
        <v>99</v>
      </c>
      <c r="K422" t="s">
        <v>80</v>
      </c>
      <c r="L422" t="s">
        <v>377</v>
      </c>
      <c r="M422" t="s">
        <v>190</v>
      </c>
      <c r="N422" t="s">
        <v>227</v>
      </c>
      <c r="O422" t="s">
        <v>190</v>
      </c>
      <c r="P422" t="s">
        <v>147</v>
      </c>
      <c r="Q422">
        <v>201</v>
      </c>
      <c r="R422" t="s">
        <v>102</v>
      </c>
      <c r="S422" t="s">
        <v>542</v>
      </c>
      <c r="T422" t="s">
        <v>26</v>
      </c>
    </row>
    <row r="423" spans="1:20" x14ac:dyDescent="0.3">
      <c r="A423" t="s">
        <v>20</v>
      </c>
      <c r="B423" s="1">
        <v>43521</v>
      </c>
      <c r="C423">
        <v>23</v>
      </c>
      <c r="D423" t="s">
        <v>356</v>
      </c>
      <c r="E423" t="s">
        <v>302</v>
      </c>
      <c r="F423" t="s">
        <v>356</v>
      </c>
      <c r="G423">
        <v>81</v>
      </c>
      <c r="H423">
        <v>81</v>
      </c>
      <c r="I423">
        <v>69</v>
      </c>
      <c r="J423" t="s">
        <v>49</v>
      </c>
      <c r="K423" t="s">
        <v>49</v>
      </c>
      <c r="L423" t="s">
        <v>292</v>
      </c>
      <c r="M423" t="s">
        <v>227</v>
      </c>
      <c r="N423" t="s">
        <v>227</v>
      </c>
      <c r="O423" t="s">
        <v>181</v>
      </c>
      <c r="P423" t="s">
        <v>83</v>
      </c>
      <c r="Q423">
        <v>132</v>
      </c>
      <c r="R423" t="s">
        <v>84</v>
      </c>
      <c r="S423" t="e" vm="27">
        <f>_FV(-3,"53")</f>
        <v>#VALUE!</v>
      </c>
      <c r="T423" t="s">
        <v>26</v>
      </c>
    </row>
    <row r="424" spans="1:20" x14ac:dyDescent="0.3">
      <c r="A424" t="s">
        <v>20</v>
      </c>
      <c r="B424" s="1">
        <v>43521</v>
      </c>
      <c r="C424">
        <v>22</v>
      </c>
      <c r="D424" t="s">
        <v>229</v>
      </c>
      <c r="E424" t="s">
        <v>219</v>
      </c>
      <c r="F424" t="s">
        <v>229</v>
      </c>
      <c r="G424">
        <v>69</v>
      </c>
      <c r="H424">
        <v>69</v>
      </c>
      <c r="I424">
        <v>62</v>
      </c>
      <c r="J424" t="s">
        <v>37</v>
      </c>
      <c r="K424" t="s">
        <v>377</v>
      </c>
      <c r="L424" t="s">
        <v>397</v>
      </c>
      <c r="M424" t="s">
        <v>181</v>
      </c>
      <c r="N424" t="s">
        <v>181</v>
      </c>
      <c r="O424" t="s">
        <v>52</v>
      </c>
      <c r="P424" t="s">
        <v>77</v>
      </c>
      <c r="Q424">
        <v>184</v>
      </c>
      <c r="R424" t="s">
        <v>428</v>
      </c>
      <c r="S424" t="s">
        <v>543</v>
      </c>
      <c r="T424" t="s">
        <v>26</v>
      </c>
    </row>
    <row r="425" spans="1:20" x14ac:dyDescent="0.3">
      <c r="A425" t="s">
        <v>20</v>
      </c>
      <c r="B425" s="1">
        <v>43521</v>
      </c>
      <c r="C425">
        <v>21</v>
      </c>
      <c r="D425" t="s">
        <v>219</v>
      </c>
      <c r="E425" t="s">
        <v>200</v>
      </c>
      <c r="F425" t="s">
        <v>57</v>
      </c>
      <c r="G425">
        <v>66</v>
      </c>
      <c r="H425">
        <v>68</v>
      </c>
      <c r="I425">
        <v>63</v>
      </c>
      <c r="J425" t="s">
        <v>216</v>
      </c>
      <c r="K425" t="s">
        <v>361</v>
      </c>
      <c r="L425" t="s">
        <v>224</v>
      </c>
      <c r="M425" t="s">
        <v>52</v>
      </c>
      <c r="N425" t="s">
        <v>52</v>
      </c>
      <c r="O425" t="s">
        <v>53</v>
      </c>
      <c r="P425" t="s">
        <v>147</v>
      </c>
      <c r="Q425">
        <v>208</v>
      </c>
      <c r="R425" t="s">
        <v>339</v>
      </c>
      <c r="S425" t="s">
        <v>544</v>
      </c>
      <c r="T425" t="s">
        <v>26</v>
      </c>
    </row>
    <row r="426" spans="1:20" x14ac:dyDescent="0.3">
      <c r="A426" t="s">
        <v>20</v>
      </c>
      <c r="B426" s="1">
        <v>43522</v>
      </c>
      <c r="C426">
        <v>17</v>
      </c>
      <c r="D426" t="s">
        <v>335</v>
      </c>
      <c r="E426" t="s">
        <v>317</v>
      </c>
      <c r="F426" t="s">
        <v>261</v>
      </c>
      <c r="G426">
        <v>61</v>
      </c>
      <c r="H426">
        <v>68</v>
      </c>
      <c r="I426">
        <v>58</v>
      </c>
      <c r="J426" t="s">
        <v>396</v>
      </c>
      <c r="K426" t="s">
        <v>36</v>
      </c>
      <c r="L426" t="s">
        <v>368</v>
      </c>
      <c r="M426" t="s">
        <v>82</v>
      </c>
      <c r="N426" t="s">
        <v>188</v>
      </c>
      <c r="O426" t="s">
        <v>82</v>
      </c>
      <c r="P426" t="s">
        <v>147</v>
      </c>
      <c r="Q426">
        <v>179</v>
      </c>
      <c r="R426" t="s">
        <v>347</v>
      </c>
      <c r="S426" t="s">
        <v>545</v>
      </c>
      <c r="T426" t="s">
        <v>26</v>
      </c>
    </row>
    <row r="427" spans="1:20" x14ac:dyDescent="0.3">
      <c r="A427" t="s">
        <v>20</v>
      </c>
      <c r="B427" s="1">
        <v>43522</v>
      </c>
      <c r="C427">
        <v>18</v>
      </c>
      <c r="D427" t="s">
        <v>281</v>
      </c>
      <c r="E427" t="s">
        <v>392</v>
      </c>
      <c r="F427" t="s">
        <v>281</v>
      </c>
      <c r="G427">
        <v>66</v>
      </c>
      <c r="H427">
        <v>66</v>
      </c>
      <c r="I427">
        <v>57</v>
      </c>
      <c r="J427" t="s">
        <v>368</v>
      </c>
      <c r="K427" t="s">
        <v>361</v>
      </c>
      <c r="L427" t="s">
        <v>393</v>
      </c>
      <c r="M427" t="s">
        <v>227</v>
      </c>
      <c r="N427" t="s">
        <v>82</v>
      </c>
      <c r="O427" t="s">
        <v>227</v>
      </c>
      <c r="P427" t="s">
        <v>305</v>
      </c>
      <c r="Q427">
        <v>183</v>
      </c>
      <c r="R427" t="s">
        <v>546</v>
      </c>
      <c r="S427" t="s">
        <v>547</v>
      </c>
      <c r="T427" t="s">
        <v>26</v>
      </c>
    </row>
    <row r="428" spans="1:20" x14ac:dyDescent="0.3">
      <c r="A428" t="s">
        <v>20</v>
      </c>
      <c r="B428" s="1">
        <v>43522</v>
      </c>
      <c r="C428">
        <v>10</v>
      </c>
      <c r="D428" t="s">
        <v>95</v>
      </c>
      <c r="E428" t="s">
        <v>95</v>
      </c>
      <c r="F428" t="s">
        <v>79</v>
      </c>
      <c r="G428">
        <v>91</v>
      </c>
      <c r="H428">
        <v>92</v>
      </c>
      <c r="I428">
        <v>91</v>
      </c>
      <c r="J428" t="s">
        <v>99</v>
      </c>
      <c r="K428" t="s">
        <v>99</v>
      </c>
      <c r="L428" t="s">
        <v>100</v>
      </c>
      <c r="M428" t="s">
        <v>123</v>
      </c>
      <c r="N428" t="s">
        <v>123</v>
      </c>
      <c r="O428" t="s">
        <v>231</v>
      </c>
      <c r="P428" t="s">
        <v>115</v>
      </c>
      <c r="Q428">
        <v>151</v>
      </c>
      <c r="R428" t="s">
        <v>179</v>
      </c>
      <c r="S428" t="s">
        <v>548</v>
      </c>
      <c r="T428" t="s">
        <v>26</v>
      </c>
    </row>
    <row r="429" spans="1:20" x14ac:dyDescent="0.3">
      <c r="A429" t="s">
        <v>20</v>
      </c>
      <c r="B429" s="1">
        <v>43522</v>
      </c>
      <c r="C429">
        <v>1</v>
      </c>
      <c r="D429" t="s">
        <v>107</v>
      </c>
      <c r="E429" t="s">
        <v>157</v>
      </c>
      <c r="F429" t="s">
        <v>107</v>
      </c>
      <c r="G429">
        <v>87</v>
      </c>
      <c r="H429">
        <v>87</v>
      </c>
      <c r="I429">
        <v>84</v>
      </c>
      <c r="J429" t="s">
        <v>81</v>
      </c>
      <c r="K429" t="s">
        <v>65</v>
      </c>
      <c r="L429" t="s">
        <v>89</v>
      </c>
      <c r="M429" t="s">
        <v>91</v>
      </c>
      <c r="N429" t="s">
        <v>193</v>
      </c>
      <c r="O429" t="s">
        <v>96</v>
      </c>
      <c r="P429" t="s">
        <v>97</v>
      </c>
      <c r="Q429">
        <v>131</v>
      </c>
      <c r="R429" t="s">
        <v>287</v>
      </c>
      <c r="S429" t="e" vm="83">
        <f>_FV(-2,"29")</f>
        <v>#VALUE!</v>
      </c>
      <c r="T429" t="s">
        <v>26</v>
      </c>
    </row>
    <row r="430" spans="1:20" x14ac:dyDescent="0.3">
      <c r="A430" t="s">
        <v>20</v>
      </c>
      <c r="B430" s="1">
        <v>43522</v>
      </c>
      <c r="C430">
        <v>2</v>
      </c>
      <c r="D430" t="s">
        <v>135</v>
      </c>
      <c r="E430" t="s">
        <v>107</v>
      </c>
      <c r="F430" t="s">
        <v>135</v>
      </c>
      <c r="G430">
        <v>91</v>
      </c>
      <c r="H430">
        <v>91</v>
      </c>
      <c r="I430">
        <v>87</v>
      </c>
      <c r="J430" t="s">
        <v>65</v>
      </c>
      <c r="K430" t="s">
        <v>65</v>
      </c>
      <c r="L430" t="s">
        <v>81</v>
      </c>
      <c r="M430" t="s">
        <v>193</v>
      </c>
      <c r="N430" t="s">
        <v>193</v>
      </c>
      <c r="O430" t="s">
        <v>91</v>
      </c>
      <c r="P430" t="s">
        <v>115</v>
      </c>
      <c r="Q430">
        <v>129</v>
      </c>
      <c r="R430" t="s">
        <v>151</v>
      </c>
      <c r="S430" t="e" vm="84">
        <f>_FV(-2,"81")</f>
        <v>#VALUE!</v>
      </c>
      <c r="T430" t="s">
        <v>26</v>
      </c>
    </row>
    <row r="431" spans="1:20" x14ac:dyDescent="0.3">
      <c r="A431" t="s">
        <v>20</v>
      </c>
      <c r="B431" s="1">
        <v>43522</v>
      </c>
      <c r="C431">
        <v>4</v>
      </c>
      <c r="D431" t="s">
        <v>71</v>
      </c>
      <c r="E431" t="s">
        <v>135</v>
      </c>
      <c r="F431" t="s">
        <v>71</v>
      </c>
      <c r="G431">
        <v>89</v>
      </c>
      <c r="H431">
        <v>91</v>
      </c>
      <c r="I431">
        <v>89</v>
      </c>
      <c r="J431" t="s">
        <v>28</v>
      </c>
      <c r="K431" t="s">
        <v>65</v>
      </c>
      <c r="L431" t="s">
        <v>28</v>
      </c>
      <c r="M431" t="s">
        <v>29</v>
      </c>
      <c r="N431" t="s">
        <v>315</v>
      </c>
      <c r="O431" t="s">
        <v>29</v>
      </c>
      <c r="P431" t="s">
        <v>268</v>
      </c>
      <c r="Q431">
        <v>134</v>
      </c>
      <c r="R431" t="s">
        <v>240</v>
      </c>
      <c r="S431" t="e" vm="85">
        <f>_FV(-2,"45")</f>
        <v>#VALUE!</v>
      </c>
      <c r="T431" t="s">
        <v>26</v>
      </c>
    </row>
    <row r="432" spans="1:20" x14ac:dyDescent="0.3">
      <c r="A432" t="s">
        <v>20</v>
      </c>
      <c r="B432" s="1">
        <v>43522</v>
      </c>
      <c r="C432">
        <v>0</v>
      </c>
      <c r="D432" t="s">
        <v>272</v>
      </c>
      <c r="E432" t="s">
        <v>356</v>
      </c>
      <c r="F432" t="s">
        <v>272</v>
      </c>
      <c r="G432">
        <v>86</v>
      </c>
      <c r="H432">
        <v>86</v>
      </c>
      <c r="I432">
        <v>81</v>
      </c>
      <c r="J432" t="s">
        <v>119</v>
      </c>
      <c r="K432" t="s">
        <v>119</v>
      </c>
      <c r="L432" t="s">
        <v>49</v>
      </c>
      <c r="M432" t="s">
        <v>96</v>
      </c>
      <c r="N432" t="s">
        <v>96</v>
      </c>
      <c r="O432" t="s">
        <v>227</v>
      </c>
      <c r="P432" t="s">
        <v>70</v>
      </c>
      <c r="Q432">
        <v>150</v>
      </c>
      <c r="R432" t="s">
        <v>182</v>
      </c>
      <c r="S432" t="e" vm="48">
        <f>_FV(-3,"26")</f>
        <v>#VALUE!</v>
      </c>
      <c r="T432" t="s">
        <v>26</v>
      </c>
    </row>
    <row r="433" spans="1:20" x14ac:dyDescent="0.3">
      <c r="A433" t="s">
        <v>20</v>
      </c>
      <c r="B433" s="1">
        <v>43522</v>
      </c>
      <c r="C433">
        <v>7</v>
      </c>
      <c r="D433" t="s">
        <v>95</v>
      </c>
      <c r="E433" t="s">
        <v>95</v>
      </c>
      <c r="F433" t="s">
        <v>95</v>
      </c>
      <c r="G433">
        <v>91</v>
      </c>
      <c r="H433">
        <v>91</v>
      </c>
      <c r="I433">
        <v>91</v>
      </c>
      <c r="J433" t="s">
        <v>100</v>
      </c>
      <c r="K433" t="s">
        <v>99</v>
      </c>
      <c r="L433" t="s">
        <v>100</v>
      </c>
      <c r="M433" t="s">
        <v>180</v>
      </c>
      <c r="N433" t="s">
        <v>180</v>
      </c>
      <c r="O433" t="s">
        <v>45</v>
      </c>
      <c r="P433" t="s">
        <v>138</v>
      </c>
      <c r="Q433">
        <v>133</v>
      </c>
      <c r="R433" t="s">
        <v>116</v>
      </c>
      <c r="S433" t="e" vm="51">
        <f>_FV(-2,"22")</f>
        <v>#VALUE!</v>
      </c>
      <c r="T433" t="s">
        <v>26</v>
      </c>
    </row>
    <row r="434" spans="1:20" x14ac:dyDescent="0.3">
      <c r="A434" t="s">
        <v>20</v>
      </c>
      <c r="B434" s="1">
        <v>43522</v>
      </c>
      <c r="C434">
        <v>11</v>
      </c>
      <c r="D434" t="s">
        <v>121</v>
      </c>
      <c r="E434" t="s">
        <v>121</v>
      </c>
      <c r="F434" t="s">
        <v>95</v>
      </c>
      <c r="G434">
        <v>89</v>
      </c>
      <c r="H434">
        <v>91</v>
      </c>
      <c r="I434">
        <v>89</v>
      </c>
      <c r="J434" t="s">
        <v>81</v>
      </c>
      <c r="K434" t="s">
        <v>28</v>
      </c>
      <c r="L434" t="s">
        <v>99</v>
      </c>
      <c r="M434" t="s">
        <v>122</v>
      </c>
      <c r="N434" t="s">
        <v>122</v>
      </c>
      <c r="O434" t="s">
        <v>123</v>
      </c>
      <c r="P434" t="s">
        <v>268</v>
      </c>
      <c r="Q434">
        <v>139</v>
      </c>
      <c r="R434" t="s">
        <v>305</v>
      </c>
      <c r="S434" t="s">
        <v>549</v>
      </c>
      <c r="T434" t="s">
        <v>26</v>
      </c>
    </row>
    <row r="435" spans="1:20" x14ac:dyDescent="0.3">
      <c r="A435" t="s">
        <v>20</v>
      </c>
      <c r="B435" s="1">
        <v>43522</v>
      </c>
      <c r="C435">
        <v>19</v>
      </c>
      <c r="D435" t="s">
        <v>250</v>
      </c>
      <c r="E435" t="s">
        <v>27</v>
      </c>
      <c r="F435" t="s">
        <v>206</v>
      </c>
      <c r="G435">
        <v>66</v>
      </c>
      <c r="H435">
        <v>69</v>
      </c>
      <c r="I435">
        <v>64</v>
      </c>
      <c r="J435" t="s">
        <v>35</v>
      </c>
      <c r="K435" t="s">
        <v>345</v>
      </c>
      <c r="L435" t="s">
        <v>389</v>
      </c>
      <c r="M435" t="s">
        <v>132</v>
      </c>
      <c r="N435" t="s">
        <v>227</v>
      </c>
      <c r="O435" t="s">
        <v>66</v>
      </c>
      <c r="P435" t="s">
        <v>24</v>
      </c>
      <c r="Q435">
        <v>188</v>
      </c>
      <c r="R435" t="s">
        <v>546</v>
      </c>
      <c r="S435" t="s">
        <v>550</v>
      </c>
      <c r="T435" t="s">
        <v>26</v>
      </c>
    </row>
    <row r="436" spans="1:20" x14ac:dyDescent="0.3">
      <c r="A436" t="s">
        <v>20</v>
      </c>
      <c r="B436" s="1">
        <v>43522</v>
      </c>
      <c r="C436">
        <v>3</v>
      </c>
      <c r="D436" t="s">
        <v>71</v>
      </c>
      <c r="E436" t="s">
        <v>135</v>
      </c>
      <c r="F436" t="s">
        <v>71</v>
      </c>
      <c r="G436">
        <v>91</v>
      </c>
      <c r="H436">
        <v>91</v>
      </c>
      <c r="I436">
        <v>91</v>
      </c>
      <c r="J436" t="s">
        <v>65</v>
      </c>
      <c r="K436" t="s">
        <v>65</v>
      </c>
      <c r="L436" t="s">
        <v>65</v>
      </c>
      <c r="M436" t="s">
        <v>244</v>
      </c>
      <c r="N436" t="s">
        <v>244</v>
      </c>
      <c r="O436" t="s">
        <v>91</v>
      </c>
      <c r="P436" t="s">
        <v>83</v>
      </c>
      <c r="Q436">
        <v>130</v>
      </c>
      <c r="R436" t="s">
        <v>112</v>
      </c>
      <c r="S436" t="e" vm="39">
        <f>_FV(-2,"46")</f>
        <v>#VALUE!</v>
      </c>
      <c r="T436" t="s">
        <v>26</v>
      </c>
    </row>
    <row r="437" spans="1:20" x14ac:dyDescent="0.3">
      <c r="A437" t="s">
        <v>20</v>
      </c>
      <c r="B437" s="1">
        <v>43522</v>
      </c>
      <c r="C437">
        <v>5</v>
      </c>
      <c r="D437" t="s">
        <v>88</v>
      </c>
      <c r="E437" t="s">
        <v>71</v>
      </c>
      <c r="F437" t="s">
        <v>88</v>
      </c>
      <c r="G437">
        <v>90</v>
      </c>
      <c r="H437">
        <v>90</v>
      </c>
      <c r="I437">
        <v>89</v>
      </c>
      <c r="J437" t="s">
        <v>99</v>
      </c>
      <c r="K437" t="s">
        <v>28</v>
      </c>
      <c r="L437" t="s">
        <v>99</v>
      </c>
      <c r="M437" t="s">
        <v>254</v>
      </c>
      <c r="N437" t="s">
        <v>29</v>
      </c>
      <c r="O437" t="s">
        <v>254</v>
      </c>
      <c r="P437" t="s">
        <v>67</v>
      </c>
      <c r="Q437">
        <v>138</v>
      </c>
      <c r="R437" t="s">
        <v>154</v>
      </c>
      <c r="S437" t="e" vm="72">
        <f>_FV(-3,"18")</f>
        <v>#VALUE!</v>
      </c>
      <c r="T437" t="s">
        <v>26</v>
      </c>
    </row>
    <row r="438" spans="1:20" x14ac:dyDescent="0.3">
      <c r="A438" t="s">
        <v>20</v>
      </c>
      <c r="B438" s="1">
        <v>43522</v>
      </c>
      <c r="C438">
        <v>20</v>
      </c>
      <c r="D438" t="s">
        <v>385</v>
      </c>
      <c r="E438" t="s">
        <v>200</v>
      </c>
      <c r="F438" t="s">
        <v>385</v>
      </c>
      <c r="G438">
        <v>68</v>
      </c>
      <c r="H438">
        <v>68</v>
      </c>
      <c r="I438">
        <v>63</v>
      </c>
      <c r="J438" t="s">
        <v>396</v>
      </c>
      <c r="K438" t="s">
        <v>36</v>
      </c>
      <c r="L438" t="s">
        <v>37</v>
      </c>
      <c r="M438" t="s">
        <v>180</v>
      </c>
      <c r="N438" t="s">
        <v>180</v>
      </c>
      <c r="O438" t="s">
        <v>132</v>
      </c>
      <c r="P438" t="s">
        <v>173</v>
      </c>
      <c r="Q438">
        <v>180</v>
      </c>
      <c r="R438" t="s">
        <v>234</v>
      </c>
      <c r="S438" t="s">
        <v>551</v>
      </c>
      <c r="T438" t="s">
        <v>26</v>
      </c>
    </row>
    <row r="439" spans="1:20" x14ac:dyDescent="0.3">
      <c r="A439" t="s">
        <v>20</v>
      </c>
      <c r="B439" s="1">
        <v>43522</v>
      </c>
      <c r="C439">
        <v>16</v>
      </c>
      <c r="D439" t="s">
        <v>219</v>
      </c>
      <c r="E439" t="s">
        <v>48</v>
      </c>
      <c r="F439" t="s">
        <v>57</v>
      </c>
      <c r="G439">
        <v>66</v>
      </c>
      <c r="H439">
        <v>72</v>
      </c>
      <c r="I439">
        <v>64</v>
      </c>
      <c r="J439" t="s">
        <v>396</v>
      </c>
      <c r="K439" t="s">
        <v>65</v>
      </c>
      <c r="L439" t="s">
        <v>373</v>
      </c>
      <c r="M439" t="s">
        <v>188</v>
      </c>
      <c r="N439" t="s">
        <v>312</v>
      </c>
      <c r="O439" t="s">
        <v>188</v>
      </c>
      <c r="P439" t="s">
        <v>92</v>
      </c>
      <c r="Q439">
        <v>166</v>
      </c>
      <c r="R439" t="s">
        <v>552</v>
      </c>
      <c r="S439" t="s">
        <v>553</v>
      </c>
      <c r="T439" t="s">
        <v>26</v>
      </c>
    </row>
    <row r="440" spans="1:20" x14ac:dyDescent="0.3">
      <c r="A440" t="s">
        <v>20</v>
      </c>
      <c r="B440" s="1">
        <v>43522</v>
      </c>
      <c r="C440">
        <v>8</v>
      </c>
      <c r="D440" t="s">
        <v>79</v>
      </c>
      <c r="E440" t="s">
        <v>95</v>
      </c>
      <c r="F440" t="s">
        <v>22</v>
      </c>
      <c r="G440">
        <v>92</v>
      </c>
      <c r="H440">
        <v>92</v>
      </c>
      <c r="I440">
        <v>91</v>
      </c>
      <c r="J440" t="s">
        <v>100</v>
      </c>
      <c r="K440" t="s">
        <v>100</v>
      </c>
      <c r="L440" t="s">
        <v>89</v>
      </c>
      <c r="M440" t="s">
        <v>45</v>
      </c>
      <c r="N440" t="s">
        <v>180</v>
      </c>
      <c r="O440" t="s">
        <v>132</v>
      </c>
      <c r="P440" t="s">
        <v>115</v>
      </c>
      <c r="Q440">
        <v>129</v>
      </c>
      <c r="R440" t="s">
        <v>30</v>
      </c>
      <c r="S440" t="e" vm="31">
        <f>_FV(-2,"71")</f>
        <v>#VALUE!</v>
      </c>
      <c r="T440" t="s">
        <v>26</v>
      </c>
    </row>
    <row r="441" spans="1:20" x14ac:dyDescent="0.3">
      <c r="A441" t="s">
        <v>20</v>
      </c>
      <c r="B441" s="1">
        <v>43522</v>
      </c>
      <c r="C441">
        <v>9</v>
      </c>
      <c r="D441" t="s">
        <v>79</v>
      </c>
      <c r="E441" t="s">
        <v>58</v>
      </c>
      <c r="F441" t="s">
        <v>22</v>
      </c>
      <c r="G441">
        <v>92</v>
      </c>
      <c r="H441">
        <v>92</v>
      </c>
      <c r="I441">
        <v>92</v>
      </c>
      <c r="J441" t="s">
        <v>100</v>
      </c>
      <c r="K441" t="s">
        <v>100</v>
      </c>
      <c r="L441" t="s">
        <v>100</v>
      </c>
      <c r="M441" t="s">
        <v>227</v>
      </c>
      <c r="N441" t="s">
        <v>227</v>
      </c>
      <c r="O441" t="s">
        <v>45</v>
      </c>
      <c r="P441" t="s">
        <v>115</v>
      </c>
      <c r="Q441">
        <v>147</v>
      </c>
      <c r="R441" t="s">
        <v>237</v>
      </c>
      <c r="S441" t="e" vm="71">
        <f>_FV(-1,"79")</f>
        <v>#VALUE!</v>
      </c>
      <c r="T441" t="s">
        <v>26</v>
      </c>
    </row>
    <row r="442" spans="1:20" x14ac:dyDescent="0.3">
      <c r="A442" t="s">
        <v>20</v>
      </c>
      <c r="B442" s="1">
        <v>43522</v>
      </c>
      <c r="C442">
        <v>14</v>
      </c>
      <c r="D442" t="s">
        <v>256</v>
      </c>
      <c r="E442" t="s">
        <v>256</v>
      </c>
      <c r="F442" t="s">
        <v>236</v>
      </c>
      <c r="G442">
        <v>75</v>
      </c>
      <c r="H442">
        <v>81</v>
      </c>
      <c r="I442">
        <v>74</v>
      </c>
      <c r="J442" t="s">
        <v>119</v>
      </c>
      <c r="K442" t="s">
        <v>109</v>
      </c>
      <c r="L442" t="s">
        <v>163</v>
      </c>
      <c r="M442" t="s">
        <v>329</v>
      </c>
      <c r="N442" t="s">
        <v>308</v>
      </c>
      <c r="O442" t="s">
        <v>276</v>
      </c>
      <c r="P442" t="s">
        <v>176</v>
      </c>
      <c r="Q442">
        <v>155</v>
      </c>
      <c r="R442" t="s">
        <v>225</v>
      </c>
      <c r="S442" t="s">
        <v>554</v>
      </c>
      <c r="T442" t="s">
        <v>26</v>
      </c>
    </row>
    <row r="443" spans="1:20" x14ac:dyDescent="0.3">
      <c r="A443" t="s">
        <v>20</v>
      </c>
      <c r="B443" s="1">
        <v>43522</v>
      </c>
      <c r="C443">
        <v>6</v>
      </c>
      <c r="D443" t="s">
        <v>95</v>
      </c>
      <c r="E443" t="s">
        <v>88</v>
      </c>
      <c r="F443" t="s">
        <v>95</v>
      </c>
      <c r="G443">
        <v>91</v>
      </c>
      <c r="H443">
        <v>91</v>
      </c>
      <c r="I443">
        <v>90</v>
      </c>
      <c r="J443" t="s">
        <v>99</v>
      </c>
      <c r="K443" t="s">
        <v>99</v>
      </c>
      <c r="L443" t="s">
        <v>100</v>
      </c>
      <c r="M443" t="s">
        <v>45</v>
      </c>
      <c r="N443" t="s">
        <v>254</v>
      </c>
      <c r="O443" t="s">
        <v>45</v>
      </c>
      <c r="P443" t="s">
        <v>268</v>
      </c>
      <c r="Q443">
        <v>129</v>
      </c>
      <c r="R443" t="s">
        <v>271</v>
      </c>
      <c r="S443" t="e" vm="38">
        <f>_FV(-2,"98")</f>
        <v>#VALUE!</v>
      </c>
      <c r="T443" t="s">
        <v>26</v>
      </c>
    </row>
    <row r="444" spans="1:20" x14ac:dyDescent="0.3">
      <c r="A444" t="s">
        <v>20</v>
      </c>
      <c r="B444" s="1">
        <v>43522</v>
      </c>
      <c r="C444">
        <v>12</v>
      </c>
      <c r="D444" t="s">
        <v>156</v>
      </c>
      <c r="E444" t="s">
        <v>156</v>
      </c>
      <c r="F444" t="s">
        <v>121</v>
      </c>
      <c r="G444">
        <v>85</v>
      </c>
      <c r="H444">
        <v>89</v>
      </c>
      <c r="I444">
        <v>85</v>
      </c>
      <c r="J444" t="s">
        <v>81</v>
      </c>
      <c r="K444" t="s">
        <v>119</v>
      </c>
      <c r="L444" t="s">
        <v>99</v>
      </c>
      <c r="M444" t="s">
        <v>245</v>
      </c>
      <c r="N444" t="s">
        <v>245</v>
      </c>
      <c r="O444" t="s">
        <v>122</v>
      </c>
      <c r="P444" t="s">
        <v>128</v>
      </c>
      <c r="Q444">
        <v>168</v>
      </c>
      <c r="R444" t="s">
        <v>198</v>
      </c>
      <c r="S444" t="s">
        <v>555</v>
      </c>
      <c r="T444" t="s">
        <v>26</v>
      </c>
    </row>
    <row r="445" spans="1:20" x14ac:dyDescent="0.3">
      <c r="A445" t="s">
        <v>20</v>
      </c>
      <c r="B445" s="1">
        <v>43522</v>
      </c>
      <c r="C445">
        <v>15</v>
      </c>
      <c r="D445" t="s">
        <v>57</v>
      </c>
      <c r="E445" t="s">
        <v>219</v>
      </c>
      <c r="F445" t="s">
        <v>202</v>
      </c>
      <c r="G445">
        <v>72</v>
      </c>
      <c r="H445">
        <v>75</v>
      </c>
      <c r="I445">
        <v>70</v>
      </c>
      <c r="J445" t="s">
        <v>81</v>
      </c>
      <c r="K445" t="s">
        <v>73</v>
      </c>
      <c r="L445" t="s">
        <v>361</v>
      </c>
      <c r="M445" t="s">
        <v>312</v>
      </c>
      <c r="N445" t="s">
        <v>329</v>
      </c>
      <c r="O445" t="s">
        <v>312</v>
      </c>
      <c r="P445" t="s">
        <v>124</v>
      </c>
      <c r="Q445">
        <v>153</v>
      </c>
      <c r="R445" t="s">
        <v>225</v>
      </c>
      <c r="S445" t="s">
        <v>556</v>
      </c>
      <c r="T445" t="s">
        <v>26</v>
      </c>
    </row>
    <row r="446" spans="1:20" x14ac:dyDescent="0.3">
      <c r="A446" t="s">
        <v>20</v>
      </c>
      <c r="B446" s="1">
        <v>43522</v>
      </c>
      <c r="C446">
        <v>21</v>
      </c>
      <c r="D446" t="s">
        <v>302</v>
      </c>
      <c r="E446" t="s">
        <v>385</v>
      </c>
      <c r="F446" t="s">
        <v>302</v>
      </c>
      <c r="G446">
        <v>69</v>
      </c>
      <c r="H446">
        <v>70</v>
      </c>
      <c r="I446">
        <v>66</v>
      </c>
      <c r="J446" t="s">
        <v>373</v>
      </c>
      <c r="K446" t="s">
        <v>35</v>
      </c>
      <c r="L446" t="s">
        <v>37</v>
      </c>
      <c r="M446" t="s">
        <v>231</v>
      </c>
      <c r="N446" t="s">
        <v>227</v>
      </c>
      <c r="O446" t="s">
        <v>180</v>
      </c>
      <c r="P446" t="s">
        <v>68</v>
      </c>
      <c r="Q446">
        <v>181</v>
      </c>
      <c r="R446" t="s">
        <v>225</v>
      </c>
      <c r="S446" t="s">
        <v>557</v>
      </c>
      <c r="T446" t="s">
        <v>26</v>
      </c>
    </row>
    <row r="447" spans="1:20" x14ac:dyDescent="0.3">
      <c r="A447" t="s">
        <v>20</v>
      </c>
      <c r="B447" s="1">
        <v>43522</v>
      </c>
      <c r="C447">
        <v>23</v>
      </c>
      <c r="D447" t="s">
        <v>333</v>
      </c>
      <c r="E447" t="s">
        <v>239</v>
      </c>
      <c r="F447" t="s">
        <v>333</v>
      </c>
      <c r="G447">
        <v>76</v>
      </c>
      <c r="H447">
        <v>76</v>
      </c>
      <c r="I447">
        <v>71</v>
      </c>
      <c r="J447" t="s">
        <v>224</v>
      </c>
      <c r="K447" t="s">
        <v>224</v>
      </c>
      <c r="L447" t="s">
        <v>368</v>
      </c>
      <c r="M447" t="s">
        <v>188</v>
      </c>
      <c r="N447" t="s">
        <v>188</v>
      </c>
      <c r="O447" t="s">
        <v>142</v>
      </c>
      <c r="P447" t="s">
        <v>83</v>
      </c>
      <c r="Q447">
        <v>172</v>
      </c>
      <c r="R447" t="s">
        <v>154</v>
      </c>
      <c r="S447" t="e" vm="33">
        <f>_FV(-3,"50")</f>
        <v>#VALUE!</v>
      </c>
      <c r="T447" t="s">
        <v>26</v>
      </c>
    </row>
    <row r="448" spans="1:20" x14ac:dyDescent="0.3">
      <c r="A448" t="s">
        <v>20</v>
      </c>
      <c r="B448" s="1">
        <v>43522</v>
      </c>
      <c r="C448">
        <v>22</v>
      </c>
      <c r="D448" t="s">
        <v>265</v>
      </c>
      <c r="E448" t="s">
        <v>302</v>
      </c>
      <c r="F448" t="s">
        <v>265</v>
      </c>
      <c r="G448">
        <v>71</v>
      </c>
      <c r="H448">
        <v>71</v>
      </c>
      <c r="I448">
        <v>68</v>
      </c>
      <c r="J448" t="s">
        <v>368</v>
      </c>
      <c r="K448" t="s">
        <v>224</v>
      </c>
      <c r="L448" t="s">
        <v>383</v>
      </c>
      <c r="M448" t="s">
        <v>142</v>
      </c>
      <c r="N448" t="s">
        <v>142</v>
      </c>
      <c r="O448" t="s">
        <v>231</v>
      </c>
      <c r="P448" t="s">
        <v>97</v>
      </c>
      <c r="Q448">
        <v>176</v>
      </c>
      <c r="R448" t="s">
        <v>225</v>
      </c>
      <c r="S448" t="s">
        <v>558</v>
      </c>
      <c r="T448" t="s">
        <v>26</v>
      </c>
    </row>
    <row r="449" spans="1:20" x14ac:dyDescent="0.3">
      <c r="A449" t="s">
        <v>20</v>
      </c>
      <c r="B449" s="1">
        <v>43522</v>
      </c>
      <c r="C449">
        <v>13</v>
      </c>
      <c r="D449" t="s">
        <v>236</v>
      </c>
      <c r="E449" t="s">
        <v>310</v>
      </c>
      <c r="F449" t="s">
        <v>156</v>
      </c>
      <c r="G449">
        <v>81</v>
      </c>
      <c r="H449">
        <v>85</v>
      </c>
      <c r="I449">
        <v>81</v>
      </c>
      <c r="J449" t="s">
        <v>81</v>
      </c>
      <c r="K449" t="s">
        <v>119</v>
      </c>
      <c r="L449" t="s">
        <v>99</v>
      </c>
      <c r="M449" t="s">
        <v>329</v>
      </c>
      <c r="N449" t="s">
        <v>329</v>
      </c>
      <c r="O449" t="s">
        <v>245</v>
      </c>
      <c r="P449" t="s">
        <v>60</v>
      </c>
      <c r="Q449">
        <v>150</v>
      </c>
      <c r="R449" t="s">
        <v>280</v>
      </c>
      <c r="S449" t="s">
        <v>559</v>
      </c>
      <c r="T449" t="s">
        <v>26</v>
      </c>
    </row>
    <row r="450" spans="1:20" x14ac:dyDescent="0.3">
      <c r="A450" t="s">
        <v>20</v>
      </c>
      <c r="B450" s="1">
        <v>43523</v>
      </c>
      <c r="C450">
        <v>17</v>
      </c>
      <c r="D450" t="s">
        <v>317</v>
      </c>
      <c r="E450" t="s">
        <v>297</v>
      </c>
      <c r="F450" t="s">
        <v>208</v>
      </c>
      <c r="G450">
        <v>51</v>
      </c>
      <c r="H450">
        <v>56</v>
      </c>
      <c r="I450">
        <v>49</v>
      </c>
      <c r="J450" t="s">
        <v>560</v>
      </c>
      <c r="K450" t="s">
        <v>389</v>
      </c>
      <c r="L450" t="s">
        <v>561</v>
      </c>
      <c r="M450" t="s">
        <v>141</v>
      </c>
      <c r="N450" t="s">
        <v>306</v>
      </c>
      <c r="O450" t="s">
        <v>141</v>
      </c>
      <c r="P450" t="s">
        <v>54</v>
      </c>
      <c r="Q450">
        <v>208</v>
      </c>
      <c r="R450" t="s">
        <v>546</v>
      </c>
      <c r="S450" t="s">
        <v>562</v>
      </c>
      <c r="T450" t="s">
        <v>26</v>
      </c>
    </row>
    <row r="451" spans="1:20" x14ac:dyDescent="0.3">
      <c r="A451" t="s">
        <v>20</v>
      </c>
      <c r="B451" s="1">
        <v>43523</v>
      </c>
      <c r="C451">
        <v>0</v>
      </c>
      <c r="D451" t="s">
        <v>156</v>
      </c>
      <c r="E451" t="s">
        <v>333</v>
      </c>
      <c r="F451" t="s">
        <v>156</v>
      </c>
      <c r="G451">
        <v>79</v>
      </c>
      <c r="H451">
        <v>79</v>
      </c>
      <c r="I451">
        <v>76</v>
      </c>
      <c r="J451" t="s">
        <v>216</v>
      </c>
      <c r="K451" t="s">
        <v>216</v>
      </c>
      <c r="L451" t="s">
        <v>377</v>
      </c>
      <c r="M451" t="s">
        <v>245</v>
      </c>
      <c r="N451" t="s">
        <v>311</v>
      </c>
      <c r="O451" t="s">
        <v>188</v>
      </c>
      <c r="P451" t="s">
        <v>115</v>
      </c>
      <c r="Q451">
        <v>168</v>
      </c>
      <c r="R451" t="s">
        <v>112</v>
      </c>
      <c r="S451" t="e" vm="29">
        <f>_FV(-3,"49")</f>
        <v>#VALUE!</v>
      </c>
      <c r="T451" t="s">
        <v>26</v>
      </c>
    </row>
    <row r="452" spans="1:20" x14ac:dyDescent="0.3">
      <c r="A452" t="s">
        <v>20</v>
      </c>
      <c r="B452" s="1">
        <v>43523</v>
      </c>
      <c r="C452">
        <v>5</v>
      </c>
      <c r="D452" t="s">
        <v>118</v>
      </c>
      <c r="E452" t="s">
        <v>121</v>
      </c>
      <c r="F452" t="s">
        <v>88</v>
      </c>
      <c r="G452">
        <v>85</v>
      </c>
      <c r="H452">
        <v>85</v>
      </c>
      <c r="I452">
        <v>83</v>
      </c>
      <c r="J452" t="s">
        <v>216</v>
      </c>
      <c r="K452" t="s">
        <v>216</v>
      </c>
      <c r="L452" t="s">
        <v>377</v>
      </c>
      <c r="M452" t="s">
        <v>142</v>
      </c>
      <c r="N452" t="s">
        <v>23</v>
      </c>
      <c r="O452" t="s">
        <v>142</v>
      </c>
      <c r="P452" t="s">
        <v>268</v>
      </c>
      <c r="Q452">
        <v>150</v>
      </c>
      <c r="R452" t="s">
        <v>40</v>
      </c>
      <c r="S452" t="e" vm="38">
        <f>_FV(-2,"98")</f>
        <v>#VALUE!</v>
      </c>
      <c r="T452" t="s">
        <v>26</v>
      </c>
    </row>
    <row r="453" spans="1:20" x14ac:dyDescent="0.3">
      <c r="A453" t="s">
        <v>20</v>
      </c>
      <c r="B453" s="1">
        <v>43523</v>
      </c>
      <c r="C453">
        <v>6</v>
      </c>
      <c r="D453" t="s">
        <v>95</v>
      </c>
      <c r="E453" t="s">
        <v>118</v>
      </c>
      <c r="F453" t="s">
        <v>95</v>
      </c>
      <c r="G453">
        <v>87</v>
      </c>
      <c r="H453">
        <v>87</v>
      </c>
      <c r="I453">
        <v>85</v>
      </c>
      <c r="J453" t="s">
        <v>35</v>
      </c>
      <c r="K453" t="s">
        <v>35</v>
      </c>
      <c r="L453" t="s">
        <v>216</v>
      </c>
      <c r="M453" t="s">
        <v>82</v>
      </c>
      <c r="N453" t="s">
        <v>29</v>
      </c>
      <c r="O453" t="s">
        <v>137</v>
      </c>
      <c r="P453" t="s">
        <v>111</v>
      </c>
      <c r="Q453">
        <v>129</v>
      </c>
      <c r="R453" t="s">
        <v>40</v>
      </c>
      <c r="S453" t="e" vm="54">
        <f>_FV(-3,"21")</f>
        <v>#VALUE!</v>
      </c>
      <c r="T453" t="s">
        <v>26</v>
      </c>
    </row>
    <row r="454" spans="1:20" x14ac:dyDescent="0.3">
      <c r="A454" t="s">
        <v>20</v>
      </c>
      <c r="B454" s="1">
        <v>43523</v>
      </c>
      <c r="C454">
        <v>2</v>
      </c>
      <c r="D454" t="s">
        <v>107</v>
      </c>
      <c r="E454" t="s">
        <v>108</v>
      </c>
      <c r="F454" t="s">
        <v>149</v>
      </c>
      <c r="G454">
        <v>83</v>
      </c>
      <c r="H454">
        <v>84</v>
      </c>
      <c r="I454">
        <v>82</v>
      </c>
      <c r="J454" t="s">
        <v>44</v>
      </c>
      <c r="K454" t="s">
        <v>345</v>
      </c>
      <c r="L454" t="s">
        <v>44</v>
      </c>
      <c r="M454" t="s">
        <v>282</v>
      </c>
      <c r="N454" t="s">
        <v>282</v>
      </c>
      <c r="O454" t="s">
        <v>329</v>
      </c>
      <c r="P454" t="s">
        <v>111</v>
      </c>
      <c r="Q454">
        <v>159</v>
      </c>
      <c r="R454" t="s">
        <v>173</v>
      </c>
      <c r="S454" t="e" vm="86">
        <f>_FV(-3,"23")</f>
        <v>#VALUE!</v>
      </c>
      <c r="T454" t="s">
        <v>26</v>
      </c>
    </row>
    <row r="455" spans="1:20" x14ac:dyDescent="0.3">
      <c r="A455" t="s">
        <v>20</v>
      </c>
      <c r="B455" s="1">
        <v>43523</v>
      </c>
      <c r="C455">
        <v>1</v>
      </c>
      <c r="D455" t="s">
        <v>72</v>
      </c>
      <c r="E455" t="s">
        <v>156</v>
      </c>
      <c r="F455" t="s">
        <v>135</v>
      </c>
      <c r="G455">
        <v>83</v>
      </c>
      <c r="H455">
        <v>84</v>
      </c>
      <c r="I455">
        <v>79</v>
      </c>
      <c r="J455" t="s">
        <v>345</v>
      </c>
      <c r="K455" t="s">
        <v>345</v>
      </c>
      <c r="L455" t="s">
        <v>216</v>
      </c>
      <c r="M455" t="s">
        <v>329</v>
      </c>
      <c r="N455" t="s">
        <v>329</v>
      </c>
      <c r="O455" t="s">
        <v>311</v>
      </c>
      <c r="P455" t="s">
        <v>133</v>
      </c>
      <c r="Q455">
        <v>148</v>
      </c>
      <c r="R455" t="s">
        <v>127</v>
      </c>
      <c r="S455" t="e" vm="23">
        <f>_FV(-3,"54")</f>
        <v>#VALUE!</v>
      </c>
      <c r="T455" t="s">
        <v>26</v>
      </c>
    </row>
    <row r="456" spans="1:20" x14ac:dyDescent="0.3">
      <c r="A456" t="s">
        <v>20</v>
      </c>
      <c r="B456" s="1">
        <v>43523</v>
      </c>
      <c r="C456">
        <v>18</v>
      </c>
      <c r="D456" t="s">
        <v>392</v>
      </c>
      <c r="E456" t="s">
        <v>291</v>
      </c>
      <c r="F456" t="s">
        <v>342</v>
      </c>
      <c r="G456">
        <v>56</v>
      </c>
      <c r="H456">
        <v>58</v>
      </c>
      <c r="I456">
        <v>51</v>
      </c>
      <c r="J456" t="s">
        <v>393</v>
      </c>
      <c r="K456" t="s">
        <v>224</v>
      </c>
      <c r="L456" t="s">
        <v>563</v>
      </c>
      <c r="M456" t="s">
        <v>137</v>
      </c>
      <c r="N456" t="s">
        <v>141</v>
      </c>
      <c r="O456" t="s">
        <v>137</v>
      </c>
      <c r="P456" t="s">
        <v>154</v>
      </c>
      <c r="Q456">
        <v>217</v>
      </c>
      <c r="R456" t="s">
        <v>359</v>
      </c>
      <c r="S456" t="s">
        <v>564</v>
      </c>
      <c r="T456" t="s">
        <v>26</v>
      </c>
    </row>
    <row r="457" spans="1:20" x14ac:dyDescent="0.3">
      <c r="A457" t="s">
        <v>20</v>
      </c>
      <c r="B457" s="1">
        <v>43523</v>
      </c>
      <c r="C457">
        <v>3</v>
      </c>
      <c r="D457" t="s">
        <v>107</v>
      </c>
      <c r="E457" t="s">
        <v>107</v>
      </c>
      <c r="F457" t="s">
        <v>135</v>
      </c>
      <c r="G457">
        <v>82</v>
      </c>
      <c r="H457">
        <v>83</v>
      </c>
      <c r="I457">
        <v>82</v>
      </c>
      <c r="J457" t="s">
        <v>35</v>
      </c>
      <c r="K457" t="s">
        <v>44</v>
      </c>
      <c r="L457" t="s">
        <v>35</v>
      </c>
      <c r="M457" t="s">
        <v>330</v>
      </c>
      <c r="N457" t="s">
        <v>282</v>
      </c>
      <c r="O457" t="s">
        <v>330</v>
      </c>
      <c r="P457" t="s">
        <v>138</v>
      </c>
      <c r="Q457">
        <v>160</v>
      </c>
      <c r="R457" t="s">
        <v>68</v>
      </c>
      <c r="S457" t="e" vm="65">
        <f>_FV(-2,"89")</f>
        <v>#VALUE!</v>
      </c>
      <c r="T457" t="s">
        <v>26</v>
      </c>
    </row>
    <row r="458" spans="1:20" x14ac:dyDescent="0.3">
      <c r="A458" t="s">
        <v>20</v>
      </c>
      <c r="B458" s="1">
        <v>43523</v>
      </c>
      <c r="C458">
        <v>7</v>
      </c>
      <c r="D458" t="s">
        <v>58</v>
      </c>
      <c r="E458" t="s">
        <v>95</v>
      </c>
      <c r="F458" t="s">
        <v>58</v>
      </c>
      <c r="G458">
        <v>88</v>
      </c>
      <c r="H458">
        <v>88</v>
      </c>
      <c r="I458">
        <v>87</v>
      </c>
      <c r="J458" t="s">
        <v>44</v>
      </c>
      <c r="K458" t="s">
        <v>361</v>
      </c>
      <c r="L458" t="s">
        <v>216</v>
      </c>
      <c r="M458" t="s">
        <v>209</v>
      </c>
      <c r="N458" t="s">
        <v>142</v>
      </c>
      <c r="O458" t="s">
        <v>137</v>
      </c>
      <c r="P458" t="s">
        <v>105</v>
      </c>
      <c r="Q458">
        <v>134</v>
      </c>
      <c r="R458" t="s">
        <v>116</v>
      </c>
      <c r="S458" t="e" vm="75">
        <f>_FV(-2,"72")</f>
        <v>#VALUE!</v>
      </c>
      <c r="T458" t="s">
        <v>26</v>
      </c>
    </row>
    <row r="459" spans="1:20" x14ac:dyDescent="0.3">
      <c r="A459" t="s">
        <v>20</v>
      </c>
      <c r="B459" s="1">
        <v>43523</v>
      </c>
      <c r="C459">
        <v>16</v>
      </c>
      <c r="D459" t="s">
        <v>21</v>
      </c>
      <c r="E459" t="s">
        <v>214</v>
      </c>
      <c r="F459" t="s">
        <v>186</v>
      </c>
      <c r="G459">
        <v>55</v>
      </c>
      <c r="H459">
        <v>65</v>
      </c>
      <c r="I459">
        <v>52</v>
      </c>
      <c r="J459" t="s">
        <v>565</v>
      </c>
      <c r="K459" t="s">
        <v>37</v>
      </c>
      <c r="L459" t="s">
        <v>566</v>
      </c>
      <c r="M459" t="s">
        <v>306</v>
      </c>
      <c r="N459" t="s">
        <v>283</v>
      </c>
      <c r="O459" t="s">
        <v>306</v>
      </c>
      <c r="P459" t="s">
        <v>440</v>
      </c>
      <c r="Q459">
        <v>212</v>
      </c>
      <c r="R459" t="s">
        <v>336</v>
      </c>
      <c r="S459" t="s">
        <v>486</v>
      </c>
      <c r="T459" t="s">
        <v>26</v>
      </c>
    </row>
    <row r="460" spans="1:20" x14ac:dyDescent="0.3">
      <c r="A460" t="s">
        <v>20</v>
      </c>
      <c r="B460" s="1">
        <v>43523</v>
      </c>
      <c r="C460">
        <v>13</v>
      </c>
      <c r="D460" t="s">
        <v>206</v>
      </c>
      <c r="E460" t="s">
        <v>186</v>
      </c>
      <c r="F460" t="s">
        <v>187</v>
      </c>
      <c r="G460">
        <v>67</v>
      </c>
      <c r="H460">
        <v>79</v>
      </c>
      <c r="I460">
        <v>65</v>
      </c>
      <c r="J460" t="s">
        <v>292</v>
      </c>
      <c r="K460" t="s">
        <v>100</v>
      </c>
      <c r="L460" t="s">
        <v>383</v>
      </c>
      <c r="M460" t="s">
        <v>444</v>
      </c>
      <c r="N460" t="s">
        <v>444</v>
      </c>
      <c r="O460" t="s">
        <v>386</v>
      </c>
      <c r="P460" t="s">
        <v>154</v>
      </c>
      <c r="Q460">
        <v>195</v>
      </c>
      <c r="R460" t="s">
        <v>567</v>
      </c>
      <c r="S460" t="s">
        <v>568</v>
      </c>
      <c r="T460" t="s">
        <v>26</v>
      </c>
    </row>
    <row r="461" spans="1:20" x14ac:dyDescent="0.3">
      <c r="A461" t="s">
        <v>20</v>
      </c>
      <c r="B461" s="1">
        <v>43523</v>
      </c>
      <c r="C461">
        <v>12</v>
      </c>
      <c r="D461" t="s">
        <v>192</v>
      </c>
      <c r="E461" t="s">
        <v>192</v>
      </c>
      <c r="F461" t="s">
        <v>121</v>
      </c>
      <c r="G461">
        <v>79</v>
      </c>
      <c r="H461">
        <v>90</v>
      </c>
      <c r="I461">
        <v>79</v>
      </c>
      <c r="J461" t="s">
        <v>36</v>
      </c>
      <c r="K461" t="s">
        <v>64</v>
      </c>
      <c r="L461" t="s">
        <v>163</v>
      </c>
      <c r="M461" t="s">
        <v>363</v>
      </c>
      <c r="N461" t="s">
        <v>363</v>
      </c>
      <c r="O461" t="s">
        <v>273</v>
      </c>
      <c r="P461" t="s">
        <v>68</v>
      </c>
      <c r="Q461">
        <v>171</v>
      </c>
      <c r="R461" t="s">
        <v>259</v>
      </c>
      <c r="S461" t="s">
        <v>569</v>
      </c>
      <c r="T461" t="s">
        <v>26</v>
      </c>
    </row>
    <row r="462" spans="1:20" x14ac:dyDescent="0.3">
      <c r="A462" t="s">
        <v>20</v>
      </c>
      <c r="B462" s="1">
        <v>43523</v>
      </c>
      <c r="C462">
        <v>19</v>
      </c>
      <c r="D462" t="s">
        <v>264</v>
      </c>
      <c r="E462" t="s">
        <v>34</v>
      </c>
      <c r="F462" t="s">
        <v>342</v>
      </c>
      <c r="G462">
        <v>59</v>
      </c>
      <c r="H462">
        <v>59</v>
      </c>
      <c r="I462">
        <v>53</v>
      </c>
      <c r="J462" t="s">
        <v>292</v>
      </c>
      <c r="K462" t="s">
        <v>292</v>
      </c>
      <c r="L462" t="s">
        <v>570</v>
      </c>
      <c r="M462" t="s">
        <v>45</v>
      </c>
      <c r="N462" t="s">
        <v>137</v>
      </c>
      <c r="O462" t="s">
        <v>45</v>
      </c>
      <c r="P462" t="s">
        <v>271</v>
      </c>
      <c r="Q462">
        <v>216</v>
      </c>
      <c r="R462" t="s">
        <v>339</v>
      </c>
      <c r="S462" t="s">
        <v>571</v>
      </c>
      <c r="T462" t="s">
        <v>26</v>
      </c>
    </row>
    <row r="463" spans="1:20" x14ac:dyDescent="0.3">
      <c r="A463" t="s">
        <v>20</v>
      </c>
      <c r="B463" s="1">
        <v>43523</v>
      </c>
      <c r="C463">
        <v>23</v>
      </c>
      <c r="D463" t="s">
        <v>195</v>
      </c>
      <c r="E463" t="s">
        <v>281</v>
      </c>
      <c r="F463" t="s">
        <v>285</v>
      </c>
      <c r="G463">
        <v>64</v>
      </c>
      <c r="H463">
        <v>65</v>
      </c>
      <c r="I463">
        <v>60</v>
      </c>
      <c r="J463" t="s">
        <v>572</v>
      </c>
      <c r="K463" t="s">
        <v>573</v>
      </c>
      <c r="L463" t="s">
        <v>574</v>
      </c>
      <c r="M463" t="s">
        <v>122</v>
      </c>
      <c r="N463" t="s">
        <v>122</v>
      </c>
      <c r="O463" t="s">
        <v>137</v>
      </c>
      <c r="P463" t="s">
        <v>112</v>
      </c>
      <c r="Q463">
        <v>184</v>
      </c>
      <c r="R463" t="s">
        <v>280</v>
      </c>
      <c r="S463" t="e" vm="60">
        <f>_FV(-3,"05")</f>
        <v>#VALUE!</v>
      </c>
      <c r="T463" t="s">
        <v>26</v>
      </c>
    </row>
    <row r="464" spans="1:20" x14ac:dyDescent="0.3">
      <c r="A464" t="s">
        <v>20</v>
      </c>
      <c r="B464" s="1">
        <v>43523</v>
      </c>
      <c r="C464">
        <v>22</v>
      </c>
      <c r="D464" t="s">
        <v>281</v>
      </c>
      <c r="E464" t="s">
        <v>204</v>
      </c>
      <c r="F464" t="s">
        <v>281</v>
      </c>
      <c r="G464">
        <v>61</v>
      </c>
      <c r="H464">
        <v>67</v>
      </c>
      <c r="I464">
        <v>61</v>
      </c>
      <c r="J464" t="s">
        <v>575</v>
      </c>
      <c r="K464" t="s">
        <v>377</v>
      </c>
      <c r="L464" t="s">
        <v>575</v>
      </c>
      <c r="M464" t="s">
        <v>137</v>
      </c>
      <c r="N464" t="s">
        <v>137</v>
      </c>
      <c r="O464" t="s">
        <v>132</v>
      </c>
      <c r="P464" t="s">
        <v>92</v>
      </c>
      <c r="Q464">
        <v>188</v>
      </c>
      <c r="R464" t="s">
        <v>248</v>
      </c>
      <c r="S464" t="s">
        <v>576</v>
      </c>
      <c r="T464" t="s">
        <v>26</v>
      </c>
    </row>
    <row r="465" spans="1:20" x14ac:dyDescent="0.3">
      <c r="A465" t="s">
        <v>20</v>
      </c>
      <c r="B465" s="1">
        <v>43523</v>
      </c>
      <c r="C465">
        <v>21</v>
      </c>
      <c r="D465" t="s">
        <v>204</v>
      </c>
      <c r="E465" t="s">
        <v>215</v>
      </c>
      <c r="F465" t="s">
        <v>204</v>
      </c>
      <c r="G465">
        <v>64</v>
      </c>
      <c r="H465">
        <v>65</v>
      </c>
      <c r="I465">
        <v>62</v>
      </c>
      <c r="J465" t="s">
        <v>388</v>
      </c>
      <c r="K465" t="s">
        <v>224</v>
      </c>
      <c r="L465" t="s">
        <v>577</v>
      </c>
      <c r="M465" t="s">
        <v>132</v>
      </c>
      <c r="N465" t="s">
        <v>132</v>
      </c>
      <c r="O465" t="s">
        <v>130</v>
      </c>
      <c r="P465" t="s">
        <v>147</v>
      </c>
      <c r="Q465">
        <v>207</v>
      </c>
      <c r="R465" t="s">
        <v>347</v>
      </c>
      <c r="S465" t="s">
        <v>578</v>
      </c>
      <c r="T465" t="s">
        <v>26</v>
      </c>
    </row>
    <row r="466" spans="1:20" x14ac:dyDescent="0.3">
      <c r="A466" t="s">
        <v>20</v>
      </c>
      <c r="B466" s="1">
        <v>43523</v>
      </c>
      <c r="C466">
        <v>20</v>
      </c>
      <c r="D466" t="s">
        <v>215</v>
      </c>
      <c r="E466" t="s">
        <v>392</v>
      </c>
      <c r="F466" t="s">
        <v>215</v>
      </c>
      <c r="G466">
        <v>62</v>
      </c>
      <c r="H466">
        <v>62</v>
      </c>
      <c r="I466">
        <v>56</v>
      </c>
      <c r="J466" t="s">
        <v>389</v>
      </c>
      <c r="K466" t="s">
        <v>37</v>
      </c>
      <c r="L466" t="s">
        <v>579</v>
      </c>
      <c r="M466" t="s">
        <v>232</v>
      </c>
      <c r="N466" t="s">
        <v>45</v>
      </c>
      <c r="O466" t="s">
        <v>232</v>
      </c>
      <c r="P466" t="s">
        <v>154</v>
      </c>
      <c r="Q466">
        <v>209</v>
      </c>
      <c r="R466" t="s">
        <v>580</v>
      </c>
      <c r="S466" t="s">
        <v>581</v>
      </c>
      <c r="T466" t="s">
        <v>26</v>
      </c>
    </row>
    <row r="467" spans="1:20" x14ac:dyDescent="0.3">
      <c r="A467" t="s">
        <v>20</v>
      </c>
      <c r="B467" s="1">
        <v>43523</v>
      </c>
      <c r="C467">
        <v>8</v>
      </c>
      <c r="D467" t="s">
        <v>63</v>
      </c>
      <c r="E467" t="s">
        <v>58</v>
      </c>
      <c r="F467" t="s">
        <v>63</v>
      </c>
      <c r="G467">
        <v>91</v>
      </c>
      <c r="H467">
        <v>91</v>
      </c>
      <c r="I467">
        <v>88</v>
      </c>
      <c r="J467" t="s">
        <v>163</v>
      </c>
      <c r="K467" t="s">
        <v>163</v>
      </c>
      <c r="L467" t="s">
        <v>361</v>
      </c>
      <c r="M467" t="s">
        <v>142</v>
      </c>
      <c r="N467" t="s">
        <v>122</v>
      </c>
      <c r="O467" t="s">
        <v>209</v>
      </c>
      <c r="P467" t="s">
        <v>70</v>
      </c>
      <c r="Q467">
        <v>133</v>
      </c>
      <c r="R467" t="s">
        <v>147</v>
      </c>
      <c r="S467" t="e" vm="83">
        <f>_FV(-3,"29")</f>
        <v>#VALUE!</v>
      </c>
      <c r="T467" t="s">
        <v>76</v>
      </c>
    </row>
    <row r="468" spans="1:20" x14ac:dyDescent="0.3">
      <c r="A468" t="s">
        <v>20</v>
      </c>
      <c r="B468" s="1">
        <v>43523</v>
      </c>
      <c r="C468">
        <v>4</v>
      </c>
      <c r="D468" t="s">
        <v>121</v>
      </c>
      <c r="E468" t="s">
        <v>107</v>
      </c>
      <c r="F468" t="s">
        <v>121</v>
      </c>
      <c r="G468">
        <v>83</v>
      </c>
      <c r="H468">
        <v>84</v>
      </c>
      <c r="I468">
        <v>82</v>
      </c>
      <c r="J468" t="s">
        <v>396</v>
      </c>
      <c r="K468" t="s">
        <v>35</v>
      </c>
      <c r="L468" t="s">
        <v>396</v>
      </c>
      <c r="M468" t="s">
        <v>23</v>
      </c>
      <c r="N468" t="s">
        <v>330</v>
      </c>
      <c r="O468" t="s">
        <v>23</v>
      </c>
      <c r="P468" t="s">
        <v>115</v>
      </c>
      <c r="Q468">
        <v>128</v>
      </c>
      <c r="R468" t="s">
        <v>147</v>
      </c>
      <c r="S468" t="e" vm="4">
        <f>_FV(-2,"92")</f>
        <v>#VALUE!</v>
      </c>
      <c r="T468" t="s">
        <v>26</v>
      </c>
    </row>
    <row r="469" spans="1:20" x14ac:dyDescent="0.3">
      <c r="A469" t="s">
        <v>20</v>
      </c>
      <c r="B469" s="1">
        <v>43523</v>
      </c>
      <c r="C469">
        <v>11</v>
      </c>
      <c r="D469" t="s">
        <v>121</v>
      </c>
      <c r="E469" t="s">
        <v>121</v>
      </c>
      <c r="F469" t="s">
        <v>87</v>
      </c>
      <c r="G469">
        <v>90</v>
      </c>
      <c r="H469">
        <v>93</v>
      </c>
      <c r="I469">
        <v>90</v>
      </c>
      <c r="J469" t="s">
        <v>64</v>
      </c>
      <c r="K469" t="s">
        <v>119</v>
      </c>
      <c r="L469" t="s">
        <v>89</v>
      </c>
      <c r="M469" t="s">
        <v>308</v>
      </c>
      <c r="N469" t="s">
        <v>308</v>
      </c>
      <c r="O469" t="s">
        <v>245</v>
      </c>
      <c r="P469" t="s">
        <v>83</v>
      </c>
      <c r="Q469">
        <v>157</v>
      </c>
      <c r="R469" t="s">
        <v>182</v>
      </c>
      <c r="S469" t="s">
        <v>582</v>
      </c>
      <c r="T469" t="s">
        <v>26</v>
      </c>
    </row>
    <row r="470" spans="1:20" x14ac:dyDescent="0.3">
      <c r="A470" t="s">
        <v>20</v>
      </c>
      <c r="B470" s="1">
        <v>43523</v>
      </c>
      <c r="C470">
        <v>9</v>
      </c>
      <c r="D470" t="s">
        <v>80</v>
      </c>
      <c r="E470" t="s">
        <v>87</v>
      </c>
      <c r="F470" t="s">
        <v>80</v>
      </c>
      <c r="G470">
        <v>92</v>
      </c>
      <c r="H470">
        <v>92</v>
      </c>
      <c r="I470">
        <v>91</v>
      </c>
      <c r="J470" t="s">
        <v>345</v>
      </c>
      <c r="K470" t="s">
        <v>36</v>
      </c>
      <c r="L470" t="s">
        <v>163</v>
      </c>
      <c r="M470" t="s">
        <v>328</v>
      </c>
      <c r="N470" t="s">
        <v>328</v>
      </c>
      <c r="O470" t="s">
        <v>142</v>
      </c>
      <c r="P470" t="s">
        <v>67</v>
      </c>
      <c r="Q470">
        <v>88</v>
      </c>
      <c r="R470" t="s">
        <v>127</v>
      </c>
      <c r="S470" t="e" vm="82">
        <f>_FV(-2,"14")</f>
        <v>#VALUE!</v>
      </c>
      <c r="T470" t="s">
        <v>26</v>
      </c>
    </row>
    <row r="471" spans="1:20" x14ac:dyDescent="0.3">
      <c r="A471" t="s">
        <v>20</v>
      </c>
      <c r="B471" s="1">
        <v>43523</v>
      </c>
      <c r="C471">
        <v>10</v>
      </c>
      <c r="D471" t="s">
        <v>87</v>
      </c>
      <c r="E471" t="s">
        <v>87</v>
      </c>
      <c r="F471" t="s">
        <v>80</v>
      </c>
      <c r="G471">
        <v>93</v>
      </c>
      <c r="H471">
        <v>93</v>
      </c>
      <c r="I471">
        <v>92</v>
      </c>
      <c r="J471" t="s">
        <v>89</v>
      </c>
      <c r="K471" t="s">
        <v>89</v>
      </c>
      <c r="L471" t="s">
        <v>345</v>
      </c>
      <c r="M471" t="s">
        <v>245</v>
      </c>
      <c r="N471" t="s">
        <v>245</v>
      </c>
      <c r="O471" t="s">
        <v>328</v>
      </c>
      <c r="P471" t="s">
        <v>133</v>
      </c>
      <c r="Q471">
        <v>130</v>
      </c>
      <c r="R471" t="s">
        <v>97</v>
      </c>
      <c r="S471" s="2">
        <v>6843</v>
      </c>
      <c r="T471" t="s">
        <v>26</v>
      </c>
    </row>
    <row r="472" spans="1:20" x14ac:dyDescent="0.3">
      <c r="A472" t="s">
        <v>20</v>
      </c>
      <c r="B472" s="1">
        <v>43523</v>
      </c>
      <c r="C472">
        <v>15</v>
      </c>
      <c r="D472" t="s">
        <v>186</v>
      </c>
      <c r="E472" t="s">
        <v>200</v>
      </c>
      <c r="F472" t="s">
        <v>281</v>
      </c>
      <c r="G472">
        <v>64</v>
      </c>
      <c r="H472">
        <v>69</v>
      </c>
      <c r="I472">
        <v>60</v>
      </c>
      <c r="J472" t="s">
        <v>393</v>
      </c>
      <c r="K472" t="s">
        <v>163</v>
      </c>
      <c r="L472" t="s">
        <v>583</v>
      </c>
      <c r="M472" t="s">
        <v>283</v>
      </c>
      <c r="N472" t="s">
        <v>433</v>
      </c>
      <c r="O472" t="s">
        <v>282</v>
      </c>
      <c r="P472" t="s">
        <v>68</v>
      </c>
      <c r="Q472">
        <v>179</v>
      </c>
      <c r="R472" t="s">
        <v>584</v>
      </c>
      <c r="S472" t="s">
        <v>585</v>
      </c>
      <c r="T472" t="s">
        <v>26</v>
      </c>
    </row>
    <row r="473" spans="1:20" x14ac:dyDescent="0.3">
      <c r="A473" t="s">
        <v>20</v>
      </c>
      <c r="B473" s="1">
        <v>43523</v>
      </c>
      <c r="C473">
        <v>14</v>
      </c>
      <c r="D473" t="s">
        <v>256</v>
      </c>
      <c r="E473" t="s">
        <v>256</v>
      </c>
      <c r="F473" t="s">
        <v>229</v>
      </c>
      <c r="G473">
        <v>68</v>
      </c>
      <c r="H473">
        <v>70</v>
      </c>
      <c r="I473">
        <v>67</v>
      </c>
      <c r="J473" t="s">
        <v>396</v>
      </c>
      <c r="K473" t="s">
        <v>216</v>
      </c>
      <c r="L473" t="s">
        <v>383</v>
      </c>
      <c r="M473" t="s">
        <v>433</v>
      </c>
      <c r="N473" t="s">
        <v>444</v>
      </c>
      <c r="O473" t="s">
        <v>433</v>
      </c>
      <c r="P473" t="s">
        <v>104</v>
      </c>
      <c r="Q473">
        <v>188</v>
      </c>
      <c r="R473" t="s">
        <v>567</v>
      </c>
      <c r="S473" t="s">
        <v>586</v>
      </c>
      <c r="T473" t="s">
        <v>26</v>
      </c>
    </row>
    <row r="474" spans="1:20" x14ac:dyDescent="0.3">
      <c r="A474" t="s">
        <v>20</v>
      </c>
      <c r="B474" s="1">
        <v>43524</v>
      </c>
      <c r="C474">
        <v>0</v>
      </c>
      <c r="D474" t="s">
        <v>239</v>
      </c>
      <c r="E474" t="s">
        <v>195</v>
      </c>
      <c r="F474" t="s">
        <v>265</v>
      </c>
      <c r="G474">
        <v>67</v>
      </c>
      <c r="H474">
        <v>68</v>
      </c>
      <c r="I474">
        <v>64</v>
      </c>
      <c r="J474" t="s">
        <v>572</v>
      </c>
      <c r="K474" t="s">
        <v>583</v>
      </c>
      <c r="L474" t="s">
        <v>572</v>
      </c>
      <c r="M474" t="s">
        <v>315</v>
      </c>
      <c r="N474" t="s">
        <v>315</v>
      </c>
      <c r="O474" t="s">
        <v>122</v>
      </c>
      <c r="P474" t="s">
        <v>77</v>
      </c>
      <c r="Q474">
        <v>166</v>
      </c>
      <c r="R474" t="s">
        <v>143</v>
      </c>
      <c r="S474" t="e" vm="19">
        <f>_FV(-3,"08")</f>
        <v>#VALUE!</v>
      </c>
      <c r="T474" t="s">
        <v>26</v>
      </c>
    </row>
    <row r="475" spans="1:20" x14ac:dyDescent="0.3">
      <c r="A475" t="s">
        <v>20</v>
      </c>
      <c r="B475" s="1">
        <v>43524</v>
      </c>
      <c r="C475">
        <v>6</v>
      </c>
      <c r="D475" t="s">
        <v>89</v>
      </c>
      <c r="E475" t="s">
        <v>119</v>
      </c>
      <c r="F475" t="s">
        <v>89</v>
      </c>
      <c r="G475">
        <v>90</v>
      </c>
      <c r="H475">
        <v>90</v>
      </c>
      <c r="I475">
        <v>87</v>
      </c>
      <c r="J475" t="s">
        <v>383</v>
      </c>
      <c r="K475" t="s">
        <v>368</v>
      </c>
      <c r="L475" t="s">
        <v>577</v>
      </c>
      <c r="M475" t="s">
        <v>244</v>
      </c>
      <c r="N475" t="s">
        <v>245</v>
      </c>
      <c r="O475" t="s">
        <v>244</v>
      </c>
      <c r="P475" t="s">
        <v>67</v>
      </c>
      <c r="Q475">
        <v>121</v>
      </c>
      <c r="R475" t="s">
        <v>101</v>
      </c>
      <c r="S475" t="e" vm="23">
        <f>_FV(-3,"54")</f>
        <v>#VALUE!</v>
      </c>
      <c r="T475" t="s">
        <v>26</v>
      </c>
    </row>
    <row r="476" spans="1:20" x14ac:dyDescent="0.3">
      <c r="A476" t="s">
        <v>20</v>
      </c>
      <c r="B476" s="1">
        <v>43524</v>
      </c>
      <c r="C476">
        <v>2</v>
      </c>
      <c r="D476" t="s">
        <v>149</v>
      </c>
      <c r="E476" t="s">
        <v>233</v>
      </c>
      <c r="F476" t="s">
        <v>149</v>
      </c>
      <c r="G476">
        <v>73</v>
      </c>
      <c r="H476">
        <v>73</v>
      </c>
      <c r="I476">
        <v>68</v>
      </c>
      <c r="J476" t="s">
        <v>570</v>
      </c>
      <c r="K476" t="s">
        <v>570</v>
      </c>
      <c r="L476" t="s">
        <v>575</v>
      </c>
      <c r="M476" t="s">
        <v>407</v>
      </c>
      <c r="N476" t="s">
        <v>407</v>
      </c>
      <c r="O476" t="s">
        <v>283</v>
      </c>
      <c r="P476" t="s">
        <v>268</v>
      </c>
      <c r="Q476">
        <v>172</v>
      </c>
      <c r="R476" t="s">
        <v>84</v>
      </c>
      <c r="S476" t="e" vm="27">
        <f>_FV(-3,"53")</f>
        <v>#VALUE!</v>
      </c>
      <c r="T476" t="s">
        <v>26</v>
      </c>
    </row>
    <row r="477" spans="1:20" x14ac:dyDescent="0.3">
      <c r="A477" t="s">
        <v>20</v>
      </c>
      <c r="B477" s="1">
        <v>43524</v>
      </c>
      <c r="C477">
        <v>10</v>
      </c>
      <c r="D477" t="s">
        <v>89</v>
      </c>
      <c r="E477" t="s">
        <v>89</v>
      </c>
      <c r="F477" t="s">
        <v>36</v>
      </c>
      <c r="G477">
        <v>92</v>
      </c>
      <c r="H477">
        <v>92</v>
      </c>
      <c r="I477">
        <v>92</v>
      </c>
      <c r="J477" t="s">
        <v>292</v>
      </c>
      <c r="K477" t="s">
        <v>292</v>
      </c>
      <c r="L477" t="s">
        <v>388</v>
      </c>
      <c r="M477" t="s">
        <v>353</v>
      </c>
      <c r="N477" t="s">
        <v>282</v>
      </c>
      <c r="O477" t="s">
        <v>330</v>
      </c>
      <c r="P477" t="s">
        <v>115</v>
      </c>
      <c r="Q477">
        <v>124</v>
      </c>
      <c r="R477" t="s">
        <v>112</v>
      </c>
      <c r="S477" t="s">
        <v>587</v>
      </c>
      <c r="T477" t="s">
        <v>26</v>
      </c>
    </row>
    <row r="478" spans="1:20" x14ac:dyDescent="0.3">
      <c r="A478" t="s">
        <v>20</v>
      </c>
      <c r="B478" s="1">
        <v>43524</v>
      </c>
      <c r="C478">
        <v>23</v>
      </c>
      <c r="D478" t="s">
        <v>239</v>
      </c>
      <c r="E478" t="s">
        <v>285</v>
      </c>
      <c r="F478" t="s">
        <v>265</v>
      </c>
      <c r="G478">
        <v>70</v>
      </c>
      <c r="H478">
        <v>70</v>
      </c>
      <c r="I478">
        <v>66</v>
      </c>
      <c r="J478" t="s">
        <v>577</v>
      </c>
      <c r="K478" t="s">
        <v>389</v>
      </c>
      <c r="L478" t="s">
        <v>583</v>
      </c>
      <c r="M478" t="s">
        <v>311</v>
      </c>
      <c r="N478" t="s">
        <v>311</v>
      </c>
      <c r="O478" t="s">
        <v>328</v>
      </c>
      <c r="P478" t="s">
        <v>138</v>
      </c>
      <c r="Q478">
        <v>165</v>
      </c>
      <c r="R478" t="s">
        <v>40</v>
      </c>
      <c r="S478" t="e" vm="46">
        <f>_FV(-3,"40")</f>
        <v>#VALUE!</v>
      </c>
      <c r="T478" t="s">
        <v>26</v>
      </c>
    </row>
    <row r="479" spans="1:20" x14ac:dyDescent="0.3">
      <c r="A479" t="s">
        <v>20</v>
      </c>
      <c r="B479" s="1">
        <v>43524</v>
      </c>
      <c r="C479">
        <v>1</v>
      </c>
      <c r="D479" t="s">
        <v>233</v>
      </c>
      <c r="E479" t="s">
        <v>239</v>
      </c>
      <c r="F479" t="s">
        <v>233</v>
      </c>
      <c r="G479">
        <v>68</v>
      </c>
      <c r="H479">
        <v>68</v>
      </c>
      <c r="I479">
        <v>66</v>
      </c>
      <c r="J479" t="s">
        <v>575</v>
      </c>
      <c r="K479" t="s">
        <v>573</v>
      </c>
      <c r="L479" t="s">
        <v>574</v>
      </c>
      <c r="M479" t="s">
        <v>282</v>
      </c>
      <c r="N479" t="s">
        <v>282</v>
      </c>
      <c r="O479" t="s">
        <v>315</v>
      </c>
      <c r="P479" t="s">
        <v>124</v>
      </c>
      <c r="Q479">
        <v>167</v>
      </c>
      <c r="R479" t="s">
        <v>143</v>
      </c>
      <c r="S479" t="e" vm="56">
        <f>_FV(-3,"25")</f>
        <v>#VALUE!</v>
      </c>
      <c r="T479" t="s">
        <v>26</v>
      </c>
    </row>
    <row r="480" spans="1:20" x14ac:dyDescent="0.3">
      <c r="A480" t="s">
        <v>20</v>
      </c>
      <c r="B480" s="1">
        <v>43524</v>
      </c>
      <c r="C480">
        <v>7</v>
      </c>
      <c r="D480" t="s">
        <v>345</v>
      </c>
      <c r="E480" t="s">
        <v>89</v>
      </c>
      <c r="F480" t="s">
        <v>345</v>
      </c>
      <c r="G480">
        <v>92</v>
      </c>
      <c r="H480">
        <v>92</v>
      </c>
      <c r="I480">
        <v>90</v>
      </c>
      <c r="J480" t="s">
        <v>389</v>
      </c>
      <c r="K480" t="s">
        <v>368</v>
      </c>
      <c r="L480" t="s">
        <v>389</v>
      </c>
      <c r="M480" t="s">
        <v>91</v>
      </c>
      <c r="N480" t="s">
        <v>244</v>
      </c>
      <c r="O480" t="s">
        <v>91</v>
      </c>
      <c r="P480" t="s">
        <v>105</v>
      </c>
      <c r="Q480">
        <v>113</v>
      </c>
      <c r="R480" t="s">
        <v>173</v>
      </c>
      <c r="S480" t="e" vm="23">
        <f>_FV(-3,"54")</f>
        <v>#VALUE!</v>
      </c>
      <c r="T480" t="s">
        <v>26</v>
      </c>
    </row>
    <row r="481" spans="1:20" x14ac:dyDescent="0.3">
      <c r="A481" t="s">
        <v>20</v>
      </c>
      <c r="B481" s="1">
        <v>43524</v>
      </c>
      <c r="C481">
        <v>9</v>
      </c>
      <c r="D481" t="s">
        <v>36</v>
      </c>
      <c r="E481" t="s">
        <v>49</v>
      </c>
      <c r="F481" t="s">
        <v>36</v>
      </c>
      <c r="G481">
        <v>92</v>
      </c>
      <c r="H481">
        <v>92</v>
      </c>
      <c r="I481">
        <v>92</v>
      </c>
      <c r="J481" t="s">
        <v>388</v>
      </c>
      <c r="K481" t="s">
        <v>388</v>
      </c>
      <c r="L481" t="s">
        <v>388</v>
      </c>
      <c r="M481" t="s">
        <v>330</v>
      </c>
      <c r="N481" t="s">
        <v>330</v>
      </c>
      <c r="O481" t="s">
        <v>315</v>
      </c>
      <c r="P481" t="s">
        <v>111</v>
      </c>
      <c r="Q481">
        <v>126</v>
      </c>
      <c r="R481" t="s">
        <v>182</v>
      </c>
      <c r="S481" t="e" vm="86">
        <f>_FV(-3,"23")</f>
        <v>#VALUE!</v>
      </c>
      <c r="T481" t="s">
        <v>26</v>
      </c>
    </row>
    <row r="482" spans="1:20" x14ac:dyDescent="0.3">
      <c r="A482" t="s">
        <v>20</v>
      </c>
      <c r="B482" s="1">
        <v>43524</v>
      </c>
      <c r="C482">
        <v>4</v>
      </c>
      <c r="D482" t="s">
        <v>65</v>
      </c>
      <c r="E482" t="s">
        <v>136</v>
      </c>
      <c r="F482" t="s">
        <v>65</v>
      </c>
      <c r="G482">
        <v>86</v>
      </c>
      <c r="H482">
        <v>86</v>
      </c>
      <c r="I482">
        <v>81</v>
      </c>
      <c r="J482" t="s">
        <v>577</v>
      </c>
      <c r="K482" t="s">
        <v>577</v>
      </c>
      <c r="L482" t="s">
        <v>588</v>
      </c>
      <c r="M482" t="s">
        <v>276</v>
      </c>
      <c r="N482" t="s">
        <v>283</v>
      </c>
      <c r="O482" t="s">
        <v>276</v>
      </c>
      <c r="P482" t="s">
        <v>178</v>
      </c>
      <c r="Q482">
        <v>153</v>
      </c>
      <c r="R482" t="s">
        <v>134</v>
      </c>
      <c r="S482" t="e" vm="23">
        <f>_FV(-3,"54")</f>
        <v>#VALUE!</v>
      </c>
      <c r="T482" t="s">
        <v>26</v>
      </c>
    </row>
    <row r="483" spans="1:20" x14ac:dyDescent="0.3">
      <c r="A483" t="s">
        <v>20</v>
      </c>
      <c r="B483" s="1">
        <v>43524</v>
      </c>
      <c r="C483">
        <v>3</v>
      </c>
      <c r="D483" t="s">
        <v>136</v>
      </c>
      <c r="E483" t="s">
        <v>149</v>
      </c>
      <c r="F483" t="s">
        <v>136</v>
      </c>
      <c r="G483">
        <v>81</v>
      </c>
      <c r="H483">
        <v>81</v>
      </c>
      <c r="I483">
        <v>73</v>
      </c>
      <c r="J483" t="s">
        <v>588</v>
      </c>
      <c r="K483" t="s">
        <v>588</v>
      </c>
      <c r="L483" t="s">
        <v>570</v>
      </c>
      <c r="M483" t="s">
        <v>283</v>
      </c>
      <c r="N483" t="s">
        <v>407</v>
      </c>
      <c r="O483" t="s">
        <v>283</v>
      </c>
      <c r="P483" t="s">
        <v>174</v>
      </c>
      <c r="Q483">
        <v>158</v>
      </c>
      <c r="R483" t="s">
        <v>40</v>
      </c>
      <c r="S483" t="e" vm="23">
        <f>_FV(-3,"54")</f>
        <v>#VALUE!</v>
      </c>
      <c r="T483" t="s">
        <v>26</v>
      </c>
    </row>
    <row r="484" spans="1:20" x14ac:dyDescent="0.3">
      <c r="A484" t="s">
        <v>20</v>
      </c>
      <c r="B484" s="1">
        <v>43524</v>
      </c>
      <c r="C484">
        <v>8</v>
      </c>
      <c r="D484" t="s">
        <v>36</v>
      </c>
      <c r="E484" t="s">
        <v>36</v>
      </c>
      <c r="F484" t="s">
        <v>163</v>
      </c>
      <c r="G484">
        <v>92</v>
      </c>
      <c r="H484">
        <v>92</v>
      </c>
      <c r="I484">
        <v>92</v>
      </c>
      <c r="J484" t="s">
        <v>388</v>
      </c>
      <c r="K484" t="s">
        <v>388</v>
      </c>
      <c r="L484" t="s">
        <v>389</v>
      </c>
      <c r="M484" t="s">
        <v>315</v>
      </c>
      <c r="N484" t="s">
        <v>315</v>
      </c>
      <c r="O484" t="s">
        <v>91</v>
      </c>
      <c r="P484" t="s">
        <v>115</v>
      </c>
      <c r="Q484">
        <v>120</v>
      </c>
      <c r="R484" t="s">
        <v>183</v>
      </c>
      <c r="S484" t="e" vm="39">
        <f>_FV(-3,"46")</f>
        <v>#VALUE!</v>
      </c>
      <c r="T484" t="s">
        <v>26</v>
      </c>
    </row>
    <row r="485" spans="1:20" x14ac:dyDescent="0.3">
      <c r="A485" t="s">
        <v>20</v>
      </c>
      <c r="B485" s="1">
        <v>43524</v>
      </c>
      <c r="C485">
        <v>15</v>
      </c>
      <c r="D485" t="s">
        <v>261</v>
      </c>
      <c r="E485" t="s">
        <v>247</v>
      </c>
      <c r="F485" t="s">
        <v>229</v>
      </c>
      <c r="G485">
        <v>59</v>
      </c>
      <c r="H485">
        <v>66</v>
      </c>
      <c r="I485">
        <v>59</v>
      </c>
      <c r="J485" t="s">
        <v>572</v>
      </c>
      <c r="K485" t="s">
        <v>368</v>
      </c>
      <c r="L485" t="s">
        <v>572</v>
      </c>
      <c r="M485" t="s">
        <v>589</v>
      </c>
      <c r="N485" t="s">
        <v>590</v>
      </c>
      <c r="O485" t="s">
        <v>589</v>
      </c>
      <c r="P485" t="s">
        <v>176</v>
      </c>
      <c r="Q485">
        <v>148</v>
      </c>
      <c r="R485" t="s">
        <v>102</v>
      </c>
      <c r="S485" t="s">
        <v>591</v>
      </c>
      <c r="T485" t="s">
        <v>26</v>
      </c>
    </row>
    <row r="486" spans="1:20" x14ac:dyDescent="0.3">
      <c r="A486" t="s">
        <v>20</v>
      </c>
      <c r="B486" s="1">
        <v>43524</v>
      </c>
      <c r="C486">
        <v>5</v>
      </c>
      <c r="D486" t="s">
        <v>119</v>
      </c>
      <c r="E486" t="s">
        <v>73</v>
      </c>
      <c r="F486" t="s">
        <v>119</v>
      </c>
      <c r="G486">
        <v>87</v>
      </c>
      <c r="H486">
        <v>87</v>
      </c>
      <c r="I486">
        <v>86</v>
      </c>
      <c r="J486" t="s">
        <v>383</v>
      </c>
      <c r="K486" t="s">
        <v>383</v>
      </c>
      <c r="L486" t="s">
        <v>389</v>
      </c>
      <c r="M486" t="s">
        <v>245</v>
      </c>
      <c r="N486" t="s">
        <v>276</v>
      </c>
      <c r="O486" t="s">
        <v>245</v>
      </c>
      <c r="P486" t="s">
        <v>133</v>
      </c>
      <c r="Q486">
        <v>136</v>
      </c>
      <c r="R486" t="s">
        <v>127</v>
      </c>
      <c r="S486" t="e" vm="23">
        <f>_FV(-3,"54")</f>
        <v>#VALUE!</v>
      </c>
      <c r="T486" t="s">
        <v>26</v>
      </c>
    </row>
    <row r="487" spans="1:20" x14ac:dyDescent="0.3">
      <c r="A487" t="s">
        <v>20</v>
      </c>
      <c r="B487" s="1">
        <v>43524</v>
      </c>
      <c r="C487">
        <v>14</v>
      </c>
      <c r="D487" t="s">
        <v>196</v>
      </c>
      <c r="E487" t="s">
        <v>256</v>
      </c>
      <c r="F487" t="s">
        <v>239</v>
      </c>
      <c r="G487">
        <v>66</v>
      </c>
      <c r="H487">
        <v>76</v>
      </c>
      <c r="I487">
        <v>64</v>
      </c>
      <c r="J487" t="s">
        <v>383</v>
      </c>
      <c r="K487" t="s">
        <v>361</v>
      </c>
      <c r="L487" t="s">
        <v>588</v>
      </c>
      <c r="M487" t="s">
        <v>590</v>
      </c>
      <c r="N487" t="s">
        <v>451</v>
      </c>
      <c r="O487" t="s">
        <v>590</v>
      </c>
      <c r="P487" t="s">
        <v>101</v>
      </c>
      <c r="Q487">
        <v>145</v>
      </c>
      <c r="R487" t="s">
        <v>262</v>
      </c>
      <c r="S487" t="s">
        <v>592</v>
      </c>
      <c r="T487" t="s">
        <v>26</v>
      </c>
    </row>
    <row r="488" spans="1:20" x14ac:dyDescent="0.3">
      <c r="A488" t="s">
        <v>20</v>
      </c>
      <c r="B488" s="1">
        <v>43524</v>
      </c>
      <c r="C488">
        <v>11</v>
      </c>
      <c r="D488" t="s">
        <v>65</v>
      </c>
      <c r="E488" t="s">
        <v>65</v>
      </c>
      <c r="F488" t="s">
        <v>89</v>
      </c>
      <c r="G488">
        <v>91</v>
      </c>
      <c r="H488">
        <v>92</v>
      </c>
      <c r="I488">
        <v>91</v>
      </c>
      <c r="J488" t="s">
        <v>377</v>
      </c>
      <c r="K488" t="s">
        <v>377</v>
      </c>
      <c r="L488" t="s">
        <v>292</v>
      </c>
      <c r="M488" t="s">
        <v>444</v>
      </c>
      <c r="N488" t="s">
        <v>444</v>
      </c>
      <c r="O488" t="s">
        <v>353</v>
      </c>
      <c r="P488" t="s">
        <v>105</v>
      </c>
      <c r="Q488">
        <v>124</v>
      </c>
      <c r="R488" t="s">
        <v>92</v>
      </c>
      <c r="S488" t="s">
        <v>593</v>
      </c>
      <c r="T488" t="s">
        <v>26</v>
      </c>
    </row>
    <row r="489" spans="1:20" x14ac:dyDescent="0.3">
      <c r="A489" t="s">
        <v>20</v>
      </c>
      <c r="B489" s="1">
        <v>43524</v>
      </c>
      <c r="C489">
        <v>22</v>
      </c>
      <c r="D489" t="s">
        <v>285</v>
      </c>
      <c r="E489" t="s">
        <v>302</v>
      </c>
      <c r="F489" t="s">
        <v>285</v>
      </c>
      <c r="G489">
        <v>66</v>
      </c>
      <c r="H489">
        <v>67</v>
      </c>
      <c r="I489">
        <v>64</v>
      </c>
      <c r="J489" t="s">
        <v>588</v>
      </c>
      <c r="K489" t="s">
        <v>389</v>
      </c>
      <c r="L489" t="s">
        <v>570</v>
      </c>
      <c r="M489" t="s">
        <v>328</v>
      </c>
      <c r="N489" t="s">
        <v>328</v>
      </c>
      <c r="O489" t="s">
        <v>209</v>
      </c>
      <c r="P489" t="s">
        <v>138</v>
      </c>
      <c r="Q489">
        <v>172</v>
      </c>
      <c r="R489" t="s">
        <v>145</v>
      </c>
      <c r="S489" t="s">
        <v>594</v>
      </c>
      <c r="T489" t="s">
        <v>26</v>
      </c>
    </row>
    <row r="490" spans="1:20" x14ac:dyDescent="0.3">
      <c r="A490" t="s">
        <v>20</v>
      </c>
      <c r="B490" s="1">
        <v>43524</v>
      </c>
      <c r="C490">
        <v>13</v>
      </c>
      <c r="D490" t="s">
        <v>239</v>
      </c>
      <c r="E490" t="s">
        <v>239</v>
      </c>
      <c r="F490" t="s">
        <v>71</v>
      </c>
      <c r="G490">
        <v>76</v>
      </c>
      <c r="H490">
        <v>82</v>
      </c>
      <c r="I490">
        <v>75</v>
      </c>
      <c r="J490" t="s">
        <v>361</v>
      </c>
      <c r="K490" t="s">
        <v>361</v>
      </c>
      <c r="L490" t="s">
        <v>292</v>
      </c>
      <c r="M490" t="s">
        <v>590</v>
      </c>
      <c r="N490" t="s">
        <v>590</v>
      </c>
      <c r="O490" t="s">
        <v>595</v>
      </c>
      <c r="P490" t="s">
        <v>268</v>
      </c>
      <c r="Q490">
        <v>149</v>
      </c>
      <c r="R490" t="s">
        <v>145</v>
      </c>
      <c r="S490" t="s">
        <v>410</v>
      </c>
      <c r="T490" t="s">
        <v>26</v>
      </c>
    </row>
    <row r="491" spans="1:20" x14ac:dyDescent="0.3">
      <c r="A491" t="s">
        <v>20</v>
      </c>
      <c r="B491" s="1">
        <v>43524</v>
      </c>
      <c r="C491">
        <v>21</v>
      </c>
      <c r="D491" t="s">
        <v>302</v>
      </c>
      <c r="E491" t="s">
        <v>206</v>
      </c>
      <c r="F491" t="s">
        <v>239</v>
      </c>
      <c r="G491">
        <v>66</v>
      </c>
      <c r="H491">
        <v>69</v>
      </c>
      <c r="I491">
        <v>65</v>
      </c>
      <c r="J491" t="s">
        <v>393</v>
      </c>
      <c r="K491" t="s">
        <v>388</v>
      </c>
      <c r="L491" t="s">
        <v>583</v>
      </c>
      <c r="M491" t="s">
        <v>142</v>
      </c>
      <c r="N491" t="s">
        <v>142</v>
      </c>
      <c r="O491" t="s">
        <v>123</v>
      </c>
      <c r="P491" t="s">
        <v>83</v>
      </c>
      <c r="Q491">
        <v>175</v>
      </c>
      <c r="R491" t="s">
        <v>145</v>
      </c>
      <c r="S491" t="s">
        <v>596</v>
      </c>
      <c r="T491" t="s">
        <v>26</v>
      </c>
    </row>
    <row r="492" spans="1:20" x14ac:dyDescent="0.3">
      <c r="A492" t="s">
        <v>20</v>
      </c>
      <c r="B492" s="1">
        <v>43524</v>
      </c>
      <c r="C492">
        <v>12</v>
      </c>
      <c r="D492" t="s">
        <v>71</v>
      </c>
      <c r="E492" t="s">
        <v>71</v>
      </c>
      <c r="F492" t="s">
        <v>119</v>
      </c>
      <c r="G492">
        <v>82</v>
      </c>
      <c r="H492">
        <v>91</v>
      </c>
      <c r="I492">
        <v>82</v>
      </c>
      <c r="J492" t="s">
        <v>377</v>
      </c>
      <c r="K492" t="s">
        <v>216</v>
      </c>
      <c r="L492" t="s">
        <v>224</v>
      </c>
      <c r="M492" t="s">
        <v>595</v>
      </c>
      <c r="N492" t="s">
        <v>595</v>
      </c>
      <c r="O492" t="s">
        <v>444</v>
      </c>
      <c r="P492" t="s">
        <v>105</v>
      </c>
      <c r="Q492">
        <v>150</v>
      </c>
      <c r="R492" t="s">
        <v>170</v>
      </c>
      <c r="S492" t="s">
        <v>597</v>
      </c>
      <c r="T492" t="s">
        <v>26</v>
      </c>
    </row>
    <row r="493" spans="1:20" x14ac:dyDescent="0.3">
      <c r="A493" t="s">
        <v>20</v>
      </c>
      <c r="B493" s="1">
        <v>43524</v>
      </c>
      <c r="C493">
        <v>17</v>
      </c>
      <c r="D493" t="s">
        <v>27</v>
      </c>
      <c r="E493" t="s">
        <v>208</v>
      </c>
      <c r="F493" t="s">
        <v>219</v>
      </c>
      <c r="G493">
        <v>59</v>
      </c>
      <c r="H493">
        <v>62</v>
      </c>
      <c r="I493">
        <v>58</v>
      </c>
      <c r="J493" t="s">
        <v>579</v>
      </c>
      <c r="K493" t="s">
        <v>37</v>
      </c>
      <c r="L493" t="s">
        <v>565</v>
      </c>
      <c r="M493" t="s">
        <v>276</v>
      </c>
      <c r="N493" t="s">
        <v>450</v>
      </c>
      <c r="O493" t="s">
        <v>276</v>
      </c>
      <c r="P493" t="s">
        <v>60</v>
      </c>
      <c r="Q493">
        <v>143</v>
      </c>
      <c r="R493" t="s">
        <v>234</v>
      </c>
      <c r="S493" t="s">
        <v>598</v>
      </c>
      <c r="T493" t="s">
        <v>26</v>
      </c>
    </row>
    <row r="494" spans="1:20" x14ac:dyDescent="0.3">
      <c r="A494" t="s">
        <v>20</v>
      </c>
      <c r="B494" s="1">
        <v>43524</v>
      </c>
      <c r="C494">
        <v>20</v>
      </c>
      <c r="D494" t="s">
        <v>228</v>
      </c>
      <c r="E494" t="s">
        <v>243</v>
      </c>
      <c r="F494" t="s">
        <v>228</v>
      </c>
      <c r="G494">
        <v>66</v>
      </c>
      <c r="H494">
        <v>68</v>
      </c>
      <c r="I494">
        <v>62</v>
      </c>
      <c r="J494" t="s">
        <v>583</v>
      </c>
      <c r="K494" t="s">
        <v>163</v>
      </c>
      <c r="L494" t="s">
        <v>572</v>
      </c>
      <c r="M494" t="s">
        <v>123</v>
      </c>
      <c r="N494" t="s">
        <v>209</v>
      </c>
      <c r="O494" t="s">
        <v>123</v>
      </c>
      <c r="P494" t="s">
        <v>101</v>
      </c>
      <c r="Q494">
        <v>136</v>
      </c>
      <c r="R494" t="s">
        <v>358</v>
      </c>
      <c r="S494" t="s">
        <v>599</v>
      </c>
      <c r="T494" t="s">
        <v>26</v>
      </c>
    </row>
    <row r="495" spans="1:20" x14ac:dyDescent="0.3">
      <c r="A495" t="s">
        <v>20</v>
      </c>
      <c r="B495" s="1">
        <v>43524</v>
      </c>
      <c r="C495">
        <v>16</v>
      </c>
      <c r="D495" t="s">
        <v>250</v>
      </c>
      <c r="E495" t="s">
        <v>205</v>
      </c>
      <c r="F495" t="s">
        <v>57</v>
      </c>
      <c r="G495">
        <v>60</v>
      </c>
      <c r="H495">
        <v>62</v>
      </c>
      <c r="I495">
        <v>57</v>
      </c>
      <c r="J495" t="s">
        <v>583</v>
      </c>
      <c r="K495" t="s">
        <v>383</v>
      </c>
      <c r="L495" t="s">
        <v>600</v>
      </c>
      <c r="M495" t="s">
        <v>450</v>
      </c>
      <c r="N495" t="s">
        <v>589</v>
      </c>
      <c r="O495" t="s">
        <v>450</v>
      </c>
      <c r="P495" t="s">
        <v>183</v>
      </c>
      <c r="Q495">
        <v>176</v>
      </c>
      <c r="R495" t="s">
        <v>55</v>
      </c>
      <c r="S495" t="s">
        <v>601</v>
      </c>
      <c r="T495" t="s">
        <v>26</v>
      </c>
    </row>
    <row r="496" spans="1:20" x14ac:dyDescent="0.3">
      <c r="A496" t="s">
        <v>20</v>
      </c>
      <c r="B496" s="1">
        <v>43524</v>
      </c>
      <c r="C496">
        <v>19</v>
      </c>
      <c r="D496" t="s">
        <v>243</v>
      </c>
      <c r="E496" t="s">
        <v>335</v>
      </c>
      <c r="F496" t="s">
        <v>247</v>
      </c>
      <c r="G496">
        <v>62</v>
      </c>
      <c r="H496">
        <v>62</v>
      </c>
      <c r="I496">
        <v>57</v>
      </c>
      <c r="J496" t="s">
        <v>292</v>
      </c>
      <c r="K496" t="s">
        <v>377</v>
      </c>
      <c r="L496" t="s">
        <v>570</v>
      </c>
      <c r="M496" t="s">
        <v>209</v>
      </c>
      <c r="N496" t="s">
        <v>188</v>
      </c>
      <c r="O496" t="s">
        <v>209</v>
      </c>
      <c r="P496" t="s">
        <v>134</v>
      </c>
      <c r="Q496">
        <v>187</v>
      </c>
      <c r="R496" t="s">
        <v>198</v>
      </c>
      <c r="S496" t="s">
        <v>602</v>
      </c>
      <c r="T496" t="s">
        <v>26</v>
      </c>
    </row>
    <row r="497" spans="1:20" x14ac:dyDescent="0.3">
      <c r="A497" t="s">
        <v>20</v>
      </c>
      <c r="B497" s="1">
        <v>43524</v>
      </c>
      <c r="C497">
        <v>18</v>
      </c>
      <c r="D497" t="s">
        <v>21</v>
      </c>
      <c r="E497" t="s">
        <v>335</v>
      </c>
      <c r="F497" t="s">
        <v>219</v>
      </c>
      <c r="G497">
        <v>58</v>
      </c>
      <c r="H497">
        <v>63</v>
      </c>
      <c r="I497">
        <v>57</v>
      </c>
      <c r="J497" t="s">
        <v>577</v>
      </c>
      <c r="K497" t="s">
        <v>35</v>
      </c>
      <c r="L497" t="s">
        <v>565</v>
      </c>
      <c r="M497" t="s">
        <v>188</v>
      </c>
      <c r="N497" t="s">
        <v>276</v>
      </c>
      <c r="O497" t="s">
        <v>188</v>
      </c>
      <c r="P497" t="s">
        <v>60</v>
      </c>
      <c r="Q497">
        <v>131</v>
      </c>
      <c r="R497" t="s">
        <v>217</v>
      </c>
      <c r="S497" t="s">
        <v>603</v>
      </c>
      <c r="T497" t="s">
        <v>26</v>
      </c>
    </row>
    <row r="498" spans="1:20" x14ac:dyDescent="0.3">
      <c r="A498" t="s">
        <v>20</v>
      </c>
      <c r="B498" s="1">
        <v>43525</v>
      </c>
      <c r="C498">
        <v>0</v>
      </c>
      <c r="D498" t="s">
        <v>192</v>
      </c>
      <c r="E498" t="s">
        <v>239</v>
      </c>
      <c r="F498" t="s">
        <v>187</v>
      </c>
      <c r="G498">
        <v>70</v>
      </c>
      <c r="H498">
        <v>71</v>
      </c>
      <c r="I498">
        <v>69</v>
      </c>
      <c r="J498" t="s">
        <v>393</v>
      </c>
      <c r="K498" t="s">
        <v>577</v>
      </c>
      <c r="L498" t="s">
        <v>397</v>
      </c>
      <c r="M498" t="s">
        <v>283</v>
      </c>
      <c r="N498" t="s">
        <v>283</v>
      </c>
      <c r="O498" t="s">
        <v>311</v>
      </c>
      <c r="P498" t="s">
        <v>60</v>
      </c>
      <c r="Q498">
        <v>175</v>
      </c>
      <c r="R498" t="s">
        <v>40</v>
      </c>
      <c r="S498" t="e" vm="72">
        <f>_FV(-3,"18")</f>
        <v>#VALUE!</v>
      </c>
      <c r="T498" t="s">
        <v>26</v>
      </c>
    </row>
    <row r="499" spans="1:20" x14ac:dyDescent="0.3">
      <c r="A499" t="s">
        <v>20</v>
      </c>
      <c r="B499" s="1">
        <v>43525</v>
      </c>
      <c r="C499">
        <v>13</v>
      </c>
      <c r="D499" t="s">
        <v>206</v>
      </c>
      <c r="E499" t="s">
        <v>281</v>
      </c>
      <c r="F499" t="s">
        <v>333</v>
      </c>
      <c r="G499">
        <v>69</v>
      </c>
      <c r="H499">
        <v>76</v>
      </c>
      <c r="I499">
        <v>68</v>
      </c>
      <c r="J499" t="s">
        <v>224</v>
      </c>
      <c r="K499" t="s">
        <v>44</v>
      </c>
      <c r="L499" t="s">
        <v>388</v>
      </c>
      <c r="M499" t="s">
        <v>604</v>
      </c>
      <c r="N499" t="s">
        <v>604</v>
      </c>
      <c r="O499" t="s">
        <v>605</v>
      </c>
      <c r="P499" t="s">
        <v>134</v>
      </c>
      <c r="Q499">
        <v>156</v>
      </c>
      <c r="R499" t="s">
        <v>440</v>
      </c>
      <c r="S499" t="s">
        <v>606</v>
      </c>
      <c r="T499" t="s">
        <v>26</v>
      </c>
    </row>
    <row r="500" spans="1:20" x14ac:dyDescent="0.3">
      <c r="A500" t="s">
        <v>20</v>
      </c>
      <c r="B500" s="1">
        <v>43525</v>
      </c>
      <c r="C500">
        <v>1</v>
      </c>
      <c r="D500" t="s">
        <v>157</v>
      </c>
      <c r="E500" t="s">
        <v>192</v>
      </c>
      <c r="F500" t="s">
        <v>157</v>
      </c>
      <c r="G500">
        <v>74</v>
      </c>
      <c r="H500">
        <v>74</v>
      </c>
      <c r="I500">
        <v>70</v>
      </c>
      <c r="J500" t="s">
        <v>383</v>
      </c>
      <c r="K500" t="s">
        <v>383</v>
      </c>
      <c r="L500" t="s">
        <v>397</v>
      </c>
      <c r="M500" t="s">
        <v>444</v>
      </c>
      <c r="N500" t="s">
        <v>444</v>
      </c>
      <c r="O500" t="s">
        <v>283</v>
      </c>
      <c r="P500" t="s">
        <v>83</v>
      </c>
      <c r="Q500">
        <v>174</v>
      </c>
      <c r="R500" t="s">
        <v>54</v>
      </c>
      <c r="S500" t="e" vm="54">
        <f>_FV(-3,"21")</f>
        <v>#VALUE!</v>
      </c>
      <c r="T500" t="s">
        <v>26</v>
      </c>
    </row>
    <row r="501" spans="1:20" x14ac:dyDescent="0.3">
      <c r="A501" t="s">
        <v>20</v>
      </c>
      <c r="B501" s="1">
        <v>43525</v>
      </c>
      <c r="C501">
        <v>2</v>
      </c>
      <c r="D501" t="s">
        <v>272</v>
      </c>
      <c r="E501" t="s">
        <v>157</v>
      </c>
      <c r="F501" t="s">
        <v>272</v>
      </c>
      <c r="G501">
        <v>75</v>
      </c>
      <c r="H501">
        <v>76</v>
      </c>
      <c r="I501">
        <v>74</v>
      </c>
      <c r="J501" t="s">
        <v>383</v>
      </c>
      <c r="K501" t="s">
        <v>368</v>
      </c>
      <c r="L501" t="s">
        <v>383</v>
      </c>
      <c r="M501" t="s">
        <v>595</v>
      </c>
      <c r="N501" t="s">
        <v>595</v>
      </c>
      <c r="O501" t="s">
        <v>444</v>
      </c>
      <c r="P501" t="s">
        <v>138</v>
      </c>
      <c r="Q501">
        <v>168</v>
      </c>
      <c r="R501" t="s">
        <v>207</v>
      </c>
      <c r="S501" t="e" vm="66">
        <f>_FV(-3,"31")</f>
        <v>#VALUE!</v>
      </c>
      <c r="T501" t="s">
        <v>26</v>
      </c>
    </row>
    <row r="502" spans="1:20" x14ac:dyDescent="0.3">
      <c r="A502" t="s">
        <v>20</v>
      </c>
      <c r="B502" s="1">
        <v>43525</v>
      </c>
      <c r="C502">
        <v>3</v>
      </c>
      <c r="D502" t="s">
        <v>72</v>
      </c>
      <c r="E502" t="s">
        <v>272</v>
      </c>
      <c r="F502" t="s">
        <v>72</v>
      </c>
      <c r="G502">
        <v>78</v>
      </c>
      <c r="H502">
        <v>78</v>
      </c>
      <c r="I502">
        <v>75</v>
      </c>
      <c r="J502" t="s">
        <v>292</v>
      </c>
      <c r="K502" t="s">
        <v>292</v>
      </c>
      <c r="L502" t="s">
        <v>383</v>
      </c>
      <c r="M502" t="s">
        <v>431</v>
      </c>
      <c r="N502" t="s">
        <v>595</v>
      </c>
      <c r="O502" t="s">
        <v>431</v>
      </c>
      <c r="P502" t="s">
        <v>83</v>
      </c>
      <c r="Q502">
        <v>161</v>
      </c>
      <c r="R502" t="s">
        <v>84</v>
      </c>
      <c r="S502" t="e" vm="23">
        <f>_FV(-2,"54")</f>
        <v>#VALUE!</v>
      </c>
      <c r="T502" t="s">
        <v>26</v>
      </c>
    </row>
    <row r="503" spans="1:20" x14ac:dyDescent="0.3">
      <c r="A503" t="s">
        <v>20</v>
      </c>
      <c r="B503" s="1">
        <v>43525</v>
      </c>
      <c r="C503">
        <v>4</v>
      </c>
      <c r="D503" t="s">
        <v>121</v>
      </c>
      <c r="E503" t="s">
        <v>72</v>
      </c>
      <c r="F503" t="s">
        <v>121</v>
      </c>
      <c r="G503">
        <v>81</v>
      </c>
      <c r="H503">
        <v>81</v>
      </c>
      <c r="I503">
        <v>78</v>
      </c>
      <c r="J503" t="s">
        <v>292</v>
      </c>
      <c r="K503" t="s">
        <v>37</v>
      </c>
      <c r="L503" t="s">
        <v>292</v>
      </c>
      <c r="M503" t="s">
        <v>357</v>
      </c>
      <c r="N503" t="s">
        <v>431</v>
      </c>
      <c r="O503" t="s">
        <v>357</v>
      </c>
      <c r="P503" t="s">
        <v>70</v>
      </c>
      <c r="Q503">
        <v>155</v>
      </c>
      <c r="R503" t="s">
        <v>30</v>
      </c>
      <c r="S503" t="e" vm="87">
        <f>_FV(-2,"85")</f>
        <v>#VALUE!</v>
      </c>
      <c r="T503" t="s">
        <v>26</v>
      </c>
    </row>
    <row r="504" spans="1:20" x14ac:dyDescent="0.3">
      <c r="A504" t="s">
        <v>20</v>
      </c>
      <c r="B504" s="1">
        <v>43525</v>
      </c>
      <c r="C504">
        <v>5</v>
      </c>
      <c r="D504" t="s">
        <v>95</v>
      </c>
      <c r="E504" t="s">
        <v>121</v>
      </c>
      <c r="F504" t="s">
        <v>95</v>
      </c>
      <c r="G504">
        <v>83</v>
      </c>
      <c r="H504">
        <v>83</v>
      </c>
      <c r="I504">
        <v>81</v>
      </c>
      <c r="J504" t="s">
        <v>292</v>
      </c>
      <c r="K504" t="s">
        <v>373</v>
      </c>
      <c r="L504" t="s">
        <v>388</v>
      </c>
      <c r="M504" t="s">
        <v>306</v>
      </c>
      <c r="N504" t="s">
        <v>357</v>
      </c>
      <c r="O504" t="s">
        <v>306</v>
      </c>
      <c r="P504" t="s">
        <v>97</v>
      </c>
      <c r="Q504">
        <v>164</v>
      </c>
      <c r="R504" t="s">
        <v>371</v>
      </c>
      <c r="S504" t="e" vm="27">
        <f>_FV(-2,"53")</f>
        <v>#VALUE!</v>
      </c>
      <c r="T504" t="s">
        <v>26</v>
      </c>
    </row>
    <row r="505" spans="1:20" x14ac:dyDescent="0.3">
      <c r="A505" t="s">
        <v>20</v>
      </c>
      <c r="B505" s="1">
        <v>43525</v>
      </c>
      <c r="C505">
        <v>6</v>
      </c>
      <c r="D505" t="s">
        <v>63</v>
      </c>
      <c r="E505" t="s">
        <v>95</v>
      </c>
      <c r="F505" t="s">
        <v>80</v>
      </c>
      <c r="G505">
        <v>85</v>
      </c>
      <c r="H505">
        <v>85</v>
      </c>
      <c r="I505">
        <v>83</v>
      </c>
      <c r="J505" t="s">
        <v>368</v>
      </c>
      <c r="K505" t="s">
        <v>388</v>
      </c>
      <c r="L505" t="s">
        <v>383</v>
      </c>
      <c r="M505" t="s">
        <v>315</v>
      </c>
      <c r="N505" t="s">
        <v>306</v>
      </c>
      <c r="O505" t="s">
        <v>315</v>
      </c>
      <c r="P505" t="s">
        <v>115</v>
      </c>
      <c r="Q505">
        <v>181</v>
      </c>
      <c r="R505" t="s">
        <v>217</v>
      </c>
      <c r="S505" t="e" vm="88">
        <f>_FV(-2,"76")</f>
        <v>#VALUE!</v>
      </c>
      <c r="T505" t="s">
        <v>26</v>
      </c>
    </row>
    <row r="506" spans="1:20" x14ac:dyDescent="0.3">
      <c r="A506" t="s">
        <v>20</v>
      </c>
      <c r="B506" s="1">
        <v>43525</v>
      </c>
      <c r="C506">
        <v>7</v>
      </c>
      <c r="D506" t="s">
        <v>136</v>
      </c>
      <c r="E506" t="s">
        <v>22</v>
      </c>
      <c r="F506" t="s">
        <v>80</v>
      </c>
      <c r="G506">
        <v>82</v>
      </c>
      <c r="H506">
        <v>85</v>
      </c>
      <c r="I506">
        <v>80</v>
      </c>
      <c r="J506" t="s">
        <v>397</v>
      </c>
      <c r="K506" t="s">
        <v>368</v>
      </c>
      <c r="L506" t="s">
        <v>588</v>
      </c>
      <c r="M506" t="s">
        <v>315</v>
      </c>
      <c r="N506" t="s">
        <v>23</v>
      </c>
      <c r="O506" t="s">
        <v>244</v>
      </c>
      <c r="P506" t="s">
        <v>83</v>
      </c>
      <c r="Q506">
        <v>146</v>
      </c>
      <c r="R506" t="s">
        <v>403</v>
      </c>
      <c r="S506" t="e" vm="71">
        <f>_FV(-1,"79")</f>
        <v>#VALUE!</v>
      </c>
      <c r="T506" t="s">
        <v>26</v>
      </c>
    </row>
    <row r="507" spans="1:20" x14ac:dyDescent="0.3">
      <c r="A507" t="s">
        <v>20</v>
      </c>
      <c r="B507" s="1">
        <v>43525</v>
      </c>
      <c r="C507">
        <v>8</v>
      </c>
      <c r="D507" t="s">
        <v>63</v>
      </c>
      <c r="E507" t="s">
        <v>136</v>
      </c>
      <c r="F507" t="s">
        <v>63</v>
      </c>
      <c r="G507">
        <v>85</v>
      </c>
      <c r="H507">
        <v>85</v>
      </c>
      <c r="I507">
        <v>82</v>
      </c>
      <c r="J507" t="s">
        <v>388</v>
      </c>
      <c r="K507" t="s">
        <v>388</v>
      </c>
      <c r="L507" t="s">
        <v>397</v>
      </c>
      <c r="M507" t="s">
        <v>312</v>
      </c>
      <c r="N507" t="s">
        <v>312</v>
      </c>
      <c r="O507" t="s">
        <v>315</v>
      </c>
      <c r="P507" t="s">
        <v>70</v>
      </c>
      <c r="Q507">
        <v>197</v>
      </c>
      <c r="R507" t="s">
        <v>151</v>
      </c>
      <c r="S507" t="e" vm="18">
        <f>_FV(-1,"75")</f>
        <v>#VALUE!</v>
      </c>
      <c r="T507" t="s">
        <v>26</v>
      </c>
    </row>
    <row r="508" spans="1:20" x14ac:dyDescent="0.3">
      <c r="A508" t="s">
        <v>20</v>
      </c>
      <c r="B508" s="1">
        <v>43525</v>
      </c>
      <c r="C508">
        <v>14</v>
      </c>
      <c r="D508" t="s">
        <v>200</v>
      </c>
      <c r="E508" t="s">
        <v>200</v>
      </c>
      <c r="F508" t="s">
        <v>206</v>
      </c>
      <c r="G508">
        <v>64</v>
      </c>
      <c r="H508">
        <v>69</v>
      </c>
      <c r="I508">
        <v>63</v>
      </c>
      <c r="J508" t="s">
        <v>361</v>
      </c>
      <c r="K508" t="s">
        <v>345</v>
      </c>
      <c r="L508" t="s">
        <v>393</v>
      </c>
      <c r="M508" t="s">
        <v>590</v>
      </c>
      <c r="N508" t="s">
        <v>607</v>
      </c>
      <c r="O508" t="s">
        <v>590</v>
      </c>
      <c r="P508" t="s">
        <v>128</v>
      </c>
      <c r="Q508">
        <v>162</v>
      </c>
      <c r="R508" t="s">
        <v>287</v>
      </c>
      <c r="S508" t="s">
        <v>608</v>
      </c>
      <c r="T508" t="s">
        <v>26</v>
      </c>
    </row>
    <row r="509" spans="1:20" x14ac:dyDescent="0.3">
      <c r="A509" t="s">
        <v>20</v>
      </c>
      <c r="B509" s="1">
        <v>43525</v>
      </c>
      <c r="C509">
        <v>9</v>
      </c>
      <c r="D509" t="s">
        <v>80</v>
      </c>
      <c r="E509" t="s">
        <v>87</v>
      </c>
      <c r="F509" t="s">
        <v>80</v>
      </c>
      <c r="G509">
        <v>86</v>
      </c>
      <c r="H509">
        <v>86</v>
      </c>
      <c r="I509">
        <v>85</v>
      </c>
      <c r="J509" t="s">
        <v>388</v>
      </c>
      <c r="K509" t="s">
        <v>388</v>
      </c>
      <c r="L509" t="s">
        <v>383</v>
      </c>
      <c r="M509" t="s">
        <v>273</v>
      </c>
      <c r="N509" t="s">
        <v>273</v>
      </c>
      <c r="O509" t="s">
        <v>312</v>
      </c>
      <c r="P509" t="s">
        <v>178</v>
      </c>
      <c r="Q509">
        <v>173</v>
      </c>
      <c r="R509" t="s">
        <v>92</v>
      </c>
      <c r="S509" t="e" vm="89">
        <f>_FV(-1,"77")</f>
        <v>#VALUE!</v>
      </c>
      <c r="T509" t="s">
        <v>26</v>
      </c>
    </row>
    <row r="510" spans="1:20" x14ac:dyDescent="0.3">
      <c r="A510" t="s">
        <v>20</v>
      </c>
      <c r="B510" s="1">
        <v>43525</v>
      </c>
      <c r="C510">
        <v>10</v>
      </c>
      <c r="D510" t="s">
        <v>109</v>
      </c>
      <c r="E510" t="s">
        <v>80</v>
      </c>
      <c r="F510" t="s">
        <v>73</v>
      </c>
      <c r="G510">
        <v>88</v>
      </c>
      <c r="H510">
        <v>88</v>
      </c>
      <c r="I510">
        <v>86</v>
      </c>
      <c r="J510" t="s">
        <v>37</v>
      </c>
      <c r="K510" t="s">
        <v>37</v>
      </c>
      <c r="L510" t="s">
        <v>368</v>
      </c>
      <c r="M510" t="s">
        <v>283</v>
      </c>
      <c r="N510" t="s">
        <v>283</v>
      </c>
      <c r="O510" t="s">
        <v>308</v>
      </c>
      <c r="P510" t="s">
        <v>133</v>
      </c>
      <c r="Q510">
        <v>122</v>
      </c>
      <c r="R510" t="s">
        <v>176</v>
      </c>
      <c r="S510" t="s">
        <v>609</v>
      </c>
      <c r="T510" t="s">
        <v>26</v>
      </c>
    </row>
    <row r="511" spans="1:20" x14ac:dyDescent="0.3">
      <c r="A511" t="s">
        <v>20</v>
      </c>
      <c r="B511" s="1">
        <v>43525</v>
      </c>
      <c r="C511">
        <v>11</v>
      </c>
      <c r="D511" t="s">
        <v>62</v>
      </c>
      <c r="E511" t="s">
        <v>88</v>
      </c>
      <c r="F511" t="s">
        <v>73</v>
      </c>
      <c r="G511">
        <v>82</v>
      </c>
      <c r="H511">
        <v>88</v>
      </c>
      <c r="I511">
        <v>82</v>
      </c>
      <c r="J511" t="s">
        <v>292</v>
      </c>
      <c r="K511" t="s">
        <v>396</v>
      </c>
      <c r="L511" t="s">
        <v>388</v>
      </c>
      <c r="M511" t="s">
        <v>431</v>
      </c>
      <c r="N511" t="s">
        <v>431</v>
      </c>
      <c r="O511" t="s">
        <v>283</v>
      </c>
      <c r="P511" t="s">
        <v>105</v>
      </c>
      <c r="Q511">
        <v>150</v>
      </c>
      <c r="R511" t="s">
        <v>68</v>
      </c>
      <c r="S511" t="s">
        <v>610</v>
      </c>
      <c r="T511" t="s">
        <v>26</v>
      </c>
    </row>
    <row r="512" spans="1:20" x14ac:dyDescent="0.3">
      <c r="A512" t="s">
        <v>20</v>
      </c>
      <c r="B512" s="1">
        <v>43525</v>
      </c>
      <c r="C512">
        <v>12</v>
      </c>
      <c r="D512" t="s">
        <v>286</v>
      </c>
      <c r="E512" t="s">
        <v>187</v>
      </c>
      <c r="F512" t="s">
        <v>62</v>
      </c>
      <c r="G512">
        <v>75</v>
      </c>
      <c r="H512">
        <v>83</v>
      </c>
      <c r="I512">
        <v>75</v>
      </c>
      <c r="J512" t="s">
        <v>292</v>
      </c>
      <c r="K512" t="s">
        <v>361</v>
      </c>
      <c r="L512" t="s">
        <v>388</v>
      </c>
      <c r="M512" t="s">
        <v>605</v>
      </c>
      <c r="N512" t="s">
        <v>605</v>
      </c>
      <c r="O512" t="s">
        <v>431</v>
      </c>
      <c r="P512" t="s">
        <v>101</v>
      </c>
      <c r="Q512">
        <v>128</v>
      </c>
      <c r="R512" t="s">
        <v>364</v>
      </c>
      <c r="S512" t="s">
        <v>611</v>
      </c>
      <c r="T512" t="s">
        <v>26</v>
      </c>
    </row>
    <row r="513" spans="1:20" x14ac:dyDescent="0.3">
      <c r="A513" t="s">
        <v>20</v>
      </c>
      <c r="B513" s="1">
        <v>43525</v>
      </c>
      <c r="C513">
        <v>15</v>
      </c>
      <c r="D513" t="s">
        <v>200</v>
      </c>
      <c r="E513" t="s">
        <v>342</v>
      </c>
      <c r="F513" t="s">
        <v>186</v>
      </c>
      <c r="G513">
        <v>62</v>
      </c>
      <c r="H513">
        <v>66</v>
      </c>
      <c r="I513">
        <v>60</v>
      </c>
      <c r="J513" t="s">
        <v>373</v>
      </c>
      <c r="K513" t="s">
        <v>35</v>
      </c>
      <c r="L513" t="s">
        <v>577</v>
      </c>
      <c r="M513" t="s">
        <v>595</v>
      </c>
      <c r="N513" t="s">
        <v>590</v>
      </c>
      <c r="O513" t="s">
        <v>595</v>
      </c>
      <c r="P513" t="s">
        <v>222</v>
      </c>
      <c r="Q513">
        <v>202</v>
      </c>
      <c r="R513" t="s">
        <v>339</v>
      </c>
      <c r="S513" t="s">
        <v>612</v>
      </c>
      <c r="T513" t="s">
        <v>26</v>
      </c>
    </row>
    <row r="514" spans="1:20" x14ac:dyDescent="0.3">
      <c r="A514" t="s">
        <v>20</v>
      </c>
      <c r="B514" s="1">
        <v>43525</v>
      </c>
      <c r="C514">
        <v>16</v>
      </c>
      <c r="D514" t="s">
        <v>108</v>
      </c>
      <c r="E514" t="s">
        <v>264</v>
      </c>
      <c r="F514" t="s">
        <v>107</v>
      </c>
      <c r="G514">
        <v>80</v>
      </c>
      <c r="H514">
        <v>82</v>
      </c>
      <c r="I514">
        <v>60</v>
      </c>
      <c r="J514" t="s">
        <v>216</v>
      </c>
      <c r="K514" t="s">
        <v>99</v>
      </c>
      <c r="L514" t="s">
        <v>577</v>
      </c>
      <c r="M514" t="s">
        <v>613</v>
      </c>
      <c r="N514" t="s">
        <v>595</v>
      </c>
      <c r="O514" t="s">
        <v>493</v>
      </c>
      <c r="P514" t="s">
        <v>358</v>
      </c>
      <c r="Q514">
        <v>226</v>
      </c>
      <c r="R514" t="s">
        <v>614</v>
      </c>
      <c r="S514" t="s">
        <v>615</v>
      </c>
      <c r="T514" t="s">
        <v>26</v>
      </c>
    </row>
    <row r="515" spans="1:20" x14ac:dyDescent="0.3">
      <c r="A515" t="s">
        <v>20</v>
      </c>
      <c r="B515" s="1">
        <v>43525</v>
      </c>
      <c r="C515">
        <v>17</v>
      </c>
      <c r="D515" t="s">
        <v>95</v>
      </c>
      <c r="E515" t="s">
        <v>157</v>
      </c>
      <c r="F515" t="s">
        <v>63</v>
      </c>
      <c r="G515">
        <v>89</v>
      </c>
      <c r="H515">
        <v>89</v>
      </c>
      <c r="I515">
        <v>78</v>
      </c>
      <c r="J515" t="s">
        <v>36</v>
      </c>
      <c r="K515" t="s">
        <v>36</v>
      </c>
      <c r="L515" t="s">
        <v>292</v>
      </c>
      <c r="M515" t="s">
        <v>407</v>
      </c>
      <c r="N515" t="s">
        <v>613</v>
      </c>
      <c r="O515" t="s">
        <v>407</v>
      </c>
      <c r="P515" t="s">
        <v>68</v>
      </c>
      <c r="Q515">
        <v>221</v>
      </c>
      <c r="R515" t="s">
        <v>614</v>
      </c>
      <c r="S515" t="s">
        <v>616</v>
      </c>
      <c r="T515" t="s">
        <v>270</v>
      </c>
    </row>
    <row r="516" spans="1:20" x14ac:dyDescent="0.3">
      <c r="A516" t="s">
        <v>20</v>
      </c>
      <c r="B516" s="1">
        <v>43525</v>
      </c>
      <c r="C516">
        <v>18</v>
      </c>
      <c r="D516" t="s">
        <v>204</v>
      </c>
      <c r="E516" t="s">
        <v>204</v>
      </c>
      <c r="F516" t="s">
        <v>95</v>
      </c>
      <c r="G516">
        <v>62</v>
      </c>
      <c r="H516">
        <v>90</v>
      </c>
      <c r="I516">
        <v>60</v>
      </c>
      <c r="J516" t="s">
        <v>397</v>
      </c>
      <c r="K516" t="s">
        <v>65</v>
      </c>
      <c r="L516" t="s">
        <v>575</v>
      </c>
      <c r="M516" t="s">
        <v>23</v>
      </c>
      <c r="N516" t="s">
        <v>407</v>
      </c>
      <c r="O516" t="s">
        <v>23</v>
      </c>
      <c r="P516" t="s">
        <v>101</v>
      </c>
      <c r="Q516">
        <v>205</v>
      </c>
      <c r="R516" t="s">
        <v>248</v>
      </c>
      <c r="S516" t="s">
        <v>617</v>
      </c>
      <c r="T516" t="s">
        <v>26</v>
      </c>
    </row>
    <row r="517" spans="1:20" x14ac:dyDescent="0.3">
      <c r="A517" t="s">
        <v>20</v>
      </c>
      <c r="B517" s="1">
        <v>43525</v>
      </c>
      <c r="C517">
        <v>19</v>
      </c>
      <c r="D517" t="s">
        <v>275</v>
      </c>
      <c r="E517" t="s">
        <v>215</v>
      </c>
      <c r="F517" t="s">
        <v>281</v>
      </c>
      <c r="G517">
        <v>65</v>
      </c>
      <c r="H517">
        <v>66</v>
      </c>
      <c r="I517">
        <v>57</v>
      </c>
      <c r="J517" t="s">
        <v>37</v>
      </c>
      <c r="K517" t="s">
        <v>224</v>
      </c>
      <c r="L517" t="s">
        <v>600</v>
      </c>
      <c r="M517" t="s">
        <v>188</v>
      </c>
      <c r="N517" t="s">
        <v>23</v>
      </c>
      <c r="O517" t="s">
        <v>188</v>
      </c>
      <c r="P517" t="s">
        <v>176</v>
      </c>
      <c r="Q517">
        <v>227</v>
      </c>
      <c r="R517" t="s">
        <v>354</v>
      </c>
      <c r="S517" t="s">
        <v>618</v>
      </c>
      <c r="T517" t="s">
        <v>26</v>
      </c>
    </row>
    <row r="518" spans="1:20" x14ac:dyDescent="0.3">
      <c r="A518" t="s">
        <v>20</v>
      </c>
      <c r="B518" s="1">
        <v>43525</v>
      </c>
      <c r="C518">
        <v>20</v>
      </c>
      <c r="D518" t="s">
        <v>195</v>
      </c>
      <c r="E518" t="s">
        <v>215</v>
      </c>
      <c r="F518" t="s">
        <v>195</v>
      </c>
      <c r="G518">
        <v>71</v>
      </c>
      <c r="H518">
        <v>71</v>
      </c>
      <c r="I518">
        <v>63</v>
      </c>
      <c r="J518" t="s">
        <v>224</v>
      </c>
      <c r="K518" t="s">
        <v>216</v>
      </c>
      <c r="L518" t="s">
        <v>397</v>
      </c>
      <c r="M518" t="s">
        <v>91</v>
      </c>
      <c r="N518" t="s">
        <v>91</v>
      </c>
      <c r="O518" t="s">
        <v>328</v>
      </c>
      <c r="P518" t="s">
        <v>183</v>
      </c>
      <c r="Q518">
        <v>230</v>
      </c>
      <c r="R518" t="s">
        <v>287</v>
      </c>
      <c r="S518" t="s">
        <v>619</v>
      </c>
      <c r="T518" t="s">
        <v>26</v>
      </c>
    </row>
    <row r="519" spans="1:20" x14ac:dyDescent="0.3">
      <c r="A519" t="s">
        <v>20</v>
      </c>
      <c r="B519" s="1">
        <v>43525</v>
      </c>
      <c r="C519">
        <v>21</v>
      </c>
      <c r="D519" t="s">
        <v>321</v>
      </c>
      <c r="E519" t="s">
        <v>202</v>
      </c>
      <c r="F519" t="s">
        <v>310</v>
      </c>
      <c r="G519">
        <v>72</v>
      </c>
      <c r="H519">
        <v>75</v>
      </c>
      <c r="I519">
        <v>70</v>
      </c>
      <c r="J519" t="s">
        <v>373</v>
      </c>
      <c r="K519" t="s">
        <v>163</v>
      </c>
      <c r="L519" t="s">
        <v>383</v>
      </c>
      <c r="M519" t="s">
        <v>91</v>
      </c>
      <c r="N519" t="s">
        <v>91</v>
      </c>
      <c r="O519" t="s">
        <v>328</v>
      </c>
      <c r="P519" t="s">
        <v>60</v>
      </c>
      <c r="Q519">
        <v>218</v>
      </c>
      <c r="R519" t="s">
        <v>198</v>
      </c>
      <c r="S519" t="s">
        <v>620</v>
      </c>
      <c r="T519" t="s">
        <v>26</v>
      </c>
    </row>
    <row r="520" spans="1:20" x14ac:dyDescent="0.3">
      <c r="A520" t="s">
        <v>20</v>
      </c>
      <c r="B520" s="1">
        <v>43525</v>
      </c>
      <c r="C520">
        <v>22</v>
      </c>
      <c r="D520" t="s">
        <v>156</v>
      </c>
      <c r="E520" t="s">
        <v>321</v>
      </c>
      <c r="F520" t="s">
        <v>156</v>
      </c>
      <c r="G520">
        <v>82</v>
      </c>
      <c r="H520">
        <v>82</v>
      </c>
      <c r="I520">
        <v>72</v>
      </c>
      <c r="J520" t="s">
        <v>49</v>
      </c>
      <c r="K520" t="s">
        <v>49</v>
      </c>
      <c r="L520" t="s">
        <v>37</v>
      </c>
      <c r="M520" t="s">
        <v>312</v>
      </c>
      <c r="N520" t="s">
        <v>312</v>
      </c>
      <c r="O520" t="s">
        <v>91</v>
      </c>
      <c r="P520" t="s">
        <v>115</v>
      </c>
      <c r="Q520">
        <v>159</v>
      </c>
      <c r="R520" t="s">
        <v>364</v>
      </c>
      <c r="S520" t="s">
        <v>621</v>
      </c>
      <c r="T520" t="s">
        <v>26</v>
      </c>
    </row>
    <row r="521" spans="1:20" x14ac:dyDescent="0.3">
      <c r="A521" t="s">
        <v>20</v>
      </c>
      <c r="B521" s="1">
        <v>43525</v>
      </c>
      <c r="C521">
        <v>23</v>
      </c>
      <c r="D521" t="s">
        <v>135</v>
      </c>
      <c r="E521" t="s">
        <v>156</v>
      </c>
      <c r="F521" t="s">
        <v>135</v>
      </c>
      <c r="G521">
        <v>86</v>
      </c>
      <c r="H521">
        <v>87</v>
      </c>
      <c r="I521">
        <v>82</v>
      </c>
      <c r="J521" t="s">
        <v>89</v>
      </c>
      <c r="K521" t="s">
        <v>89</v>
      </c>
      <c r="L521" t="s">
        <v>36</v>
      </c>
      <c r="M521" t="s">
        <v>273</v>
      </c>
      <c r="N521" t="s">
        <v>273</v>
      </c>
      <c r="O521" t="s">
        <v>312</v>
      </c>
      <c r="P521" t="s">
        <v>270</v>
      </c>
      <c r="Q521">
        <v>145</v>
      </c>
      <c r="R521" t="s">
        <v>154</v>
      </c>
      <c r="S521" t="e" vm="31">
        <f>_FV(-2,"71")</f>
        <v>#VALUE!</v>
      </c>
      <c r="T521" t="s">
        <v>26</v>
      </c>
    </row>
    <row r="522" spans="1:20" x14ac:dyDescent="0.3">
      <c r="A522" t="s">
        <v>20</v>
      </c>
      <c r="B522" s="1">
        <v>43526</v>
      </c>
      <c r="C522">
        <v>0</v>
      </c>
      <c r="D522" t="s">
        <v>121</v>
      </c>
      <c r="E522" t="s">
        <v>107</v>
      </c>
      <c r="F522" t="s">
        <v>121</v>
      </c>
      <c r="G522">
        <v>88</v>
      </c>
      <c r="H522">
        <v>88</v>
      </c>
      <c r="I522">
        <v>86</v>
      </c>
      <c r="J522" t="s">
        <v>89</v>
      </c>
      <c r="K522" t="s">
        <v>81</v>
      </c>
      <c r="L522" t="s">
        <v>89</v>
      </c>
      <c r="M522" t="s">
        <v>357</v>
      </c>
      <c r="N522" t="s">
        <v>357</v>
      </c>
      <c r="O522" t="s">
        <v>273</v>
      </c>
      <c r="P522" t="s">
        <v>174</v>
      </c>
      <c r="Q522">
        <v>256</v>
      </c>
      <c r="R522" t="s">
        <v>24</v>
      </c>
      <c r="S522" t="e" vm="35">
        <f>_FV(-2,"95")</f>
        <v>#VALUE!</v>
      </c>
      <c r="T522" t="s">
        <v>26</v>
      </c>
    </row>
    <row r="523" spans="1:20" x14ac:dyDescent="0.3">
      <c r="A523" t="s">
        <v>20</v>
      </c>
      <c r="B523" s="1">
        <v>43526</v>
      </c>
      <c r="C523">
        <v>1</v>
      </c>
      <c r="D523" t="s">
        <v>87</v>
      </c>
      <c r="E523" t="s">
        <v>71</v>
      </c>
      <c r="F523" t="s">
        <v>87</v>
      </c>
      <c r="G523">
        <v>92</v>
      </c>
      <c r="H523">
        <v>92</v>
      </c>
      <c r="I523">
        <v>87</v>
      </c>
      <c r="J523" t="s">
        <v>36</v>
      </c>
      <c r="K523" t="s">
        <v>99</v>
      </c>
      <c r="L523" t="s">
        <v>163</v>
      </c>
      <c r="M523" t="s">
        <v>613</v>
      </c>
      <c r="N523" t="s">
        <v>613</v>
      </c>
      <c r="O523" t="s">
        <v>357</v>
      </c>
      <c r="P523" t="s">
        <v>115</v>
      </c>
      <c r="Q523">
        <v>128</v>
      </c>
      <c r="R523" t="s">
        <v>154</v>
      </c>
      <c r="S523" t="e" vm="54">
        <f>_FV(-2,"21")</f>
        <v>#VALUE!</v>
      </c>
      <c r="T523" t="s">
        <v>24</v>
      </c>
    </row>
    <row r="524" spans="1:20" x14ac:dyDescent="0.3">
      <c r="A524" t="s">
        <v>20</v>
      </c>
      <c r="B524" s="1">
        <v>43526</v>
      </c>
      <c r="C524">
        <v>13</v>
      </c>
      <c r="D524" t="s">
        <v>72</v>
      </c>
      <c r="E524" t="s">
        <v>72</v>
      </c>
      <c r="F524" t="s">
        <v>136</v>
      </c>
      <c r="G524">
        <v>86</v>
      </c>
      <c r="H524">
        <v>94</v>
      </c>
      <c r="I524">
        <v>86</v>
      </c>
      <c r="J524" t="s">
        <v>81</v>
      </c>
      <c r="K524" t="s">
        <v>63</v>
      </c>
      <c r="L524" t="s">
        <v>49</v>
      </c>
      <c r="M524" t="s">
        <v>607</v>
      </c>
      <c r="N524" t="s">
        <v>607</v>
      </c>
      <c r="O524" t="s">
        <v>622</v>
      </c>
      <c r="P524" t="s">
        <v>124</v>
      </c>
      <c r="Q524">
        <v>148</v>
      </c>
      <c r="R524" t="s">
        <v>125</v>
      </c>
      <c r="S524" t="s">
        <v>623</v>
      </c>
      <c r="T524" t="s">
        <v>26</v>
      </c>
    </row>
    <row r="525" spans="1:20" x14ac:dyDescent="0.3">
      <c r="A525" t="s">
        <v>20</v>
      </c>
      <c r="B525" s="1">
        <v>43526</v>
      </c>
      <c r="C525">
        <v>2</v>
      </c>
      <c r="D525" t="s">
        <v>119</v>
      </c>
      <c r="E525" t="s">
        <v>87</v>
      </c>
      <c r="F525" t="s">
        <v>28</v>
      </c>
      <c r="G525">
        <v>93</v>
      </c>
      <c r="H525">
        <v>93</v>
      </c>
      <c r="I525">
        <v>92</v>
      </c>
      <c r="J525" t="s">
        <v>44</v>
      </c>
      <c r="K525" t="s">
        <v>36</v>
      </c>
      <c r="L525" t="s">
        <v>396</v>
      </c>
      <c r="M525" t="s">
        <v>595</v>
      </c>
      <c r="N525" t="s">
        <v>589</v>
      </c>
      <c r="O525" t="s">
        <v>613</v>
      </c>
      <c r="P525" t="s">
        <v>133</v>
      </c>
      <c r="Q525">
        <v>85</v>
      </c>
      <c r="R525" t="s">
        <v>127</v>
      </c>
      <c r="S525" t="e" vm="27">
        <f>_FV(-1,"53")</f>
        <v>#VALUE!</v>
      </c>
      <c r="T525" t="s">
        <v>76</v>
      </c>
    </row>
    <row r="526" spans="1:20" x14ac:dyDescent="0.3">
      <c r="A526" t="s">
        <v>20</v>
      </c>
      <c r="B526" s="1">
        <v>43526</v>
      </c>
      <c r="C526">
        <v>3</v>
      </c>
      <c r="D526" t="s">
        <v>65</v>
      </c>
      <c r="E526" t="s">
        <v>73</v>
      </c>
      <c r="F526" t="s">
        <v>64</v>
      </c>
      <c r="G526">
        <v>93</v>
      </c>
      <c r="H526">
        <v>93</v>
      </c>
      <c r="I526">
        <v>93</v>
      </c>
      <c r="J526" t="s">
        <v>163</v>
      </c>
      <c r="K526" t="s">
        <v>345</v>
      </c>
      <c r="L526" t="s">
        <v>35</v>
      </c>
      <c r="M526" t="s">
        <v>493</v>
      </c>
      <c r="N526" t="s">
        <v>589</v>
      </c>
      <c r="O526" t="s">
        <v>493</v>
      </c>
      <c r="P526" t="s">
        <v>178</v>
      </c>
      <c r="Q526">
        <v>12</v>
      </c>
      <c r="R526" t="s">
        <v>138</v>
      </c>
      <c r="S526" t="e" vm="37">
        <f>_FV(-1,"43")</f>
        <v>#VALUE!</v>
      </c>
      <c r="T526" t="s">
        <v>26</v>
      </c>
    </row>
    <row r="527" spans="1:20" x14ac:dyDescent="0.3">
      <c r="A527" t="s">
        <v>20</v>
      </c>
      <c r="B527" s="1">
        <v>43526</v>
      </c>
      <c r="C527">
        <v>4</v>
      </c>
      <c r="D527" t="s">
        <v>109</v>
      </c>
      <c r="E527" t="s">
        <v>109</v>
      </c>
      <c r="F527" t="s">
        <v>65</v>
      </c>
      <c r="G527">
        <v>94</v>
      </c>
      <c r="H527">
        <v>94</v>
      </c>
      <c r="I527">
        <v>93</v>
      </c>
      <c r="J527" t="s">
        <v>36</v>
      </c>
      <c r="K527" t="s">
        <v>36</v>
      </c>
      <c r="L527" t="s">
        <v>361</v>
      </c>
      <c r="M527" t="s">
        <v>363</v>
      </c>
      <c r="N527" t="s">
        <v>493</v>
      </c>
      <c r="O527" t="s">
        <v>363</v>
      </c>
      <c r="P527" t="s">
        <v>174</v>
      </c>
      <c r="Q527">
        <v>108</v>
      </c>
      <c r="R527" t="s">
        <v>97</v>
      </c>
      <c r="S527" t="e" vm="23">
        <f>_FV(-1,"54")</f>
        <v>#VALUE!</v>
      </c>
      <c r="T527" t="s">
        <v>26</v>
      </c>
    </row>
    <row r="528" spans="1:20" x14ac:dyDescent="0.3">
      <c r="A528" t="s">
        <v>20</v>
      </c>
      <c r="B528" s="1">
        <v>43526</v>
      </c>
      <c r="C528">
        <v>5</v>
      </c>
      <c r="D528" t="s">
        <v>73</v>
      </c>
      <c r="E528" t="s">
        <v>109</v>
      </c>
      <c r="F528" t="s">
        <v>73</v>
      </c>
      <c r="G528">
        <v>94</v>
      </c>
      <c r="H528">
        <v>94</v>
      </c>
      <c r="I528">
        <v>94</v>
      </c>
      <c r="J528" t="s">
        <v>345</v>
      </c>
      <c r="K528" t="s">
        <v>49</v>
      </c>
      <c r="L528" t="s">
        <v>345</v>
      </c>
      <c r="M528" t="s">
        <v>329</v>
      </c>
      <c r="N528" t="s">
        <v>363</v>
      </c>
      <c r="O528" t="s">
        <v>329</v>
      </c>
      <c r="P528" t="s">
        <v>178</v>
      </c>
      <c r="Q528">
        <v>159</v>
      </c>
      <c r="R528" t="s">
        <v>176</v>
      </c>
      <c r="S528" t="e" vm="15">
        <f>_FV(-1,"16")</f>
        <v>#VALUE!</v>
      </c>
      <c r="T528" t="s">
        <v>270</v>
      </c>
    </row>
    <row r="529" spans="1:20" x14ac:dyDescent="0.3">
      <c r="A529" t="s">
        <v>20</v>
      </c>
      <c r="B529" s="1">
        <v>43526</v>
      </c>
      <c r="C529">
        <v>7</v>
      </c>
      <c r="D529" t="s">
        <v>28</v>
      </c>
      <c r="E529" t="s">
        <v>73</v>
      </c>
      <c r="F529" t="s">
        <v>81</v>
      </c>
      <c r="G529">
        <v>94</v>
      </c>
      <c r="H529">
        <v>94</v>
      </c>
      <c r="I529">
        <v>94</v>
      </c>
      <c r="J529" t="s">
        <v>44</v>
      </c>
      <c r="K529" t="s">
        <v>345</v>
      </c>
      <c r="L529" t="s">
        <v>35</v>
      </c>
      <c r="M529" t="s">
        <v>306</v>
      </c>
      <c r="N529" t="s">
        <v>330</v>
      </c>
      <c r="O529" t="s">
        <v>312</v>
      </c>
      <c r="P529" t="s">
        <v>111</v>
      </c>
      <c r="Q529">
        <v>155</v>
      </c>
      <c r="R529" t="s">
        <v>207</v>
      </c>
      <c r="S529" t="e" vm="39">
        <f>_FV(0,"46")</f>
        <v>#VALUE!</v>
      </c>
      <c r="T529" t="s">
        <v>624</v>
      </c>
    </row>
    <row r="530" spans="1:20" x14ac:dyDescent="0.3">
      <c r="A530" t="s">
        <v>20</v>
      </c>
      <c r="B530" s="1">
        <v>43526</v>
      </c>
      <c r="C530">
        <v>6</v>
      </c>
      <c r="D530" t="s">
        <v>73</v>
      </c>
      <c r="E530" t="s">
        <v>80</v>
      </c>
      <c r="F530" t="s">
        <v>65</v>
      </c>
      <c r="G530">
        <v>94</v>
      </c>
      <c r="H530">
        <v>94</v>
      </c>
      <c r="I530">
        <v>94</v>
      </c>
      <c r="J530" t="s">
        <v>345</v>
      </c>
      <c r="K530" t="s">
        <v>49</v>
      </c>
      <c r="L530" t="s">
        <v>345</v>
      </c>
      <c r="M530" t="s">
        <v>330</v>
      </c>
      <c r="N530" t="s">
        <v>329</v>
      </c>
      <c r="O530" t="s">
        <v>330</v>
      </c>
      <c r="P530" t="s">
        <v>97</v>
      </c>
      <c r="Q530">
        <v>213</v>
      </c>
      <c r="R530" t="s">
        <v>151</v>
      </c>
      <c r="S530" t="e" vm="47">
        <f>_FV(0,"34")</f>
        <v>#VALUE!</v>
      </c>
      <c r="T530" t="s">
        <v>234</v>
      </c>
    </row>
    <row r="531" spans="1:20" x14ac:dyDescent="0.3">
      <c r="A531" t="s">
        <v>20</v>
      </c>
      <c r="B531" s="1">
        <v>43526</v>
      </c>
      <c r="C531">
        <v>8</v>
      </c>
      <c r="D531" t="s">
        <v>99</v>
      </c>
      <c r="E531" t="s">
        <v>64</v>
      </c>
      <c r="F531" t="s">
        <v>99</v>
      </c>
      <c r="G531">
        <v>94</v>
      </c>
      <c r="H531">
        <v>94</v>
      </c>
      <c r="I531">
        <v>94</v>
      </c>
      <c r="J531" t="s">
        <v>35</v>
      </c>
      <c r="K531" t="s">
        <v>361</v>
      </c>
      <c r="L531" t="s">
        <v>35</v>
      </c>
      <c r="M531" t="s">
        <v>23</v>
      </c>
      <c r="N531" t="s">
        <v>306</v>
      </c>
      <c r="O531" t="s">
        <v>23</v>
      </c>
      <c r="P531" t="s">
        <v>70</v>
      </c>
      <c r="Q531">
        <v>77</v>
      </c>
      <c r="R531" t="s">
        <v>183</v>
      </c>
      <c r="S531" t="e" vm="28">
        <f>_FV(-1,"52")</f>
        <v>#VALUE!</v>
      </c>
      <c r="T531" t="s">
        <v>124</v>
      </c>
    </row>
    <row r="532" spans="1:20" x14ac:dyDescent="0.3">
      <c r="A532" t="s">
        <v>20</v>
      </c>
      <c r="B532" s="1">
        <v>43526</v>
      </c>
      <c r="C532">
        <v>9</v>
      </c>
      <c r="D532" t="s">
        <v>99</v>
      </c>
      <c r="E532" t="s">
        <v>64</v>
      </c>
      <c r="F532" t="s">
        <v>99</v>
      </c>
      <c r="G532">
        <v>95</v>
      </c>
      <c r="H532">
        <v>95</v>
      </c>
      <c r="I532">
        <v>94</v>
      </c>
      <c r="J532" t="s">
        <v>35</v>
      </c>
      <c r="K532" t="s">
        <v>163</v>
      </c>
      <c r="L532" t="s">
        <v>216</v>
      </c>
      <c r="M532" t="s">
        <v>273</v>
      </c>
      <c r="N532" t="s">
        <v>273</v>
      </c>
      <c r="O532" t="s">
        <v>315</v>
      </c>
      <c r="P532" t="s">
        <v>133</v>
      </c>
      <c r="Q532">
        <v>159</v>
      </c>
      <c r="R532" t="s">
        <v>24</v>
      </c>
      <c r="S532" t="e" vm="76">
        <f>_FV(-1,"61")</f>
        <v>#VALUE!</v>
      </c>
      <c r="T532" t="s">
        <v>26</v>
      </c>
    </row>
    <row r="533" spans="1:20" x14ac:dyDescent="0.3">
      <c r="A533" t="s">
        <v>20</v>
      </c>
      <c r="B533" s="1">
        <v>43526</v>
      </c>
      <c r="C533">
        <v>10</v>
      </c>
      <c r="D533" t="s">
        <v>99</v>
      </c>
      <c r="E533" t="s">
        <v>99</v>
      </c>
      <c r="F533" t="s">
        <v>89</v>
      </c>
      <c r="G533">
        <v>95</v>
      </c>
      <c r="H533">
        <v>95</v>
      </c>
      <c r="I533">
        <v>94</v>
      </c>
      <c r="J533" t="s">
        <v>35</v>
      </c>
      <c r="K533" t="s">
        <v>35</v>
      </c>
      <c r="L533" t="s">
        <v>396</v>
      </c>
      <c r="M533" t="s">
        <v>283</v>
      </c>
      <c r="N533" t="s">
        <v>283</v>
      </c>
      <c r="O533" t="s">
        <v>273</v>
      </c>
      <c r="P533" t="s">
        <v>70</v>
      </c>
      <c r="Q533">
        <v>127</v>
      </c>
      <c r="R533" t="s">
        <v>92</v>
      </c>
      <c r="S533" t="s">
        <v>625</v>
      </c>
      <c r="T533" t="s">
        <v>26</v>
      </c>
    </row>
    <row r="534" spans="1:20" x14ac:dyDescent="0.3">
      <c r="A534" t="s">
        <v>20</v>
      </c>
      <c r="B534" s="1">
        <v>43526</v>
      </c>
      <c r="C534">
        <v>14</v>
      </c>
      <c r="D534" t="s">
        <v>265</v>
      </c>
      <c r="E534" t="s">
        <v>279</v>
      </c>
      <c r="F534" t="s">
        <v>135</v>
      </c>
      <c r="G534">
        <v>78</v>
      </c>
      <c r="H534">
        <v>86</v>
      </c>
      <c r="I534">
        <v>77</v>
      </c>
      <c r="J534" t="s">
        <v>36</v>
      </c>
      <c r="K534" t="s">
        <v>65</v>
      </c>
      <c r="L534" t="s">
        <v>163</v>
      </c>
      <c r="M534" t="s">
        <v>451</v>
      </c>
      <c r="N534" t="s">
        <v>607</v>
      </c>
      <c r="O534" t="s">
        <v>447</v>
      </c>
      <c r="P534" t="s">
        <v>134</v>
      </c>
      <c r="Q534">
        <v>162</v>
      </c>
      <c r="R534" t="s">
        <v>168</v>
      </c>
      <c r="S534" t="s">
        <v>626</v>
      </c>
      <c r="T534" t="s">
        <v>26</v>
      </c>
    </row>
    <row r="535" spans="1:20" x14ac:dyDescent="0.3">
      <c r="A535" t="s">
        <v>20</v>
      </c>
      <c r="B535" s="1">
        <v>43526</v>
      </c>
      <c r="C535">
        <v>11</v>
      </c>
      <c r="D535" t="s">
        <v>64</v>
      </c>
      <c r="E535" t="s">
        <v>119</v>
      </c>
      <c r="F535" t="s">
        <v>99</v>
      </c>
      <c r="G535">
        <v>95</v>
      </c>
      <c r="H535">
        <v>95</v>
      </c>
      <c r="I535">
        <v>94</v>
      </c>
      <c r="J535" t="s">
        <v>163</v>
      </c>
      <c r="K535" t="s">
        <v>163</v>
      </c>
      <c r="L535" t="s">
        <v>35</v>
      </c>
      <c r="M535" t="s">
        <v>431</v>
      </c>
      <c r="N535" t="s">
        <v>431</v>
      </c>
      <c r="O535" t="s">
        <v>283</v>
      </c>
      <c r="P535" t="s">
        <v>138</v>
      </c>
      <c r="Q535">
        <v>139</v>
      </c>
      <c r="R535" t="s">
        <v>116</v>
      </c>
      <c r="S535" t="s">
        <v>627</v>
      </c>
      <c r="T535" t="s">
        <v>138</v>
      </c>
    </row>
    <row r="536" spans="1:20" x14ac:dyDescent="0.3">
      <c r="A536" t="s">
        <v>20</v>
      </c>
      <c r="B536" s="1">
        <v>43526</v>
      </c>
      <c r="C536">
        <v>12</v>
      </c>
      <c r="D536" t="s">
        <v>136</v>
      </c>
      <c r="E536" t="s">
        <v>22</v>
      </c>
      <c r="F536" t="s">
        <v>28</v>
      </c>
      <c r="G536">
        <v>94</v>
      </c>
      <c r="H536">
        <v>95</v>
      </c>
      <c r="I536">
        <v>94</v>
      </c>
      <c r="J536" t="s">
        <v>99</v>
      </c>
      <c r="K536" t="s">
        <v>28</v>
      </c>
      <c r="L536" t="s">
        <v>44</v>
      </c>
      <c r="M536" t="s">
        <v>622</v>
      </c>
      <c r="N536" t="s">
        <v>622</v>
      </c>
      <c r="O536" t="s">
        <v>431</v>
      </c>
      <c r="P536" t="s">
        <v>124</v>
      </c>
      <c r="Q536">
        <v>147</v>
      </c>
      <c r="R536" t="s">
        <v>179</v>
      </c>
      <c r="S536" t="s">
        <v>628</v>
      </c>
      <c r="T536" t="s">
        <v>67</v>
      </c>
    </row>
    <row r="537" spans="1:20" x14ac:dyDescent="0.3">
      <c r="A537" t="s">
        <v>20</v>
      </c>
      <c r="B537" s="1">
        <v>43526</v>
      </c>
      <c r="C537">
        <v>15</v>
      </c>
      <c r="D537" t="s">
        <v>192</v>
      </c>
      <c r="E537" t="s">
        <v>256</v>
      </c>
      <c r="F537" t="s">
        <v>356</v>
      </c>
      <c r="G537">
        <v>78</v>
      </c>
      <c r="H537">
        <v>82</v>
      </c>
      <c r="I537">
        <v>72</v>
      </c>
      <c r="J537" t="s">
        <v>345</v>
      </c>
      <c r="K537" t="s">
        <v>136</v>
      </c>
      <c r="L537" t="s">
        <v>35</v>
      </c>
      <c r="M537" t="s">
        <v>595</v>
      </c>
      <c r="N537" t="s">
        <v>451</v>
      </c>
      <c r="O537" t="s">
        <v>595</v>
      </c>
      <c r="P537" t="s">
        <v>134</v>
      </c>
      <c r="Q537">
        <v>127</v>
      </c>
      <c r="R537" t="s">
        <v>280</v>
      </c>
      <c r="S537" t="s">
        <v>629</v>
      </c>
      <c r="T537" t="s">
        <v>26</v>
      </c>
    </row>
    <row r="538" spans="1:20" x14ac:dyDescent="0.3">
      <c r="A538" t="s">
        <v>20</v>
      </c>
      <c r="B538" s="1">
        <v>43526</v>
      </c>
      <c r="C538">
        <v>16</v>
      </c>
      <c r="D538" t="s">
        <v>333</v>
      </c>
      <c r="E538" t="s">
        <v>206</v>
      </c>
      <c r="F538" t="s">
        <v>333</v>
      </c>
      <c r="G538">
        <v>82</v>
      </c>
      <c r="H538">
        <v>83</v>
      </c>
      <c r="I538">
        <v>74</v>
      </c>
      <c r="J538" t="s">
        <v>100</v>
      </c>
      <c r="K538" t="s">
        <v>88</v>
      </c>
      <c r="L538" t="s">
        <v>345</v>
      </c>
      <c r="M538" t="s">
        <v>407</v>
      </c>
      <c r="N538" t="s">
        <v>595</v>
      </c>
      <c r="O538" t="s">
        <v>407</v>
      </c>
      <c r="P538" t="s">
        <v>173</v>
      </c>
      <c r="Q538">
        <v>181</v>
      </c>
      <c r="R538" t="s">
        <v>358</v>
      </c>
      <c r="S538" t="s">
        <v>630</v>
      </c>
      <c r="T538" t="s">
        <v>174</v>
      </c>
    </row>
    <row r="539" spans="1:20" x14ac:dyDescent="0.3">
      <c r="A539" t="s">
        <v>20</v>
      </c>
      <c r="B539" s="1">
        <v>43526</v>
      </c>
      <c r="C539">
        <v>17</v>
      </c>
      <c r="D539" t="s">
        <v>185</v>
      </c>
      <c r="E539" t="s">
        <v>275</v>
      </c>
      <c r="F539" t="s">
        <v>114</v>
      </c>
      <c r="G539">
        <v>75</v>
      </c>
      <c r="H539">
        <v>89</v>
      </c>
      <c r="I539">
        <v>74</v>
      </c>
      <c r="J539" t="s">
        <v>28</v>
      </c>
      <c r="K539" t="s">
        <v>121</v>
      </c>
      <c r="L539" t="s">
        <v>100</v>
      </c>
      <c r="M539" t="s">
        <v>312</v>
      </c>
      <c r="N539" t="s">
        <v>407</v>
      </c>
      <c r="O539" t="s">
        <v>312</v>
      </c>
      <c r="P539" t="s">
        <v>101</v>
      </c>
      <c r="Q539">
        <v>199</v>
      </c>
      <c r="R539" t="s">
        <v>289</v>
      </c>
      <c r="S539" t="s">
        <v>631</v>
      </c>
      <c r="T539" t="s">
        <v>270</v>
      </c>
    </row>
    <row r="540" spans="1:20" x14ac:dyDescent="0.3">
      <c r="A540" t="s">
        <v>20</v>
      </c>
      <c r="B540" s="1">
        <v>43526</v>
      </c>
      <c r="C540">
        <v>18</v>
      </c>
      <c r="D540" t="s">
        <v>272</v>
      </c>
      <c r="E540" t="s">
        <v>27</v>
      </c>
      <c r="F540" t="s">
        <v>108</v>
      </c>
      <c r="G540">
        <v>89</v>
      </c>
      <c r="H540">
        <v>89</v>
      </c>
      <c r="I540">
        <v>68</v>
      </c>
      <c r="J540" t="s">
        <v>109</v>
      </c>
      <c r="K540" t="s">
        <v>87</v>
      </c>
      <c r="L540" t="s">
        <v>44</v>
      </c>
      <c r="M540" t="s">
        <v>188</v>
      </c>
      <c r="N540" t="s">
        <v>312</v>
      </c>
      <c r="O540" t="s">
        <v>328</v>
      </c>
      <c r="P540" t="s">
        <v>147</v>
      </c>
      <c r="Q540">
        <v>187</v>
      </c>
      <c r="R540" t="s">
        <v>419</v>
      </c>
      <c r="S540" t="s">
        <v>632</v>
      </c>
      <c r="T540" t="s">
        <v>70</v>
      </c>
    </row>
    <row r="541" spans="1:20" x14ac:dyDescent="0.3">
      <c r="A541" t="s">
        <v>20</v>
      </c>
      <c r="B541" s="1">
        <v>43526</v>
      </c>
      <c r="C541">
        <v>19</v>
      </c>
      <c r="D541" t="s">
        <v>79</v>
      </c>
      <c r="E541" t="s">
        <v>233</v>
      </c>
      <c r="F541" t="s">
        <v>79</v>
      </c>
      <c r="G541">
        <v>91</v>
      </c>
      <c r="H541">
        <v>91</v>
      </c>
      <c r="I541">
        <v>82</v>
      </c>
      <c r="J541" t="s">
        <v>49</v>
      </c>
      <c r="K541" t="s">
        <v>95</v>
      </c>
      <c r="L541" t="s">
        <v>163</v>
      </c>
      <c r="M541" t="s">
        <v>328</v>
      </c>
      <c r="N541" t="s">
        <v>188</v>
      </c>
      <c r="O541" t="s">
        <v>122</v>
      </c>
      <c r="P541" t="s">
        <v>182</v>
      </c>
      <c r="Q541">
        <v>177</v>
      </c>
      <c r="R541" t="s">
        <v>343</v>
      </c>
      <c r="S541" t="s">
        <v>633</v>
      </c>
      <c r="T541" t="s">
        <v>70</v>
      </c>
    </row>
    <row r="542" spans="1:20" x14ac:dyDescent="0.3">
      <c r="A542" t="s">
        <v>20</v>
      </c>
      <c r="B542" s="1">
        <v>43526</v>
      </c>
      <c r="C542">
        <v>20</v>
      </c>
      <c r="D542" t="s">
        <v>149</v>
      </c>
      <c r="E542" t="s">
        <v>107</v>
      </c>
      <c r="F542" t="s">
        <v>22</v>
      </c>
      <c r="G542">
        <v>84</v>
      </c>
      <c r="H542">
        <v>92</v>
      </c>
      <c r="I542">
        <v>84</v>
      </c>
      <c r="J542" t="s">
        <v>163</v>
      </c>
      <c r="K542" t="s">
        <v>119</v>
      </c>
      <c r="L542" t="s">
        <v>163</v>
      </c>
      <c r="M542" t="s">
        <v>122</v>
      </c>
      <c r="N542" t="s">
        <v>328</v>
      </c>
      <c r="O542" t="s">
        <v>122</v>
      </c>
      <c r="P542" t="s">
        <v>86</v>
      </c>
      <c r="Q542">
        <v>177</v>
      </c>
      <c r="R542" t="s">
        <v>102</v>
      </c>
      <c r="S542" t="s">
        <v>634</v>
      </c>
      <c r="T542" t="s">
        <v>174</v>
      </c>
    </row>
    <row r="543" spans="1:20" x14ac:dyDescent="0.3">
      <c r="A543" t="s">
        <v>20</v>
      </c>
      <c r="B543" s="1">
        <v>43526</v>
      </c>
      <c r="C543">
        <v>21</v>
      </c>
      <c r="D543" t="s">
        <v>118</v>
      </c>
      <c r="E543" t="s">
        <v>114</v>
      </c>
      <c r="F543" t="s">
        <v>118</v>
      </c>
      <c r="G543">
        <v>85</v>
      </c>
      <c r="H543">
        <v>86</v>
      </c>
      <c r="I543">
        <v>80</v>
      </c>
      <c r="J543" t="s">
        <v>44</v>
      </c>
      <c r="K543" t="s">
        <v>36</v>
      </c>
      <c r="L543" t="s">
        <v>373</v>
      </c>
      <c r="M543" t="s">
        <v>141</v>
      </c>
      <c r="N543" t="s">
        <v>328</v>
      </c>
      <c r="O543" t="s">
        <v>122</v>
      </c>
      <c r="P543" t="s">
        <v>77</v>
      </c>
      <c r="Q543">
        <v>160</v>
      </c>
      <c r="R543" t="s">
        <v>289</v>
      </c>
      <c r="S543" t="s">
        <v>635</v>
      </c>
      <c r="T543" t="s">
        <v>26</v>
      </c>
    </row>
    <row r="544" spans="1:20" x14ac:dyDescent="0.3">
      <c r="A544" t="s">
        <v>20</v>
      </c>
      <c r="B544" s="1">
        <v>43526</v>
      </c>
      <c r="C544">
        <v>22</v>
      </c>
      <c r="D544" t="s">
        <v>22</v>
      </c>
      <c r="E544" t="s">
        <v>148</v>
      </c>
      <c r="F544" t="s">
        <v>22</v>
      </c>
      <c r="G544">
        <v>89</v>
      </c>
      <c r="H544">
        <v>89</v>
      </c>
      <c r="I544">
        <v>85</v>
      </c>
      <c r="J544" t="s">
        <v>361</v>
      </c>
      <c r="K544" t="s">
        <v>361</v>
      </c>
      <c r="L544" t="s">
        <v>35</v>
      </c>
      <c r="M544" t="s">
        <v>91</v>
      </c>
      <c r="N544" t="s">
        <v>91</v>
      </c>
      <c r="O544" t="s">
        <v>141</v>
      </c>
      <c r="P544" t="s">
        <v>268</v>
      </c>
      <c r="Q544">
        <v>160</v>
      </c>
      <c r="R544" t="s">
        <v>84</v>
      </c>
      <c r="S544" t="s">
        <v>636</v>
      </c>
      <c r="T544" t="s">
        <v>26</v>
      </c>
    </row>
    <row r="545" spans="1:20" x14ac:dyDescent="0.3">
      <c r="A545" t="s">
        <v>20</v>
      </c>
      <c r="B545" s="1">
        <v>43526</v>
      </c>
      <c r="C545">
        <v>23</v>
      </c>
      <c r="D545" t="s">
        <v>22</v>
      </c>
      <c r="E545" t="s">
        <v>79</v>
      </c>
      <c r="F545" t="s">
        <v>22</v>
      </c>
      <c r="G545">
        <v>87</v>
      </c>
      <c r="H545">
        <v>90</v>
      </c>
      <c r="I545">
        <v>87</v>
      </c>
      <c r="J545" t="s">
        <v>377</v>
      </c>
      <c r="K545" t="s">
        <v>163</v>
      </c>
      <c r="L545" t="s">
        <v>377</v>
      </c>
      <c r="M545" t="s">
        <v>306</v>
      </c>
      <c r="N545" t="s">
        <v>306</v>
      </c>
      <c r="O545" t="s">
        <v>91</v>
      </c>
      <c r="P545" t="s">
        <v>134</v>
      </c>
      <c r="Q545">
        <v>169</v>
      </c>
      <c r="R545" t="s">
        <v>287</v>
      </c>
      <c r="S545" t="e" vm="52">
        <f>_FV(-2,"56")</f>
        <v>#VALUE!</v>
      </c>
      <c r="T545" t="s">
        <v>26</v>
      </c>
    </row>
    <row r="546" spans="1:20" x14ac:dyDescent="0.3">
      <c r="A546" t="s">
        <v>20</v>
      </c>
      <c r="B546" s="1">
        <v>43527</v>
      </c>
      <c r="C546">
        <v>0</v>
      </c>
      <c r="D546" t="s">
        <v>63</v>
      </c>
      <c r="E546" t="s">
        <v>22</v>
      </c>
      <c r="F546" t="s">
        <v>63</v>
      </c>
      <c r="G546">
        <v>87</v>
      </c>
      <c r="H546">
        <v>88</v>
      </c>
      <c r="I546">
        <v>87</v>
      </c>
      <c r="J546" t="s">
        <v>373</v>
      </c>
      <c r="K546" t="s">
        <v>216</v>
      </c>
      <c r="L546" t="s">
        <v>373</v>
      </c>
      <c r="M546" t="s">
        <v>308</v>
      </c>
      <c r="N546" t="s">
        <v>308</v>
      </c>
      <c r="O546" t="s">
        <v>306</v>
      </c>
      <c r="P546" t="s">
        <v>77</v>
      </c>
      <c r="Q546">
        <v>152</v>
      </c>
      <c r="R546" t="s">
        <v>217</v>
      </c>
      <c r="S546" t="e" vm="35">
        <f>_FV(-1,"95")</f>
        <v>#VALUE!</v>
      </c>
      <c r="T546" t="s">
        <v>26</v>
      </c>
    </row>
    <row r="547" spans="1:20" x14ac:dyDescent="0.3">
      <c r="A547" t="s">
        <v>20</v>
      </c>
      <c r="B547" s="1">
        <v>43527</v>
      </c>
      <c r="C547">
        <v>1</v>
      </c>
      <c r="D547" t="s">
        <v>109</v>
      </c>
      <c r="E547" t="s">
        <v>63</v>
      </c>
      <c r="F547" t="s">
        <v>73</v>
      </c>
      <c r="G547">
        <v>87</v>
      </c>
      <c r="H547">
        <v>88</v>
      </c>
      <c r="I547">
        <v>87</v>
      </c>
      <c r="J547" t="s">
        <v>292</v>
      </c>
      <c r="K547" t="s">
        <v>373</v>
      </c>
      <c r="L547" t="s">
        <v>292</v>
      </c>
      <c r="M547" t="s">
        <v>444</v>
      </c>
      <c r="N547" t="s">
        <v>444</v>
      </c>
      <c r="O547" t="s">
        <v>308</v>
      </c>
      <c r="P547" t="s">
        <v>105</v>
      </c>
      <c r="Q547">
        <v>163</v>
      </c>
      <c r="R547" t="s">
        <v>151</v>
      </c>
      <c r="S547" t="e" vm="89">
        <f>_FV(-2,"77")</f>
        <v>#VALUE!</v>
      </c>
      <c r="T547" t="s">
        <v>26</v>
      </c>
    </row>
    <row r="548" spans="1:20" x14ac:dyDescent="0.3">
      <c r="A548" t="s">
        <v>20</v>
      </c>
      <c r="B548" s="1">
        <v>43527</v>
      </c>
      <c r="C548">
        <v>13</v>
      </c>
      <c r="D548" t="s">
        <v>107</v>
      </c>
      <c r="E548" t="s">
        <v>108</v>
      </c>
      <c r="F548" t="s">
        <v>79</v>
      </c>
      <c r="G548">
        <v>83</v>
      </c>
      <c r="H548">
        <v>89</v>
      </c>
      <c r="I548">
        <v>82</v>
      </c>
      <c r="J548" t="s">
        <v>44</v>
      </c>
      <c r="K548" t="s">
        <v>100</v>
      </c>
      <c r="L548" t="s">
        <v>44</v>
      </c>
      <c r="M548" t="s">
        <v>637</v>
      </c>
      <c r="N548" t="s">
        <v>622</v>
      </c>
      <c r="O548" t="s">
        <v>613</v>
      </c>
      <c r="P548" t="s">
        <v>268</v>
      </c>
      <c r="Q548">
        <v>146</v>
      </c>
      <c r="R548" t="s">
        <v>151</v>
      </c>
      <c r="S548" t="s">
        <v>638</v>
      </c>
      <c r="T548" t="s">
        <v>26</v>
      </c>
    </row>
    <row r="549" spans="1:20" x14ac:dyDescent="0.3">
      <c r="A549" t="s">
        <v>20</v>
      </c>
      <c r="B549" s="1">
        <v>43527</v>
      </c>
      <c r="C549">
        <v>2</v>
      </c>
      <c r="D549" t="s">
        <v>73</v>
      </c>
      <c r="E549" t="s">
        <v>109</v>
      </c>
      <c r="F549" t="s">
        <v>73</v>
      </c>
      <c r="G549">
        <v>88</v>
      </c>
      <c r="H549">
        <v>88</v>
      </c>
      <c r="I549">
        <v>86</v>
      </c>
      <c r="J549" t="s">
        <v>37</v>
      </c>
      <c r="K549" t="s">
        <v>37</v>
      </c>
      <c r="L549" t="s">
        <v>388</v>
      </c>
      <c r="M549" t="s">
        <v>444</v>
      </c>
      <c r="N549" t="s">
        <v>494</v>
      </c>
      <c r="O549" t="s">
        <v>444</v>
      </c>
      <c r="P549" t="s">
        <v>115</v>
      </c>
      <c r="Q549">
        <v>173</v>
      </c>
      <c r="R549" t="s">
        <v>40</v>
      </c>
      <c r="S549" t="e" vm="54">
        <f>_FV(-2,"21")</f>
        <v>#VALUE!</v>
      </c>
      <c r="T549" t="s">
        <v>26</v>
      </c>
    </row>
    <row r="550" spans="1:20" x14ac:dyDescent="0.3">
      <c r="A550" t="s">
        <v>20</v>
      </c>
      <c r="B550" s="1">
        <v>43527</v>
      </c>
      <c r="C550">
        <v>3</v>
      </c>
      <c r="D550" t="s">
        <v>109</v>
      </c>
      <c r="E550" t="s">
        <v>109</v>
      </c>
      <c r="F550" t="s">
        <v>73</v>
      </c>
      <c r="G550">
        <v>88</v>
      </c>
      <c r="H550">
        <v>88</v>
      </c>
      <c r="I550">
        <v>88</v>
      </c>
      <c r="J550" t="s">
        <v>373</v>
      </c>
      <c r="K550" t="s">
        <v>373</v>
      </c>
      <c r="L550" t="s">
        <v>37</v>
      </c>
      <c r="M550" t="s">
        <v>422</v>
      </c>
      <c r="N550" t="s">
        <v>494</v>
      </c>
      <c r="O550" t="s">
        <v>422</v>
      </c>
      <c r="P550" t="s">
        <v>134</v>
      </c>
      <c r="Q550">
        <v>176</v>
      </c>
      <c r="R550" t="s">
        <v>179</v>
      </c>
      <c r="S550" t="e" vm="47">
        <f>_FV(-3,"34")</f>
        <v>#VALUE!</v>
      </c>
      <c r="T550" t="s">
        <v>26</v>
      </c>
    </row>
    <row r="551" spans="1:20" x14ac:dyDescent="0.3">
      <c r="A551" t="s">
        <v>20</v>
      </c>
      <c r="B551" s="1">
        <v>43527</v>
      </c>
      <c r="C551">
        <v>4</v>
      </c>
      <c r="D551" t="s">
        <v>109</v>
      </c>
      <c r="E551" t="s">
        <v>80</v>
      </c>
      <c r="F551" t="s">
        <v>109</v>
      </c>
      <c r="G551">
        <v>89</v>
      </c>
      <c r="H551">
        <v>89</v>
      </c>
      <c r="I551">
        <v>88</v>
      </c>
      <c r="J551" t="s">
        <v>224</v>
      </c>
      <c r="K551" t="s">
        <v>377</v>
      </c>
      <c r="L551" t="s">
        <v>373</v>
      </c>
      <c r="M551" t="s">
        <v>283</v>
      </c>
      <c r="N551" t="s">
        <v>450</v>
      </c>
      <c r="O551" t="s">
        <v>283</v>
      </c>
      <c r="P551" t="s">
        <v>77</v>
      </c>
      <c r="Q551">
        <v>211</v>
      </c>
      <c r="R551" t="s">
        <v>154</v>
      </c>
      <c r="S551" t="e" vm="11">
        <f>_FV(-2,"66")</f>
        <v>#VALUE!</v>
      </c>
      <c r="T551" t="s">
        <v>26</v>
      </c>
    </row>
    <row r="552" spans="1:20" x14ac:dyDescent="0.3">
      <c r="A552" t="s">
        <v>20</v>
      </c>
      <c r="B552" s="1">
        <v>43527</v>
      </c>
      <c r="C552">
        <v>5</v>
      </c>
      <c r="D552" t="s">
        <v>65</v>
      </c>
      <c r="E552" t="s">
        <v>109</v>
      </c>
      <c r="F552" t="s">
        <v>119</v>
      </c>
      <c r="G552">
        <v>91</v>
      </c>
      <c r="H552">
        <v>91</v>
      </c>
      <c r="I552">
        <v>89</v>
      </c>
      <c r="J552" t="s">
        <v>396</v>
      </c>
      <c r="K552" t="s">
        <v>396</v>
      </c>
      <c r="L552" t="s">
        <v>224</v>
      </c>
      <c r="M552" t="s">
        <v>245</v>
      </c>
      <c r="N552" t="s">
        <v>283</v>
      </c>
      <c r="O552" t="s">
        <v>245</v>
      </c>
      <c r="P552" t="s">
        <v>138</v>
      </c>
      <c r="Q552">
        <v>166</v>
      </c>
      <c r="R552" t="s">
        <v>40</v>
      </c>
      <c r="S552" t="e" vm="42">
        <f>_FV(-2,"20")</f>
        <v>#VALUE!</v>
      </c>
      <c r="T552" t="s">
        <v>26</v>
      </c>
    </row>
    <row r="553" spans="1:20" x14ac:dyDescent="0.3">
      <c r="A553" t="s">
        <v>20</v>
      </c>
      <c r="B553" s="1">
        <v>43527</v>
      </c>
      <c r="C553">
        <v>6</v>
      </c>
      <c r="D553" t="s">
        <v>119</v>
      </c>
      <c r="E553" t="s">
        <v>73</v>
      </c>
      <c r="F553" t="s">
        <v>119</v>
      </c>
      <c r="G553">
        <v>92</v>
      </c>
      <c r="H553">
        <v>92</v>
      </c>
      <c r="I553">
        <v>91</v>
      </c>
      <c r="J553" t="s">
        <v>216</v>
      </c>
      <c r="K553" t="s">
        <v>35</v>
      </c>
      <c r="L553" t="s">
        <v>396</v>
      </c>
      <c r="M553" t="s">
        <v>188</v>
      </c>
      <c r="N553" t="s">
        <v>311</v>
      </c>
      <c r="O553" t="s">
        <v>188</v>
      </c>
      <c r="P553" t="s">
        <v>268</v>
      </c>
      <c r="Q553">
        <v>172</v>
      </c>
      <c r="R553" t="s">
        <v>54</v>
      </c>
      <c r="S553" t="e" vm="81">
        <f>_FV(-2,"62")</f>
        <v>#VALUE!</v>
      </c>
      <c r="T553" t="s">
        <v>270</v>
      </c>
    </row>
    <row r="554" spans="1:20" x14ac:dyDescent="0.3">
      <c r="A554" t="s">
        <v>20</v>
      </c>
      <c r="B554" s="1">
        <v>43527</v>
      </c>
      <c r="C554">
        <v>8</v>
      </c>
      <c r="D554" t="s">
        <v>64</v>
      </c>
      <c r="E554" t="s">
        <v>64</v>
      </c>
      <c r="F554" t="s">
        <v>81</v>
      </c>
      <c r="G554">
        <v>92</v>
      </c>
      <c r="H554">
        <v>93</v>
      </c>
      <c r="I554">
        <v>92</v>
      </c>
      <c r="J554" t="s">
        <v>377</v>
      </c>
      <c r="K554" t="s">
        <v>216</v>
      </c>
      <c r="L554" t="s">
        <v>377</v>
      </c>
      <c r="M554" t="s">
        <v>91</v>
      </c>
      <c r="N554" t="s">
        <v>91</v>
      </c>
      <c r="O554" t="s">
        <v>328</v>
      </c>
      <c r="P554" t="s">
        <v>268</v>
      </c>
      <c r="Q554">
        <v>145</v>
      </c>
      <c r="R554" t="s">
        <v>440</v>
      </c>
      <c r="S554" t="e" vm="32">
        <f>_FV(-2,"42")</f>
        <v>#VALUE!</v>
      </c>
      <c r="T554" t="s">
        <v>26</v>
      </c>
    </row>
    <row r="555" spans="1:20" x14ac:dyDescent="0.3">
      <c r="A555" t="s">
        <v>20</v>
      </c>
      <c r="B555" s="1">
        <v>43527</v>
      </c>
      <c r="C555">
        <v>7</v>
      </c>
      <c r="D555" t="s">
        <v>28</v>
      </c>
      <c r="E555" t="s">
        <v>119</v>
      </c>
      <c r="F555" t="s">
        <v>28</v>
      </c>
      <c r="G555">
        <v>93</v>
      </c>
      <c r="H555">
        <v>93</v>
      </c>
      <c r="I555">
        <v>92</v>
      </c>
      <c r="J555" t="s">
        <v>216</v>
      </c>
      <c r="K555" t="s">
        <v>35</v>
      </c>
      <c r="L555" t="s">
        <v>396</v>
      </c>
      <c r="M555" t="s">
        <v>328</v>
      </c>
      <c r="N555" t="s">
        <v>188</v>
      </c>
      <c r="O555" t="s">
        <v>122</v>
      </c>
      <c r="P555" t="s">
        <v>70</v>
      </c>
      <c r="Q555">
        <v>161</v>
      </c>
      <c r="R555" t="s">
        <v>125</v>
      </c>
      <c r="S555" t="e" vm="90">
        <f>_FV(-2,"13")</f>
        <v>#VALUE!</v>
      </c>
      <c r="T555" t="s">
        <v>26</v>
      </c>
    </row>
    <row r="556" spans="1:20" x14ac:dyDescent="0.3">
      <c r="A556" t="s">
        <v>20</v>
      </c>
      <c r="B556" s="1">
        <v>43527</v>
      </c>
      <c r="C556">
        <v>9</v>
      </c>
      <c r="D556" t="s">
        <v>99</v>
      </c>
      <c r="E556" t="s">
        <v>64</v>
      </c>
      <c r="F556" t="s">
        <v>99</v>
      </c>
      <c r="G556">
        <v>91</v>
      </c>
      <c r="H556">
        <v>92</v>
      </c>
      <c r="I556">
        <v>91</v>
      </c>
      <c r="J556" t="s">
        <v>37</v>
      </c>
      <c r="K556" t="s">
        <v>396</v>
      </c>
      <c r="L556" t="s">
        <v>37</v>
      </c>
      <c r="M556" t="s">
        <v>23</v>
      </c>
      <c r="N556" t="s">
        <v>23</v>
      </c>
      <c r="O556" t="s">
        <v>91</v>
      </c>
      <c r="P556" t="s">
        <v>105</v>
      </c>
      <c r="Q556">
        <v>130</v>
      </c>
      <c r="R556" t="s">
        <v>40</v>
      </c>
      <c r="S556" t="e" vm="91">
        <f>_FV(-2,"09")</f>
        <v>#VALUE!</v>
      </c>
      <c r="T556" t="s">
        <v>26</v>
      </c>
    </row>
    <row r="557" spans="1:20" x14ac:dyDescent="0.3">
      <c r="A557" t="s">
        <v>20</v>
      </c>
      <c r="B557" s="1">
        <v>43527</v>
      </c>
      <c r="C557">
        <v>14</v>
      </c>
      <c r="D557" t="s">
        <v>286</v>
      </c>
      <c r="E557" t="s">
        <v>192</v>
      </c>
      <c r="F557" t="s">
        <v>149</v>
      </c>
      <c r="G557">
        <v>80</v>
      </c>
      <c r="H557">
        <v>84</v>
      </c>
      <c r="I557">
        <v>80</v>
      </c>
      <c r="J557" t="s">
        <v>36</v>
      </c>
      <c r="K557" t="s">
        <v>64</v>
      </c>
      <c r="L557" t="s">
        <v>396</v>
      </c>
      <c r="M557" t="s">
        <v>605</v>
      </c>
      <c r="N557" t="s">
        <v>622</v>
      </c>
      <c r="O557" t="s">
        <v>605</v>
      </c>
      <c r="P557" t="s">
        <v>268</v>
      </c>
      <c r="Q557">
        <v>154</v>
      </c>
      <c r="R557" t="s">
        <v>151</v>
      </c>
      <c r="S557" t="s">
        <v>639</v>
      </c>
      <c r="T557" t="s">
        <v>26</v>
      </c>
    </row>
    <row r="558" spans="1:20" x14ac:dyDescent="0.3">
      <c r="A558" t="s">
        <v>20</v>
      </c>
      <c r="B558" s="1">
        <v>43527</v>
      </c>
      <c r="C558">
        <v>12</v>
      </c>
      <c r="D558" t="s">
        <v>62</v>
      </c>
      <c r="E558" t="s">
        <v>62</v>
      </c>
      <c r="F558" t="s">
        <v>73</v>
      </c>
      <c r="G558">
        <v>89</v>
      </c>
      <c r="H558">
        <v>91</v>
      </c>
      <c r="I558">
        <v>88</v>
      </c>
      <c r="J558" t="s">
        <v>36</v>
      </c>
      <c r="K558" t="s">
        <v>36</v>
      </c>
      <c r="L558" t="s">
        <v>35</v>
      </c>
      <c r="M558" t="s">
        <v>613</v>
      </c>
      <c r="N558" t="s">
        <v>613</v>
      </c>
      <c r="O558" t="s">
        <v>407</v>
      </c>
      <c r="P558" t="s">
        <v>138</v>
      </c>
      <c r="Q558">
        <v>139</v>
      </c>
      <c r="R558" t="s">
        <v>170</v>
      </c>
      <c r="S558" t="s">
        <v>640</v>
      </c>
      <c r="T558" t="s">
        <v>26</v>
      </c>
    </row>
    <row r="559" spans="1:20" x14ac:dyDescent="0.3">
      <c r="A559" t="s">
        <v>20</v>
      </c>
      <c r="B559" s="1">
        <v>43527</v>
      </c>
      <c r="C559">
        <v>11</v>
      </c>
      <c r="D559" t="s">
        <v>73</v>
      </c>
      <c r="E559" t="s">
        <v>73</v>
      </c>
      <c r="F559" t="s">
        <v>100</v>
      </c>
      <c r="G559">
        <v>91</v>
      </c>
      <c r="H559">
        <v>92</v>
      </c>
      <c r="I559">
        <v>91</v>
      </c>
      <c r="J559" t="s">
        <v>35</v>
      </c>
      <c r="K559" t="s">
        <v>35</v>
      </c>
      <c r="L559" t="s">
        <v>373</v>
      </c>
      <c r="M559" t="s">
        <v>407</v>
      </c>
      <c r="N559" t="s">
        <v>407</v>
      </c>
      <c r="O559" t="s">
        <v>330</v>
      </c>
      <c r="P559" t="s">
        <v>115</v>
      </c>
      <c r="Q559">
        <v>135</v>
      </c>
      <c r="R559" t="s">
        <v>54</v>
      </c>
      <c r="S559" t="s">
        <v>641</v>
      </c>
      <c r="T559" t="s">
        <v>26</v>
      </c>
    </row>
    <row r="560" spans="1:20" x14ac:dyDescent="0.3">
      <c r="A560" t="s">
        <v>20</v>
      </c>
      <c r="B560" s="1">
        <v>43527</v>
      </c>
      <c r="C560">
        <v>10</v>
      </c>
      <c r="D560" t="s">
        <v>100</v>
      </c>
      <c r="E560" t="s">
        <v>99</v>
      </c>
      <c r="F560" t="s">
        <v>89</v>
      </c>
      <c r="G560">
        <v>92</v>
      </c>
      <c r="H560">
        <v>92</v>
      </c>
      <c r="I560">
        <v>91</v>
      </c>
      <c r="J560" t="s">
        <v>37</v>
      </c>
      <c r="K560" t="s">
        <v>373</v>
      </c>
      <c r="L560" t="s">
        <v>292</v>
      </c>
      <c r="M560" t="s">
        <v>330</v>
      </c>
      <c r="N560" t="s">
        <v>330</v>
      </c>
      <c r="O560" t="s">
        <v>23</v>
      </c>
      <c r="P560" t="s">
        <v>138</v>
      </c>
      <c r="Q560">
        <v>130</v>
      </c>
      <c r="R560" t="s">
        <v>154</v>
      </c>
      <c r="S560" t="s">
        <v>642</v>
      </c>
      <c r="T560" t="s">
        <v>26</v>
      </c>
    </row>
    <row r="561" spans="1:20" x14ac:dyDescent="0.3">
      <c r="A561" t="s">
        <v>20</v>
      </c>
      <c r="B561" s="1">
        <v>43527</v>
      </c>
      <c r="C561">
        <v>15</v>
      </c>
      <c r="D561" t="s">
        <v>192</v>
      </c>
      <c r="E561" t="s">
        <v>228</v>
      </c>
      <c r="F561" t="s">
        <v>114</v>
      </c>
      <c r="G561">
        <v>78</v>
      </c>
      <c r="H561">
        <v>83</v>
      </c>
      <c r="I561">
        <v>76</v>
      </c>
      <c r="J561" t="s">
        <v>163</v>
      </c>
      <c r="K561" t="s">
        <v>64</v>
      </c>
      <c r="L561" t="s">
        <v>44</v>
      </c>
      <c r="M561" t="s">
        <v>494</v>
      </c>
      <c r="N561" t="s">
        <v>605</v>
      </c>
      <c r="O561" t="s">
        <v>494</v>
      </c>
      <c r="P561" t="s">
        <v>60</v>
      </c>
      <c r="Q561">
        <v>146</v>
      </c>
      <c r="R561" t="s">
        <v>125</v>
      </c>
      <c r="S561" t="s">
        <v>643</v>
      </c>
      <c r="T561" t="s">
        <v>26</v>
      </c>
    </row>
    <row r="562" spans="1:20" x14ac:dyDescent="0.3">
      <c r="A562" t="s">
        <v>20</v>
      </c>
      <c r="B562" s="1">
        <v>43527</v>
      </c>
      <c r="C562">
        <v>16</v>
      </c>
      <c r="D562" t="s">
        <v>136</v>
      </c>
      <c r="E562" t="s">
        <v>310</v>
      </c>
      <c r="F562" t="s">
        <v>87</v>
      </c>
      <c r="G562">
        <v>92</v>
      </c>
      <c r="H562">
        <v>92</v>
      </c>
      <c r="I562">
        <v>76</v>
      </c>
      <c r="J562" t="s">
        <v>49</v>
      </c>
      <c r="K562" t="s">
        <v>89</v>
      </c>
      <c r="L562" t="s">
        <v>224</v>
      </c>
      <c r="M562" t="s">
        <v>386</v>
      </c>
      <c r="N562" t="s">
        <v>494</v>
      </c>
      <c r="O562" t="s">
        <v>386</v>
      </c>
      <c r="P562" t="s">
        <v>173</v>
      </c>
      <c r="Q562">
        <v>234</v>
      </c>
      <c r="R562" t="s">
        <v>212</v>
      </c>
      <c r="S562" t="s">
        <v>644</v>
      </c>
      <c r="T562" t="s">
        <v>147</v>
      </c>
    </row>
    <row r="563" spans="1:20" x14ac:dyDescent="0.3">
      <c r="A563" t="s">
        <v>20</v>
      </c>
      <c r="B563" s="1">
        <v>43527</v>
      </c>
      <c r="C563">
        <v>17</v>
      </c>
      <c r="D563" t="s">
        <v>64</v>
      </c>
      <c r="E563" t="s">
        <v>22</v>
      </c>
      <c r="F563" t="s">
        <v>99</v>
      </c>
      <c r="G563">
        <v>94</v>
      </c>
      <c r="H563">
        <v>94</v>
      </c>
      <c r="I563">
        <v>92</v>
      </c>
      <c r="J563" t="s">
        <v>44</v>
      </c>
      <c r="K563" t="s">
        <v>99</v>
      </c>
      <c r="L563" t="s">
        <v>377</v>
      </c>
      <c r="M563" t="s">
        <v>276</v>
      </c>
      <c r="N563" t="s">
        <v>386</v>
      </c>
      <c r="O563" t="s">
        <v>276</v>
      </c>
      <c r="P563" t="s">
        <v>134</v>
      </c>
      <c r="Q563">
        <v>181</v>
      </c>
      <c r="R563" t="s">
        <v>198</v>
      </c>
      <c r="S563" t="s">
        <v>645</v>
      </c>
      <c r="T563" t="s">
        <v>646</v>
      </c>
    </row>
    <row r="564" spans="1:20" x14ac:dyDescent="0.3">
      <c r="A564" t="s">
        <v>20</v>
      </c>
      <c r="B564" s="1">
        <v>43527</v>
      </c>
      <c r="C564">
        <v>18</v>
      </c>
      <c r="D564" t="s">
        <v>119</v>
      </c>
      <c r="E564" t="s">
        <v>65</v>
      </c>
      <c r="F564" t="s">
        <v>64</v>
      </c>
      <c r="G564">
        <v>94</v>
      </c>
      <c r="H564">
        <v>94</v>
      </c>
      <c r="I564">
        <v>93</v>
      </c>
      <c r="J564" t="s">
        <v>361</v>
      </c>
      <c r="K564" t="s">
        <v>345</v>
      </c>
      <c r="L564" t="s">
        <v>44</v>
      </c>
      <c r="M564" t="s">
        <v>193</v>
      </c>
      <c r="N564" t="s">
        <v>276</v>
      </c>
      <c r="O564" t="s">
        <v>193</v>
      </c>
      <c r="P564" t="s">
        <v>97</v>
      </c>
      <c r="Q564">
        <v>152</v>
      </c>
      <c r="R564" t="s">
        <v>151</v>
      </c>
      <c r="S564" t="s">
        <v>647</v>
      </c>
      <c r="T564" t="s">
        <v>237</v>
      </c>
    </row>
    <row r="565" spans="1:20" x14ac:dyDescent="0.3">
      <c r="A565" t="s">
        <v>20</v>
      </c>
      <c r="B565" s="1">
        <v>43527</v>
      </c>
      <c r="C565">
        <v>19</v>
      </c>
      <c r="D565" t="s">
        <v>64</v>
      </c>
      <c r="E565" t="s">
        <v>73</v>
      </c>
      <c r="F565" t="s">
        <v>64</v>
      </c>
      <c r="G565">
        <v>93</v>
      </c>
      <c r="H565">
        <v>94</v>
      </c>
      <c r="I565">
        <v>93</v>
      </c>
      <c r="J565" t="s">
        <v>44</v>
      </c>
      <c r="K565" t="s">
        <v>345</v>
      </c>
      <c r="L565" t="s">
        <v>44</v>
      </c>
      <c r="M565" t="s">
        <v>90</v>
      </c>
      <c r="N565" t="s">
        <v>193</v>
      </c>
      <c r="O565" t="s">
        <v>90</v>
      </c>
      <c r="P565" t="s">
        <v>268</v>
      </c>
      <c r="Q565">
        <v>133</v>
      </c>
      <c r="R565" t="s">
        <v>305</v>
      </c>
      <c r="S565" t="s">
        <v>648</v>
      </c>
      <c r="T565" t="s">
        <v>174</v>
      </c>
    </row>
    <row r="566" spans="1:20" x14ac:dyDescent="0.3">
      <c r="A566" t="s">
        <v>20</v>
      </c>
      <c r="B566" s="1">
        <v>43527</v>
      </c>
      <c r="C566">
        <v>20</v>
      </c>
      <c r="D566" t="s">
        <v>109</v>
      </c>
      <c r="E566" t="s">
        <v>109</v>
      </c>
      <c r="F566" t="s">
        <v>64</v>
      </c>
      <c r="G566">
        <v>93</v>
      </c>
      <c r="H566">
        <v>94</v>
      </c>
      <c r="I566">
        <v>93</v>
      </c>
      <c r="J566" t="s">
        <v>36</v>
      </c>
      <c r="K566" t="s">
        <v>36</v>
      </c>
      <c r="L566" t="s">
        <v>44</v>
      </c>
      <c r="M566" t="s">
        <v>142</v>
      </c>
      <c r="N566" t="s">
        <v>90</v>
      </c>
      <c r="O566" t="s">
        <v>209</v>
      </c>
      <c r="P566" t="s">
        <v>268</v>
      </c>
      <c r="Q566">
        <v>138</v>
      </c>
      <c r="R566" t="s">
        <v>151</v>
      </c>
      <c r="S566" t="s">
        <v>649</v>
      </c>
      <c r="T566" t="s">
        <v>76</v>
      </c>
    </row>
    <row r="567" spans="1:20" x14ac:dyDescent="0.3">
      <c r="A567" t="s">
        <v>20</v>
      </c>
      <c r="B567" s="1">
        <v>43527</v>
      </c>
      <c r="C567">
        <v>21</v>
      </c>
      <c r="D567" t="s">
        <v>109</v>
      </c>
      <c r="E567" t="s">
        <v>80</v>
      </c>
      <c r="F567" t="s">
        <v>73</v>
      </c>
      <c r="G567">
        <v>93</v>
      </c>
      <c r="H567">
        <v>93</v>
      </c>
      <c r="I567">
        <v>93</v>
      </c>
      <c r="J567" t="s">
        <v>36</v>
      </c>
      <c r="K567" t="s">
        <v>36</v>
      </c>
      <c r="L567" t="s">
        <v>345</v>
      </c>
      <c r="M567" t="s">
        <v>29</v>
      </c>
      <c r="N567" t="s">
        <v>29</v>
      </c>
      <c r="O567" t="s">
        <v>209</v>
      </c>
      <c r="P567" t="s">
        <v>138</v>
      </c>
      <c r="Q567">
        <v>138</v>
      </c>
      <c r="R567" t="s">
        <v>440</v>
      </c>
      <c r="S567" t="s">
        <v>650</v>
      </c>
      <c r="T567" t="s">
        <v>26</v>
      </c>
    </row>
    <row r="568" spans="1:20" x14ac:dyDescent="0.3">
      <c r="A568" t="s">
        <v>20</v>
      </c>
      <c r="B568" s="1">
        <v>43527</v>
      </c>
      <c r="C568">
        <v>22</v>
      </c>
      <c r="D568" t="s">
        <v>80</v>
      </c>
      <c r="E568" t="s">
        <v>63</v>
      </c>
      <c r="F568" t="s">
        <v>109</v>
      </c>
      <c r="G568">
        <v>91</v>
      </c>
      <c r="H568">
        <v>93</v>
      </c>
      <c r="I568">
        <v>91</v>
      </c>
      <c r="J568" t="s">
        <v>361</v>
      </c>
      <c r="K568" t="s">
        <v>36</v>
      </c>
      <c r="L568" t="s">
        <v>361</v>
      </c>
      <c r="M568" t="s">
        <v>141</v>
      </c>
      <c r="N568" t="s">
        <v>141</v>
      </c>
      <c r="O568" t="s">
        <v>29</v>
      </c>
      <c r="P568" t="s">
        <v>97</v>
      </c>
      <c r="Q568">
        <v>131</v>
      </c>
      <c r="R568" t="s">
        <v>234</v>
      </c>
      <c r="S568" t="s">
        <v>651</v>
      </c>
      <c r="T568" t="s">
        <v>26</v>
      </c>
    </row>
    <row r="569" spans="1:20" x14ac:dyDescent="0.3">
      <c r="A569" t="s">
        <v>20</v>
      </c>
      <c r="B569" s="1">
        <v>43527</v>
      </c>
      <c r="C569">
        <v>23</v>
      </c>
      <c r="D569" t="s">
        <v>73</v>
      </c>
      <c r="E569" t="s">
        <v>80</v>
      </c>
      <c r="F569" t="s">
        <v>73</v>
      </c>
      <c r="G569">
        <v>90</v>
      </c>
      <c r="H569">
        <v>92</v>
      </c>
      <c r="I569">
        <v>90</v>
      </c>
      <c r="J569" t="s">
        <v>396</v>
      </c>
      <c r="K569" t="s">
        <v>361</v>
      </c>
      <c r="L569" t="s">
        <v>396</v>
      </c>
      <c r="M569" t="s">
        <v>23</v>
      </c>
      <c r="N569" t="s">
        <v>23</v>
      </c>
      <c r="O569" t="s">
        <v>141</v>
      </c>
      <c r="P569" t="s">
        <v>176</v>
      </c>
      <c r="Q569">
        <v>137</v>
      </c>
      <c r="R569" t="s">
        <v>287</v>
      </c>
      <c r="S569" t="e" vm="42">
        <f>_FV(0,"20")</f>
        <v>#VALUE!</v>
      </c>
      <c r="T569" t="s">
        <v>26</v>
      </c>
    </row>
    <row r="570" spans="1:20" x14ac:dyDescent="0.3">
      <c r="A570" t="s">
        <v>20</v>
      </c>
      <c r="B570" s="1">
        <v>43528</v>
      </c>
      <c r="C570">
        <v>0</v>
      </c>
      <c r="D570" t="s">
        <v>119</v>
      </c>
      <c r="E570" t="s">
        <v>73</v>
      </c>
      <c r="F570" t="s">
        <v>119</v>
      </c>
      <c r="G570">
        <v>89</v>
      </c>
      <c r="H570">
        <v>90</v>
      </c>
      <c r="I570">
        <v>89</v>
      </c>
      <c r="J570" t="s">
        <v>37</v>
      </c>
      <c r="K570" t="s">
        <v>396</v>
      </c>
      <c r="L570" t="s">
        <v>37</v>
      </c>
      <c r="M570" t="s">
        <v>329</v>
      </c>
      <c r="N570" t="s">
        <v>329</v>
      </c>
      <c r="O570" t="s">
        <v>23</v>
      </c>
      <c r="P570" t="s">
        <v>134</v>
      </c>
      <c r="Q570">
        <v>138</v>
      </c>
      <c r="R570" t="s">
        <v>230</v>
      </c>
      <c r="S570" t="e" vm="56">
        <f>_FV(0,"25")</f>
        <v>#VALUE!</v>
      </c>
      <c r="T570" t="s">
        <v>26</v>
      </c>
    </row>
    <row r="571" spans="1:20" x14ac:dyDescent="0.3">
      <c r="A571" t="s">
        <v>20</v>
      </c>
      <c r="B571" s="1">
        <v>43528</v>
      </c>
      <c r="C571">
        <v>1</v>
      </c>
      <c r="D571" t="s">
        <v>81</v>
      </c>
      <c r="E571" t="s">
        <v>119</v>
      </c>
      <c r="F571" t="s">
        <v>81</v>
      </c>
      <c r="G571">
        <v>90</v>
      </c>
      <c r="H571">
        <v>90</v>
      </c>
      <c r="I571">
        <v>89</v>
      </c>
      <c r="J571" t="s">
        <v>37</v>
      </c>
      <c r="K571" t="s">
        <v>37</v>
      </c>
      <c r="L571" t="s">
        <v>292</v>
      </c>
      <c r="M571" t="s">
        <v>357</v>
      </c>
      <c r="N571" t="s">
        <v>357</v>
      </c>
      <c r="O571" t="s">
        <v>329</v>
      </c>
      <c r="P571" t="s">
        <v>105</v>
      </c>
      <c r="Q571">
        <v>143</v>
      </c>
      <c r="R571" t="s">
        <v>403</v>
      </c>
      <c r="S571" t="e" vm="18">
        <f>_FV(-1,"75")</f>
        <v>#VALUE!</v>
      </c>
      <c r="T571" t="s">
        <v>26</v>
      </c>
    </row>
    <row r="572" spans="1:20" x14ac:dyDescent="0.3">
      <c r="A572" t="s">
        <v>20</v>
      </c>
      <c r="B572" s="1">
        <v>43528</v>
      </c>
      <c r="C572">
        <v>2</v>
      </c>
      <c r="D572" t="s">
        <v>99</v>
      </c>
      <c r="E572" t="s">
        <v>28</v>
      </c>
      <c r="F572" t="s">
        <v>99</v>
      </c>
      <c r="G572">
        <v>88</v>
      </c>
      <c r="H572">
        <v>90</v>
      </c>
      <c r="I572">
        <v>88</v>
      </c>
      <c r="J572" t="s">
        <v>577</v>
      </c>
      <c r="K572" t="s">
        <v>37</v>
      </c>
      <c r="L572" t="s">
        <v>577</v>
      </c>
      <c r="M572" t="s">
        <v>357</v>
      </c>
      <c r="N572" t="s">
        <v>386</v>
      </c>
      <c r="O572" t="s">
        <v>283</v>
      </c>
      <c r="P572" t="s">
        <v>83</v>
      </c>
      <c r="Q572">
        <v>145</v>
      </c>
      <c r="R572" t="s">
        <v>440</v>
      </c>
      <c r="S572" t="e" vm="82">
        <f>_FV(-3,"14")</f>
        <v>#VALUE!</v>
      </c>
      <c r="T572" t="s">
        <v>26</v>
      </c>
    </row>
    <row r="573" spans="1:20" x14ac:dyDescent="0.3">
      <c r="A573" t="s">
        <v>20</v>
      </c>
      <c r="B573" s="1">
        <v>43528</v>
      </c>
      <c r="C573">
        <v>3</v>
      </c>
      <c r="D573" t="s">
        <v>49</v>
      </c>
      <c r="E573" t="s">
        <v>99</v>
      </c>
      <c r="F573" t="s">
        <v>36</v>
      </c>
      <c r="G573">
        <v>90</v>
      </c>
      <c r="H573">
        <v>90</v>
      </c>
      <c r="I573">
        <v>88</v>
      </c>
      <c r="J573" t="s">
        <v>577</v>
      </c>
      <c r="K573" t="s">
        <v>577</v>
      </c>
      <c r="L573" t="s">
        <v>393</v>
      </c>
      <c r="M573" t="s">
        <v>357</v>
      </c>
      <c r="N573" t="s">
        <v>357</v>
      </c>
      <c r="O573" t="s">
        <v>283</v>
      </c>
      <c r="P573" t="s">
        <v>105</v>
      </c>
      <c r="Q573">
        <v>182</v>
      </c>
      <c r="R573" t="s">
        <v>364</v>
      </c>
      <c r="S573" t="e" vm="83">
        <f>_FV(-3,"29")</f>
        <v>#VALUE!</v>
      </c>
      <c r="T573" t="s">
        <v>26</v>
      </c>
    </row>
    <row r="574" spans="1:20" x14ac:dyDescent="0.3">
      <c r="A574" t="s">
        <v>20</v>
      </c>
      <c r="B574" s="1">
        <v>43528</v>
      </c>
      <c r="C574">
        <v>9</v>
      </c>
      <c r="D574" t="s">
        <v>377</v>
      </c>
      <c r="E574" t="s">
        <v>396</v>
      </c>
      <c r="F574" t="s">
        <v>377</v>
      </c>
      <c r="G574">
        <v>94</v>
      </c>
      <c r="H574">
        <v>94</v>
      </c>
      <c r="I574">
        <v>94</v>
      </c>
      <c r="J574" t="s">
        <v>393</v>
      </c>
      <c r="K574" t="s">
        <v>577</v>
      </c>
      <c r="L574" t="s">
        <v>393</v>
      </c>
      <c r="M574" t="s">
        <v>91</v>
      </c>
      <c r="N574" t="s">
        <v>91</v>
      </c>
      <c r="O574" t="s">
        <v>142</v>
      </c>
      <c r="P574" t="s">
        <v>70</v>
      </c>
      <c r="Q574">
        <v>94</v>
      </c>
      <c r="R574" t="s">
        <v>173</v>
      </c>
      <c r="S574" t="e" vm="53">
        <f>_FV(-2,"93")</f>
        <v>#VALUE!</v>
      </c>
      <c r="T574" t="s">
        <v>26</v>
      </c>
    </row>
    <row r="575" spans="1:20" x14ac:dyDescent="0.3">
      <c r="A575" t="s">
        <v>20</v>
      </c>
      <c r="B575" s="1">
        <v>43528</v>
      </c>
      <c r="C575">
        <v>4</v>
      </c>
      <c r="D575" t="s">
        <v>345</v>
      </c>
      <c r="E575" t="s">
        <v>89</v>
      </c>
      <c r="F575" t="s">
        <v>345</v>
      </c>
      <c r="G575">
        <v>91</v>
      </c>
      <c r="H575">
        <v>91</v>
      </c>
      <c r="I575">
        <v>90</v>
      </c>
      <c r="J575" t="s">
        <v>577</v>
      </c>
      <c r="K575" t="s">
        <v>389</v>
      </c>
      <c r="L575" t="s">
        <v>393</v>
      </c>
      <c r="M575" t="s">
        <v>312</v>
      </c>
      <c r="N575" t="s">
        <v>357</v>
      </c>
      <c r="O575" t="s">
        <v>312</v>
      </c>
      <c r="P575" t="s">
        <v>133</v>
      </c>
      <c r="Q575">
        <v>167</v>
      </c>
      <c r="R575" t="s">
        <v>68</v>
      </c>
      <c r="S575" t="e" vm="21">
        <f>_FV(-3,"04")</f>
        <v>#VALUE!</v>
      </c>
      <c r="T575" t="s">
        <v>26</v>
      </c>
    </row>
    <row r="576" spans="1:20" x14ac:dyDescent="0.3">
      <c r="A576" t="s">
        <v>20</v>
      </c>
      <c r="B576" s="1">
        <v>43528</v>
      </c>
      <c r="C576">
        <v>5</v>
      </c>
      <c r="D576" t="s">
        <v>345</v>
      </c>
      <c r="E576" t="s">
        <v>36</v>
      </c>
      <c r="F576" t="s">
        <v>163</v>
      </c>
      <c r="G576">
        <v>91</v>
      </c>
      <c r="H576">
        <v>91</v>
      </c>
      <c r="I576">
        <v>91</v>
      </c>
      <c r="J576" t="s">
        <v>389</v>
      </c>
      <c r="K576" t="s">
        <v>383</v>
      </c>
      <c r="L576" t="s">
        <v>393</v>
      </c>
      <c r="M576" t="s">
        <v>193</v>
      </c>
      <c r="N576" t="s">
        <v>312</v>
      </c>
      <c r="O576" t="s">
        <v>193</v>
      </c>
      <c r="P576" t="s">
        <v>133</v>
      </c>
      <c r="Q576">
        <v>116</v>
      </c>
      <c r="R576" t="s">
        <v>134</v>
      </c>
      <c r="S576" t="e" vm="21">
        <f>_FV(-3,"04")</f>
        <v>#VALUE!</v>
      </c>
      <c r="T576" t="s">
        <v>26</v>
      </c>
    </row>
    <row r="577" spans="1:20" x14ac:dyDescent="0.3">
      <c r="A577" t="s">
        <v>20</v>
      </c>
      <c r="B577" s="1">
        <v>43528</v>
      </c>
      <c r="C577">
        <v>6</v>
      </c>
      <c r="D577" t="s">
        <v>35</v>
      </c>
      <c r="E577" t="s">
        <v>345</v>
      </c>
      <c r="F577" t="s">
        <v>35</v>
      </c>
      <c r="G577">
        <v>92</v>
      </c>
      <c r="H577">
        <v>92</v>
      </c>
      <c r="I577">
        <v>91</v>
      </c>
      <c r="J577" t="s">
        <v>577</v>
      </c>
      <c r="K577" t="s">
        <v>389</v>
      </c>
      <c r="L577" t="s">
        <v>393</v>
      </c>
      <c r="M577" t="s">
        <v>141</v>
      </c>
      <c r="N577" t="s">
        <v>193</v>
      </c>
      <c r="O577" t="s">
        <v>122</v>
      </c>
      <c r="P577" t="s">
        <v>133</v>
      </c>
      <c r="Q577">
        <v>124</v>
      </c>
      <c r="R577" t="s">
        <v>176</v>
      </c>
      <c r="S577" t="e" vm="30">
        <f>_FV(-3,"36")</f>
        <v>#VALUE!</v>
      </c>
      <c r="T577" t="s">
        <v>26</v>
      </c>
    </row>
    <row r="578" spans="1:20" x14ac:dyDescent="0.3">
      <c r="A578" t="s">
        <v>20</v>
      </c>
      <c r="B578" s="1">
        <v>43528</v>
      </c>
      <c r="C578">
        <v>7</v>
      </c>
      <c r="D578" t="s">
        <v>216</v>
      </c>
      <c r="E578" t="s">
        <v>35</v>
      </c>
      <c r="F578" t="s">
        <v>216</v>
      </c>
      <c r="G578">
        <v>93</v>
      </c>
      <c r="H578">
        <v>93</v>
      </c>
      <c r="I578">
        <v>92</v>
      </c>
      <c r="J578" t="s">
        <v>577</v>
      </c>
      <c r="K578" t="s">
        <v>577</v>
      </c>
      <c r="L578" t="s">
        <v>393</v>
      </c>
      <c r="M578" t="s">
        <v>142</v>
      </c>
      <c r="N578" t="s">
        <v>141</v>
      </c>
      <c r="O578" t="s">
        <v>142</v>
      </c>
      <c r="P578" t="s">
        <v>70</v>
      </c>
      <c r="Q578">
        <v>90</v>
      </c>
      <c r="R578" t="s">
        <v>128</v>
      </c>
      <c r="S578" t="e" vm="59">
        <f>_FV(-3,"35")</f>
        <v>#VALUE!</v>
      </c>
      <c r="T578" t="s">
        <v>26</v>
      </c>
    </row>
    <row r="579" spans="1:20" x14ac:dyDescent="0.3">
      <c r="A579" t="s">
        <v>20</v>
      </c>
      <c r="B579" s="1">
        <v>43528</v>
      </c>
      <c r="C579">
        <v>8</v>
      </c>
      <c r="D579" t="s">
        <v>396</v>
      </c>
      <c r="E579" t="s">
        <v>35</v>
      </c>
      <c r="F579" t="s">
        <v>396</v>
      </c>
      <c r="G579">
        <v>94</v>
      </c>
      <c r="H579">
        <v>94</v>
      </c>
      <c r="I579">
        <v>93</v>
      </c>
      <c r="J579" t="s">
        <v>577</v>
      </c>
      <c r="K579" t="s">
        <v>577</v>
      </c>
      <c r="L579" t="s">
        <v>393</v>
      </c>
      <c r="M579" t="s">
        <v>90</v>
      </c>
      <c r="N579" t="s">
        <v>90</v>
      </c>
      <c r="O579" t="s">
        <v>209</v>
      </c>
      <c r="P579" t="s">
        <v>105</v>
      </c>
      <c r="Q579">
        <v>91</v>
      </c>
      <c r="R579" t="s">
        <v>127</v>
      </c>
      <c r="S579" t="e" vm="1">
        <f>_FV(-3,"32")</f>
        <v>#VALUE!</v>
      </c>
      <c r="T579" t="s">
        <v>26</v>
      </c>
    </row>
    <row r="580" spans="1:20" x14ac:dyDescent="0.3">
      <c r="A580" t="s">
        <v>20</v>
      </c>
      <c r="B580" s="1">
        <v>43528</v>
      </c>
      <c r="C580">
        <v>14</v>
      </c>
      <c r="D580" t="s">
        <v>185</v>
      </c>
      <c r="E580" t="s">
        <v>185</v>
      </c>
      <c r="F580" t="s">
        <v>286</v>
      </c>
      <c r="G580">
        <v>72</v>
      </c>
      <c r="H580">
        <v>81</v>
      </c>
      <c r="I580">
        <v>70</v>
      </c>
      <c r="J580" t="s">
        <v>36</v>
      </c>
      <c r="K580" t="s">
        <v>49</v>
      </c>
      <c r="L580" t="s">
        <v>224</v>
      </c>
      <c r="M580" t="s">
        <v>450</v>
      </c>
      <c r="N580" t="s">
        <v>494</v>
      </c>
      <c r="O580" t="s">
        <v>450</v>
      </c>
      <c r="P580" t="s">
        <v>183</v>
      </c>
      <c r="Q580">
        <v>178</v>
      </c>
      <c r="R580" t="s">
        <v>584</v>
      </c>
      <c r="S580" t="s">
        <v>652</v>
      </c>
      <c r="T580" t="s">
        <v>26</v>
      </c>
    </row>
    <row r="581" spans="1:20" x14ac:dyDescent="0.3">
      <c r="A581" t="s">
        <v>20</v>
      </c>
      <c r="B581" s="1">
        <v>43528</v>
      </c>
      <c r="C581">
        <v>11</v>
      </c>
      <c r="D581" t="s">
        <v>89</v>
      </c>
      <c r="E581" t="s">
        <v>89</v>
      </c>
      <c r="F581" t="s">
        <v>35</v>
      </c>
      <c r="G581">
        <v>94</v>
      </c>
      <c r="H581">
        <v>94</v>
      </c>
      <c r="I581">
        <v>94</v>
      </c>
      <c r="J581" t="s">
        <v>377</v>
      </c>
      <c r="K581" t="s">
        <v>377</v>
      </c>
      <c r="L581" t="s">
        <v>383</v>
      </c>
      <c r="M581" t="s">
        <v>308</v>
      </c>
      <c r="N581" t="s">
        <v>308</v>
      </c>
      <c r="O581" t="s">
        <v>311</v>
      </c>
      <c r="P581" t="s">
        <v>105</v>
      </c>
      <c r="Q581">
        <v>124</v>
      </c>
      <c r="R581" t="s">
        <v>68</v>
      </c>
      <c r="S581" t="s">
        <v>653</v>
      </c>
      <c r="T581" t="s">
        <v>26</v>
      </c>
    </row>
    <row r="582" spans="1:20" x14ac:dyDescent="0.3">
      <c r="A582" t="s">
        <v>20</v>
      </c>
      <c r="B582" s="1">
        <v>43528</v>
      </c>
      <c r="C582">
        <v>10</v>
      </c>
      <c r="D582" t="s">
        <v>35</v>
      </c>
      <c r="E582" t="s">
        <v>35</v>
      </c>
      <c r="F582" t="s">
        <v>377</v>
      </c>
      <c r="G582">
        <v>94</v>
      </c>
      <c r="H582">
        <v>94</v>
      </c>
      <c r="I582">
        <v>94</v>
      </c>
      <c r="J582" t="s">
        <v>383</v>
      </c>
      <c r="K582" t="s">
        <v>383</v>
      </c>
      <c r="L582" t="s">
        <v>393</v>
      </c>
      <c r="M582" t="s">
        <v>311</v>
      </c>
      <c r="N582" t="s">
        <v>311</v>
      </c>
      <c r="O582" t="s">
        <v>91</v>
      </c>
      <c r="P582" t="s">
        <v>133</v>
      </c>
      <c r="Q582">
        <v>121</v>
      </c>
      <c r="R582" t="s">
        <v>128</v>
      </c>
      <c r="S582" t="s">
        <v>654</v>
      </c>
      <c r="T582" t="s">
        <v>26</v>
      </c>
    </row>
    <row r="583" spans="1:20" x14ac:dyDescent="0.3">
      <c r="A583" t="s">
        <v>20</v>
      </c>
      <c r="B583" s="1">
        <v>43528</v>
      </c>
      <c r="C583">
        <v>12</v>
      </c>
      <c r="D583" t="s">
        <v>79</v>
      </c>
      <c r="E583" t="s">
        <v>58</v>
      </c>
      <c r="F583" t="s">
        <v>89</v>
      </c>
      <c r="G583">
        <v>89</v>
      </c>
      <c r="H583">
        <v>94</v>
      </c>
      <c r="I583">
        <v>89</v>
      </c>
      <c r="J583" t="s">
        <v>163</v>
      </c>
      <c r="K583" t="s">
        <v>49</v>
      </c>
      <c r="L583" t="s">
        <v>377</v>
      </c>
      <c r="M583" t="s">
        <v>433</v>
      </c>
      <c r="N583" t="s">
        <v>433</v>
      </c>
      <c r="O583" t="s">
        <v>308</v>
      </c>
      <c r="P583" t="s">
        <v>115</v>
      </c>
      <c r="Q583">
        <v>148</v>
      </c>
      <c r="R583" t="s">
        <v>54</v>
      </c>
      <c r="S583" t="s">
        <v>655</v>
      </c>
      <c r="T583" t="s">
        <v>26</v>
      </c>
    </row>
    <row r="584" spans="1:20" x14ac:dyDescent="0.3">
      <c r="A584" t="s">
        <v>20</v>
      </c>
      <c r="B584" s="1">
        <v>43528</v>
      </c>
      <c r="C584">
        <v>13</v>
      </c>
      <c r="D584" t="s">
        <v>286</v>
      </c>
      <c r="E584" t="s">
        <v>286</v>
      </c>
      <c r="F584" t="s">
        <v>79</v>
      </c>
      <c r="G584">
        <v>81</v>
      </c>
      <c r="H584">
        <v>90</v>
      </c>
      <c r="I584">
        <v>80</v>
      </c>
      <c r="J584" t="s">
        <v>49</v>
      </c>
      <c r="K584" t="s">
        <v>100</v>
      </c>
      <c r="L584" t="s">
        <v>361</v>
      </c>
      <c r="M584" t="s">
        <v>431</v>
      </c>
      <c r="N584" t="s">
        <v>431</v>
      </c>
      <c r="O584" t="s">
        <v>433</v>
      </c>
      <c r="P584" t="s">
        <v>60</v>
      </c>
      <c r="Q584">
        <v>160</v>
      </c>
      <c r="R584" t="s">
        <v>168</v>
      </c>
      <c r="S584" t="s">
        <v>656</v>
      </c>
      <c r="T584" t="s">
        <v>26</v>
      </c>
    </row>
    <row r="585" spans="1:20" x14ac:dyDescent="0.3">
      <c r="A585" t="s">
        <v>20</v>
      </c>
      <c r="B585" s="1">
        <v>43528</v>
      </c>
      <c r="C585">
        <v>15</v>
      </c>
      <c r="D585" t="s">
        <v>185</v>
      </c>
      <c r="E585" t="s">
        <v>57</v>
      </c>
      <c r="F585" t="s">
        <v>302</v>
      </c>
      <c r="G585">
        <v>66</v>
      </c>
      <c r="H585">
        <v>72</v>
      </c>
      <c r="I585">
        <v>66</v>
      </c>
      <c r="J585" t="s">
        <v>383</v>
      </c>
      <c r="K585" t="s">
        <v>89</v>
      </c>
      <c r="L585" t="s">
        <v>389</v>
      </c>
      <c r="M585" t="s">
        <v>433</v>
      </c>
      <c r="N585" t="s">
        <v>444</v>
      </c>
      <c r="O585" t="s">
        <v>433</v>
      </c>
      <c r="P585" t="s">
        <v>92</v>
      </c>
      <c r="Q585">
        <v>182</v>
      </c>
      <c r="R585" t="s">
        <v>371</v>
      </c>
      <c r="S585" t="s">
        <v>657</v>
      </c>
      <c r="T585" t="s">
        <v>26</v>
      </c>
    </row>
    <row r="586" spans="1:20" x14ac:dyDescent="0.3">
      <c r="A586" t="s">
        <v>20</v>
      </c>
      <c r="B586" s="1">
        <v>43528</v>
      </c>
      <c r="C586">
        <v>16</v>
      </c>
      <c r="D586" t="s">
        <v>201</v>
      </c>
      <c r="E586" t="s">
        <v>201</v>
      </c>
      <c r="F586" t="s">
        <v>196</v>
      </c>
      <c r="G586">
        <v>59</v>
      </c>
      <c r="H586">
        <v>68</v>
      </c>
      <c r="I586">
        <v>58</v>
      </c>
      <c r="J586" t="s">
        <v>37</v>
      </c>
      <c r="K586" t="s">
        <v>35</v>
      </c>
      <c r="L586" t="s">
        <v>572</v>
      </c>
      <c r="M586" t="s">
        <v>273</v>
      </c>
      <c r="N586" t="s">
        <v>433</v>
      </c>
      <c r="O586" t="s">
        <v>273</v>
      </c>
      <c r="P586" t="s">
        <v>24</v>
      </c>
      <c r="Q586">
        <v>181</v>
      </c>
      <c r="R586" t="s">
        <v>350</v>
      </c>
      <c r="S586" t="s">
        <v>658</v>
      </c>
      <c r="T586" t="s">
        <v>26</v>
      </c>
    </row>
    <row r="587" spans="1:20" x14ac:dyDescent="0.3">
      <c r="A587" t="s">
        <v>20</v>
      </c>
      <c r="B587" s="1">
        <v>43528</v>
      </c>
      <c r="C587">
        <v>17</v>
      </c>
      <c r="D587" t="s">
        <v>258</v>
      </c>
      <c r="E587" t="s">
        <v>291</v>
      </c>
      <c r="F587" t="s">
        <v>48</v>
      </c>
      <c r="G587">
        <v>55</v>
      </c>
      <c r="H587">
        <v>59</v>
      </c>
      <c r="I587">
        <v>52</v>
      </c>
      <c r="J587" t="s">
        <v>583</v>
      </c>
      <c r="K587" t="s">
        <v>373</v>
      </c>
      <c r="L587" t="s">
        <v>659</v>
      </c>
      <c r="M587" t="s">
        <v>328</v>
      </c>
      <c r="N587" t="s">
        <v>273</v>
      </c>
      <c r="O587" t="s">
        <v>328</v>
      </c>
      <c r="P587" t="s">
        <v>92</v>
      </c>
      <c r="Q587">
        <v>181</v>
      </c>
      <c r="R587" t="s">
        <v>339</v>
      </c>
      <c r="S587" t="s">
        <v>660</v>
      </c>
      <c r="T587" t="s">
        <v>26</v>
      </c>
    </row>
    <row r="588" spans="1:20" x14ac:dyDescent="0.3">
      <c r="A588" t="s">
        <v>20</v>
      </c>
      <c r="B588" s="1">
        <v>43528</v>
      </c>
      <c r="C588">
        <v>18</v>
      </c>
      <c r="D588" t="s">
        <v>48</v>
      </c>
      <c r="E588" t="s">
        <v>258</v>
      </c>
      <c r="F588" t="s">
        <v>219</v>
      </c>
      <c r="G588">
        <v>61</v>
      </c>
      <c r="H588">
        <v>68</v>
      </c>
      <c r="I588">
        <v>55</v>
      </c>
      <c r="J588" t="s">
        <v>292</v>
      </c>
      <c r="K588" t="s">
        <v>163</v>
      </c>
      <c r="L588" t="s">
        <v>588</v>
      </c>
      <c r="M588" t="s">
        <v>137</v>
      </c>
      <c r="N588" t="s">
        <v>328</v>
      </c>
      <c r="O588" t="s">
        <v>137</v>
      </c>
      <c r="P588" t="s">
        <v>112</v>
      </c>
      <c r="Q588">
        <v>219</v>
      </c>
      <c r="R588" t="s">
        <v>476</v>
      </c>
      <c r="S588" t="s">
        <v>661</v>
      </c>
      <c r="T588" t="s">
        <v>26</v>
      </c>
    </row>
    <row r="589" spans="1:20" x14ac:dyDescent="0.3">
      <c r="A589" t="s">
        <v>20</v>
      </c>
      <c r="B589" s="1">
        <v>43528</v>
      </c>
      <c r="C589">
        <v>19</v>
      </c>
      <c r="D589" t="s">
        <v>186</v>
      </c>
      <c r="E589" t="s">
        <v>392</v>
      </c>
      <c r="F589" t="s">
        <v>256</v>
      </c>
      <c r="G589">
        <v>68</v>
      </c>
      <c r="H589">
        <v>69</v>
      </c>
      <c r="I589">
        <v>59</v>
      </c>
      <c r="J589" t="s">
        <v>216</v>
      </c>
      <c r="K589" t="s">
        <v>99</v>
      </c>
      <c r="L589" t="s">
        <v>389</v>
      </c>
      <c r="M589" t="s">
        <v>66</v>
      </c>
      <c r="N589" t="s">
        <v>137</v>
      </c>
      <c r="O589" t="s">
        <v>66</v>
      </c>
      <c r="P589" t="s">
        <v>24</v>
      </c>
      <c r="Q589">
        <v>195</v>
      </c>
      <c r="R589" t="s">
        <v>530</v>
      </c>
      <c r="S589" t="s">
        <v>662</v>
      </c>
      <c r="T589" t="s">
        <v>26</v>
      </c>
    </row>
    <row r="590" spans="1:20" x14ac:dyDescent="0.3">
      <c r="A590" t="s">
        <v>20</v>
      </c>
      <c r="B590" s="1">
        <v>43528</v>
      </c>
      <c r="C590">
        <v>20</v>
      </c>
      <c r="D590" t="s">
        <v>275</v>
      </c>
      <c r="E590" t="s">
        <v>57</v>
      </c>
      <c r="F590" t="s">
        <v>186</v>
      </c>
      <c r="G590">
        <v>69</v>
      </c>
      <c r="H590">
        <v>69</v>
      </c>
      <c r="I590">
        <v>64</v>
      </c>
      <c r="J590" t="s">
        <v>361</v>
      </c>
      <c r="K590" t="s">
        <v>361</v>
      </c>
      <c r="L590" t="s">
        <v>368</v>
      </c>
      <c r="M590" t="s">
        <v>232</v>
      </c>
      <c r="N590" t="s">
        <v>66</v>
      </c>
      <c r="O590" t="s">
        <v>130</v>
      </c>
      <c r="P590" t="s">
        <v>112</v>
      </c>
      <c r="Q590">
        <v>194</v>
      </c>
      <c r="R590" t="s">
        <v>289</v>
      </c>
      <c r="S590" t="s">
        <v>663</v>
      </c>
      <c r="T590" t="s">
        <v>26</v>
      </c>
    </row>
    <row r="591" spans="1:20" x14ac:dyDescent="0.3">
      <c r="A591" t="s">
        <v>20</v>
      </c>
      <c r="B591" s="1">
        <v>43528</v>
      </c>
      <c r="C591">
        <v>21</v>
      </c>
      <c r="D591" t="s">
        <v>281</v>
      </c>
      <c r="E591" t="s">
        <v>27</v>
      </c>
      <c r="F591" t="s">
        <v>281</v>
      </c>
      <c r="G591">
        <v>66</v>
      </c>
      <c r="H591">
        <v>70</v>
      </c>
      <c r="I591">
        <v>60</v>
      </c>
      <c r="J591" t="s">
        <v>388</v>
      </c>
      <c r="K591" t="s">
        <v>36</v>
      </c>
      <c r="L591" t="s">
        <v>588</v>
      </c>
      <c r="M591" t="s">
        <v>132</v>
      </c>
      <c r="N591" t="s">
        <v>132</v>
      </c>
      <c r="O591" t="s">
        <v>232</v>
      </c>
      <c r="P591" t="s">
        <v>222</v>
      </c>
      <c r="Q591">
        <v>188</v>
      </c>
      <c r="R591" t="s">
        <v>419</v>
      </c>
      <c r="S591" t="s">
        <v>664</v>
      </c>
      <c r="T591" t="s">
        <v>26</v>
      </c>
    </row>
    <row r="592" spans="1:20" x14ac:dyDescent="0.3">
      <c r="A592" t="s">
        <v>20</v>
      </c>
      <c r="B592" s="1">
        <v>43528</v>
      </c>
      <c r="C592">
        <v>22</v>
      </c>
      <c r="D592" t="s">
        <v>321</v>
      </c>
      <c r="E592" t="s">
        <v>185</v>
      </c>
      <c r="F592" t="s">
        <v>321</v>
      </c>
      <c r="G592">
        <v>71</v>
      </c>
      <c r="H592">
        <v>71</v>
      </c>
      <c r="I592">
        <v>66</v>
      </c>
      <c r="J592" t="s">
        <v>37</v>
      </c>
      <c r="K592" t="s">
        <v>373</v>
      </c>
      <c r="L592" t="s">
        <v>577</v>
      </c>
      <c r="M592" t="s">
        <v>254</v>
      </c>
      <c r="N592" t="s">
        <v>254</v>
      </c>
      <c r="O592" t="s">
        <v>132</v>
      </c>
      <c r="P592" t="s">
        <v>128</v>
      </c>
      <c r="Q592">
        <v>192</v>
      </c>
      <c r="R592" t="s">
        <v>580</v>
      </c>
      <c r="S592" t="s">
        <v>665</v>
      </c>
      <c r="T592" t="s">
        <v>26</v>
      </c>
    </row>
    <row r="593" spans="1:20" x14ac:dyDescent="0.3">
      <c r="A593" t="s">
        <v>20</v>
      </c>
      <c r="B593" s="1">
        <v>43528</v>
      </c>
      <c r="C593">
        <v>23</v>
      </c>
      <c r="D593" t="s">
        <v>233</v>
      </c>
      <c r="E593" t="s">
        <v>228</v>
      </c>
      <c r="F593" t="s">
        <v>233</v>
      </c>
      <c r="G593">
        <v>74</v>
      </c>
      <c r="H593">
        <v>74</v>
      </c>
      <c r="I593">
        <v>70</v>
      </c>
      <c r="J593" t="s">
        <v>37</v>
      </c>
      <c r="K593" t="s">
        <v>37</v>
      </c>
      <c r="L593" t="s">
        <v>368</v>
      </c>
      <c r="M593" t="s">
        <v>122</v>
      </c>
      <c r="N593" t="s">
        <v>122</v>
      </c>
      <c r="O593" t="s">
        <v>254</v>
      </c>
      <c r="P593" t="s">
        <v>97</v>
      </c>
      <c r="Q593">
        <v>186</v>
      </c>
      <c r="R593" t="s">
        <v>198</v>
      </c>
      <c r="S593" t="e" vm="25">
        <f>_FV(-3,"37")</f>
        <v>#VALUE!</v>
      </c>
      <c r="T593" t="s">
        <v>26</v>
      </c>
    </row>
    <row r="594" spans="1:20" x14ac:dyDescent="0.3">
      <c r="A594" t="s">
        <v>20</v>
      </c>
      <c r="B594" s="1">
        <v>43529</v>
      </c>
      <c r="C594">
        <v>5</v>
      </c>
      <c r="D594" t="s">
        <v>65</v>
      </c>
      <c r="E594" t="s">
        <v>80</v>
      </c>
      <c r="F594" t="s">
        <v>65</v>
      </c>
      <c r="G594">
        <v>89</v>
      </c>
      <c r="H594">
        <v>89</v>
      </c>
      <c r="I594">
        <v>87</v>
      </c>
      <c r="J594" t="s">
        <v>373</v>
      </c>
      <c r="K594" t="s">
        <v>373</v>
      </c>
      <c r="L594" t="s">
        <v>37</v>
      </c>
      <c r="M594" t="s">
        <v>245</v>
      </c>
      <c r="N594" t="s">
        <v>273</v>
      </c>
      <c r="O594" t="s">
        <v>245</v>
      </c>
      <c r="P594" t="s">
        <v>67</v>
      </c>
      <c r="Q594">
        <v>160</v>
      </c>
      <c r="R594" t="s">
        <v>112</v>
      </c>
      <c r="S594" t="e" vm="23">
        <f>_FV(-3,"54")</f>
        <v>#VALUE!</v>
      </c>
      <c r="T594" t="s">
        <v>26</v>
      </c>
    </row>
    <row r="595" spans="1:20" x14ac:dyDescent="0.3">
      <c r="A595" t="s">
        <v>20</v>
      </c>
      <c r="B595" s="1">
        <v>43529</v>
      </c>
      <c r="C595">
        <v>0</v>
      </c>
      <c r="D595" t="s">
        <v>157</v>
      </c>
      <c r="E595" t="s">
        <v>233</v>
      </c>
      <c r="F595" t="s">
        <v>157</v>
      </c>
      <c r="G595">
        <v>74</v>
      </c>
      <c r="H595">
        <v>75</v>
      </c>
      <c r="I595">
        <v>74</v>
      </c>
      <c r="J595" t="s">
        <v>383</v>
      </c>
      <c r="K595" t="s">
        <v>37</v>
      </c>
      <c r="L595" t="s">
        <v>383</v>
      </c>
      <c r="M595" t="s">
        <v>311</v>
      </c>
      <c r="N595" t="s">
        <v>311</v>
      </c>
      <c r="O595" t="s">
        <v>122</v>
      </c>
      <c r="P595" t="s">
        <v>128</v>
      </c>
      <c r="Q595">
        <v>181</v>
      </c>
      <c r="R595" t="s">
        <v>84</v>
      </c>
      <c r="S595" t="e" vm="27">
        <f>_FV(-3,"53")</f>
        <v>#VALUE!</v>
      </c>
      <c r="T595" t="s">
        <v>26</v>
      </c>
    </row>
    <row r="596" spans="1:20" x14ac:dyDescent="0.3">
      <c r="A596" t="s">
        <v>20</v>
      </c>
      <c r="B596" s="1">
        <v>43529</v>
      </c>
      <c r="C596">
        <v>1</v>
      </c>
      <c r="D596" t="s">
        <v>135</v>
      </c>
      <c r="E596" t="s">
        <v>157</v>
      </c>
      <c r="F596" t="s">
        <v>135</v>
      </c>
      <c r="G596">
        <v>79</v>
      </c>
      <c r="H596">
        <v>79</v>
      </c>
      <c r="I596">
        <v>74</v>
      </c>
      <c r="J596" t="s">
        <v>368</v>
      </c>
      <c r="K596" t="s">
        <v>388</v>
      </c>
      <c r="L596" t="s">
        <v>383</v>
      </c>
      <c r="M596" t="s">
        <v>353</v>
      </c>
      <c r="N596" t="s">
        <v>353</v>
      </c>
      <c r="O596" t="s">
        <v>311</v>
      </c>
      <c r="P596" t="s">
        <v>268</v>
      </c>
      <c r="Q596">
        <v>169</v>
      </c>
      <c r="R596" t="s">
        <v>151</v>
      </c>
      <c r="S596" t="e" vm="23">
        <f>_FV(-3,"54")</f>
        <v>#VALUE!</v>
      </c>
      <c r="T596" t="s">
        <v>26</v>
      </c>
    </row>
    <row r="597" spans="1:20" x14ac:dyDescent="0.3">
      <c r="A597" t="s">
        <v>20</v>
      </c>
      <c r="B597" s="1">
        <v>43529</v>
      </c>
      <c r="C597">
        <v>2</v>
      </c>
      <c r="D597" t="s">
        <v>95</v>
      </c>
      <c r="E597" t="s">
        <v>135</v>
      </c>
      <c r="F597" t="s">
        <v>95</v>
      </c>
      <c r="G597">
        <v>84</v>
      </c>
      <c r="H597">
        <v>84</v>
      </c>
      <c r="I597">
        <v>79</v>
      </c>
      <c r="J597" t="s">
        <v>373</v>
      </c>
      <c r="K597" t="s">
        <v>373</v>
      </c>
      <c r="L597" t="s">
        <v>368</v>
      </c>
      <c r="M597" t="s">
        <v>386</v>
      </c>
      <c r="N597" t="s">
        <v>363</v>
      </c>
      <c r="O597" t="s">
        <v>353</v>
      </c>
      <c r="P597" t="s">
        <v>174</v>
      </c>
      <c r="Q597">
        <v>157</v>
      </c>
      <c r="R597" t="s">
        <v>116</v>
      </c>
      <c r="S597" t="e" vm="23">
        <f>_FV(-3,"54")</f>
        <v>#VALUE!</v>
      </c>
      <c r="T597" t="s">
        <v>26</v>
      </c>
    </row>
    <row r="598" spans="1:20" x14ac:dyDescent="0.3">
      <c r="A598" t="s">
        <v>20</v>
      </c>
      <c r="B598" s="1">
        <v>43529</v>
      </c>
      <c r="C598">
        <v>3</v>
      </c>
      <c r="D598" t="s">
        <v>58</v>
      </c>
      <c r="E598" t="s">
        <v>88</v>
      </c>
      <c r="F598" t="s">
        <v>58</v>
      </c>
      <c r="G598">
        <v>82</v>
      </c>
      <c r="H598">
        <v>84</v>
      </c>
      <c r="I598">
        <v>82</v>
      </c>
      <c r="J598" t="s">
        <v>368</v>
      </c>
      <c r="K598" t="s">
        <v>224</v>
      </c>
      <c r="L598" t="s">
        <v>368</v>
      </c>
      <c r="M598" t="s">
        <v>353</v>
      </c>
      <c r="N598" t="s">
        <v>363</v>
      </c>
      <c r="O598" t="s">
        <v>353</v>
      </c>
      <c r="P598" t="s">
        <v>115</v>
      </c>
      <c r="Q598">
        <v>160</v>
      </c>
      <c r="R598" t="s">
        <v>40</v>
      </c>
      <c r="S598" t="e" vm="23">
        <f>_FV(-3,"54")</f>
        <v>#VALUE!</v>
      </c>
      <c r="T598" t="s">
        <v>26</v>
      </c>
    </row>
    <row r="599" spans="1:20" x14ac:dyDescent="0.3">
      <c r="A599" t="s">
        <v>20</v>
      </c>
      <c r="B599" s="1">
        <v>43529</v>
      </c>
      <c r="C599">
        <v>4</v>
      </c>
      <c r="D599" t="s">
        <v>80</v>
      </c>
      <c r="E599" t="s">
        <v>58</v>
      </c>
      <c r="F599" t="s">
        <v>80</v>
      </c>
      <c r="G599">
        <v>87</v>
      </c>
      <c r="H599">
        <v>87</v>
      </c>
      <c r="I599">
        <v>82</v>
      </c>
      <c r="J599" t="s">
        <v>292</v>
      </c>
      <c r="K599" t="s">
        <v>292</v>
      </c>
      <c r="L599" t="s">
        <v>383</v>
      </c>
      <c r="M599" t="s">
        <v>273</v>
      </c>
      <c r="N599" t="s">
        <v>353</v>
      </c>
      <c r="O599" t="s">
        <v>273</v>
      </c>
      <c r="P599" t="s">
        <v>133</v>
      </c>
      <c r="Q599">
        <v>156</v>
      </c>
      <c r="R599" t="s">
        <v>182</v>
      </c>
      <c r="S599" t="e" vm="23">
        <f>_FV(-3,"54")</f>
        <v>#VALUE!</v>
      </c>
      <c r="T599" t="s">
        <v>26</v>
      </c>
    </row>
    <row r="600" spans="1:20" x14ac:dyDescent="0.3">
      <c r="A600" t="s">
        <v>20</v>
      </c>
      <c r="B600" s="1">
        <v>43529</v>
      </c>
      <c r="C600">
        <v>6</v>
      </c>
      <c r="D600" t="s">
        <v>119</v>
      </c>
      <c r="E600" t="s">
        <v>73</v>
      </c>
      <c r="F600" t="s">
        <v>119</v>
      </c>
      <c r="G600">
        <v>90</v>
      </c>
      <c r="H600">
        <v>90</v>
      </c>
      <c r="I600">
        <v>89</v>
      </c>
      <c r="J600" t="s">
        <v>373</v>
      </c>
      <c r="K600" t="s">
        <v>224</v>
      </c>
      <c r="L600" t="s">
        <v>373</v>
      </c>
      <c r="M600" t="s">
        <v>193</v>
      </c>
      <c r="N600" t="s">
        <v>245</v>
      </c>
      <c r="O600" t="s">
        <v>193</v>
      </c>
      <c r="P600" t="s">
        <v>174</v>
      </c>
      <c r="Q600">
        <v>155</v>
      </c>
      <c r="R600" t="s">
        <v>127</v>
      </c>
      <c r="S600" t="e" vm="55">
        <f>_FV(-3,"51")</f>
        <v>#VALUE!</v>
      </c>
      <c r="T600" t="s">
        <v>26</v>
      </c>
    </row>
    <row r="601" spans="1:20" x14ac:dyDescent="0.3">
      <c r="A601" t="s">
        <v>20</v>
      </c>
      <c r="B601" s="1">
        <v>43529</v>
      </c>
      <c r="C601">
        <v>7</v>
      </c>
      <c r="D601" t="s">
        <v>99</v>
      </c>
      <c r="E601" t="s">
        <v>119</v>
      </c>
      <c r="F601" t="s">
        <v>99</v>
      </c>
      <c r="G601">
        <v>92</v>
      </c>
      <c r="H601">
        <v>92</v>
      </c>
      <c r="I601">
        <v>90</v>
      </c>
      <c r="J601" t="s">
        <v>373</v>
      </c>
      <c r="K601" t="s">
        <v>373</v>
      </c>
      <c r="L601" t="s">
        <v>37</v>
      </c>
      <c r="M601" t="s">
        <v>91</v>
      </c>
      <c r="N601" t="s">
        <v>193</v>
      </c>
      <c r="O601" t="s">
        <v>91</v>
      </c>
      <c r="P601" t="s">
        <v>174</v>
      </c>
      <c r="Q601">
        <v>168</v>
      </c>
      <c r="R601" t="s">
        <v>176</v>
      </c>
      <c r="S601" t="e" vm="23">
        <f>_FV(-3,"54")</f>
        <v>#VALUE!</v>
      </c>
      <c r="T601" t="s">
        <v>26</v>
      </c>
    </row>
    <row r="602" spans="1:20" x14ac:dyDescent="0.3">
      <c r="A602" t="s">
        <v>20</v>
      </c>
      <c r="B602" s="1">
        <v>43529</v>
      </c>
      <c r="C602">
        <v>9</v>
      </c>
      <c r="D602" t="s">
        <v>163</v>
      </c>
      <c r="E602" t="s">
        <v>36</v>
      </c>
      <c r="F602" t="s">
        <v>361</v>
      </c>
      <c r="G602">
        <v>94</v>
      </c>
      <c r="H602">
        <v>94</v>
      </c>
      <c r="I602">
        <v>93</v>
      </c>
      <c r="J602" t="s">
        <v>388</v>
      </c>
      <c r="K602" t="s">
        <v>292</v>
      </c>
      <c r="L602" t="s">
        <v>383</v>
      </c>
      <c r="M602" t="s">
        <v>315</v>
      </c>
      <c r="N602" t="s">
        <v>315</v>
      </c>
      <c r="O602" t="s">
        <v>193</v>
      </c>
      <c r="P602" t="s">
        <v>133</v>
      </c>
      <c r="Q602">
        <v>120</v>
      </c>
      <c r="R602" t="s">
        <v>176</v>
      </c>
      <c r="S602" t="e" vm="23">
        <f>_FV(-3,"54")</f>
        <v>#VALUE!</v>
      </c>
      <c r="T602" t="s">
        <v>26</v>
      </c>
    </row>
    <row r="603" spans="1:20" x14ac:dyDescent="0.3">
      <c r="A603" t="s">
        <v>20</v>
      </c>
      <c r="B603" s="1">
        <v>43529</v>
      </c>
      <c r="C603">
        <v>8</v>
      </c>
      <c r="D603" t="s">
        <v>36</v>
      </c>
      <c r="E603" t="s">
        <v>81</v>
      </c>
      <c r="F603" t="s">
        <v>345</v>
      </c>
      <c r="G603">
        <v>93</v>
      </c>
      <c r="H603">
        <v>93</v>
      </c>
      <c r="I603">
        <v>92</v>
      </c>
      <c r="J603" t="s">
        <v>388</v>
      </c>
      <c r="K603" t="s">
        <v>373</v>
      </c>
      <c r="L603" t="s">
        <v>388</v>
      </c>
      <c r="M603" t="s">
        <v>193</v>
      </c>
      <c r="N603" t="s">
        <v>193</v>
      </c>
      <c r="O603" t="s">
        <v>188</v>
      </c>
      <c r="P603" t="s">
        <v>174</v>
      </c>
      <c r="Q603">
        <v>101</v>
      </c>
      <c r="R603" t="s">
        <v>268</v>
      </c>
      <c r="S603" t="e" vm="23">
        <f>_FV(-3,"54")</f>
        <v>#VALUE!</v>
      </c>
      <c r="T603" t="s">
        <v>26</v>
      </c>
    </row>
    <row r="604" spans="1:20" x14ac:dyDescent="0.3">
      <c r="A604" t="s">
        <v>20</v>
      </c>
      <c r="B604" s="1">
        <v>43529</v>
      </c>
      <c r="C604">
        <v>14</v>
      </c>
      <c r="D604" t="s">
        <v>256</v>
      </c>
      <c r="E604" t="s">
        <v>204</v>
      </c>
      <c r="F604" t="s">
        <v>239</v>
      </c>
      <c r="G604">
        <v>69</v>
      </c>
      <c r="H604">
        <v>76</v>
      </c>
      <c r="I604">
        <v>67</v>
      </c>
      <c r="J604" t="s">
        <v>35</v>
      </c>
      <c r="K604" t="s">
        <v>36</v>
      </c>
      <c r="L604" t="s">
        <v>224</v>
      </c>
      <c r="M604" t="s">
        <v>494</v>
      </c>
      <c r="N604" t="s">
        <v>595</v>
      </c>
      <c r="O604" t="s">
        <v>494</v>
      </c>
      <c r="P604" t="s">
        <v>176</v>
      </c>
      <c r="Q604">
        <v>147</v>
      </c>
      <c r="R604" t="s">
        <v>294</v>
      </c>
      <c r="S604" t="s">
        <v>666</v>
      </c>
      <c r="T604" t="s">
        <v>26</v>
      </c>
    </row>
    <row r="605" spans="1:20" x14ac:dyDescent="0.3">
      <c r="A605" t="s">
        <v>20</v>
      </c>
      <c r="B605" s="1">
        <v>43529</v>
      </c>
      <c r="C605">
        <v>10</v>
      </c>
      <c r="D605" t="s">
        <v>345</v>
      </c>
      <c r="E605" t="s">
        <v>345</v>
      </c>
      <c r="F605" t="s">
        <v>44</v>
      </c>
      <c r="G605">
        <v>94</v>
      </c>
      <c r="H605">
        <v>94</v>
      </c>
      <c r="I605">
        <v>94</v>
      </c>
      <c r="J605" t="s">
        <v>292</v>
      </c>
      <c r="K605" t="s">
        <v>292</v>
      </c>
      <c r="L605" t="s">
        <v>368</v>
      </c>
      <c r="M605" t="s">
        <v>329</v>
      </c>
      <c r="N605" t="s">
        <v>329</v>
      </c>
      <c r="O605" t="s">
        <v>315</v>
      </c>
      <c r="P605" t="s">
        <v>133</v>
      </c>
      <c r="Q605">
        <v>103</v>
      </c>
      <c r="R605" t="s">
        <v>77</v>
      </c>
      <c r="S605" t="s">
        <v>667</v>
      </c>
      <c r="T605" t="s">
        <v>26</v>
      </c>
    </row>
    <row r="606" spans="1:20" x14ac:dyDescent="0.3">
      <c r="A606" t="s">
        <v>20</v>
      </c>
      <c r="B606" s="1">
        <v>43529</v>
      </c>
      <c r="C606">
        <v>11</v>
      </c>
      <c r="D606" t="s">
        <v>87</v>
      </c>
      <c r="E606" t="s">
        <v>87</v>
      </c>
      <c r="F606" t="s">
        <v>345</v>
      </c>
      <c r="G606">
        <v>93</v>
      </c>
      <c r="H606">
        <v>94</v>
      </c>
      <c r="I606">
        <v>93</v>
      </c>
      <c r="J606" t="s">
        <v>49</v>
      </c>
      <c r="K606" t="s">
        <v>49</v>
      </c>
      <c r="L606" t="s">
        <v>37</v>
      </c>
      <c r="M606" t="s">
        <v>357</v>
      </c>
      <c r="N606" t="s">
        <v>357</v>
      </c>
      <c r="O606" t="s">
        <v>329</v>
      </c>
      <c r="P606" t="s">
        <v>77</v>
      </c>
      <c r="Q606">
        <v>121</v>
      </c>
      <c r="R606" t="s">
        <v>222</v>
      </c>
      <c r="S606" t="s">
        <v>668</v>
      </c>
      <c r="T606" t="s">
        <v>26</v>
      </c>
    </row>
    <row r="607" spans="1:20" x14ac:dyDescent="0.3">
      <c r="A607" t="s">
        <v>20</v>
      </c>
      <c r="B607" s="1">
        <v>43529</v>
      </c>
      <c r="C607">
        <v>12</v>
      </c>
      <c r="D607" t="s">
        <v>265</v>
      </c>
      <c r="E607" t="s">
        <v>265</v>
      </c>
      <c r="F607" t="s">
        <v>87</v>
      </c>
      <c r="G607">
        <v>78</v>
      </c>
      <c r="H607">
        <v>92</v>
      </c>
      <c r="I607">
        <v>78</v>
      </c>
      <c r="J607" t="s">
        <v>89</v>
      </c>
      <c r="K607" t="s">
        <v>28</v>
      </c>
      <c r="L607" t="s">
        <v>163</v>
      </c>
      <c r="M607" t="s">
        <v>444</v>
      </c>
      <c r="N607" t="s">
        <v>444</v>
      </c>
      <c r="O607" t="s">
        <v>357</v>
      </c>
      <c r="P607" t="s">
        <v>176</v>
      </c>
      <c r="Q607">
        <v>141</v>
      </c>
      <c r="R607" t="s">
        <v>440</v>
      </c>
      <c r="S607" t="s">
        <v>669</v>
      </c>
      <c r="T607" t="s">
        <v>26</v>
      </c>
    </row>
    <row r="608" spans="1:20" x14ac:dyDescent="0.3">
      <c r="A608" t="s">
        <v>20</v>
      </c>
      <c r="B608" s="1">
        <v>43529</v>
      </c>
      <c r="C608">
        <v>13</v>
      </c>
      <c r="D608" t="s">
        <v>239</v>
      </c>
      <c r="E608" t="s">
        <v>228</v>
      </c>
      <c r="F608" t="s">
        <v>286</v>
      </c>
      <c r="G608">
        <v>75</v>
      </c>
      <c r="H608">
        <v>78</v>
      </c>
      <c r="I608">
        <v>75</v>
      </c>
      <c r="J608" t="s">
        <v>44</v>
      </c>
      <c r="K608" t="s">
        <v>100</v>
      </c>
      <c r="L608" t="s">
        <v>216</v>
      </c>
      <c r="M608" t="s">
        <v>613</v>
      </c>
      <c r="N608" t="s">
        <v>613</v>
      </c>
      <c r="O608" t="s">
        <v>444</v>
      </c>
      <c r="P608" t="s">
        <v>176</v>
      </c>
      <c r="Q608">
        <v>153</v>
      </c>
      <c r="R608" t="s">
        <v>280</v>
      </c>
      <c r="S608" t="s">
        <v>670</v>
      </c>
      <c r="T608" t="s">
        <v>26</v>
      </c>
    </row>
    <row r="609" spans="1:20" x14ac:dyDescent="0.3">
      <c r="A609" t="s">
        <v>20</v>
      </c>
      <c r="B609" s="1">
        <v>43529</v>
      </c>
      <c r="C609">
        <v>15</v>
      </c>
      <c r="D609" t="s">
        <v>261</v>
      </c>
      <c r="E609" t="s">
        <v>261</v>
      </c>
      <c r="F609" t="s">
        <v>281</v>
      </c>
      <c r="G609">
        <v>66</v>
      </c>
      <c r="H609">
        <v>69</v>
      </c>
      <c r="I609">
        <v>65</v>
      </c>
      <c r="J609" t="s">
        <v>396</v>
      </c>
      <c r="K609" t="s">
        <v>345</v>
      </c>
      <c r="L609" t="s">
        <v>368</v>
      </c>
      <c r="M609" t="s">
        <v>422</v>
      </c>
      <c r="N609" t="s">
        <v>494</v>
      </c>
      <c r="O609" t="s">
        <v>422</v>
      </c>
      <c r="P609" t="s">
        <v>86</v>
      </c>
      <c r="Q609">
        <v>167</v>
      </c>
      <c r="R609" t="s">
        <v>164</v>
      </c>
      <c r="S609" t="s">
        <v>671</v>
      </c>
      <c r="T609" t="s">
        <v>26</v>
      </c>
    </row>
    <row r="610" spans="1:20" x14ac:dyDescent="0.3">
      <c r="A610" t="s">
        <v>20</v>
      </c>
      <c r="B610" s="1">
        <v>43529</v>
      </c>
      <c r="C610">
        <v>16</v>
      </c>
      <c r="D610" t="s">
        <v>385</v>
      </c>
      <c r="E610" t="s">
        <v>247</v>
      </c>
      <c r="F610" t="s">
        <v>385</v>
      </c>
      <c r="G610">
        <v>65</v>
      </c>
      <c r="H610">
        <v>66</v>
      </c>
      <c r="I610">
        <v>62</v>
      </c>
      <c r="J610" t="s">
        <v>368</v>
      </c>
      <c r="K610" t="s">
        <v>396</v>
      </c>
      <c r="L610" t="s">
        <v>383</v>
      </c>
      <c r="M610" t="s">
        <v>308</v>
      </c>
      <c r="N610" t="s">
        <v>422</v>
      </c>
      <c r="O610" t="s">
        <v>308</v>
      </c>
      <c r="P610" t="s">
        <v>176</v>
      </c>
      <c r="Q610">
        <v>135</v>
      </c>
      <c r="R610" t="s">
        <v>198</v>
      </c>
      <c r="S610" t="s">
        <v>672</v>
      </c>
      <c r="T610" t="s">
        <v>26</v>
      </c>
    </row>
    <row r="611" spans="1:20" x14ac:dyDescent="0.3">
      <c r="A611" t="s">
        <v>20</v>
      </c>
      <c r="B611" s="1">
        <v>43529</v>
      </c>
      <c r="C611">
        <v>17</v>
      </c>
      <c r="D611" t="s">
        <v>229</v>
      </c>
      <c r="E611" t="s">
        <v>205</v>
      </c>
      <c r="F611" t="s">
        <v>228</v>
      </c>
      <c r="G611">
        <v>73</v>
      </c>
      <c r="H611">
        <v>74</v>
      </c>
      <c r="I611">
        <v>63</v>
      </c>
      <c r="J611" t="s">
        <v>163</v>
      </c>
      <c r="K611" t="s">
        <v>36</v>
      </c>
      <c r="L611" t="s">
        <v>388</v>
      </c>
      <c r="M611" t="s">
        <v>245</v>
      </c>
      <c r="N611" t="s">
        <v>308</v>
      </c>
      <c r="O611" t="s">
        <v>23</v>
      </c>
      <c r="P611" t="s">
        <v>60</v>
      </c>
      <c r="Q611">
        <v>143</v>
      </c>
      <c r="R611" t="s">
        <v>145</v>
      </c>
      <c r="S611" t="s">
        <v>673</v>
      </c>
      <c r="T611" t="s">
        <v>270</v>
      </c>
    </row>
    <row r="612" spans="1:20" x14ac:dyDescent="0.3">
      <c r="A612" t="s">
        <v>20</v>
      </c>
      <c r="B612" s="1">
        <v>43529</v>
      </c>
      <c r="C612">
        <v>18</v>
      </c>
      <c r="D612" t="s">
        <v>28</v>
      </c>
      <c r="E612" t="s">
        <v>229</v>
      </c>
      <c r="F612" t="s">
        <v>81</v>
      </c>
      <c r="G612">
        <v>93</v>
      </c>
      <c r="H612">
        <v>93</v>
      </c>
      <c r="I612">
        <v>72</v>
      </c>
      <c r="J612" t="s">
        <v>216</v>
      </c>
      <c r="K612" t="s">
        <v>163</v>
      </c>
      <c r="L612" t="s">
        <v>377</v>
      </c>
      <c r="M612" t="s">
        <v>311</v>
      </c>
      <c r="N612" t="s">
        <v>330</v>
      </c>
      <c r="O612" t="s">
        <v>245</v>
      </c>
      <c r="P612" t="s">
        <v>68</v>
      </c>
      <c r="Q612">
        <v>175</v>
      </c>
      <c r="R612" t="s">
        <v>674</v>
      </c>
      <c r="S612" t="s">
        <v>675</v>
      </c>
      <c r="T612" t="s">
        <v>676</v>
      </c>
    </row>
    <row r="613" spans="1:20" x14ac:dyDescent="0.3">
      <c r="A613" t="s">
        <v>20</v>
      </c>
      <c r="B613" s="1">
        <v>43529</v>
      </c>
      <c r="C613">
        <v>19</v>
      </c>
      <c r="D613" t="s">
        <v>109</v>
      </c>
      <c r="E613" t="s">
        <v>109</v>
      </c>
      <c r="F613" t="s">
        <v>99</v>
      </c>
      <c r="G613">
        <v>93</v>
      </c>
      <c r="H613">
        <v>94</v>
      </c>
      <c r="I613">
        <v>93</v>
      </c>
      <c r="J613" t="s">
        <v>345</v>
      </c>
      <c r="K613" t="s">
        <v>36</v>
      </c>
      <c r="L613" t="s">
        <v>396</v>
      </c>
      <c r="M613" t="s">
        <v>90</v>
      </c>
      <c r="N613" t="s">
        <v>311</v>
      </c>
      <c r="O613" t="s">
        <v>90</v>
      </c>
      <c r="P613" t="s">
        <v>67</v>
      </c>
      <c r="Q613">
        <v>164</v>
      </c>
      <c r="R613" t="s">
        <v>419</v>
      </c>
      <c r="S613" t="s">
        <v>677</v>
      </c>
      <c r="T613" t="s">
        <v>127</v>
      </c>
    </row>
    <row r="614" spans="1:20" x14ac:dyDescent="0.3">
      <c r="A614" t="s">
        <v>20</v>
      </c>
      <c r="B614" s="1">
        <v>43529</v>
      </c>
      <c r="C614">
        <v>20</v>
      </c>
      <c r="D614" t="s">
        <v>62</v>
      </c>
      <c r="E614" t="s">
        <v>88</v>
      </c>
      <c r="F614" t="s">
        <v>109</v>
      </c>
      <c r="G614">
        <v>91</v>
      </c>
      <c r="H614">
        <v>93</v>
      </c>
      <c r="I614">
        <v>91</v>
      </c>
      <c r="J614" t="s">
        <v>100</v>
      </c>
      <c r="K614" t="s">
        <v>28</v>
      </c>
      <c r="L614" t="s">
        <v>36</v>
      </c>
      <c r="M614" t="s">
        <v>90</v>
      </c>
      <c r="N614" t="s">
        <v>122</v>
      </c>
      <c r="O614" t="s">
        <v>142</v>
      </c>
      <c r="P614" t="s">
        <v>77</v>
      </c>
      <c r="Q614">
        <v>182</v>
      </c>
      <c r="R614" t="s">
        <v>30</v>
      </c>
      <c r="S614" t="s">
        <v>678</v>
      </c>
      <c r="T614" t="s">
        <v>26</v>
      </c>
    </row>
    <row r="615" spans="1:20" x14ac:dyDescent="0.3">
      <c r="A615" t="s">
        <v>20</v>
      </c>
      <c r="B615" s="1">
        <v>43529</v>
      </c>
      <c r="C615">
        <v>21</v>
      </c>
      <c r="D615" t="s">
        <v>63</v>
      </c>
      <c r="E615" t="s">
        <v>88</v>
      </c>
      <c r="F615" t="s">
        <v>63</v>
      </c>
      <c r="G615">
        <v>90</v>
      </c>
      <c r="H615">
        <v>91</v>
      </c>
      <c r="I615">
        <v>89</v>
      </c>
      <c r="J615" t="s">
        <v>35</v>
      </c>
      <c r="K615" t="s">
        <v>99</v>
      </c>
      <c r="L615" t="s">
        <v>35</v>
      </c>
      <c r="M615" t="s">
        <v>209</v>
      </c>
      <c r="N615" t="s">
        <v>122</v>
      </c>
      <c r="O615" t="s">
        <v>209</v>
      </c>
      <c r="P615" t="s">
        <v>173</v>
      </c>
      <c r="Q615">
        <v>190</v>
      </c>
      <c r="R615" t="s">
        <v>259</v>
      </c>
      <c r="S615" t="s">
        <v>679</v>
      </c>
      <c r="T615" t="s">
        <v>26</v>
      </c>
    </row>
    <row r="616" spans="1:20" x14ac:dyDescent="0.3">
      <c r="A616" t="s">
        <v>20</v>
      </c>
      <c r="B616" s="1">
        <v>43529</v>
      </c>
      <c r="C616">
        <v>22</v>
      </c>
      <c r="D616" t="s">
        <v>119</v>
      </c>
      <c r="E616" t="s">
        <v>63</v>
      </c>
      <c r="F616" t="s">
        <v>119</v>
      </c>
      <c r="G616">
        <v>91</v>
      </c>
      <c r="H616">
        <v>91</v>
      </c>
      <c r="I616">
        <v>90</v>
      </c>
      <c r="J616" t="s">
        <v>377</v>
      </c>
      <c r="K616" t="s">
        <v>35</v>
      </c>
      <c r="L616" t="s">
        <v>377</v>
      </c>
      <c r="M616" t="s">
        <v>29</v>
      </c>
      <c r="N616" t="s">
        <v>29</v>
      </c>
      <c r="O616" t="s">
        <v>209</v>
      </c>
      <c r="P616" t="s">
        <v>67</v>
      </c>
      <c r="Q616">
        <v>166</v>
      </c>
      <c r="R616" t="s">
        <v>168</v>
      </c>
      <c r="S616" t="s">
        <v>680</v>
      </c>
      <c r="T616" t="s">
        <v>26</v>
      </c>
    </row>
    <row r="617" spans="1:20" x14ac:dyDescent="0.3">
      <c r="A617" t="s">
        <v>20</v>
      </c>
      <c r="B617" s="1">
        <v>43529</v>
      </c>
      <c r="C617">
        <v>23</v>
      </c>
      <c r="D617" t="s">
        <v>65</v>
      </c>
      <c r="E617" t="s">
        <v>73</v>
      </c>
      <c r="F617" t="s">
        <v>64</v>
      </c>
      <c r="G617">
        <v>91</v>
      </c>
      <c r="H617">
        <v>91</v>
      </c>
      <c r="I617">
        <v>90</v>
      </c>
      <c r="J617" t="s">
        <v>396</v>
      </c>
      <c r="K617" t="s">
        <v>396</v>
      </c>
      <c r="L617" t="s">
        <v>377</v>
      </c>
      <c r="M617" t="s">
        <v>315</v>
      </c>
      <c r="N617" t="s">
        <v>315</v>
      </c>
      <c r="O617" t="s">
        <v>29</v>
      </c>
      <c r="P617" t="s">
        <v>174</v>
      </c>
      <c r="Q617">
        <v>141</v>
      </c>
      <c r="R617" t="s">
        <v>173</v>
      </c>
      <c r="S617" t="e" vm="2">
        <f>_FV(-3,"07")</f>
        <v>#VALUE!</v>
      </c>
      <c r="T617" t="s">
        <v>26</v>
      </c>
    </row>
    <row r="618" spans="1:20" x14ac:dyDescent="0.3">
      <c r="A618" t="s">
        <v>20</v>
      </c>
      <c r="B618" s="1">
        <v>43530</v>
      </c>
      <c r="C618">
        <v>22</v>
      </c>
      <c r="D618" t="s">
        <v>80</v>
      </c>
      <c r="E618" t="s">
        <v>63</v>
      </c>
      <c r="F618" t="s">
        <v>73</v>
      </c>
      <c r="G618">
        <v>94</v>
      </c>
      <c r="H618">
        <v>94</v>
      </c>
      <c r="I618">
        <v>93</v>
      </c>
      <c r="J618" t="s">
        <v>49</v>
      </c>
      <c r="K618" t="s">
        <v>89</v>
      </c>
      <c r="L618" t="s">
        <v>345</v>
      </c>
      <c r="M618" t="s">
        <v>23</v>
      </c>
      <c r="N618" t="s">
        <v>23</v>
      </c>
      <c r="O618" t="s">
        <v>122</v>
      </c>
      <c r="P618" t="s">
        <v>67</v>
      </c>
      <c r="Q618">
        <v>71</v>
      </c>
      <c r="R618" t="s">
        <v>124</v>
      </c>
      <c r="S618" t="s">
        <v>681</v>
      </c>
      <c r="T618" t="s">
        <v>26</v>
      </c>
    </row>
    <row r="619" spans="1:20" x14ac:dyDescent="0.3">
      <c r="A619" t="s">
        <v>20</v>
      </c>
      <c r="B619" s="1">
        <v>43530</v>
      </c>
      <c r="C619">
        <v>0</v>
      </c>
      <c r="D619" t="s">
        <v>81</v>
      </c>
      <c r="E619" t="s">
        <v>65</v>
      </c>
      <c r="F619" t="s">
        <v>99</v>
      </c>
      <c r="G619">
        <v>93</v>
      </c>
      <c r="H619">
        <v>93</v>
      </c>
      <c r="I619">
        <v>91</v>
      </c>
      <c r="J619" t="s">
        <v>377</v>
      </c>
      <c r="K619" t="s">
        <v>396</v>
      </c>
      <c r="L619" t="s">
        <v>224</v>
      </c>
      <c r="M619" t="s">
        <v>306</v>
      </c>
      <c r="N619" t="s">
        <v>306</v>
      </c>
      <c r="O619" t="s">
        <v>315</v>
      </c>
      <c r="P619" t="s">
        <v>178</v>
      </c>
      <c r="Q619">
        <v>346</v>
      </c>
      <c r="R619" t="s">
        <v>124</v>
      </c>
      <c r="S619" t="e" vm="86">
        <f>_FV(-3,"23")</f>
        <v>#VALUE!</v>
      </c>
      <c r="T619" t="s">
        <v>26</v>
      </c>
    </row>
    <row r="620" spans="1:20" x14ac:dyDescent="0.3">
      <c r="A620" t="s">
        <v>20</v>
      </c>
      <c r="B620" s="1">
        <v>43530</v>
      </c>
      <c r="C620">
        <v>23</v>
      </c>
      <c r="D620" t="s">
        <v>63</v>
      </c>
      <c r="E620" t="s">
        <v>87</v>
      </c>
      <c r="F620" t="s">
        <v>73</v>
      </c>
      <c r="G620">
        <v>94</v>
      </c>
      <c r="H620">
        <v>94</v>
      </c>
      <c r="I620">
        <v>94</v>
      </c>
      <c r="J620" t="s">
        <v>100</v>
      </c>
      <c r="K620" t="s">
        <v>100</v>
      </c>
      <c r="L620" t="s">
        <v>345</v>
      </c>
      <c r="M620" t="s">
        <v>273</v>
      </c>
      <c r="N620" t="s">
        <v>273</v>
      </c>
      <c r="O620" t="s">
        <v>23</v>
      </c>
      <c r="P620" t="s">
        <v>67</v>
      </c>
      <c r="Q620">
        <v>82</v>
      </c>
      <c r="R620" t="s">
        <v>124</v>
      </c>
      <c r="S620" t="e" vm="54">
        <f>_FV(-2,"21")</f>
        <v>#VALUE!</v>
      </c>
      <c r="T620" t="s">
        <v>26</v>
      </c>
    </row>
    <row r="621" spans="1:20" x14ac:dyDescent="0.3">
      <c r="A621" t="s">
        <v>20</v>
      </c>
      <c r="B621" s="1">
        <v>43530</v>
      </c>
      <c r="C621">
        <v>8</v>
      </c>
      <c r="D621" t="s">
        <v>64</v>
      </c>
      <c r="E621" t="s">
        <v>73</v>
      </c>
      <c r="F621" t="s">
        <v>64</v>
      </c>
      <c r="G621">
        <v>94</v>
      </c>
      <c r="H621">
        <v>94</v>
      </c>
      <c r="I621">
        <v>94</v>
      </c>
      <c r="J621" t="s">
        <v>361</v>
      </c>
      <c r="K621" t="s">
        <v>36</v>
      </c>
      <c r="L621" t="s">
        <v>361</v>
      </c>
      <c r="M621" t="s">
        <v>244</v>
      </c>
      <c r="N621" t="s">
        <v>244</v>
      </c>
      <c r="O621" t="s">
        <v>141</v>
      </c>
      <c r="P621" t="s">
        <v>105</v>
      </c>
      <c r="Q621">
        <v>174</v>
      </c>
      <c r="R621" t="s">
        <v>222</v>
      </c>
      <c r="S621" t="e" vm="54">
        <f>_FV(-1,"21")</f>
        <v>#VALUE!</v>
      </c>
      <c r="T621" t="s">
        <v>179</v>
      </c>
    </row>
    <row r="622" spans="1:20" x14ac:dyDescent="0.3">
      <c r="A622" t="s">
        <v>20</v>
      </c>
      <c r="B622" s="1">
        <v>43530</v>
      </c>
      <c r="C622">
        <v>3</v>
      </c>
      <c r="D622" t="s">
        <v>73</v>
      </c>
      <c r="E622" t="s">
        <v>80</v>
      </c>
      <c r="F622" t="s">
        <v>65</v>
      </c>
      <c r="G622">
        <v>93</v>
      </c>
      <c r="H622">
        <v>93</v>
      </c>
      <c r="I622">
        <v>93</v>
      </c>
      <c r="J622" t="s">
        <v>163</v>
      </c>
      <c r="K622" t="s">
        <v>345</v>
      </c>
      <c r="L622" t="s">
        <v>44</v>
      </c>
      <c r="M622" t="s">
        <v>433</v>
      </c>
      <c r="N622" t="s">
        <v>431</v>
      </c>
      <c r="O622" t="s">
        <v>433</v>
      </c>
      <c r="P622" t="s">
        <v>76</v>
      </c>
      <c r="Q622">
        <v>82</v>
      </c>
      <c r="R622" t="s">
        <v>83</v>
      </c>
      <c r="S622" t="e" vm="80">
        <f>_FV(-1,"59")</f>
        <v>#VALUE!</v>
      </c>
      <c r="T622" t="s">
        <v>26</v>
      </c>
    </row>
    <row r="623" spans="1:20" x14ac:dyDescent="0.3">
      <c r="A623" t="s">
        <v>20</v>
      </c>
      <c r="B623" s="1">
        <v>43530</v>
      </c>
      <c r="C623">
        <v>1</v>
      </c>
      <c r="D623" t="s">
        <v>65</v>
      </c>
      <c r="E623" t="s">
        <v>65</v>
      </c>
      <c r="F623" t="s">
        <v>99</v>
      </c>
      <c r="G623">
        <v>93</v>
      </c>
      <c r="H623">
        <v>93</v>
      </c>
      <c r="I623">
        <v>93</v>
      </c>
      <c r="J623" t="s">
        <v>361</v>
      </c>
      <c r="K623" t="s">
        <v>361</v>
      </c>
      <c r="L623" t="s">
        <v>377</v>
      </c>
      <c r="M623" t="s">
        <v>357</v>
      </c>
      <c r="N623" t="s">
        <v>357</v>
      </c>
      <c r="O623" t="s">
        <v>306</v>
      </c>
      <c r="P623" t="s">
        <v>174</v>
      </c>
      <c r="Q623">
        <v>150</v>
      </c>
      <c r="R623" t="s">
        <v>97</v>
      </c>
      <c r="S623" t="e" vm="28">
        <f>_FV(-2,"52")</f>
        <v>#VALUE!</v>
      </c>
      <c r="T623" t="s">
        <v>26</v>
      </c>
    </row>
    <row r="624" spans="1:20" x14ac:dyDescent="0.3">
      <c r="A624" t="s">
        <v>20</v>
      </c>
      <c r="B624" s="1">
        <v>43530</v>
      </c>
      <c r="C624">
        <v>2</v>
      </c>
      <c r="D624" t="s">
        <v>109</v>
      </c>
      <c r="E624" t="s">
        <v>80</v>
      </c>
      <c r="F624" t="s">
        <v>119</v>
      </c>
      <c r="G624">
        <v>93</v>
      </c>
      <c r="H624">
        <v>93</v>
      </c>
      <c r="I624">
        <v>93</v>
      </c>
      <c r="J624" t="s">
        <v>345</v>
      </c>
      <c r="K624" t="s">
        <v>345</v>
      </c>
      <c r="L624" t="s">
        <v>44</v>
      </c>
      <c r="M624" t="s">
        <v>422</v>
      </c>
      <c r="N624" t="s">
        <v>422</v>
      </c>
      <c r="O624" t="s">
        <v>357</v>
      </c>
      <c r="P624" t="s">
        <v>174</v>
      </c>
      <c r="Q624">
        <v>305</v>
      </c>
      <c r="R624" t="s">
        <v>237</v>
      </c>
      <c r="S624" t="e" vm="17">
        <f>_FV(-2,"55")</f>
        <v>#VALUE!</v>
      </c>
      <c r="T624" t="s">
        <v>26</v>
      </c>
    </row>
    <row r="625" spans="1:20" x14ac:dyDescent="0.3">
      <c r="A625" t="s">
        <v>20</v>
      </c>
      <c r="B625" s="1">
        <v>43530</v>
      </c>
      <c r="C625">
        <v>4</v>
      </c>
      <c r="D625" t="s">
        <v>109</v>
      </c>
      <c r="E625" t="s">
        <v>109</v>
      </c>
      <c r="F625" t="s">
        <v>73</v>
      </c>
      <c r="G625">
        <v>94</v>
      </c>
      <c r="H625">
        <v>94</v>
      </c>
      <c r="I625">
        <v>93</v>
      </c>
      <c r="J625" t="s">
        <v>345</v>
      </c>
      <c r="K625" t="s">
        <v>36</v>
      </c>
      <c r="L625" t="s">
        <v>163</v>
      </c>
      <c r="M625" t="s">
        <v>282</v>
      </c>
      <c r="N625" t="s">
        <v>433</v>
      </c>
      <c r="O625" t="s">
        <v>282</v>
      </c>
      <c r="P625" t="s">
        <v>473</v>
      </c>
      <c r="Q625">
        <v>322</v>
      </c>
      <c r="R625" t="s">
        <v>105</v>
      </c>
      <c r="S625" t="e" vm="92">
        <f>_FV(-1,"41")</f>
        <v>#VALUE!</v>
      </c>
      <c r="T625" t="s">
        <v>26</v>
      </c>
    </row>
    <row r="626" spans="1:20" x14ac:dyDescent="0.3">
      <c r="A626" t="s">
        <v>20</v>
      </c>
      <c r="B626" s="1">
        <v>43530</v>
      </c>
      <c r="C626">
        <v>5</v>
      </c>
      <c r="D626" t="s">
        <v>63</v>
      </c>
      <c r="E626" t="s">
        <v>63</v>
      </c>
      <c r="F626" t="s">
        <v>73</v>
      </c>
      <c r="G626">
        <v>94</v>
      </c>
      <c r="H626">
        <v>94</v>
      </c>
      <c r="I626">
        <v>94</v>
      </c>
      <c r="J626" t="s">
        <v>89</v>
      </c>
      <c r="K626" t="s">
        <v>89</v>
      </c>
      <c r="L626" t="s">
        <v>345</v>
      </c>
      <c r="M626" t="s">
        <v>306</v>
      </c>
      <c r="N626" t="s">
        <v>282</v>
      </c>
      <c r="O626" t="s">
        <v>306</v>
      </c>
      <c r="P626" t="s">
        <v>178</v>
      </c>
      <c r="Q626">
        <v>54</v>
      </c>
      <c r="R626" t="s">
        <v>83</v>
      </c>
      <c r="S626" t="e" vm="24">
        <f>_FV(-2,"02")</f>
        <v>#VALUE!</v>
      </c>
      <c r="T626" t="s">
        <v>26</v>
      </c>
    </row>
    <row r="627" spans="1:20" x14ac:dyDescent="0.3">
      <c r="A627" t="s">
        <v>20</v>
      </c>
      <c r="B627" s="1">
        <v>43530</v>
      </c>
      <c r="C627">
        <v>6</v>
      </c>
      <c r="D627" t="s">
        <v>73</v>
      </c>
      <c r="E627" t="s">
        <v>63</v>
      </c>
      <c r="F627" t="s">
        <v>73</v>
      </c>
      <c r="G627">
        <v>94</v>
      </c>
      <c r="H627">
        <v>94</v>
      </c>
      <c r="I627">
        <v>94</v>
      </c>
      <c r="J627" t="s">
        <v>36</v>
      </c>
      <c r="K627" t="s">
        <v>100</v>
      </c>
      <c r="L627" t="s">
        <v>36</v>
      </c>
      <c r="M627" t="s">
        <v>311</v>
      </c>
      <c r="N627" t="s">
        <v>330</v>
      </c>
      <c r="O627" t="s">
        <v>311</v>
      </c>
      <c r="P627" t="s">
        <v>97</v>
      </c>
      <c r="Q627">
        <v>196</v>
      </c>
      <c r="R627" t="s">
        <v>68</v>
      </c>
      <c r="S627" t="e" vm="65">
        <f>_FV(0,"89")</f>
        <v>#VALUE!</v>
      </c>
      <c r="T627" t="s">
        <v>287</v>
      </c>
    </row>
    <row r="628" spans="1:20" x14ac:dyDescent="0.3">
      <c r="A628" t="s">
        <v>20</v>
      </c>
      <c r="B628" s="1">
        <v>43530</v>
      </c>
      <c r="C628">
        <v>7</v>
      </c>
      <c r="D628" t="s">
        <v>73</v>
      </c>
      <c r="E628" t="s">
        <v>109</v>
      </c>
      <c r="F628" t="s">
        <v>65</v>
      </c>
      <c r="G628">
        <v>94</v>
      </c>
      <c r="H628">
        <v>94</v>
      </c>
      <c r="I628">
        <v>94</v>
      </c>
      <c r="J628" t="s">
        <v>36</v>
      </c>
      <c r="K628" t="s">
        <v>49</v>
      </c>
      <c r="L628" t="s">
        <v>345</v>
      </c>
      <c r="M628" t="s">
        <v>91</v>
      </c>
      <c r="N628" t="s">
        <v>311</v>
      </c>
      <c r="O628" t="s">
        <v>91</v>
      </c>
      <c r="P628" t="s">
        <v>115</v>
      </c>
      <c r="Q628">
        <v>137</v>
      </c>
      <c r="R628" t="s">
        <v>182</v>
      </c>
      <c r="S628" t="e" vm="20">
        <f>_FV(-1,"01")</f>
        <v>#VALUE!</v>
      </c>
      <c r="T628" t="s">
        <v>115</v>
      </c>
    </row>
    <row r="629" spans="1:20" x14ac:dyDescent="0.3">
      <c r="A629" t="s">
        <v>20</v>
      </c>
      <c r="B629" s="1">
        <v>43530</v>
      </c>
      <c r="C629">
        <v>9</v>
      </c>
      <c r="D629" t="s">
        <v>81</v>
      </c>
      <c r="E629" t="s">
        <v>119</v>
      </c>
      <c r="F629" t="s">
        <v>81</v>
      </c>
      <c r="G629">
        <v>94</v>
      </c>
      <c r="H629">
        <v>94</v>
      </c>
      <c r="I629">
        <v>94</v>
      </c>
      <c r="J629" t="s">
        <v>35</v>
      </c>
      <c r="K629" t="s">
        <v>163</v>
      </c>
      <c r="L629" t="s">
        <v>35</v>
      </c>
      <c r="M629" t="s">
        <v>276</v>
      </c>
      <c r="N629" t="s">
        <v>276</v>
      </c>
      <c r="O629" t="s">
        <v>244</v>
      </c>
      <c r="P629" t="s">
        <v>128</v>
      </c>
      <c r="Q629">
        <v>168</v>
      </c>
      <c r="R629" t="s">
        <v>280</v>
      </c>
      <c r="S629" t="e" vm="56">
        <f>_FV(-1,"25")</f>
        <v>#VALUE!</v>
      </c>
      <c r="T629" t="s">
        <v>77</v>
      </c>
    </row>
    <row r="630" spans="1:20" x14ac:dyDescent="0.3">
      <c r="A630" t="s">
        <v>20</v>
      </c>
      <c r="B630" s="1">
        <v>43530</v>
      </c>
      <c r="C630">
        <v>10</v>
      </c>
      <c r="D630" t="s">
        <v>100</v>
      </c>
      <c r="E630" t="s">
        <v>81</v>
      </c>
      <c r="F630" t="s">
        <v>89</v>
      </c>
      <c r="G630">
        <v>94</v>
      </c>
      <c r="H630">
        <v>94</v>
      </c>
      <c r="I630">
        <v>94</v>
      </c>
      <c r="J630" t="s">
        <v>396</v>
      </c>
      <c r="K630" t="s">
        <v>35</v>
      </c>
      <c r="L630" t="s">
        <v>377</v>
      </c>
      <c r="M630" t="s">
        <v>282</v>
      </c>
      <c r="N630" t="s">
        <v>282</v>
      </c>
      <c r="O630" t="s">
        <v>330</v>
      </c>
      <c r="P630" t="s">
        <v>105</v>
      </c>
      <c r="Q630">
        <v>152</v>
      </c>
      <c r="R630" t="s">
        <v>55</v>
      </c>
      <c r="S630" t="s">
        <v>682</v>
      </c>
      <c r="T630" t="s">
        <v>67</v>
      </c>
    </row>
    <row r="631" spans="1:20" x14ac:dyDescent="0.3">
      <c r="A631" t="s">
        <v>20</v>
      </c>
      <c r="B631" s="1">
        <v>43530</v>
      </c>
      <c r="C631">
        <v>14</v>
      </c>
      <c r="D631" t="s">
        <v>236</v>
      </c>
      <c r="E631" t="s">
        <v>239</v>
      </c>
      <c r="F631" t="s">
        <v>118</v>
      </c>
      <c r="G631">
        <v>82</v>
      </c>
      <c r="H631">
        <v>90</v>
      </c>
      <c r="I631">
        <v>80</v>
      </c>
      <c r="J631" t="s">
        <v>64</v>
      </c>
      <c r="K631" t="s">
        <v>136</v>
      </c>
      <c r="L631" t="s">
        <v>100</v>
      </c>
      <c r="M631" t="s">
        <v>683</v>
      </c>
      <c r="N631" t="s">
        <v>684</v>
      </c>
      <c r="O631" t="s">
        <v>685</v>
      </c>
      <c r="P631" t="s">
        <v>105</v>
      </c>
      <c r="Q631">
        <v>167</v>
      </c>
      <c r="R631" t="s">
        <v>54</v>
      </c>
      <c r="S631" t="s">
        <v>686</v>
      </c>
      <c r="T631" t="s">
        <v>26</v>
      </c>
    </row>
    <row r="632" spans="1:20" x14ac:dyDescent="0.3">
      <c r="A632" t="s">
        <v>20</v>
      </c>
      <c r="B632" s="1">
        <v>43530</v>
      </c>
      <c r="C632">
        <v>11</v>
      </c>
      <c r="D632" t="s">
        <v>100</v>
      </c>
      <c r="E632" t="s">
        <v>99</v>
      </c>
      <c r="F632" t="s">
        <v>49</v>
      </c>
      <c r="G632">
        <v>94</v>
      </c>
      <c r="H632">
        <v>94</v>
      </c>
      <c r="I632">
        <v>94</v>
      </c>
      <c r="J632" t="s">
        <v>377</v>
      </c>
      <c r="K632" t="s">
        <v>216</v>
      </c>
      <c r="L632" t="s">
        <v>224</v>
      </c>
      <c r="M632" t="s">
        <v>431</v>
      </c>
      <c r="N632" t="s">
        <v>431</v>
      </c>
      <c r="O632" t="s">
        <v>282</v>
      </c>
      <c r="P632" t="s">
        <v>83</v>
      </c>
      <c r="Q632">
        <v>169</v>
      </c>
      <c r="R632" t="s">
        <v>170</v>
      </c>
      <c r="S632" t="s">
        <v>687</v>
      </c>
      <c r="T632" t="s">
        <v>270</v>
      </c>
    </row>
    <row r="633" spans="1:20" x14ac:dyDescent="0.3">
      <c r="A633" t="s">
        <v>20</v>
      </c>
      <c r="B633" s="1">
        <v>43530</v>
      </c>
      <c r="C633">
        <v>12</v>
      </c>
      <c r="D633" t="s">
        <v>73</v>
      </c>
      <c r="E633" t="s">
        <v>73</v>
      </c>
      <c r="F633" t="s">
        <v>100</v>
      </c>
      <c r="G633">
        <v>93</v>
      </c>
      <c r="H633">
        <v>94</v>
      </c>
      <c r="I633">
        <v>93</v>
      </c>
      <c r="J633" t="s">
        <v>163</v>
      </c>
      <c r="K633" t="s">
        <v>163</v>
      </c>
      <c r="L633" t="s">
        <v>396</v>
      </c>
      <c r="M633" t="s">
        <v>447</v>
      </c>
      <c r="N633" t="s">
        <v>447</v>
      </c>
      <c r="O633" t="s">
        <v>431</v>
      </c>
      <c r="P633" t="s">
        <v>111</v>
      </c>
      <c r="Q633">
        <v>168</v>
      </c>
      <c r="R633" t="s">
        <v>222</v>
      </c>
      <c r="S633" t="s">
        <v>688</v>
      </c>
      <c r="T633" t="s">
        <v>26</v>
      </c>
    </row>
    <row r="634" spans="1:20" x14ac:dyDescent="0.3">
      <c r="A634" t="s">
        <v>20</v>
      </c>
      <c r="B634" s="1">
        <v>43530</v>
      </c>
      <c r="C634">
        <v>13</v>
      </c>
      <c r="D634" t="s">
        <v>118</v>
      </c>
      <c r="E634" t="s">
        <v>148</v>
      </c>
      <c r="F634" t="s">
        <v>73</v>
      </c>
      <c r="G634">
        <v>90</v>
      </c>
      <c r="H634">
        <v>93</v>
      </c>
      <c r="I634">
        <v>90</v>
      </c>
      <c r="J634" t="s">
        <v>81</v>
      </c>
      <c r="K634" t="s">
        <v>64</v>
      </c>
      <c r="L634" t="s">
        <v>163</v>
      </c>
      <c r="M634" t="s">
        <v>683</v>
      </c>
      <c r="N634" t="s">
        <v>683</v>
      </c>
      <c r="O634" t="s">
        <v>447</v>
      </c>
      <c r="P634" t="s">
        <v>70</v>
      </c>
      <c r="Q634">
        <v>147</v>
      </c>
      <c r="R634" t="s">
        <v>116</v>
      </c>
      <c r="S634" t="s">
        <v>689</v>
      </c>
      <c r="T634" t="s">
        <v>270</v>
      </c>
    </row>
    <row r="635" spans="1:20" x14ac:dyDescent="0.3">
      <c r="A635" t="s">
        <v>20</v>
      </c>
      <c r="B635" s="1">
        <v>43530</v>
      </c>
      <c r="C635">
        <v>15</v>
      </c>
      <c r="D635" t="s">
        <v>206</v>
      </c>
      <c r="E635" t="s">
        <v>385</v>
      </c>
      <c r="F635" t="s">
        <v>187</v>
      </c>
      <c r="G635">
        <v>69</v>
      </c>
      <c r="H635">
        <v>82</v>
      </c>
      <c r="I635">
        <v>68</v>
      </c>
      <c r="J635" t="s">
        <v>377</v>
      </c>
      <c r="K635" t="s">
        <v>22</v>
      </c>
      <c r="L635" t="s">
        <v>224</v>
      </c>
      <c r="M635" t="s">
        <v>637</v>
      </c>
      <c r="N635" t="s">
        <v>683</v>
      </c>
      <c r="O635" t="s">
        <v>637</v>
      </c>
      <c r="P635" t="s">
        <v>60</v>
      </c>
      <c r="Q635">
        <v>225</v>
      </c>
      <c r="R635" t="s">
        <v>271</v>
      </c>
      <c r="S635" t="s">
        <v>690</v>
      </c>
      <c r="T635" t="s">
        <v>26</v>
      </c>
    </row>
    <row r="636" spans="1:20" x14ac:dyDescent="0.3">
      <c r="A636" t="s">
        <v>20</v>
      </c>
      <c r="B636" s="1">
        <v>43530</v>
      </c>
      <c r="C636">
        <v>16</v>
      </c>
      <c r="D636" t="s">
        <v>204</v>
      </c>
      <c r="E636" t="s">
        <v>27</v>
      </c>
      <c r="F636" t="s">
        <v>229</v>
      </c>
      <c r="G636">
        <v>66</v>
      </c>
      <c r="H636">
        <v>71</v>
      </c>
      <c r="I636">
        <v>63</v>
      </c>
      <c r="J636" t="s">
        <v>224</v>
      </c>
      <c r="K636" t="s">
        <v>100</v>
      </c>
      <c r="L636" t="s">
        <v>577</v>
      </c>
      <c r="M636" t="s">
        <v>407</v>
      </c>
      <c r="N636" t="s">
        <v>637</v>
      </c>
      <c r="O636" t="s">
        <v>407</v>
      </c>
      <c r="P636" t="s">
        <v>124</v>
      </c>
      <c r="Q636">
        <v>210</v>
      </c>
      <c r="R636" t="s">
        <v>440</v>
      </c>
      <c r="S636" t="s">
        <v>242</v>
      </c>
      <c r="T636" t="s">
        <v>26</v>
      </c>
    </row>
    <row r="637" spans="1:20" x14ac:dyDescent="0.3">
      <c r="A637" t="s">
        <v>20</v>
      </c>
      <c r="B637" s="1">
        <v>43530</v>
      </c>
      <c r="C637">
        <v>17</v>
      </c>
      <c r="D637" t="s">
        <v>264</v>
      </c>
      <c r="E637" t="s">
        <v>335</v>
      </c>
      <c r="F637" t="s">
        <v>256</v>
      </c>
      <c r="G637">
        <v>62</v>
      </c>
      <c r="H637">
        <v>68</v>
      </c>
      <c r="I637">
        <v>60</v>
      </c>
      <c r="J637" t="s">
        <v>44</v>
      </c>
      <c r="K637" t="s">
        <v>81</v>
      </c>
      <c r="L637" t="s">
        <v>393</v>
      </c>
      <c r="M637" t="s">
        <v>245</v>
      </c>
      <c r="N637" t="s">
        <v>407</v>
      </c>
      <c r="O637" t="s">
        <v>245</v>
      </c>
      <c r="P637" t="s">
        <v>268</v>
      </c>
      <c r="Q637">
        <v>185</v>
      </c>
      <c r="R637" t="s">
        <v>30</v>
      </c>
      <c r="S637" t="s">
        <v>691</v>
      </c>
      <c r="T637" t="s">
        <v>26</v>
      </c>
    </row>
    <row r="638" spans="1:20" x14ac:dyDescent="0.3">
      <c r="A638" t="s">
        <v>20</v>
      </c>
      <c r="B638" s="1">
        <v>43530</v>
      </c>
      <c r="C638">
        <v>18</v>
      </c>
      <c r="D638" t="s">
        <v>243</v>
      </c>
      <c r="E638" t="s">
        <v>258</v>
      </c>
      <c r="F638" t="s">
        <v>250</v>
      </c>
      <c r="G638">
        <v>62</v>
      </c>
      <c r="H638">
        <v>65</v>
      </c>
      <c r="I638">
        <v>58</v>
      </c>
      <c r="J638" t="s">
        <v>292</v>
      </c>
      <c r="K638" t="s">
        <v>163</v>
      </c>
      <c r="L638" t="s">
        <v>393</v>
      </c>
      <c r="M638" t="s">
        <v>141</v>
      </c>
      <c r="N638" t="s">
        <v>245</v>
      </c>
      <c r="O638" t="s">
        <v>141</v>
      </c>
      <c r="P638" t="s">
        <v>24</v>
      </c>
      <c r="Q638">
        <v>244</v>
      </c>
      <c r="R638" t="s">
        <v>262</v>
      </c>
      <c r="S638" t="s">
        <v>692</v>
      </c>
      <c r="T638" t="s">
        <v>26</v>
      </c>
    </row>
    <row r="639" spans="1:20" x14ac:dyDescent="0.3">
      <c r="A639" t="s">
        <v>20</v>
      </c>
      <c r="B639" s="1">
        <v>43530</v>
      </c>
      <c r="C639">
        <v>19</v>
      </c>
      <c r="D639" t="s">
        <v>87</v>
      </c>
      <c r="E639" t="s">
        <v>205</v>
      </c>
      <c r="F639" t="s">
        <v>87</v>
      </c>
      <c r="G639">
        <v>91</v>
      </c>
      <c r="H639">
        <v>91</v>
      </c>
      <c r="I639">
        <v>62</v>
      </c>
      <c r="J639" t="s">
        <v>345</v>
      </c>
      <c r="K639" t="s">
        <v>89</v>
      </c>
      <c r="L639" t="s">
        <v>388</v>
      </c>
      <c r="M639" t="s">
        <v>315</v>
      </c>
      <c r="N639" t="s">
        <v>23</v>
      </c>
      <c r="O639" t="s">
        <v>90</v>
      </c>
      <c r="P639" t="s">
        <v>222</v>
      </c>
      <c r="Q639">
        <v>193</v>
      </c>
      <c r="R639" t="s">
        <v>624</v>
      </c>
      <c r="S639" t="s">
        <v>693</v>
      </c>
      <c r="T639" t="s">
        <v>24</v>
      </c>
    </row>
    <row r="640" spans="1:20" x14ac:dyDescent="0.3">
      <c r="A640" t="s">
        <v>20</v>
      </c>
      <c r="B640" s="1">
        <v>43530</v>
      </c>
      <c r="C640">
        <v>20</v>
      </c>
      <c r="D640" t="s">
        <v>87</v>
      </c>
      <c r="E640" t="s">
        <v>136</v>
      </c>
      <c r="F640" t="s">
        <v>73</v>
      </c>
      <c r="G640">
        <v>94</v>
      </c>
      <c r="H640">
        <v>94</v>
      </c>
      <c r="I640">
        <v>91</v>
      </c>
      <c r="J640" t="s">
        <v>99</v>
      </c>
      <c r="K640" t="s">
        <v>81</v>
      </c>
      <c r="L640" t="s">
        <v>361</v>
      </c>
      <c r="M640" t="s">
        <v>328</v>
      </c>
      <c r="N640" t="s">
        <v>23</v>
      </c>
      <c r="O640" t="s">
        <v>328</v>
      </c>
      <c r="P640" t="s">
        <v>77</v>
      </c>
      <c r="Q640">
        <v>175</v>
      </c>
      <c r="R640" t="s">
        <v>580</v>
      </c>
      <c r="S640" t="s">
        <v>694</v>
      </c>
      <c r="T640" t="s">
        <v>528</v>
      </c>
    </row>
    <row r="641" spans="1:20" x14ac:dyDescent="0.3">
      <c r="A641" t="s">
        <v>20</v>
      </c>
      <c r="B641" s="1">
        <v>43530</v>
      </c>
      <c r="C641">
        <v>21</v>
      </c>
      <c r="D641" t="s">
        <v>73</v>
      </c>
      <c r="E641" t="s">
        <v>87</v>
      </c>
      <c r="F641" t="s">
        <v>73</v>
      </c>
      <c r="G641">
        <v>93</v>
      </c>
      <c r="H641">
        <v>94</v>
      </c>
      <c r="I641">
        <v>93</v>
      </c>
      <c r="J641" t="s">
        <v>345</v>
      </c>
      <c r="K641" t="s">
        <v>99</v>
      </c>
      <c r="L641" t="s">
        <v>345</v>
      </c>
      <c r="M641" t="s">
        <v>122</v>
      </c>
      <c r="N641" t="s">
        <v>328</v>
      </c>
      <c r="O641" t="s">
        <v>122</v>
      </c>
      <c r="P641" t="s">
        <v>133</v>
      </c>
      <c r="Q641">
        <v>138</v>
      </c>
      <c r="R641" t="s">
        <v>170</v>
      </c>
      <c r="S641" t="s">
        <v>695</v>
      </c>
      <c r="T641" t="s">
        <v>76</v>
      </c>
    </row>
    <row r="642" spans="1:20" x14ac:dyDescent="0.3">
      <c r="A642" t="s">
        <v>20</v>
      </c>
      <c r="B642" s="1">
        <v>43531</v>
      </c>
      <c r="C642">
        <v>21</v>
      </c>
      <c r="D642" t="s">
        <v>202</v>
      </c>
      <c r="E642" t="s">
        <v>229</v>
      </c>
      <c r="F642" t="s">
        <v>285</v>
      </c>
      <c r="G642">
        <v>80</v>
      </c>
      <c r="H642">
        <v>81</v>
      </c>
      <c r="I642">
        <v>77</v>
      </c>
      <c r="J642" t="s">
        <v>80</v>
      </c>
      <c r="K642" t="s">
        <v>63</v>
      </c>
      <c r="L642" t="s">
        <v>81</v>
      </c>
      <c r="M642" t="s">
        <v>123</v>
      </c>
      <c r="N642" t="s">
        <v>123</v>
      </c>
      <c r="O642" t="s">
        <v>150</v>
      </c>
      <c r="P642" t="s">
        <v>127</v>
      </c>
      <c r="Q642">
        <v>237</v>
      </c>
      <c r="R642" t="s">
        <v>262</v>
      </c>
      <c r="S642" t="s">
        <v>696</v>
      </c>
      <c r="T642" t="s">
        <v>26</v>
      </c>
    </row>
    <row r="643" spans="1:20" x14ac:dyDescent="0.3">
      <c r="A643" t="s">
        <v>20</v>
      </c>
      <c r="B643" s="1">
        <v>43531</v>
      </c>
      <c r="C643">
        <v>4</v>
      </c>
      <c r="D643" t="s">
        <v>63</v>
      </c>
      <c r="E643" t="s">
        <v>87</v>
      </c>
      <c r="F643" t="s">
        <v>80</v>
      </c>
      <c r="G643">
        <v>94</v>
      </c>
      <c r="H643">
        <v>94</v>
      </c>
      <c r="I643">
        <v>94</v>
      </c>
      <c r="J643" t="s">
        <v>99</v>
      </c>
      <c r="K643" t="s">
        <v>99</v>
      </c>
      <c r="L643" t="s">
        <v>89</v>
      </c>
      <c r="M643" t="s">
        <v>386</v>
      </c>
      <c r="N643" t="s">
        <v>494</v>
      </c>
      <c r="O643" t="s">
        <v>386</v>
      </c>
      <c r="P643" t="s">
        <v>270</v>
      </c>
      <c r="Q643">
        <v>86</v>
      </c>
      <c r="R643" t="s">
        <v>105</v>
      </c>
      <c r="S643" t="e" vm="75">
        <f>_FV(-1,"72")</f>
        <v>#VALUE!</v>
      </c>
      <c r="T643" t="s">
        <v>76</v>
      </c>
    </row>
    <row r="644" spans="1:20" x14ac:dyDescent="0.3">
      <c r="A644" t="s">
        <v>20</v>
      </c>
      <c r="B644" s="1">
        <v>43531</v>
      </c>
      <c r="C644">
        <v>12</v>
      </c>
      <c r="D644" t="s">
        <v>121</v>
      </c>
      <c r="E644" t="s">
        <v>71</v>
      </c>
      <c r="F644" t="s">
        <v>79</v>
      </c>
      <c r="G644">
        <v>94</v>
      </c>
      <c r="H644">
        <v>95</v>
      </c>
      <c r="I644">
        <v>94</v>
      </c>
      <c r="J644" t="s">
        <v>87</v>
      </c>
      <c r="K644" t="s">
        <v>136</v>
      </c>
      <c r="L644" t="s">
        <v>119</v>
      </c>
      <c r="M644" t="s">
        <v>637</v>
      </c>
      <c r="N644" t="s">
        <v>637</v>
      </c>
      <c r="O644" t="s">
        <v>407</v>
      </c>
      <c r="P644" t="s">
        <v>70</v>
      </c>
      <c r="Q644">
        <v>139</v>
      </c>
      <c r="R644" t="s">
        <v>127</v>
      </c>
      <c r="S644" t="s">
        <v>697</v>
      </c>
      <c r="T644" t="s">
        <v>26</v>
      </c>
    </row>
    <row r="645" spans="1:20" x14ac:dyDescent="0.3">
      <c r="A645" t="s">
        <v>20</v>
      </c>
      <c r="B645" s="1">
        <v>43531</v>
      </c>
      <c r="C645">
        <v>7</v>
      </c>
      <c r="D645" t="s">
        <v>87</v>
      </c>
      <c r="E645" t="s">
        <v>136</v>
      </c>
      <c r="F645" t="s">
        <v>87</v>
      </c>
      <c r="G645">
        <v>94</v>
      </c>
      <c r="H645">
        <v>94</v>
      </c>
      <c r="I645">
        <v>94</v>
      </c>
      <c r="J645" t="s">
        <v>81</v>
      </c>
      <c r="K645" t="s">
        <v>81</v>
      </c>
      <c r="L645" t="s">
        <v>99</v>
      </c>
      <c r="M645" t="s">
        <v>122</v>
      </c>
      <c r="N645" t="s">
        <v>91</v>
      </c>
      <c r="O645" t="s">
        <v>90</v>
      </c>
      <c r="P645" t="s">
        <v>76</v>
      </c>
      <c r="Q645">
        <v>178</v>
      </c>
      <c r="R645" t="s">
        <v>134</v>
      </c>
      <c r="S645" t="e" vm="74">
        <f>_FV(-1,"27")</f>
        <v>#VALUE!</v>
      </c>
      <c r="T645" t="s">
        <v>270</v>
      </c>
    </row>
    <row r="646" spans="1:20" x14ac:dyDescent="0.3">
      <c r="A646" t="s">
        <v>20</v>
      </c>
      <c r="B646" s="1">
        <v>43531</v>
      </c>
      <c r="C646">
        <v>15</v>
      </c>
      <c r="D646" t="s">
        <v>275</v>
      </c>
      <c r="E646" t="s">
        <v>275</v>
      </c>
      <c r="F646" t="s">
        <v>228</v>
      </c>
      <c r="G646">
        <v>74</v>
      </c>
      <c r="H646">
        <v>81</v>
      </c>
      <c r="I646">
        <v>74</v>
      </c>
      <c r="J646" t="s">
        <v>65</v>
      </c>
      <c r="K646" t="s">
        <v>136</v>
      </c>
      <c r="L646" t="s">
        <v>64</v>
      </c>
      <c r="M646" t="s">
        <v>589</v>
      </c>
      <c r="N646" t="s">
        <v>607</v>
      </c>
      <c r="O646" t="s">
        <v>589</v>
      </c>
      <c r="P646" t="s">
        <v>24</v>
      </c>
      <c r="Q646">
        <v>226</v>
      </c>
      <c r="R646" t="s">
        <v>354</v>
      </c>
      <c r="S646" t="s">
        <v>698</v>
      </c>
      <c r="T646" t="s">
        <v>26</v>
      </c>
    </row>
    <row r="647" spans="1:20" x14ac:dyDescent="0.3">
      <c r="A647" t="s">
        <v>20</v>
      </c>
      <c r="B647" s="1">
        <v>43531</v>
      </c>
      <c r="C647">
        <v>1</v>
      </c>
      <c r="D647" t="s">
        <v>87</v>
      </c>
      <c r="E647" t="s">
        <v>87</v>
      </c>
      <c r="F647" t="s">
        <v>80</v>
      </c>
      <c r="G647">
        <v>94</v>
      </c>
      <c r="H647">
        <v>94</v>
      </c>
      <c r="I647">
        <v>94</v>
      </c>
      <c r="J647" t="s">
        <v>99</v>
      </c>
      <c r="K647" t="s">
        <v>99</v>
      </c>
      <c r="L647" t="s">
        <v>89</v>
      </c>
      <c r="M647" t="s">
        <v>431</v>
      </c>
      <c r="N647" t="s">
        <v>431</v>
      </c>
      <c r="O647" t="s">
        <v>363</v>
      </c>
      <c r="P647" t="s">
        <v>76</v>
      </c>
      <c r="Q647">
        <v>23</v>
      </c>
      <c r="R647" t="s">
        <v>138</v>
      </c>
      <c r="S647" t="e" vm="65">
        <f>_FV(-1,"89")</f>
        <v>#VALUE!</v>
      </c>
      <c r="T647" t="s">
        <v>26</v>
      </c>
    </row>
    <row r="648" spans="1:20" x14ac:dyDescent="0.3">
      <c r="A648" t="s">
        <v>20</v>
      </c>
      <c r="B648" s="1">
        <v>43531</v>
      </c>
      <c r="C648">
        <v>22</v>
      </c>
      <c r="D648" t="s">
        <v>279</v>
      </c>
      <c r="E648" t="s">
        <v>229</v>
      </c>
      <c r="F648" t="s">
        <v>279</v>
      </c>
      <c r="G648">
        <v>81</v>
      </c>
      <c r="H648">
        <v>81</v>
      </c>
      <c r="I648">
        <v>79</v>
      </c>
      <c r="J648" t="s">
        <v>73</v>
      </c>
      <c r="K648" t="s">
        <v>63</v>
      </c>
      <c r="L648" t="s">
        <v>73</v>
      </c>
      <c r="M648" t="s">
        <v>209</v>
      </c>
      <c r="N648" t="s">
        <v>142</v>
      </c>
      <c r="O648" t="s">
        <v>123</v>
      </c>
      <c r="P648" t="s">
        <v>176</v>
      </c>
      <c r="Q648">
        <v>223</v>
      </c>
      <c r="R648" t="s">
        <v>168</v>
      </c>
      <c r="S648" t="s">
        <v>699</v>
      </c>
      <c r="T648" t="s">
        <v>26</v>
      </c>
    </row>
    <row r="649" spans="1:20" x14ac:dyDescent="0.3">
      <c r="A649" t="s">
        <v>20</v>
      </c>
      <c r="B649" s="1">
        <v>43531</v>
      </c>
      <c r="C649">
        <v>0</v>
      </c>
      <c r="D649" t="s">
        <v>80</v>
      </c>
      <c r="E649" t="s">
        <v>87</v>
      </c>
      <c r="F649" t="s">
        <v>80</v>
      </c>
      <c r="G649">
        <v>94</v>
      </c>
      <c r="H649">
        <v>94</v>
      </c>
      <c r="I649">
        <v>94</v>
      </c>
      <c r="J649" t="s">
        <v>89</v>
      </c>
      <c r="K649" t="s">
        <v>99</v>
      </c>
      <c r="L649" t="s">
        <v>89</v>
      </c>
      <c r="M649" t="s">
        <v>363</v>
      </c>
      <c r="N649" t="s">
        <v>363</v>
      </c>
      <c r="O649" t="s">
        <v>273</v>
      </c>
      <c r="P649" t="s">
        <v>133</v>
      </c>
      <c r="Q649">
        <v>52</v>
      </c>
      <c r="R649" t="s">
        <v>268</v>
      </c>
      <c r="S649" t="e" vm="28">
        <f>_FV(-1,"52")</f>
        <v>#VALUE!</v>
      </c>
      <c r="T649" t="s">
        <v>26</v>
      </c>
    </row>
    <row r="650" spans="1:20" x14ac:dyDescent="0.3">
      <c r="A650" t="s">
        <v>20</v>
      </c>
      <c r="B650" s="1">
        <v>43531</v>
      </c>
      <c r="C650">
        <v>20</v>
      </c>
      <c r="D650" t="s">
        <v>202</v>
      </c>
      <c r="E650" t="s">
        <v>196</v>
      </c>
      <c r="F650" t="s">
        <v>321</v>
      </c>
      <c r="G650">
        <v>77</v>
      </c>
      <c r="H650">
        <v>81</v>
      </c>
      <c r="I650">
        <v>76</v>
      </c>
      <c r="J650" t="s">
        <v>81</v>
      </c>
      <c r="K650" t="s">
        <v>63</v>
      </c>
      <c r="L650" t="s">
        <v>81</v>
      </c>
      <c r="M650" t="s">
        <v>82</v>
      </c>
      <c r="N650" t="s">
        <v>142</v>
      </c>
      <c r="O650" t="s">
        <v>82</v>
      </c>
      <c r="P650" t="s">
        <v>92</v>
      </c>
      <c r="Q650">
        <v>246</v>
      </c>
      <c r="R650" t="s">
        <v>143</v>
      </c>
      <c r="S650" t="s">
        <v>700</v>
      </c>
      <c r="T650" t="s">
        <v>26</v>
      </c>
    </row>
    <row r="651" spans="1:20" x14ac:dyDescent="0.3">
      <c r="A651" t="s">
        <v>20</v>
      </c>
      <c r="B651" s="1">
        <v>43531</v>
      </c>
      <c r="C651">
        <v>2</v>
      </c>
      <c r="D651" t="s">
        <v>63</v>
      </c>
      <c r="E651" t="s">
        <v>87</v>
      </c>
      <c r="F651" t="s">
        <v>80</v>
      </c>
      <c r="G651">
        <v>94</v>
      </c>
      <c r="H651">
        <v>94</v>
      </c>
      <c r="I651">
        <v>94</v>
      </c>
      <c r="J651" t="s">
        <v>100</v>
      </c>
      <c r="K651" t="s">
        <v>99</v>
      </c>
      <c r="L651" t="s">
        <v>89</v>
      </c>
      <c r="M651" t="s">
        <v>493</v>
      </c>
      <c r="N651" t="s">
        <v>493</v>
      </c>
      <c r="O651" t="s">
        <v>431</v>
      </c>
      <c r="P651" t="s">
        <v>178</v>
      </c>
      <c r="Q651">
        <v>114</v>
      </c>
      <c r="R651" t="s">
        <v>124</v>
      </c>
      <c r="S651" t="e" vm="57">
        <f>_FV(-1,"48")</f>
        <v>#VALUE!</v>
      </c>
      <c r="T651" t="s">
        <v>26</v>
      </c>
    </row>
    <row r="652" spans="1:20" x14ac:dyDescent="0.3">
      <c r="A652" t="s">
        <v>20</v>
      </c>
      <c r="B652" s="1">
        <v>43531</v>
      </c>
      <c r="C652">
        <v>23</v>
      </c>
      <c r="D652" t="s">
        <v>192</v>
      </c>
      <c r="E652" t="s">
        <v>279</v>
      </c>
      <c r="F652" t="s">
        <v>233</v>
      </c>
      <c r="G652">
        <v>78</v>
      </c>
      <c r="H652">
        <v>83</v>
      </c>
      <c r="I652">
        <v>78</v>
      </c>
      <c r="J652" t="s">
        <v>163</v>
      </c>
      <c r="K652" t="s">
        <v>109</v>
      </c>
      <c r="L652" t="s">
        <v>163</v>
      </c>
      <c r="M652" t="s">
        <v>122</v>
      </c>
      <c r="N652" t="s">
        <v>122</v>
      </c>
      <c r="O652" t="s">
        <v>96</v>
      </c>
      <c r="P652" t="s">
        <v>101</v>
      </c>
      <c r="Q652">
        <v>187</v>
      </c>
      <c r="R652" t="s">
        <v>207</v>
      </c>
      <c r="S652" t="e" vm="23">
        <f>_FV(-3,"54")</f>
        <v>#VALUE!</v>
      </c>
      <c r="T652" t="s">
        <v>26</v>
      </c>
    </row>
    <row r="653" spans="1:20" x14ac:dyDescent="0.3">
      <c r="A653" t="s">
        <v>20</v>
      </c>
      <c r="B653" s="1">
        <v>43531</v>
      </c>
      <c r="C653">
        <v>3</v>
      </c>
      <c r="D653" t="s">
        <v>87</v>
      </c>
      <c r="E653" t="s">
        <v>87</v>
      </c>
      <c r="F653" t="s">
        <v>80</v>
      </c>
      <c r="G653">
        <v>94</v>
      </c>
      <c r="H653">
        <v>94</v>
      </c>
      <c r="I653">
        <v>94</v>
      </c>
      <c r="J653" t="s">
        <v>99</v>
      </c>
      <c r="K653" t="s">
        <v>81</v>
      </c>
      <c r="L653" t="s">
        <v>89</v>
      </c>
      <c r="M653" t="s">
        <v>494</v>
      </c>
      <c r="N653" t="s">
        <v>595</v>
      </c>
      <c r="O653" t="s">
        <v>494</v>
      </c>
      <c r="P653" t="s">
        <v>133</v>
      </c>
      <c r="Q653">
        <v>106</v>
      </c>
      <c r="R653" t="s">
        <v>83</v>
      </c>
      <c r="S653" t="e" vm="87">
        <f>_FV(-1,"85")</f>
        <v>#VALUE!</v>
      </c>
      <c r="T653" t="s">
        <v>76</v>
      </c>
    </row>
    <row r="654" spans="1:20" x14ac:dyDescent="0.3">
      <c r="A654" t="s">
        <v>20</v>
      </c>
      <c r="B654" s="1">
        <v>43531</v>
      </c>
      <c r="C654">
        <v>19</v>
      </c>
      <c r="D654" t="s">
        <v>228</v>
      </c>
      <c r="E654" t="s">
        <v>195</v>
      </c>
      <c r="F654" t="s">
        <v>310</v>
      </c>
      <c r="G654">
        <v>79</v>
      </c>
      <c r="H654">
        <v>83</v>
      </c>
      <c r="I654">
        <v>78</v>
      </c>
      <c r="J654" t="s">
        <v>119</v>
      </c>
      <c r="K654" t="s">
        <v>80</v>
      </c>
      <c r="L654" t="s">
        <v>100</v>
      </c>
      <c r="M654" t="s">
        <v>142</v>
      </c>
      <c r="N654" t="s">
        <v>244</v>
      </c>
      <c r="O654" t="s">
        <v>142</v>
      </c>
      <c r="P654" t="s">
        <v>86</v>
      </c>
      <c r="Q654">
        <v>272</v>
      </c>
      <c r="R654" t="s">
        <v>358</v>
      </c>
      <c r="S654" t="s">
        <v>701</v>
      </c>
      <c r="T654" t="s">
        <v>26</v>
      </c>
    </row>
    <row r="655" spans="1:20" x14ac:dyDescent="0.3">
      <c r="A655" t="s">
        <v>20</v>
      </c>
      <c r="B655" s="1">
        <v>43531</v>
      </c>
      <c r="C655">
        <v>13</v>
      </c>
      <c r="D655" t="s">
        <v>286</v>
      </c>
      <c r="E655" t="s">
        <v>286</v>
      </c>
      <c r="F655" t="s">
        <v>121</v>
      </c>
      <c r="G655">
        <v>88</v>
      </c>
      <c r="H655">
        <v>94</v>
      </c>
      <c r="I655">
        <v>88</v>
      </c>
      <c r="J655" t="s">
        <v>22</v>
      </c>
      <c r="K655" t="s">
        <v>62</v>
      </c>
      <c r="L655" t="s">
        <v>87</v>
      </c>
      <c r="M655" t="s">
        <v>702</v>
      </c>
      <c r="N655" t="s">
        <v>702</v>
      </c>
      <c r="O655" t="s">
        <v>637</v>
      </c>
      <c r="P655" t="s">
        <v>83</v>
      </c>
      <c r="Q655">
        <v>154</v>
      </c>
      <c r="R655" t="s">
        <v>271</v>
      </c>
      <c r="S655" t="s">
        <v>703</v>
      </c>
      <c r="T655" t="s">
        <v>26</v>
      </c>
    </row>
    <row r="656" spans="1:20" x14ac:dyDescent="0.3">
      <c r="A656" t="s">
        <v>20</v>
      </c>
      <c r="B656" s="1">
        <v>43531</v>
      </c>
      <c r="C656">
        <v>16</v>
      </c>
      <c r="D656" t="s">
        <v>79</v>
      </c>
      <c r="E656" t="s">
        <v>57</v>
      </c>
      <c r="F656" t="s">
        <v>22</v>
      </c>
      <c r="G656">
        <v>91</v>
      </c>
      <c r="H656">
        <v>91</v>
      </c>
      <c r="I656">
        <v>68</v>
      </c>
      <c r="J656" t="s">
        <v>89</v>
      </c>
      <c r="K656" t="s">
        <v>109</v>
      </c>
      <c r="L656" t="s">
        <v>224</v>
      </c>
      <c r="M656" t="s">
        <v>493</v>
      </c>
      <c r="N656" t="s">
        <v>589</v>
      </c>
      <c r="O656" t="s">
        <v>493</v>
      </c>
      <c r="P656" t="s">
        <v>170</v>
      </c>
      <c r="Q656">
        <v>272</v>
      </c>
      <c r="R656" t="s">
        <v>704</v>
      </c>
      <c r="S656" t="s">
        <v>705</v>
      </c>
      <c r="T656" t="s">
        <v>403</v>
      </c>
    </row>
    <row r="657" spans="1:20" x14ac:dyDescent="0.3">
      <c r="A657" t="s">
        <v>20</v>
      </c>
      <c r="B657" s="1">
        <v>43531</v>
      </c>
      <c r="C657">
        <v>5</v>
      </c>
      <c r="D657" t="s">
        <v>63</v>
      </c>
      <c r="E657" t="s">
        <v>87</v>
      </c>
      <c r="F657" t="s">
        <v>80</v>
      </c>
      <c r="G657">
        <v>94</v>
      </c>
      <c r="H657">
        <v>94</v>
      </c>
      <c r="I657">
        <v>94</v>
      </c>
      <c r="J657" t="s">
        <v>99</v>
      </c>
      <c r="K657" t="s">
        <v>99</v>
      </c>
      <c r="L657" t="s">
        <v>89</v>
      </c>
      <c r="M657" t="s">
        <v>330</v>
      </c>
      <c r="N657" t="s">
        <v>386</v>
      </c>
      <c r="O657" t="s">
        <v>330</v>
      </c>
      <c r="P657" t="s">
        <v>76</v>
      </c>
      <c r="Q657">
        <v>192</v>
      </c>
      <c r="R657" t="s">
        <v>124</v>
      </c>
      <c r="S657" t="e" vm="93">
        <f>_FV(-1,"64")</f>
        <v>#VALUE!</v>
      </c>
      <c r="T657" t="s">
        <v>67</v>
      </c>
    </row>
    <row r="658" spans="1:20" x14ac:dyDescent="0.3">
      <c r="A658" t="s">
        <v>20</v>
      </c>
      <c r="B658" s="1">
        <v>43531</v>
      </c>
      <c r="C658">
        <v>17</v>
      </c>
      <c r="D658" t="s">
        <v>71</v>
      </c>
      <c r="E658" t="s">
        <v>71</v>
      </c>
      <c r="F658" t="s">
        <v>65</v>
      </c>
      <c r="G658">
        <v>92</v>
      </c>
      <c r="H658">
        <v>94</v>
      </c>
      <c r="I658">
        <v>91</v>
      </c>
      <c r="J658" t="s">
        <v>109</v>
      </c>
      <c r="K658" t="s">
        <v>109</v>
      </c>
      <c r="L658" t="s">
        <v>35</v>
      </c>
      <c r="M658" t="s">
        <v>283</v>
      </c>
      <c r="N658" t="s">
        <v>595</v>
      </c>
      <c r="O658" t="s">
        <v>283</v>
      </c>
      <c r="P658" t="s">
        <v>60</v>
      </c>
      <c r="Q658">
        <v>266</v>
      </c>
      <c r="R658" t="s">
        <v>299</v>
      </c>
      <c r="S658" t="s">
        <v>706</v>
      </c>
      <c r="T658" t="s">
        <v>437</v>
      </c>
    </row>
    <row r="659" spans="1:20" x14ac:dyDescent="0.3">
      <c r="A659" t="s">
        <v>20</v>
      </c>
      <c r="B659" s="1">
        <v>43531</v>
      </c>
      <c r="C659">
        <v>6</v>
      </c>
      <c r="D659" t="s">
        <v>87</v>
      </c>
      <c r="E659" t="s">
        <v>87</v>
      </c>
      <c r="F659" t="s">
        <v>63</v>
      </c>
      <c r="G659">
        <v>94</v>
      </c>
      <c r="H659">
        <v>94</v>
      </c>
      <c r="I659">
        <v>94</v>
      </c>
      <c r="J659" t="s">
        <v>99</v>
      </c>
      <c r="K659" t="s">
        <v>81</v>
      </c>
      <c r="L659" t="s">
        <v>100</v>
      </c>
      <c r="M659" t="s">
        <v>91</v>
      </c>
      <c r="N659" t="s">
        <v>330</v>
      </c>
      <c r="O659" t="s">
        <v>91</v>
      </c>
      <c r="P659" t="s">
        <v>111</v>
      </c>
      <c r="Q659">
        <v>219</v>
      </c>
      <c r="R659" t="s">
        <v>60</v>
      </c>
      <c r="S659" t="e" vm="10">
        <f>_FV(-1,"06")</f>
        <v>#VALUE!</v>
      </c>
      <c r="T659" t="s">
        <v>26</v>
      </c>
    </row>
    <row r="660" spans="1:20" x14ac:dyDescent="0.3">
      <c r="A660" t="s">
        <v>20</v>
      </c>
      <c r="B660" s="1">
        <v>43531</v>
      </c>
      <c r="C660">
        <v>18</v>
      </c>
      <c r="D660" t="s">
        <v>239</v>
      </c>
      <c r="E660" t="s">
        <v>239</v>
      </c>
      <c r="F660" t="s">
        <v>71</v>
      </c>
      <c r="G660">
        <v>83</v>
      </c>
      <c r="H660">
        <v>92</v>
      </c>
      <c r="I660">
        <v>80</v>
      </c>
      <c r="J660" t="s">
        <v>63</v>
      </c>
      <c r="K660" t="s">
        <v>79</v>
      </c>
      <c r="L660" t="s">
        <v>100</v>
      </c>
      <c r="M660" t="s">
        <v>244</v>
      </c>
      <c r="N660" t="s">
        <v>283</v>
      </c>
      <c r="O660" t="s">
        <v>244</v>
      </c>
      <c r="P660" t="s">
        <v>173</v>
      </c>
      <c r="Q660">
        <v>273</v>
      </c>
      <c r="R660" t="s">
        <v>198</v>
      </c>
      <c r="S660" t="s">
        <v>707</v>
      </c>
      <c r="T660" t="s">
        <v>26</v>
      </c>
    </row>
    <row r="661" spans="1:20" x14ac:dyDescent="0.3">
      <c r="A661" t="s">
        <v>20</v>
      </c>
      <c r="B661" s="1">
        <v>43531</v>
      </c>
      <c r="C661">
        <v>8</v>
      </c>
      <c r="D661" t="s">
        <v>87</v>
      </c>
      <c r="E661" t="s">
        <v>87</v>
      </c>
      <c r="F661" t="s">
        <v>63</v>
      </c>
      <c r="G661">
        <v>94</v>
      </c>
      <c r="H661">
        <v>94</v>
      </c>
      <c r="I661">
        <v>94</v>
      </c>
      <c r="J661" t="s">
        <v>99</v>
      </c>
      <c r="K661" t="s">
        <v>81</v>
      </c>
      <c r="L661" t="s">
        <v>99</v>
      </c>
      <c r="M661" t="s">
        <v>188</v>
      </c>
      <c r="N661" t="s">
        <v>188</v>
      </c>
      <c r="O661" t="s">
        <v>122</v>
      </c>
      <c r="P661" t="s">
        <v>473</v>
      </c>
      <c r="Q661">
        <v>94</v>
      </c>
      <c r="R661" t="s">
        <v>70</v>
      </c>
      <c r="S661" t="e" vm="48">
        <f>_FV(-2,"26")</f>
        <v>#VALUE!</v>
      </c>
      <c r="T661" t="s">
        <v>270</v>
      </c>
    </row>
    <row r="662" spans="1:20" x14ac:dyDescent="0.3">
      <c r="A662" t="s">
        <v>20</v>
      </c>
      <c r="B662" s="1">
        <v>43531</v>
      </c>
      <c r="C662">
        <v>9</v>
      </c>
      <c r="D662" t="s">
        <v>87</v>
      </c>
      <c r="E662" t="s">
        <v>136</v>
      </c>
      <c r="F662" t="s">
        <v>87</v>
      </c>
      <c r="G662">
        <v>95</v>
      </c>
      <c r="H662">
        <v>95</v>
      </c>
      <c r="I662">
        <v>94</v>
      </c>
      <c r="J662" t="s">
        <v>81</v>
      </c>
      <c r="K662" t="s">
        <v>28</v>
      </c>
      <c r="L662" t="s">
        <v>99</v>
      </c>
      <c r="M662" t="s">
        <v>245</v>
      </c>
      <c r="N662" t="s">
        <v>245</v>
      </c>
      <c r="O662" t="s">
        <v>188</v>
      </c>
      <c r="P662" t="s">
        <v>76</v>
      </c>
      <c r="Q662">
        <v>178</v>
      </c>
      <c r="R662" t="s">
        <v>115</v>
      </c>
      <c r="S662" t="e" vm="39">
        <f>_FV(-1,"46")</f>
        <v>#VALUE!</v>
      </c>
      <c r="T662" t="s">
        <v>26</v>
      </c>
    </row>
    <row r="663" spans="1:20" x14ac:dyDescent="0.3">
      <c r="A663" t="s">
        <v>20</v>
      </c>
      <c r="B663" s="1">
        <v>43531</v>
      </c>
      <c r="C663">
        <v>10</v>
      </c>
      <c r="D663" t="s">
        <v>136</v>
      </c>
      <c r="E663" t="s">
        <v>136</v>
      </c>
      <c r="F663" t="s">
        <v>87</v>
      </c>
      <c r="G663">
        <v>95</v>
      </c>
      <c r="H663">
        <v>95</v>
      </c>
      <c r="I663">
        <v>95</v>
      </c>
      <c r="J663" t="s">
        <v>28</v>
      </c>
      <c r="K663" t="s">
        <v>28</v>
      </c>
      <c r="L663" t="s">
        <v>81</v>
      </c>
      <c r="M663" t="s">
        <v>273</v>
      </c>
      <c r="N663" t="s">
        <v>273</v>
      </c>
      <c r="O663" t="s">
        <v>245</v>
      </c>
      <c r="P663" t="s">
        <v>473</v>
      </c>
      <c r="Q663">
        <v>44</v>
      </c>
      <c r="R663" t="s">
        <v>105</v>
      </c>
      <c r="S663" t="s">
        <v>708</v>
      </c>
      <c r="T663" t="s">
        <v>26</v>
      </c>
    </row>
    <row r="664" spans="1:20" x14ac:dyDescent="0.3">
      <c r="A664" t="s">
        <v>20</v>
      </c>
      <c r="B664" s="1">
        <v>43531</v>
      </c>
      <c r="C664">
        <v>11</v>
      </c>
      <c r="D664" t="s">
        <v>79</v>
      </c>
      <c r="E664" t="s">
        <v>79</v>
      </c>
      <c r="F664" t="s">
        <v>136</v>
      </c>
      <c r="G664">
        <v>95</v>
      </c>
      <c r="H664">
        <v>95</v>
      </c>
      <c r="I664">
        <v>95</v>
      </c>
      <c r="J664" t="s">
        <v>119</v>
      </c>
      <c r="K664" t="s">
        <v>119</v>
      </c>
      <c r="L664" t="s">
        <v>28</v>
      </c>
      <c r="M664" t="s">
        <v>407</v>
      </c>
      <c r="N664" t="s">
        <v>407</v>
      </c>
      <c r="O664" t="s">
        <v>273</v>
      </c>
      <c r="P664" t="s">
        <v>111</v>
      </c>
      <c r="Q664">
        <v>114</v>
      </c>
      <c r="R664" t="s">
        <v>60</v>
      </c>
      <c r="S664" t="s">
        <v>709</v>
      </c>
      <c r="T664" t="s">
        <v>26</v>
      </c>
    </row>
    <row r="665" spans="1:20" x14ac:dyDescent="0.3">
      <c r="A665" t="s">
        <v>20</v>
      </c>
      <c r="B665" s="1">
        <v>43531</v>
      </c>
      <c r="C665">
        <v>14</v>
      </c>
      <c r="D665" t="s">
        <v>228</v>
      </c>
      <c r="E665" t="s">
        <v>195</v>
      </c>
      <c r="F665" t="s">
        <v>286</v>
      </c>
      <c r="G665">
        <v>80</v>
      </c>
      <c r="H665">
        <v>88</v>
      </c>
      <c r="I665">
        <v>79</v>
      </c>
      <c r="J665" t="s">
        <v>65</v>
      </c>
      <c r="K665" t="s">
        <v>22</v>
      </c>
      <c r="L665" t="s">
        <v>119</v>
      </c>
      <c r="M665" t="s">
        <v>607</v>
      </c>
      <c r="N665" t="s">
        <v>702</v>
      </c>
      <c r="O665" t="s">
        <v>607</v>
      </c>
      <c r="P665" t="s">
        <v>127</v>
      </c>
      <c r="Q665">
        <v>179</v>
      </c>
      <c r="R665" t="s">
        <v>207</v>
      </c>
      <c r="S665" t="s">
        <v>710</v>
      </c>
      <c r="T665" t="s">
        <v>26</v>
      </c>
    </row>
    <row r="666" spans="1:20" x14ac:dyDescent="0.3">
      <c r="A666" t="s">
        <v>20</v>
      </c>
      <c r="B666" s="1">
        <v>43532</v>
      </c>
      <c r="C666">
        <v>8</v>
      </c>
      <c r="D666" t="s">
        <v>109</v>
      </c>
      <c r="E666" t="s">
        <v>80</v>
      </c>
      <c r="F666" t="s">
        <v>109</v>
      </c>
      <c r="G666">
        <v>93</v>
      </c>
      <c r="H666">
        <v>93</v>
      </c>
      <c r="I666">
        <v>93</v>
      </c>
      <c r="J666" t="s">
        <v>345</v>
      </c>
      <c r="K666" t="s">
        <v>345</v>
      </c>
      <c r="L666" t="s">
        <v>163</v>
      </c>
      <c r="M666" t="s">
        <v>29</v>
      </c>
      <c r="N666" t="s">
        <v>90</v>
      </c>
      <c r="O666" t="s">
        <v>29</v>
      </c>
      <c r="P666" t="s">
        <v>111</v>
      </c>
      <c r="Q666">
        <v>122</v>
      </c>
      <c r="R666" t="s">
        <v>86</v>
      </c>
      <c r="S666" t="e" vm="94">
        <f>_FV(-2,"67")</f>
        <v>#VALUE!</v>
      </c>
      <c r="T666" t="s">
        <v>26</v>
      </c>
    </row>
    <row r="667" spans="1:20" x14ac:dyDescent="0.3">
      <c r="A667" t="s">
        <v>20</v>
      </c>
      <c r="B667" s="1">
        <v>43532</v>
      </c>
      <c r="C667">
        <v>2</v>
      </c>
      <c r="D667" t="s">
        <v>121</v>
      </c>
      <c r="E667" t="s">
        <v>149</v>
      </c>
      <c r="F667" t="s">
        <v>121</v>
      </c>
      <c r="G667">
        <v>86</v>
      </c>
      <c r="H667">
        <v>86</v>
      </c>
      <c r="I667">
        <v>83</v>
      </c>
      <c r="J667" t="s">
        <v>36</v>
      </c>
      <c r="K667" t="s">
        <v>36</v>
      </c>
      <c r="L667" t="s">
        <v>44</v>
      </c>
      <c r="M667" t="s">
        <v>283</v>
      </c>
      <c r="N667" t="s">
        <v>283</v>
      </c>
      <c r="O667" t="s">
        <v>308</v>
      </c>
      <c r="P667" t="s">
        <v>138</v>
      </c>
      <c r="Q667">
        <v>177</v>
      </c>
      <c r="R667" t="s">
        <v>40</v>
      </c>
      <c r="S667" t="e" vm="46">
        <f>_FV(-3,"40")</f>
        <v>#VALUE!</v>
      </c>
      <c r="T667" t="s">
        <v>26</v>
      </c>
    </row>
    <row r="668" spans="1:20" x14ac:dyDescent="0.3">
      <c r="A668" t="s">
        <v>20</v>
      </c>
      <c r="B668" s="1">
        <v>43532</v>
      </c>
      <c r="C668">
        <v>12</v>
      </c>
      <c r="D668" t="s">
        <v>233</v>
      </c>
      <c r="E668" t="s">
        <v>233</v>
      </c>
      <c r="F668" t="s">
        <v>58</v>
      </c>
      <c r="G668">
        <v>83</v>
      </c>
      <c r="H668">
        <v>93</v>
      </c>
      <c r="I668">
        <v>83</v>
      </c>
      <c r="J668" t="s">
        <v>28</v>
      </c>
      <c r="K668" t="s">
        <v>63</v>
      </c>
      <c r="L668" t="s">
        <v>81</v>
      </c>
      <c r="M668" t="s">
        <v>283</v>
      </c>
      <c r="N668" t="s">
        <v>283</v>
      </c>
      <c r="O668" t="s">
        <v>273</v>
      </c>
      <c r="P668" t="s">
        <v>134</v>
      </c>
      <c r="Q668">
        <v>159</v>
      </c>
      <c r="R668" t="s">
        <v>145</v>
      </c>
      <c r="S668" t="s">
        <v>711</v>
      </c>
      <c r="T668" t="s">
        <v>26</v>
      </c>
    </row>
    <row r="669" spans="1:20" x14ac:dyDescent="0.3">
      <c r="A669" t="s">
        <v>20</v>
      </c>
      <c r="B669" s="1">
        <v>43532</v>
      </c>
      <c r="C669">
        <v>0</v>
      </c>
      <c r="D669" t="s">
        <v>108</v>
      </c>
      <c r="E669" t="s">
        <v>236</v>
      </c>
      <c r="F669" t="s">
        <v>108</v>
      </c>
      <c r="G669">
        <v>82</v>
      </c>
      <c r="H669">
        <v>82</v>
      </c>
      <c r="I669">
        <v>77</v>
      </c>
      <c r="J669" t="s">
        <v>44</v>
      </c>
      <c r="K669" t="s">
        <v>163</v>
      </c>
      <c r="L669" t="s">
        <v>44</v>
      </c>
      <c r="M669" t="s">
        <v>311</v>
      </c>
      <c r="N669" t="s">
        <v>311</v>
      </c>
      <c r="O669" t="s">
        <v>122</v>
      </c>
      <c r="P669" t="s">
        <v>83</v>
      </c>
      <c r="Q669">
        <v>172</v>
      </c>
      <c r="R669" t="s">
        <v>125</v>
      </c>
      <c r="S669" t="e" vm="23">
        <f>_FV(-3,"54")</f>
        <v>#VALUE!</v>
      </c>
      <c r="T669" t="s">
        <v>26</v>
      </c>
    </row>
    <row r="670" spans="1:20" x14ac:dyDescent="0.3">
      <c r="A670" t="s">
        <v>20</v>
      </c>
      <c r="B670" s="1">
        <v>43532</v>
      </c>
      <c r="C670">
        <v>21</v>
      </c>
      <c r="D670" t="s">
        <v>285</v>
      </c>
      <c r="E670" t="s">
        <v>204</v>
      </c>
      <c r="F670" t="s">
        <v>285</v>
      </c>
      <c r="G670">
        <v>77</v>
      </c>
      <c r="H670">
        <v>77</v>
      </c>
      <c r="I670">
        <v>71</v>
      </c>
      <c r="J670" t="s">
        <v>100</v>
      </c>
      <c r="K670" t="s">
        <v>81</v>
      </c>
      <c r="L670" t="s">
        <v>49</v>
      </c>
      <c r="M670" t="s">
        <v>181</v>
      </c>
      <c r="N670" t="s">
        <v>130</v>
      </c>
      <c r="O670" t="s">
        <v>59</v>
      </c>
      <c r="P670" t="s">
        <v>147</v>
      </c>
      <c r="Q670">
        <v>220</v>
      </c>
      <c r="R670" t="s">
        <v>428</v>
      </c>
      <c r="S670" t="s">
        <v>712</v>
      </c>
      <c r="T670" t="s">
        <v>26</v>
      </c>
    </row>
    <row r="671" spans="1:20" x14ac:dyDescent="0.3">
      <c r="A671" t="s">
        <v>20</v>
      </c>
      <c r="B671" s="1">
        <v>43532</v>
      </c>
      <c r="C671">
        <v>3</v>
      </c>
      <c r="D671" t="s">
        <v>88</v>
      </c>
      <c r="E671" t="s">
        <v>121</v>
      </c>
      <c r="F671" t="s">
        <v>88</v>
      </c>
      <c r="G671">
        <v>89</v>
      </c>
      <c r="H671">
        <v>89</v>
      </c>
      <c r="I671">
        <v>86</v>
      </c>
      <c r="J671" t="s">
        <v>49</v>
      </c>
      <c r="K671" t="s">
        <v>49</v>
      </c>
      <c r="L671" t="s">
        <v>345</v>
      </c>
      <c r="M671" t="s">
        <v>386</v>
      </c>
      <c r="N671" t="s">
        <v>386</v>
      </c>
      <c r="O671" t="s">
        <v>283</v>
      </c>
      <c r="P671" t="s">
        <v>115</v>
      </c>
      <c r="Q671">
        <v>166</v>
      </c>
      <c r="R671" t="s">
        <v>222</v>
      </c>
      <c r="S671" t="e" vm="28">
        <f>_FV(-3,"52")</f>
        <v>#VALUE!</v>
      </c>
      <c r="T671" t="s">
        <v>26</v>
      </c>
    </row>
    <row r="672" spans="1:20" x14ac:dyDescent="0.3">
      <c r="A672" t="s">
        <v>20</v>
      </c>
      <c r="B672" s="1">
        <v>43532</v>
      </c>
      <c r="C672">
        <v>20</v>
      </c>
      <c r="D672" t="s">
        <v>204</v>
      </c>
      <c r="E672" t="s">
        <v>243</v>
      </c>
      <c r="F672" t="s">
        <v>275</v>
      </c>
      <c r="G672">
        <v>71</v>
      </c>
      <c r="H672">
        <v>71</v>
      </c>
      <c r="I672">
        <v>66</v>
      </c>
      <c r="J672" t="s">
        <v>89</v>
      </c>
      <c r="K672" t="s">
        <v>64</v>
      </c>
      <c r="L672" t="s">
        <v>377</v>
      </c>
      <c r="M672" t="s">
        <v>181</v>
      </c>
      <c r="N672" t="s">
        <v>66</v>
      </c>
      <c r="O672" t="s">
        <v>181</v>
      </c>
      <c r="P672" t="s">
        <v>24</v>
      </c>
      <c r="Q672">
        <v>208</v>
      </c>
      <c r="R672" t="s">
        <v>230</v>
      </c>
      <c r="S672" t="s">
        <v>713</v>
      </c>
      <c r="T672" t="s">
        <v>26</v>
      </c>
    </row>
    <row r="673" spans="1:20" x14ac:dyDescent="0.3">
      <c r="A673" t="s">
        <v>20</v>
      </c>
      <c r="B673" s="1">
        <v>43532</v>
      </c>
      <c r="C673">
        <v>1</v>
      </c>
      <c r="D673" t="s">
        <v>149</v>
      </c>
      <c r="E673" t="s">
        <v>108</v>
      </c>
      <c r="F673" t="s">
        <v>149</v>
      </c>
      <c r="G673">
        <v>83</v>
      </c>
      <c r="H673">
        <v>83</v>
      </c>
      <c r="I673">
        <v>82</v>
      </c>
      <c r="J673" t="s">
        <v>44</v>
      </c>
      <c r="K673" t="s">
        <v>361</v>
      </c>
      <c r="L673" t="s">
        <v>44</v>
      </c>
      <c r="M673" t="s">
        <v>353</v>
      </c>
      <c r="N673" t="s">
        <v>353</v>
      </c>
      <c r="O673" t="s">
        <v>311</v>
      </c>
      <c r="P673" t="s">
        <v>176</v>
      </c>
      <c r="Q673">
        <v>179</v>
      </c>
      <c r="R673" t="s">
        <v>170</v>
      </c>
      <c r="S673" t="e" vm="23">
        <f>_FV(-3,"54")</f>
        <v>#VALUE!</v>
      </c>
      <c r="T673" t="s">
        <v>26</v>
      </c>
    </row>
    <row r="674" spans="1:20" x14ac:dyDescent="0.3">
      <c r="A674" t="s">
        <v>20</v>
      </c>
      <c r="B674" s="1">
        <v>43532</v>
      </c>
      <c r="C674">
        <v>11</v>
      </c>
      <c r="D674" t="s">
        <v>58</v>
      </c>
      <c r="E674" t="s">
        <v>58</v>
      </c>
      <c r="F674" t="s">
        <v>109</v>
      </c>
      <c r="G674">
        <v>93</v>
      </c>
      <c r="H674">
        <v>93</v>
      </c>
      <c r="I674">
        <v>93</v>
      </c>
      <c r="J674" t="s">
        <v>81</v>
      </c>
      <c r="K674" t="s">
        <v>81</v>
      </c>
      <c r="L674" t="s">
        <v>345</v>
      </c>
      <c r="M674" t="s">
        <v>273</v>
      </c>
      <c r="N674" t="s">
        <v>273</v>
      </c>
      <c r="O674" t="s">
        <v>311</v>
      </c>
      <c r="P674" t="s">
        <v>105</v>
      </c>
      <c r="Q674">
        <v>143</v>
      </c>
      <c r="R674" t="s">
        <v>104</v>
      </c>
      <c r="S674" t="s">
        <v>714</v>
      </c>
      <c r="T674" t="s">
        <v>26</v>
      </c>
    </row>
    <row r="675" spans="1:20" x14ac:dyDescent="0.3">
      <c r="A675" t="s">
        <v>20</v>
      </c>
      <c r="B675" s="1">
        <v>43532</v>
      </c>
      <c r="C675">
        <v>4</v>
      </c>
      <c r="D675" t="s">
        <v>88</v>
      </c>
      <c r="E675" t="s">
        <v>121</v>
      </c>
      <c r="F675" t="s">
        <v>88</v>
      </c>
      <c r="G675">
        <v>87</v>
      </c>
      <c r="H675">
        <v>89</v>
      </c>
      <c r="I675">
        <v>87</v>
      </c>
      <c r="J675" t="s">
        <v>345</v>
      </c>
      <c r="K675" t="s">
        <v>89</v>
      </c>
      <c r="L675" t="s">
        <v>345</v>
      </c>
      <c r="M675" t="s">
        <v>308</v>
      </c>
      <c r="N675" t="s">
        <v>386</v>
      </c>
      <c r="O675" t="s">
        <v>308</v>
      </c>
      <c r="P675" t="s">
        <v>268</v>
      </c>
      <c r="Q675">
        <v>180</v>
      </c>
      <c r="R675" t="s">
        <v>179</v>
      </c>
      <c r="S675" t="e" vm="24">
        <f>_FV(-3,"02")</f>
        <v>#VALUE!</v>
      </c>
      <c r="T675" t="s">
        <v>26</v>
      </c>
    </row>
    <row r="676" spans="1:20" x14ac:dyDescent="0.3">
      <c r="A676" t="s">
        <v>20</v>
      </c>
      <c r="B676" s="1">
        <v>43532</v>
      </c>
      <c r="C676">
        <v>9</v>
      </c>
      <c r="D676" t="s">
        <v>109</v>
      </c>
      <c r="E676" t="s">
        <v>109</v>
      </c>
      <c r="F676" t="s">
        <v>109</v>
      </c>
      <c r="G676">
        <v>93</v>
      </c>
      <c r="H676">
        <v>93</v>
      </c>
      <c r="I676">
        <v>93</v>
      </c>
      <c r="J676" t="s">
        <v>345</v>
      </c>
      <c r="K676" t="s">
        <v>345</v>
      </c>
      <c r="L676" t="s">
        <v>345</v>
      </c>
      <c r="M676" t="s">
        <v>328</v>
      </c>
      <c r="N676" t="s">
        <v>328</v>
      </c>
      <c r="O676" t="s">
        <v>29</v>
      </c>
      <c r="P676" t="s">
        <v>67</v>
      </c>
      <c r="Q676">
        <v>138</v>
      </c>
      <c r="R676" t="s">
        <v>128</v>
      </c>
      <c r="S676" t="e" vm="72">
        <f>_FV(-3,"18")</f>
        <v>#VALUE!</v>
      </c>
      <c r="T676" t="s">
        <v>26</v>
      </c>
    </row>
    <row r="677" spans="1:20" x14ac:dyDescent="0.3">
      <c r="A677" t="s">
        <v>20</v>
      </c>
      <c r="B677" s="1">
        <v>43532</v>
      </c>
      <c r="C677">
        <v>5</v>
      </c>
      <c r="D677" t="s">
        <v>79</v>
      </c>
      <c r="E677" t="s">
        <v>88</v>
      </c>
      <c r="F677" t="s">
        <v>79</v>
      </c>
      <c r="G677">
        <v>90</v>
      </c>
      <c r="H677">
        <v>90</v>
      </c>
      <c r="I677">
        <v>87</v>
      </c>
      <c r="J677" t="s">
        <v>345</v>
      </c>
      <c r="K677" t="s">
        <v>345</v>
      </c>
      <c r="L677" t="s">
        <v>163</v>
      </c>
      <c r="M677" t="s">
        <v>244</v>
      </c>
      <c r="N677" t="s">
        <v>308</v>
      </c>
      <c r="O677" t="s">
        <v>244</v>
      </c>
      <c r="P677" t="s">
        <v>133</v>
      </c>
      <c r="Q677">
        <v>156</v>
      </c>
      <c r="R677" t="s">
        <v>92</v>
      </c>
      <c r="S677" t="e" vm="57">
        <f>_FV(-3,"48")</f>
        <v>#VALUE!</v>
      </c>
      <c r="T677" t="s">
        <v>26</v>
      </c>
    </row>
    <row r="678" spans="1:20" x14ac:dyDescent="0.3">
      <c r="A678" t="s">
        <v>20</v>
      </c>
      <c r="B678" s="1">
        <v>43532</v>
      </c>
      <c r="C678">
        <v>16</v>
      </c>
      <c r="D678" t="s">
        <v>335</v>
      </c>
      <c r="E678" t="s">
        <v>201</v>
      </c>
      <c r="F678" t="s">
        <v>204</v>
      </c>
      <c r="G678">
        <v>63</v>
      </c>
      <c r="H678">
        <v>70</v>
      </c>
      <c r="I678">
        <v>62</v>
      </c>
      <c r="J678" t="s">
        <v>361</v>
      </c>
      <c r="K678" t="s">
        <v>73</v>
      </c>
      <c r="L678" t="s">
        <v>377</v>
      </c>
      <c r="M678" t="s">
        <v>244</v>
      </c>
      <c r="N678" t="s">
        <v>353</v>
      </c>
      <c r="O678" t="s">
        <v>244</v>
      </c>
      <c r="P678" t="s">
        <v>173</v>
      </c>
      <c r="Q678">
        <v>169</v>
      </c>
      <c r="R678" t="s">
        <v>259</v>
      </c>
      <c r="S678" t="s">
        <v>715</v>
      </c>
      <c r="T678" t="s">
        <v>26</v>
      </c>
    </row>
    <row r="679" spans="1:20" x14ac:dyDescent="0.3">
      <c r="A679" t="s">
        <v>20</v>
      </c>
      <c r="B679" s="1">
        <v>43532</v>
      </c>
      <c r="C679">
        <v>6</v>
      </c>
      <c r="D679" t="s">
        <v>136</v>
      </c>
      <c r="E679" t="s">
        <v>79</v>
      </c>
      <c r="F679" t="s">
        <v>87</v>
      </c>
      <c r="G679">
        <v>91</v>
      </c>
      <c r="H679">
        <v>91</v>
      </c>
      <c r="I679">
        <v>90</v>
      </c>
      <c r="J679" t="s">
        <v>36</v>
      </c>
      <c r="K679" t="s">
        <v>36</v>
      </c>
      <c r="L679" t="s">
        <v>163</v>
      </c>
      <c r="M679" t="s">
        <v>142</v>
      </c>
      <c r="N679" t="s">
        <v>244</v>
      </c>
      <c r="O679" t="s">
        <v>142</v>
      </c>
      <c r="P679" t="s">
        <v>111</v>
      </c>
      <c r="Q679">
        <v>133</v>
      </c>
      <c r="R679" t="s">
        <v>86</v>
      </c>
      <c r="S679" t="e" vm="37">
        <f>_FV(-3,"43")</f>
        <v>#VALUE!</v>
      </c>
      <c r="T679" t="s">
        <v>26</v>
      </c>
    </row>
    <row r="680" spans="1:20" x14ac:dyDescent="0.3">
      <c r="A680" t="s">
        <v>20</v>
      </c>
      <c r="B680" s="1">
        <v>43532</v>
      </c>
      <c r="C680">
        <v>23</v>
      </c>
      <c r="D680" t="s">
        <v>286</v>
      </c>
      <c r="E680" t="s">
        <v>321</v>
      </c>
      <c r="F680" t="s">
        <v>286</v>
      </c>
      <c r="G680">
        <v>84</v>
      </c>
      <c r="H680">
        <v>84</v>
      </c>
      <c r="I680">
        <v>78</v>
      </c>
      <c r="J680" t="s">
        <v>64</v>
      </c>
      <c r="K680" t="s">
        <v>65</v>
      </c>
      <c r="L680" t="s">
        <v>89</v>
      </c>
      <c r="M680" t="s">
        <v>227</v>
      </c>
      <c r="N680" t="s">
        <v>227</v>
      </c>
      <c r="O680" t="s">
        <v>66</v>
      </c>
      <c r="P680" t="s">
        <v>124</v>
      </c>
      <c r="Q680">
        <v>173</v>
      </c>
      <c r="R680" t="s">
        <v>240</v>
      </c>
      <c r="S680" t="e" vm="26">
        <f>_FV(-2,"94")</f>
        <v>#VALUE!</v>
      </c>
      <c r="T680" t="s">
        <v>26</v>
      </c>
    </row>
    <row r="681" spans="1:20" x14ac:dyDescent="0.3">
      <c r="A681" t="s">
        <v>20</v>
      </c>
      <c r="B681" s="1">
        <v>43532</v>
      </c>
      <c r="C681">
        <v>7</v>
      </c>
      <c r="D681" t="s">
        <v>109</v>
      </c>
      <c r="E681" t="s">
        <v>136</v>
      </c>
      <c r="F681" t="s">
        <v>109</v>
      </c>
      <c r="G681">
        <v>93</v>
      </c>
      <c r="H681">
        <v>93</v>
      </c>
      <c r="I681">
        <v>91</v>
      </c>
      <c r="J681" t="s">
        <v>345</v>
      </c>
      <c r="K681" t="s">
        <v>345</v>
      </c>
      <c r="L681" t="s">
        <v>163</v>
      </c>
      <c r="M681" t="s">
        <v>90</v>
      </c>
      <c r="N681" t="s">
        <v>90</v>
      </c>
      <c r="O681" t="s">
        <v>142</v>
      </c>
      <c r="P681" t="s">
        <v>67</v>
      </c>
      <c r="Q681">
        <v>106</v>
      </c>
      <c r="R681" t="s">
        <v>86</v>
      </c>
      <c r="S681" t="e" vm="83">
        <f>_FV(-3,"29")</f>
        <v>#VALUE!</v>
      </c>
      <c r="T681" t="s">
        <v>26</v>
      </c>
    </row>
    <row r="682" spans="1:20" x14ac:dyDescent="0.3">
      <c r="A682" t="s">
        <v>20</v>
      </c>
      <c r="B682" s="1">
        <v>43532</v>
      </c>
      <c r="C682">
        <v>13</v>
      </c>
      <c r="D682" t="s">
        <v>321</v>
      </c>
      <c r="E682" t="s">
        <v>321</v>
      </c>
      <c r="F682" t="s">
        <v>233</v>
      </c>
      <c r="G682">
        <v>77</v>
      </c>
      <c r="H682">
        <v>83</v>
      </c>
      <c r="I682">
        <v>77</v>
      </c>
      <c r="J682" t="s">
        <v>89</v>
      </c>
      <c r="K682" t="s">
        <v>119</v>
      </c>
      <c r="L682" t="s">
        <v>345</v>
      </c>
      <c r="M682" t="s">
        <v>433</v>
      </c>
      <c r="N682" t="s">
        <v>433</v>
      </c>
      <c r="O682" t="s">
        <v>283</v>
      </c>
      <c r="P682" t="s">
        <v>128</v>
      </c>
      <c r="Q682">
        <v>161</v>
      </c>
      <c r="R682" t="s">
        <v>230</v>
      </c>
      <c r="S682" t="s">
        <v>716</v>
      </c>
      <c r="T682" t="s">
        <v>26</v>
      </c>
    </row>
    <row r="683" spans="1:20" x14ac:dyDescent="0.3">
      <c r="A683" t="s">
        <v>20</v>
      </c>
      <c r="B683" s="1">
        <v>43532</v>
      </c>
      <c r="C683">
        <v>10</v>
      </c>
      <c r="D683" t="s">
        <v>109</v>
      </c>
      <c r="E683" t="s">
        <v>109</v>
      </c>
      <c r="F683" t="s">
        <v>73</v>
      </c>
      <c r="G683">
        <v>93</v>
      </c>
      <c r="H683">
        <v>93</v>
      </c>
      <c r="I683">
        <v>93</v>
      </c>
      <c r="J683" t="s">
        <v>345</v>
      </c>
      <c r="K683" t="s">
        <v>345</v>
      </c>
      <c r="L683" t="s">
        <v>163</v>
      </c>
      <c r="M683" t="s">
        <v>311</v>
      </c>
      <c r="N683" t="s">
        <v>311</v>
      </c>
      <c r="O683" t="s">
        <v>328</v>
      </c>
      <c r="P683" t="s">
        <v>111</v>
      </c>
      <c r="Q683">
        <v>117</v>
      </c>
      <c r="R683" t="s">
        <v>101</v>
      </c>
      <c r="S683" t="s">
        <v>717</v>
      </c>
      <c r="T683" t="s">
        <v>26</v>
      </c>
    </row>
    <row r="684" spans="1:20" x14ac:dyDescent="0.3">
      <c r="A684" t="s">
        <v>20</v>
      </c>
      <c r="B684" s="1">
        <v>43532</v>
      </c>
      <c r="C684">
        <v>14</v>
      </c>
      <c r="D684" t="s">
        <v>219</v>
      </c>
      <c r="E684" t="s">
        <v>27</v>
      </c>
      <c r="F684" t="s">
        <v>310</v>
      </c>
      <c r="G684">
        <v>70</v>
      </c>
      <c r="H684">
        <v>77</v>
      </c>
      <c r="I684">
        <v>68</v>
      </c>
      <c r="J684" t="s">
        <v>99</v>
      </c>
      <c r="K684" t="s">
        <v>65</v>
      </c>
      <c r="L684" t="s">
        <v>361</v>
      </c>
      <c r="M684" t="s">
        <v>450</v>
      </c>
      <c r="N684" t="s">
        <v>450</v>
      </c>
      <c r="O684" t="s">
        <v>433</v>
      </c>
      <c r="P684" t="s">
        <v>112</v>
      </c>
      <c r="Q684">
        <v>173</v>
      </c>
      <c r="R684" t="s">
        <v>212</v>
      </c>
      <c r="S684" t="s">
        <v>718</v>
      </c>
      <c r="T684" t="s">
        <v>26</v>
      </c>
    </row>
    <row r="685" spans="1:20" x14ac:dyDescent="0.3">
      <c r="A685" t="s">
        <v>20</v>
      </c>
      <c r="B685" s="1">
        <v>43532</v>
      </c>
      <c r="C685">
        <v>22</v>
      </c>
      <c r="D685" t="s">
        <v>239</v>
      </c>
      <c r="E685" t="s">
        <v>285</v>
      </c>
      <c r="F685" t="s">
        <v>233</v>
      </c>
      <c r="G685">
        <v>78</v>
      </c>
      <c r="H685">
        <v>80</v>
      </c>
      <c r="I685">
        <v>77</v>
      </c>
      <c r="J685" t="s">
        <v>89</v>
      </c>
      <c r="K685" t="s">
        <v>119</v>
      </c>
      <c r="L685" t="s">
        <v>345</v>
      </c>
      <c r="M685" t="s">
        <v>66</v>
      </c>
      <c r="N685" t="s">
        <v>66</v>
      </c>
      <c r="O685" t="s">
        <v>59</v>
      </c>
      <c r="P685" t="s">
        <v>101</v>
      </c>
      <c r="Q685">
        <v>205</v>
      </c>
      <c r="R685" t="s">
        <v>428</v>
      </c>
      <c r="S685" t="s">
        <v>719</v>
      </c>
      <c r="T685" t="s">
        <v>26</v>
      </c>
    </row>
    <row r="686" spans="1:20" x14ac:dyDescent="0.3">
      <c r="A686" t="s">
        <v>20</v>
      </c>
      <c r="B686" s="1">
        <v>43532</v>
      </c>
      <c r="C686">
        <v>15</v>
      </c>
      <c r="D686" t="s">
        <v>48</v>
      </c>
      <c r="E686" t="s">
        <v>220</v>
      </c>
      <c r="F686" t="s">
        <v>275</v>
      </c>
      <c r="G686">
        <v>64</v>
      </c>
      <c r="H686">
        <v>71</v>
      </c>
      <c r="I686">
        <v>63</v>
      </c>
      <c r="J686" t="s">
        <v>361</v>
      </c>
      <c r="K686" t="s">
        <v>109</v>
      </c>
      <c r="L686" t="s">
        <v>396</v>
      </c>
      <c r="M686" t="s">
        <v>353</v>
      </c>
      <c r="N686" t="s">
        <v>450</v>
      </c>
      <c r="O686" t="s">
        <v>353</v>
      </c>
      <c r="P686" t="s">
        <v>86</v>
      </c>
      <c r="Q686">
        <v>195</v>
      </c>
      <c r="R686" t="s">
        <v>294</v>
      </c>
      <c r="S686" t="s">
        <v>720</v>
      </c>
      <c r="T686" t="s">
        <v>26</v>
      </c>
    </row>
    <row r="687" spans="1:20" x14ac:dyDescent="0.3">
      <c r="A687" t="s">
        <v>20</v>
      </c>
      <c r="B687" s="1">
        <v>43532</v>
      </c>
      <c r="C687">
        <v>17</v>
      </c>
      <c r="D687" t="s">
        <v>342</v>
      </c>
      <c r="E687" t="s">
        <v>47</v>
      </c>
      <c r="F687" t="s">
        <v>247</v>
      </c>
      <c r="G687">
        <v>66</v>
      </c>
      <c r="H687">
        <v>67</v>
      </c>
      <c r="I687">
        <v>59</v>
      </c>
      <c r="J687" t="s">
        <v>89</v>
      </c>
      <c r="K687" t="s">
        <v>119</v>
      </c>
      <c r="L687" t="s">
        <v>37</v>
      </c>
      <c r="M687" t="s">
        <v>142</v>
      </c>
      <c r="N687" t="s">
        <v>315</v>
      </c>
      <c r="O687" t="s">
        <v>142</v>
      </c>
      <c r="P687" t="s">
        <v>176</v>
      </c>
      <c r="Q687">
        <v>205</v>
      </c>
      <c r="R687" t="s">
        <v>259</v>
      </c>
      <c r="S687" t="s">
        <v>721</v>
      </c>
      <c r="T687" t="s">
        <v>26</v>
      </c>
    </row>
    <row r="688" spans="1:20" x14ac:dyDescent="0.3">
      <c r="A688" t="s">
        <v>20</v>
      </c>
      <c r="B688" s="1">
        <v>43532</v>
      </c>
      <c r="C688">
        <v>18</v>
      </c>
      <c r="D688" t="s">
        <v>385</v>
      </c>
      <c r="E688" t="s">
        <v>264</v>
      </c>
      <c r="F688" t="s">
        <v>281</v>
      </c>
      <c r="G688">
        <v>72</v>
      </c>
      <c r="H688">
        <v>74</v>
      </c>
      <c r="I688">
        <v>62</v>
      </c>
      <c r="J688" t="s">
        <v>99</v>
      </c>
      <c r="K688" t="s">
        <v>81</v>
      </c>
      <c r="L688" t="s">
        <v>396</v>
      </c>
      <c r="M688" t="s">
        <v>82</v>
      </c>
      <c r="N688" t="s">
        <v>142</v>
      </c>
      <c r="O688" t="s">
        <v>137</v>
      </c>
      <c r="P688" t="s">
        <v>240</v>
      </c>
      <c r="Q688">
        <v>226</v>
      </c>
      <c r="R688" t="s">
        <v>580</v>
      </c>
      <c r="S688" t="s">
        <v>722</v>
      </c>
      <c r="T688" t="s">
        <v>26</v>
      </c>
    </row>
    <row r="689" spans="1:20" x14ac:dyDescent="0.3">
      <c r="A689" t="s">
        <v>20</v>
      </c>
      <c r="B689" s="1">
        <v>43532</v>
      </c>
      <c r="C689">
        <v>19</v>
      </c>
      <c r="D689" t="s">
        <v>57</v>
      </c>
      <c r="E689" t="s">
        <v>219</v>
      </c>
      <c r="F689" t="s">
        <v>281</v>
      </c>
      <c r="G689">
        <v>68</v>
      </c>
      <c r="H689">
        <v>75</v>
      </c>
      <c r="I689">
        <v>67</v>
      </c>
      <c r="J689" t="s">
        <v>44</v>
      </c>
      <c r="K689" t="s">
        <v>109</v>
      </c>
      <c r="L689" t="s">
        <v>216</v>
      </c>
      <c r="M689" t="s">
        <v>66</v>
      </c>
      <c r="N689" t="s">
        <v>82</v>
      </c>
      <c r="O689" t="s">
        <v>66</v>
      </c>
      <c r="P689" t="s">
        <v>68</v>
      </c>
      <c r="Q689">
        <v>221</v>
      </c>
      <c r="R689" t="s">
        <v>371</v>
      </c>
      <c r="S689" t="s">
        <v>723</v>
      </c>
      <c r="T689" t="s">
        <v>26</v>
      </c>
    </row>
    <row r="690" spans="1:20" x14ac:dyDescent="0.3">
      <c r="A690" t="s">
        <v>20</v>
      </c>
      <c r="B690" s="1">
        <v>43533</v>
      </c>
      <c r="C690">
        <v>3</v>
      </c>
      <c r="D690" t="s">
        <v>118</v>
      </c>
      <c r="E690" t="s">
        <v>108</v>
      </c>
      <c r="F690" t="s">
        <v>118</v>
      </c>
      <c r="G690">
        <v>87</v>
      </c>
      <c r="H690">
        <v>87</v>
      </c>
      <c r="I690">
        <v>82</v>
      </c>
      <c r="J690" t="s">
        <v>345</v>
      </c>
      <c r="K690" t="s">
        <v>345</v>
      </c>
      <c r="L690" t="s">
        <v>44</v>
      </c>
      <c r="M690" t="s">
        <v>244</v>
      </c>
      <c r="N690" t="s">
        <v>312</v>
      </c>
      <c r="O690" t="s">
        <v>244</v>
      </c>
      <c r="P690" t="s">
        <v>97</v>
      </c>
      <c r="Q690">
        <v>173</v>
      </c>
      <c r="R690" t="s">
        <v>84</v>
      </c>
      <c r="S690" t="e" vm="15">
        <f>_FV(-3,"16")</f>
        <v>#VALUE!</v>
      </c>
      <c r="T690" t="s">
        <v>26</v>
      </c>
    </row>
    <row r="691" spans="1:20" x14ac:dyDescent="0.3">
      <c r="A691" t="s">
        <v>20</v>
      </c>
      <c r="B691" s="1">
        <v>43533</v>
      </c>
      <c r="C691">
        <v>5</v>
      </c>
      <c r="D691" t="s">
        <v>62</v>
      </c>
      <c r="E691" t="s">
        <v>149</v>
      </c>
      <c r="F691" t="s">
        <v>62</v>
      </c>
      <c r="G691">
        <v>86</v>
      </c>
      <c r="H691">
        <v>86</v>
      </c>
      <c r="I691">
        <v>84</v>
      </c>
      <c r="J691" t="s">
        <v>35</v>
      </c>
      <c r="K691" t="s">
        <v>49</v>
      </c>
      <c r="L691" t="s">
        <v>35</v>
      </c>
      <c r="M691" t="s">
        <v>123</v>
      </c>
      <c r="N691" t="s">
        <v>90</v>
      </c>
      <c r="O691" t="s">
        <v>123</v>
      </c>
      <c r="P691" t="s">
        <v>138</v>
      </c>
      <c r="Q691">
        <v>176</v>
      </c>
      <c r="R691" t="s">
        <v>403</v>
      </c>
      <c r="S691" t="e" vm="95">
        <f>_FV(-3,"19")</f>
        <v>#VALUE!</v>
      </c>
      <c r="T691" t="s">
        <v>26</v>
      </c>
    </row>
    <row r="692" spans="1:20" x14ac:dyDescent="0.3">
      <c r="A692" t="s">
        <v>20</v>
      </c>
      <c r="B692" s="1">
        <v>43533</v>
      </c>
      <c r="C692">
        <v>4</v>
      </c>
      <c r="D692" t="s">
        <v>71</v>
      </c>
      <c r="E692" t="s">
        <v>71</v>
      </c>
      <c r="F692" t="s">
        <v>118</v>
      </c>
      <c r="G692">
        <v>86</v>
      </c>
      <c r="H692">
        <v>88</v>
      </c>
      <c r="I692">
        <v>86</v>
      </c>
      <c r="J692" t="s">
        <v>36</v>
      </c>
      <c r="K692" t="s">
        <v>49</v>
      </c>
      <c r="L692" t="s">
        <v>345</v>
      </c>
      <c r="M692" t="s">
        <v>90</v>
      </c>
      <c r="N692" t="s">
        <v>244</v>
      </c>
      <c r="O692" t="s">
        <v>90</v>
      </c>
      <c r="P692" t="s">
        <v>77</v>
      </c>
      <c r="Q692">
        <v>163</v>
      </c>
      <c r="R692" t="s">
        <v>403</v>
      </c>
      <c r="S692" t="e" vm="18">
        <f>_FV(-2,"75")</f>
        <v>#VALUE!</v>
      </c>
      <c r="T692" t="s">
        <v>26</v>
      </c>
    </row>
    <row r="693" spans="1:20" x14ac:dyDescent="0.3">
      <c r="A693" t="s">
        <v>20</v>
      </c>
      <c r="B693" s="1">
        <v>43533</v>
      </c>
      <c r="C693">
        <v>8</v>
      </c>
      <c r="D693" t="s">
        <v>79</v>
      </c>
      <c r="E693" t="s">
        <v>58</v>
      </c>
      <c r="F693" t="s">
        <v>79</v>
      </c>
      <c r="G693">
        <v>92</v>
      </c>
      <c r="H693">
        <v>92</v>
      </c>
      <c r="I693">
        <v>91</v>
      </c>
      <c r="J693" t="s">
        <v>99</v>
      </c>
      <c r="K693" t="s">
        <v>99</v>
      </c>
      <c r="L693" t="s">
        <v>89</v>
      </c>
      <c r="M693" t="s">
        <v>254</v>
      </c>
      <c r="N693" t="s">
        <v>254</v>
      </c>
      <c r="O693" t="s">
        <v>231</v>
      </c>
      <c r="P693" t="s">
        <v>76</v>
      </c>
      <c r="Q693">
        <v>146</v>
      </c>
      <c r="R693" t="s">
        <v>138</v>
      </c>
      <c r="S693" t="e" vm="21">
        <f>_FV(-2,"04")</f>
        <v>#VALUE!</v>
      </c>
      <c r="T693" t="s">
        <v>26</v>
      </c>
    </row>
    <row r="694" spans="1:20" x14ac:dyDescent="0.3">
      <c r="A694" t="s">
        <v>20</v>
      </c>
      <c r="B694" s="1">
        <v>43533</v>
      </c>
      <c r="C694">
        <v>2</v>
      </c>
      <c r="D694" t="s">
        <v>108</v>
      </c>
      <c r="E694" t="s">
        <v>156</v>
      </c>
      <c r="F694" t="s">
        <v>72</v>
      </c>
      <c r="G694">
        <v>82</v>
      </c>
      <c r="H694">
        <v>82</v>
      </c>
      <c r="I694">
        <v>81</v>
      </c>
      <c r="J694" t="s">
        <v>361</v>
      </c>
      <c r="K694" t="s">
        <v>36</v>
      </c>
      <c r="L694" t="s">
        <v>44</v>
      </c>
      <c r="M694" t="s">
        <v>311</v>
      </c>
      <c r="N694" t="s">
        <v>312</v>
      </c>
      <c r="O694" t="s">
        <v>244</v>
      </c>
      <c r="P694" t="s">
        <v>101</v>
      </c>
      <c r="Q694">
        <v>179</v>
      </c>
      <c r="R694" t="s">
        <v>143</v>
      </c>
      <c r="S694" t="e" vm="58">
        <f>_FV(-1,"96")</f>
        <v>#VALUE!</v>
      </c>
      <c r="T694" t="s">
        <v>26</v>
      </c>
    </row>
    <row r="695" spans="1:20" x14ac:dyDescent="0.3">
      <c r="A695" t="s">
        <v>20</v>
      </c>
      <c r="B695" s="1">
        <v>43533</v>
      </c>
      <c r="C695">
        <v>11</v>
      </c>
      <c r="D695" t="s">
        <v>71</v>
      </c>
      <c r="E695" t="s">
        <v>71</v>
      </c>
      <c r="F695" t="s">
        <v>87</v>
      </c>
      <c r="G695">
        <v>91</v>
      </c>
      <c r="H695">
        <v>93</v>
      </c>
      <c r="I695">
        <v>91</v>
      </c>
      <c r="J695" t="s">
        <v>73</v>
      </c>
      <c r="K695" t="s">
        <v>109</v>
      </c>
      <c r="L695" t="s">
        <v>100</v>
      </c>
      <c r="M695" t="s">
        <v>244</v>
      </c>
      <c r="N695" t="s">
        <v>244</v>
      </c>
      <c r="O695" t="s">
        <v>29</v>
      </c>
      <c r="P695" t="s">
        <v>83</v>
      </c>
      <c r="Q695">
        <v>121</v>
      </c>
      <c r="R695" t="s">
        <v>86</v>
      </c>
      <c r="S695" t="s">
        <v>724</v>
      </c>
      <c r="T695" t="s">
        <v>26</v>
      </c>
    </row>
    <row r="696" spans="1:20" x14ac:dyDescent="0.3">
      <c r="A696" t="s">
        <v>20</v>
      </c>
      <c r="B696" s="1">
        <v>43533</v>
      </c>
      <c r="C696">
        <v>0</v>
      </c>
      <c r="D696" t="s">
        <v>108</v>
      </c>
      <c r="E696" t="s">
        <v>187</v>
      </c>
      <c r="F696" t="s">
        <v>108</v>
      </c>
      <c r="G696">
        <v>87</v>
      </c>
      <c r="H696">
        <v>87</v>
      </c>
      <c r="I696">
        <v>81</v>
      </c>
      <c r="J696" t="s">
        <v>119</v>
      </c>
      <c r="K696" t="s">
        <v>119</v>
      </c>
      <c r="L696" t="s">
        <v>100</v>
      </c>
      <c r="M696" t="s">
        <v>209</v>
      </c>
      <c r="N696" t="s">
        <v>209</v>
      </c>
      <c r="O696" t="s">
        <v>227</v>
      </c>
      <c r="P696" t="s">
        <v>134</v>
      </c>
      <c r="Q696">
        <v>187</v>
      </c>
      <c r="R696" t="s">
        <v>125</v>
      </c>
      <c r="S696" t="e" vm="19">
        <f>_FV(-2,"08")</f>
        <v>#VALUE!</v>
      </c>
      <c r="T696" t="s">
        <v>76</v>
      </c>
    </row>
    <row r="697" spans="1:20" x14ac:dyDescent="0.3">
      <c r="A697" t="s">
        <v>20</v>
      </c>
      <c r="B697" s="1">
        <v>43533</v>
      </c>
      <c r="C697">
        <v>21</v>
      </c>
      <c r="D697" t="s">
        <v>233</v>
      </c>
      <c r="E697" t="s">
        <v>310</v>
      </c>
      <c r="F697" t="s">
        <v>233</v>
      </c>
      <c r="G697">
        <v>81</v>
      </c>
      <c r="H697">
        <v>81</v>
      </c>
      <c r="I697">
        <v>79</v>
      </c>
      <c r="J697" t="s">
        <v>89</v>
      </c>
      <c r="K697" t="s">
        <v>64</v>
      </c>
      <c r="L697" t="s">
        <v>49</v>
      </c>
      <c r="M697" t="s">
        <v>190</v>
      </c>
      <c r="N697" t="s">
        <v>190</v>
      </c>
      <c r="O697" t="s">
        <v>298</v>
      </c>
      <c r="P697" t="s">
        <v>176</v>
      </c>
      <c r="Q697">
        <v>184</v>
      </c>
      <c r="R697" t="s">
        <v>364</v>
      </c>
      <c r="S697" t="s">
        <v>725</v>
      </c>
      <c r="T697" t="s">
        <v>26</v>
      </c>
    </row>
    <row r="698" spans="1:20" x14ac:dyDescent="0.3">
      <c r="A698" t="s">
        <v>20</v>
      </c>
      <c r="B698" s="1">
        <v>43533</v>
      </c>
      <c r="C698">
        <v>1</v>
      </c>
      <c r="D698" t="s">
        <v>156</v>
      </c>
      <c r="E698" t="s">
        <v>156</v>
      </c>
      <c r="F698" t="s">
        <v>108</v>
      </c>
      <c r="G698">
        <v>82</v>
      </c>
      <c r="H698">
        <v>87</v>
      </c>
      <c r="I698">
        <v>82</v>
      </c>
      <c r="J698" t="s">
        <v>36</v>
      </c>
      <c r="K698" t="s">
        <v>64</v>
      </c>
      <c r="L698" t="s">
        <v>36</v>
      </c>
      <c r="M698" t="s">
        <v>244</v>
      </c>
      <c r="N698" t="s">
        <v>244</v>
      </c>
      <c r="O698" t="s">
        <v>209</v>
      </c>
      <c r="P698" t="s">
        <v>173</v>
      </c>
      <c r="Q698">
        <v>179</v>
      </c>
      <c r="R698" t="s">
        <v>198</v>
      </c>
      <c r="S698" s="2">
        <v>1116</v>
      </c>
      <c r="T698" t="s">
        <v>26</v>
      </c>
    </row>
    <row r="699" spans="1:20" x14ac:dyDescent="0.3">
      <c r="A699" t="s">
        <v>20</v>
      </c>
      <c r="B699" s="1">
        <v>43533</v>
      </c>
      <c r="C699">
        <v>7</v>
      </c>
      <c r="D699" t="s">
        <v>58</v>
      </c>
      <c r="E699" t="s">
        <v>95</v>
      </c>
      <c r="F699" t="s">
        <v>79</v>
      </c>
      <c r="G699">
        <v>91</v>
      </c>
      <c r="H699">
        <v>91</v>
      </c>
      <c r="I699">
        <v>90</v>
      </c>
      <c r="J699" t="s">
        <v>89</v>
      </c>
      <c r="K699" t="s">
        <v>100</v>
      </c>
      <c r="L699" t="s">
        <v>36</v>
      </c>
      <c r="M699" t="s">
        <v>227</v>
      </c>
      <c r="N699" t="s">
        <v>150</v>
      </c>
      <c r="O699" t="s">
        <v>227</v>
      </c>
      <c r="P699" t="s">
        <v>76</v>
      </c>
      <c r="Q699">
        <v>145</v>
      </c>
      <c r="R699" t="s">
        <v>128</v>
      </c>
      <c r="S699" t="e" vm="20">
        <f>_FV(-3,"01")</f>
        <v>#VALUE!</v>
      </c>
      <c r="T699" t="s">
        <v>26</v>
      </c>
    </row>
    <row r="700" spans="1:20" x14ac:dyDescent="0.3">
      <c r="A700" t="s">
        <v>20</v>
      </c>
      <c r="B700" s="1">
        <v>43533</v>
      </c>
      <c r="C700">
        <v>13</v>
      </c>
      <c r="D700" t="s">
        <v>156</v>
      </c>
      <c r="E700" t="s">
        <v>285</v>
      </c>
      <c r="F700" t="s">
        <v>272</v>
      </c>
      <c r="G700">
        <v>85</v>
      </c>
      <c r="H700">
        <v>85</v>
      </c>
      <c r="I700">
        <v>78</v>
      </c>
      <c r="J700" t="s">
        <v>64</v>
      </c>
      <c r="K700" t="s">
        <v>80</v>
      </c>
      <c r="L700" t="s">
        <v>345</v>
      </c>
      <c r="M700" t="s">
        <v>357</v>
      </c>
      <c r="N700" t="s">
        <v>357</v>
      </c>
      <c r="O700" t="s">
        <v>276</v>
      </c>
      <c r="P700" t="s">
        <v>176</v>
      </c>
      <c r="Q700">
        <v>157</v>
      </c>
      <c r="R700" t="s">
        <v>125</v>
      </c>
      <c r="S700" t="s">
        <v>726</v>
      </c>
      <c r="T700" t="s">
        <v>26</v>
      </c>
    </row>
    <row r="701" spans="1:20" x14ac:dyDescent="0.3">
      <c r="A701" t="s">
        <v>20</v>
      </c>
      <c r="B701" s="1">
        <v>43533</v>
      </c>
      <c r="C701">
        <v>12</v>
      </c>
      <c r="D701" t="s">
        <v>356</v>
      </c>
      <c r="E701" t="s">
        <v>333</v>
      </c>
      <c r="F701" t="s">
        <v>148</v>
      </c>
      <c r="G701">
        <v>84</v>
      </c>
      <c r="H701">
        <v>91</v>
      </c>
      <c r="I701">
        <v>84</v>
      </c>
      <c r="J701" t="s">
        <v>28</v>
      </c>
      <c r="K701" t="s">
        <v>80</v>
      </c>
      <c r="L701" t="s">
        <v>81</v>
      </c>
      <c r="M701" t="s">
        <v>276</v>
      </c>
      <c r="N701" t="s">
        <v>276</v>
      </c>
      <c r="O701" t="s">
        <v>244</v>
      </c>
      <c r="P701" t="s">
        <v>97</v>
      </c>
      <c r="Q701">
        <v>140</v>
      </c>
      <c r="R701" t="s">
        <v>30</v>
      </c>
      <c r="S701" t="s">
        <v>727</v>
      </c>
      <c r="T701" t="s">
        <v>26</v>
      </c>
    </row>
    <row r="702" spans="1:20" x14ac:dyDescent="0.3">
      <c r="A702" t="s">
        <v>20</v>
      </c>
      <c r="B702" s="1">
        <v>43533</v>
      </c>
      <c r="C702">
        <v>6</v>
      </c>
      <c r="D702" t="s">
        <v>79</v>
      </c>
      <c r="E702" t="s">
        <v>62</v>
      </c>
      <c r="F702" t="s">
        <v>136</v>
      </c>
      <c r="G702">
        <v>90</v>
      </c>
      <c r="H702">
        <v>90</v>
      </c>
      <c r="I702">
        <v>86</v>
      </c>
      <c r="J702" t="s">
        <v>36</v>
      </c>
      <c r="K702" t="s">
        <v>36</v>
      </c>
      <c r="L702" t="s">
        <v>35</v>
      </c>
      <c r="M702" t="s">
        <v>150</v>
      </c>
      <c r="N702" t="s">
        <v>123</v>
      </c>
      <c r="O702" t="s">
        <v>150</v>
      </c>
      <c r="P702" t="s">
        <v>111</v>
      </c>
      <c r="Q702">
        <v>187</v>
      </c>
      <c r="R702" t="s">
        <v>173</v>
      </c>
      <c r="S702" t="e" vm="8">
        <f>_FV(-3,"44")</f>
        <v>#VALUE!</v>
      </c>
      <c r="T702" t="s">
        <v>26</v>
      </c>
    </row>
    <row r="703" spans="1:20" x14ac:dyDescent="0.3">
      <c r="A703" t="s">
        <v>20</v>
      </c>
      <c r="B703" s="1">
        <v>43533</v>
      </c>
      <c r="C703">
        <v>20</v>
      </c>
      <c r="D703" t="s">
        <v>310</v>
      </c>
      <c r="E703" t="s">
        <v>229</v>
      </c>
      <c r="F703" t="s">
        <v>310</v>
      </c>
      <c r="G703">
        <v>80</v>
      </c>
      <c r="H703">
        <v>81</v>
      </c>
      <c r="I703">
        <v>77</v>
      </c>
      <c r="J703" t="s">
        <v>99</v>
      </c>
      <c r="K703" t="s">
        <v>109</v>
      </c>
      <c r="L703" t="s">
        <v>49</v>
      </c>
      <c r="M703" t="s">
        <v>59</v>
      </c>
      <c r="N703" t="s">
        <v>59</v>
      </c>
      <c r="O703" t="s">
        <v>131</v>
      </c>
      <c r="P703" t="s">
        <v>268</v>
      </c>
      <c r="Q703">
        <v>165</v>
      </c>
      <c r="R703" t="s">
        <v>234</v>
      </c>
      <c r="S703" t="s">
        <v>728</v>
      </c>
      <c r="T703" t="s">
        <v>26</v>
      </c>
    </row>
    <row r="704" spans="1:20" x14ac:dyDescent="0.3">
      <c r="A704" t="s">
        <v>20</v>
      </c>
      <c r="B704" s="1">
        <v>43533</v>
      </c>
      <c r="C704">
        <v>9</v>
      </c>
      <c r="D704" t="s">
        <v>87</v>
      </c>
      <c r="E704" t="s">
        <v>79</v>
      </c>
      <c r="F704" t="s">
        <v>87</v>
      </c>
      <c r="G704">
        <v>93</v>
      </c>
      <c r="H704">
        <v>93</v>
      </c>
      <c r="I704">
        <v>93</v>
      </c>
      <c r="J704" t="s">
        <v>49</v>
      </c>
      <c r="K704" t="s">
        <v>99</v>
      </c>
      <c r="L704" t="s">
        <v>49</v>
      </c>
      <c r="M704" t="s">
        <v>150</v>
      </c>
      <c r="N704" t="s">
        <v>137</v>
      </c>
      <c r="O704" t="s">
        <v>227</v>
      </c>
      <c r="P704" t="s">
        <v>67</v>
      </c>
      <c r="Q704">
        <v>99</v>
      </c>
      <c r="R704" t="s">
        <v>128</v>
      </c>
      <c r="S704" t="e" vm="38">
        <f>_FV(-2,"98")</f>
        <v>#VALUE!</v>
      </c>
      <c r="T704" t="s">
        <v>26</v>
      </c>
    </row>
    <row r="705" spans="1:20" x14ac:dyDescent="0.3">
      <c r="A705" t="s">
        <v>20</v>
      </c>
      <c r="B705" s="1">
        <v>43533</v>
      </c>
      <c r="C705">
        <v>19</v>
      </c>
      <c r="D705" t="s">
        <v>310</v>
      </c>
      <c r="E705" t="s">
        <v>229</v>
      </c>
      <c r="F705" t="s">
        <v>286</v>
      </c>
      <c r="G705">
        <v>79</v>
      </c>
      <c r="H705">
        <v>83</v>
      </c>
      <c r="I705">
        <v>77</v>
      </c>
      <c r="J705" t="s">
        <v>100</v>
      </c>
      <c r="K705" t="s">
        <v>87</v>
      </c>
      <c r="L705" t="s">
        <v>36</v>
      </c>
      <c r="M705" t="s">
        <v>131</v>
      </c>
      <c r="N705" t="s">
        <v>180</v>
      </c>
      <c r="O705" t="s">
        <v>131</v>
      </c>
      <c r="P705" t="s">
        <v>92</v>
      </c>
      <c r="Q705">
        <v>181</v>
      </c>
      <c r="R705" t="s">
        <v>225</v>
      </c>
      <c r="S705" t="s">
        <v>729</v>
      </c>
      <c r="T705" t="s">
        <v>26</v>
      </c>
    </row>
    <row r="706" spans="1:20" x14ac:dyDescent="0.3">
      <c r="A706" t="s">
        <v>20</v>
      </c>
      <c r="B706" s="1">
        <v>43533</v>
      </c>
      <c r="C706">
        <v>15</v>
      </c>
      <c r="D706" t="s">
        <v>229</v>
      </c>
      <c r="E706" t="s">
        <v>261</v>
      </c>
      <c r="F706" t="s">
        <v>195</v>
      </c>
      <c r="G706">
        <v>75</v>
      </c>
      <c r="H706">
        <v>76</v>
      </c>
      <c r="I706">
        <v>71</v>
      </c>
      <c r="J706" t="s">
        <v>99</v>
      </c>
      <c r="K706" t="s">
        <v>87</v>
      </c>
      <c r="L706" t="s">
        <v>35</v>
      </c>
      <c r="M706" t="s">
        <v>306</v>
      </c>
      <c r="N706" t="s">
        <v>353</v>
      </c>
      <c r="O706" t="s">
        <v>306</v>
      </c>
      <c r="P706" t="s">
        <v>176</v>
      </c>
      <c r="Q706">
        <v>164</v>
      </c>
      <c r="R706" t="s">
        <v>168</v>
      </c>
      <c r="S706" t="s">
        <v>730</v>
      </c>
      <c r="T706" t="s">
        <v>26</v>
      </c>
    </row>
    <row r="707" spans="1:20" x14ac:dyDescent="0.3">
      <c r="A707" t="s">
        <v>20</v>
      </c>
      <c r="B707" s="1">
        <v>43533</v>
      </c>
      <c r="C707">
        <v>14</v>
      </c>
      <c r="D707" t="s">
        <v>185</v>
      </c>
      <c r="E707" t="s">
        <v>256</v>
      </c>
      <c r="F707" t="s">
        <v>156</v>
      </c>
      <c r="G707">
        <v>75</v>
      </c>
      <c r="H707">
        <v>86</v>
      </c>
      <c r="I707">
        <v>75</v>
      </c>
      <c r="J707" t="s">
        <v>64</v>
      </c>
      <c r="K707" t="s">
        <v>87</v>
      </c>
      <c r="L707" t="s">
        <v>49</v>
      </c>
      <c r="M707" t="s">
        <v>353</v>
      </c>
      <c r="N707" t="s">
        <v>386</v>
      </c>
      <c r="O707" t="s">
        <v>353</v>
      </c>
      <c r="P707" t="s">
        <v>86</v>
      </c>
      <c r="Q707">
        <v>149</v>
      </c>
      <c r="R707" t="s">
        <v>234</v>
      </c>
      <c r="S707" t="s">
        <v>731</v>
      </c>
      <c r="T707" t="s">
        <v>26</v>
      </c>
    </row>
    <row r="708" spans="1:20" x14ac:dyDescent="0.3">
      <c r="A708" t="s">
        <v>20</v>
      </c>
      <c r="B708" s="1">
        <v>43533</v>
      </c>
      <c r="C708">
        <v>10</v>
      </c>
      <c r="D708" t="s">
        <v>87</v>
      </c>
      <c r="E708" t="s">
        <v>87</v>
      </c>
      <c r="F708" t="s">
        <v>80</v>
      </c>
      <c r="G708">
        <v>93</v>
      </c>
      <c r="H708">
        <v>93</v>
      </c>
      <c r="I708">
        <v>93</v>
      </c>
      <c r="J708" t="s">
        <v>100</v>
      </c>
      <c r="K708" t="s">
        <v>100</v>
      </c>
      <c r="L708" t="s">
        <v>36</v>
      </c>
      <c r="M708" t="s">
        <v>29</v>
      </c>
      <c r="N708" t="s">
        <v>29</v>
      </c>
      <c r="O708" t="s">
        <v>150</v>
      </c>
      <c r="P708" t="s">
        <v>111</v>
      </c>
      <c r="Q708">
        <v>96</v>
      </c>
      <c r="R708" t="s">
        <v>77</v>
      </c>
      <c r="S708" t="s">
        <v>732</v>
      </c>
      <c r="T708" t="s">
        <v>270</v>
      </c>
    </row>
    <row r="709" spans="1:20" x14ac:dyDescent="0.3">
      <c r="A709" t="s">
        <v>20</v>
      </c>
      <c r="B709" s="1">
        <v>43533</v>
      </c>
      <c r="C709">
        <v>22</v>
      </c>
      <c r="D709" t="s">
        <v>114</v>
      </c>
      <c r="E709" t="s">
        <v>233</v>
      </c>
      <c r="F709" t="s">
        <v>114</v>
      </c>
      <c r="G709">
        <v>85</v>
      </c>
      <c r="H709">
        <v>85</v>
      </c>
      <c r="I709">
        <v>81</v>
      </c>
      <c r="J709" t="s">
        <v>99</v>
      </c>
      <c r="K709" t="s">
        <v>81</v>
      </c>
      <c r="L709" t="s">
        <v>89</v>
      </c>
      <c r="M709" t="s">
        <v>181</v>
      </c>
      <c r="N709" t="s">
        <v>190</v>
      </c>
      <c r="O709" t="s">
        <v>298</v>
      </c>
      <c r="P709" t="s">
        <v>67</v>
      </c>
      <c r="Q709">
        <v>140</v>
      </c>
      <c r="R709" t="s">
        <v>237</v>
      </c>
      <c r="S709" t="s">
        <v>733</v>
      </c>
      <c r="T709" t="s">
        <v>26</v>
      </c>
    </row>
    <row r="710" spans="1:20" x14ac:dyDescent="0.3">
      <c r="A710" t="s">
        <v>20</v>
      </c>
      <c r="B710" s="1">
        <v>43533</v>
      </c>
      <c r="C710">
        <v>16</v>
      </c>
      <c r="D710" t="s">
        <v>229</v>
      </c>
      <c r="E710" t="s">
        <v>206</v>
      </c>
      <c r="F710" t="s">
        <v>236</v>
      </c>
      <c r="G710">
        <v>79</v>
      </c>
      <c r="H710">
        <v>82</v>
      </c>
      <c r="I710">
        <v>74</v>
      </c>
      <c r="J710" t="s">
        <v>109</v>
      </c>
      <c r="K710" t="s">
        <v>79</v>
      </c>
      <c r="L710" t="s">
        <v>36</v>
      </c>
      <c r="M710" t="s">
        <v>193</v>
      </c>
      <c r="N710" t="s">
        <v>306</v>
      </c>
      <c r="O710" t="s">
        <v>193</v>
      </c>
      <c r="P710" t="s">
        <v>101</v>
      </c>
      <c r="Q710">
        <v>161</v>
      </c>
      <c r="R710" t="s">
        <v>428</v>
      </c>
      <c r="S710" t="s">
        <v>734</v>
      </c>
      <c r="T710" t="s">
        <v>26</v>
      </c>
    </row>
    <row r="711" spans="1:20" x14ac:dyDescent="0.3">
      <c r="A711" t="s">
        <v>20</v>
      </c>
      <c r="B711" s="1">
        <v>43533</v>
      </c>
      <c r="C711">
        <v>18</v>
      </c>
      <c r="D711" t="s">
        <v>239</v>
      </c>
      <c r="E711" t="s">
        <v>321</v>
      </c>
      <c r="F711" t="s">
        <v>272</v>
      </c>
      <c r="G711">
        <v>81</v>
      </c>
      <c r="H711">
        <v>89</v>
      </c>
      <c r="I711">
        <v>80</v>
      </c>
      <c r="J711" t="s">
        <v>73</v>
      </c>
      <c r="K711" t="s">
        <v>136</v>
      </c>
      <c r="L711" t="s">
        <v>81</v>
      </c>
      <c r="M711" t="s">
        <v>180</v>
      </c>
      <c r="N711" t="s">
        <v>29</v>
      </c>
      <c r="O711" t="s">
        <v>180</v>
      </c>
      <c r="P711" t="s">
        <v>127</v>
      </c>
      <c r="Q711">
        <v>195</v>
      </c>
      <c r="R711" t="s">
        <v>225</v>
      </c>
      <c r="S711" t="s">
        <v>673</v>
      </c>
      <c r="T711" t="s">
        <v>26</v>
      </c>
    </row>
    <row r="712" spans="1:20" x14ac:dyDescent="0.3">
      <c r="A712" t="s">
        <v>20</v>
      </c>
      <c r="B712" s="1">
        <v>43533</v>
      </c>
      <c r="C712">
        <v>17</v>
      </c>
      <c r="D712" t="s">
        <v>272</v>
      </c>
      <c r="E712" t="s">
        <v>229</v>
      </c>
      <c r="F712" t="s">
        <v>149</v>
      </c>
      <c r="G712">
        <v>89</v>
      </c>
      <c r="H712">
        <v>90</v>
      </c>
      <c r="I712">
        <v>79</v>
      </c>
      <c r="J712" t="s">
        <v>63</v>
      </c>
      <c r="K712" t="s">
        <v>87</v>
      </c>
      <c r="L712" t="s">
        <v>89</v>
      </c>
      <c r="M712" t="s">
        <v>29</v>
      </c>
      <c r="N712" t="s">
        <v>193</v>
      </c>
      <c r="O712" t="s">
        <v>29</v>
      </c>
      <c r="P712" t="s">
        <v>124</v>
      </c>
      <c r="Q712">
        <v>188</v>
      </c>
      <c r="R712" t="s">
        <v>102</v>
      </c>
      <c r="S712" t="s">
        <v>735</v>
      </c>
      <c r="T712" t="s">
        <v>67</v>
      </c>
    </row>
    <row r="713" spans="1:20" x14ac:dyDescent="0.3">
      <c r="A713" t="s">
        <v>20</v>
      </c>
      <c r="B713" s="1">
        <v>43533</v>
      </c>
      <c r="C713">
        <v>23</v>
      </c>
      <c r="D713" t="s">
        <v>72</v>
      </c>
      <c r="E713" t="s">
        <v>114</v>
      </c>
      <c r="F713" t="s">
        <v>149</v>
      </c>
      <c r="G713">
        <v>89</v>
      </c>
      <c r="H713">
        <v>89</v>
      </c>
      <c r="I713">
        <v>85</v>
      </c>
      <c r="J713" t="s">
        <v>73</v>
      </c>
      <c r="K713" t="s">
        <v>73</v>
      </c>
      <c r="L713" t="s">
        <v>99</v>
      </c>
      <c r="M713" t="s">
        <v>123</v>
      </c>
      <c r="N713" t="s">
        <v>123</v>
      </c>
      <c r="O713" t="s">
        <v>59</v>
      </c>
      <c r="P713" t="s">
        <v>174</v>
      </c>
      <c r="Q713">
        <v>157</v>
      </c>
      <c r="R713" t="s">
        <v>101</v>
      </c>
      <c r="S713" t="e" vm="3">
        <f>_FV(-3,"15")</f>
        <v>#VALUE!</v>
      </c>
      <c r="T713" t="s">
        <v>26</v>
      </c>
    </row>
    <row r="714" spans="1:20" x14ac:dyDescent="0.3">
      <c r="A714" t="s">
        <v>20</v>
      </c>
      <c r="B714" s="1">
        <v>43534</v>
      </c>
      <c r="C714">
        <v>2</v>
      </c>
      <c r="D714" t="s">
        <v>58</v>
      </c>
      <c r="E714" t="s">
        <v>118</v>
      </c>
      <c r="F714" t="s">
        <v>58</v>
      </c>
      <c r="G714">
        <v>91</v>
      </c>
      <c r="H714">
        <v>91</v>
      </c>
      <c r="I714">
        <v>88</v>
      </c>
      <c r="J714" t="s">
        <v>89</v>
      </c>
      <c r="K714" t="s">
        <v>89</v>
      </c>
      <c r="L714" t="s">
        <v>49</v>
      </c>
      <c r="M714" t="s">
        <v>245</v>
      </c>
      <c r="N714" t="s">
        <v>311</v>
      </c>
      <c r="O714" t="s">
        <v>23</v>
      </c>
      <c r="P714" t="s">
        <v>111</v>
      </c>
      <c r="Q714">
        <v>158</v>
      </c>
      <c r="R714" t="s">
        <v>271</v>
      </c>
      <c r="S714" t="e" vm="27">
        <f>_FV(-3,"53")</f>
        <v>#VALUE!</v>
      </c>
      <c r="T714" t="s">
        <v>26</v>
      </c>
    </row>
    <row r="715" spans="1:20" x14ac:dyDescent="0.3">
      <c r="A715" t="s">
        <v>20</v>
      </c>
      <c r="B715" s="1">
        <v>43534</v>
      </c>
      <c r="C715">
        <v>17</v>
      </c>
      <c r="D715" t="s">
        <v>219</v>
      </c>
      <c r="E715" t="s">
        <v>250</v>
      </c>
      <c r="F715" t="s">
        <v>135</v>
      </c>
      <c r="G715">
        <v>70</v>
      </c>
      <c r="H715">
        <v>85</v>
      </c>
      <c r="I715">
        <v>69</v>
      </c>
      <c r="J715" t="s">
        <v>100</v>
      </c>
      <c r="K715" t="s">
        <v>148</v>
      </c>
      <c r="L715" t="s">
        <v>163</v>
      </c>
      <c r="M715" t="s">
        <v>180</v>
      </c>
      <c r="N715" t="s">
        <v>29</v>
      </c>
      <c r="O715" t="s">
        <v>180</v>
      </c>
      <c r="P715" t="s">
        <v>92</v>
      </c>
      <c r="Q715">
        <v>216</v>
      </c>
      <c r="R715" t="s">
        <v>262</v>
      </c>
      <c r="S715" t="s">
        <v>736</v>
      </c>
      <c r="T715" t="s">
        <v>270</v>
      </c>
    </row>
    <row r="716" spans="1:20" x14ac:dyDescent="0.3">
      <c r="A716" t="s">
        <v>20</v>
      </c>
      <c r="B716" s="1">
        <v>43534</v>
      </c>
      <c r="C716">
        <v>0</v>
      </c>
      <c r="D716" t="s">
        <v>107</v>
      </c>
      <c r="E716" t="s">
        <v>108</v>
      </c>
      <c r="F716" t="s">
        <v>149</v>
      </c>
      <c r="G716">
        <v>86</v>
      </c>
      <c r="H716">
        <v>89</v>
      </c>
      <c r="I716">
        <v>86</v>
      </c>
      <c r="J716" t="s">
        <v>89</v>
      </c>
      <c r="K716" t="s">
        <v>73</v>
      </c>
      <c r="L716" t="s">
        <v>89</v>
      </c>
      <c r="M716" t="s">
        <v>188</v>
      </c>
      <c r="N716" t="s">
        <v>188</v>
      </c>
      <c r="O716" t="s">
        <v>123</v>
      </c>
      <c r="P716" t="s">
        <v>124</v>
      </c>
      <c r="Q716">
        <v>167</v>
      </c>
      <c r="R716" t="s">
        <v>440</v>
      </c>
      <c r="S716" t="e" vm="58">
        <f>_FV(-2,"96")</f>
        <v>#VALUE!</v>
      </c>
      <c r="T716" t="s">
        <v>26</v>
      </c>
    </row>
    <row r="717" spans="1:20" x14ac:dyDescent="0.3">
      <c r="A717" t="s">
        <v>20</v>
      </c>
      <c r="B717" s="1">
        <v>43534</v>
      </c>
      <c r="C717">
        <v>3</v>
      </c>
      <c r="D717" t="s">
        <v>79</v>
      </c>
      <c r="E717" t="s">
        <v>58</v>
      </c>
      <c r="F717" t="s">
        <v>79</v>
      </c>
      <c r="G717">
        <v>92</v>
      </c>
      <c r="H717">
        <v>92</v>
      </c>
      <c r="I717">
        <v>91</v>
      </c>
      <c r="J717" t="s">
        <v>100</v>
      </c>
      <c r="K717" t="s">
        <v>100</v>
      </c>
      <c r="L717" t="s">
        <v>49</v>
      </c>
      <c r="M717" t="s">
        <v>245</v>
      </c>
      <c r="N717" t="s">
        <v>311</v>
      </c>
      <c r="O717" t="s">
        <v>245</v>
      </c>
      <c r="P717" t="s">
        <v>67</v>
      </c>
      <c r="Q717">
        <v>170</v>
      </c>
      <c r="R717" t="s">
        <v>173</v>
      </c>
      <c r="S717" t="e" vm="37">
        <f>_FV(-3,"43")</f>
        <v>#VALUE!</v>
      </c>
      <c r="T717" t="s">
        <v>26</v>
      </c>
    </row>
    <row r="718" spans="1:20" x14ac:dyDescent="0.3">
      <c r="A718" t="s">
        <v>20</v>
      </c>
      <c r="B718" s="1">
        <v>43534</v>
      </c>
      <c r="C718">
        <v>1</v>
      </c>
      <c r="D718" t="s">
        <v>118</v>
      </c>
      <c r="E718" t="s">
        <v>107</v>
      </c>
      <c r="F718" t="s">
        <v>118</v>
      </c>
      <c r="G718">
        <v>88</v>
      </c>
      <c r="H718">
        <v>88</v>
      </c>
      <c r="I718">
        <v>85</v>
      </c>
      <c r="J718" t="s">
        <v>49</v>
      </c>
      <c r="K718" t="s">
        <v>89</v>
      </c>
      <c r="L718" t="s">
        <v>345</v>
      </c>
      <c r="M718" t="s">
        <v>23</v>
      </c>
      <c r="N718" t="s">
        <v>23</v>
      </c>
      <c r="O718" t="s">
        <v>328</v>
      </c>
      <c r="P718" t="s">
        <v>115</v>
      </c>
      <c r="Q718">
        <v>153</v>
      </c>
      <c r="R718" t="s">
        <v>40</v>
      </c>
      <c r="S718" t="e" vm="28">
        <f>_FV(-3,"52")</f>
        <v>#VALUE!</v>
      </c>
      <c r="T718" t="s">
        <v>26</v>
      </c>
    </row>
    <row r="719" spans="1:20" x14ac:dyDescent="0.3">
      <c r="A719" t="s">
        <v>20</v>
      </c>
      <c r="B719" s="1">
        <v>43534</v>
      </c>
      <c r="C719">
        <v>18</v>
      </c>
      <c r="D719" t="s">
        <v>250</v>
      </c>
      <c r="E719" t="s">
        <v>208</v>
      </c>
      <c r="F719" t="s">
        <v>385</v>
      </c>
      <c r="G719">
        <v>74</v>
      </c>
      <c r="H719">
        <v>76</v>
      </c>
      <c r="I719">
        <v>68</v>
      </c>
      <c r="J719" t="s">
        <v>136</v>
      </c>
      <c r="K719" t="s">
        <v>62</v>
      </c>
      <c r="L719" t="s">
        <v>49</v>
      </c>
      <c r="M719" t="s">
        <v>53</v>
      </c>
      <c r="N719" t="s">
        <v>180</v>
      </c>
      <c r="O719" t="s">
        <v>53</v>
      </c>
      <c r="P719" t="s">
        <v>40</v>
      </c>
      <c r="Q719">
        <v>228</v>
      </c>
      <c r="R719" t="s">
        <v>339</v>
      </c>
      <c r="S719" t="s">
        <v>737</v>
      </c>
      <c r="T719" t="s">
        <v>26</v>
      </c>
    </row>
    <row r="720" spans="1:20" x14ac:dyDescent="0.3">
      <c r="A720" t="s">
        <v>20</v>
      </c>
      <c r="B720" s="1">
        <v>43534</v>
      </c>
      <c r="C720">
        <v>7</v>
      </c>
      <c r="D720" t="s">
        <v>80</v>
      </c>
      <c r="E720" t="s">
        <v>136</v>
      </c>
      <c r="F720" t="s">
        <v>80</v>
      </c>
      <c r="G720">
        <v>93</v>
      </c>
      <c r="H720">
        <v>93</v>
      </c>
      <c r="I720">
        <v>93</v>
      </c>
      <c r="J720" t="s">
        <v>49</v>
      </c>
      <c r="K720" t="s">
        <v>89</v>
      </c>
      <c r="L720" t="s">
        <v>36</v>
      </c>
      <c r="M720" t="s">
        <v>254</v>
      </c>
      <c r="N720" t="s">
        <v>137</v>
      </c>
      <c r="O720" t="s">
        <v>227</v>
      </c>
      <c r="P720" t="s">
        <v>67</v>
      </c>
      <c r="Q720">
        <v>126</v>
      </c>
      <c r="R720" t="s">
        <v>127</v>
      </c>
      <c r="S720" t="e" vm="46">
        <f>_FV(-3,"40")</f>
        <v>#VALUE!</v>
      </c>
      <c r="T720" t="s">
        <v>26</v>
      </c>
    </row>
    <row r="721" spans="1:20" x14ac:dyDescent="0.3">
      <c r="A721" t="s">
        <v>20</v>
      </c>
      <c r="B721" s="1">
        <v>43534</v>
      </c>
      <c r="C721">
        <v>6</v>
      </c>
      <c r="D721" t="s">
        <v>87</v>
      </c>
      <c r="E721" t="s">
        <v>22</v>
      </c>
      <c r="F721" t="s">
        <v>87</v>
      </c>
      <c r="G721">
        <v>93</v>
      </c>
      <c r="H721">
        <v>93</v>
      </c>
      <c r="I721">
        <v>92</v>
      </c>
      <c r="J721" t="s">
        <v>89</v>
      </c>
      <c r="K721" t="s">
        <v>100</v>
      </c>
      <c r="L721" t="s">
        <v>89</v>
      </c>
      <c r="M721" t="s">
        <v>150</v>
      </c>
      <c r="N721" t="s">
        <v>82</v>
      </c>
      <c r="O721" t="s">
        <v>150</v>
      </c>
      <c r="P721" t="s">
        <v>111</v>
      </c>
      <c r="Q721">
        <v>114</v>
      </c>
      <c r="R721" t="s">
        <v>128</v>
      </c>
      <c r="S721" t="e" vm="37">
        <f>_FV(-2,"43")</f>
        <v>#VALUE!</v>
      </c>
      <c r="T721" t="s">
        <v>26</v>
      </c>
    </row>
    <row r="722" spans="1:20" x14ac:dyDescent="0.3">
      <c r="A722" t="s">
        <v>20</v>
      </c>
      <c r="B722" s="1">
        <v>43534</v>
      </c>
      <c r="C722">
        <v>5</v>
      </c>
      <c r="D722" t="s">
        <v>22</v>
      </c>
      <c r="E722" t="s">
        <v>79</v>
      </c>
      <c r="F722" t="s">
        <v>22</v>
      </c>
      <c r="G722">
        <v>92</v>
      </c>
      <c r="H722">
        <v>92</v>
      </c>
      <c r="I722">
        <v>92</v>
      </c>
      <c r="J722" t="s">
        <v>89</v>
      </c>
      <c r="K722" t="s">
        <v>100</v>
      </c>
      <c r="L722" t="s">
        <v>89</v>
      </c>
      <c r="M722" t="s">
        <v>82</v>
      </c>
      <c r="N722" t="s">
        <v>29</v>
      </c>
      <c r="O722" t="s">
        <v>82</v>
      </c>
      <c r="P722" t="s">
        <v>70</v>
      </c>
      <c r="Q722">
        <v>101</v>
      </c>
      <c r="R722" t="s">
        <v>147</v>
      </c>
      <c r="S722" t="e" vm="20">
        <f>_FV(-3,"01")</f>
        <v>#VALUE!</v>
      </c>
      <c r="T722" t="s">
        <v>26</v>
      </c>
    </row>
    <row r="723" spans="1:20" x14ac:dyDescent="0.3">
      <c r="A723" t="s">
        <v>20</v>
      </c>
      <c r="B723" s="1">
        <v>43534</v>
      </c>
      <c r="C723">
        <v>8</v>
      </c>
      <c r="D723" t="s">
        <v>63</v>
      </c>
      <c r="E723" t="s">
        <v>63</v>
      </c>
      <c r="F723" t="s">
        <v>80</v>
      </c>
      <c r="G723">
        <v>94</v>
      </c>
      <c r="H723">
        <v>94</v>
      </c>
      <c r="I723">
        <v>93</v>
      </c>
      <c r="J723" t="s">
        <v>89</v>
      </c>
      <c r="K723" t="s">
        <v>89</v>
      </c>
      <c r="L723" t="s">
        <v>49</v>
      </c>
      <c r="M723" t="s">
        <v>82</v>
      </c>
      <c r="N723" t="s">
        <v>123</v>
      </c>
      <c r="O723" t="s">
        <v>254</v>
      </c>
      <c r="P723" t="s">
        <v>67</v>
      </c>
      <c r="Q723">
        <v>123</v>
      </c>
      <c r="R723" t="s">
        <v>24</v>
      </c>
      <c r="S723" t="e" vm="82">
        <f>_FV(-2,"14")</f>
        <v>#VALUE!</v>
      </c>
      <c r="T723" t="s">
        <v>270</v>
      </c>
    </row>
    <row r="724" spans="1:20" x14ac:dyDescent="0.3">
      <c r="A724" t="s">
        <v>20</v>
      </c>
      <c r="B724" s="1">
        <v>43534</v>
      </c>
      <c r="C724">
        <v>12</v>
      </c>
      <c r="D724" t="s">
        <v>157</v>
      </c>
      <c r="E724" t="s">
        <v>233</v>
      </c>
      <c r="F724" t="s">
        <v>95</v>
      </c>
      <c r="G724">
        <v>88</v>
      </c>
      <c r="H724">
        <v>94</v>
      </c>
      <c r="I724">
        <v>88</v>
      </c>
      <c r="J724" t="s">
        <v>63</v>
      </c>
      <c r="K724" t="s">
        <v>148</v>
      </c>
      <c r="L724" t="s">
        <v>65</v>
      </c>
      <c r="M724" t="s">
        <v>312</v>
      </c>
      <c r="N724" t="s">
        <v>312</v>
      </c>
      <c r="O724" t="s">
        <v>188</v>
      </c>
      <c r="P724" t="s">
        <v>138</v>
      </c>
      <c r="Q724">
        <v>144</v>
      </c>
      <c r="R724" t="s">
        <v>271</v>
      </c>
      <c r="S724" t="s">
        <v>738</v>
      </c>
      <c r="T724" t="s">
        <v>26</v>
      </c>
    </row>
    <row r="725" spans="1:20" x14ac:dyDescent="0.3">
      <c r="A725" t="s">
        <v>20</v>
      </c>
      <c r="B725" s="1">
        <v>43534</v>
      </c>
      <c r="C725">
        <v>4</v>
      </c>
      <c r="D725" t="s">
        <v>79</v>
      </c>
      <c r="E725" t="s">
        <v>58</v>
      </c>
      <c r="F725" t="s">
        <v>79</v>
      </c>
      <c r="G725">
        <v>92</v>
      </c>
      <c r="H725">
        <v>92</v>
      </c>
      <c r="I725">
        <v>92</v>
      </c>
      <c r="J725" t="s">
        <v>100</v>
      </c>
      <c r="K725" t="s">
        <v>99</v>
      </c>
      <c r="L725" t="s">
        <v>100</v>
      </c>
      <c r="M725" t="s">
        <v>29</v>
      </c>
      <c r="N725" t="s">
        <v>245</v>
      </c>
      <c r="O725" t="s">
        <v>29</v>
      </c>
      <c r="P725" t="s">
        <v>115</v>
      </c>
      <c r="Q725">
        <v>142</v>
      </c>
      <c r="R725" t="s">
        <v>104</v>
      </c>
      <c r="S725" t="e" vm="90">
        <f>_FV(-3,"13")</f>
        <v>#VALUE!</v>
      </c>
      <c r="T725" t="s">
        <v>26</v>
      </c>
    </row>
    <row r="726" spans="1:20" x14ac:dyDescent="0.3">
      <c r="A726" t="s">
        <v>20</v>
      </c>
      <c r="B726" s="1">
        <v>43534</v>
      </c>
      <c r="C726">
        <v>14</v>
      </c>
      <c r="D726" t="s">
        <v>285</v>
      </c>
      <c r="E726" t="s">
        <v>285</v>
      </c>
      <c r="F726" t="s">
        <v>157</v>
      </c>
      <c r="G726">
        <v>77</v>
      </c>
      <c r="H726">
        <v>89</v>
      </c>
      <c r="I726">
        <v>75</v>
      </c>
      <c r="J726" t="s">
        <v>99</v>
      </c>
      <c r="K726" t="s">
        <v>22</v>
      </c>
      <c r="L726" t="s">
        <v>345</v>
      </c>
      <c r="M726" t="s">
        <v>276</v>
      </c>
      <c r="N726" t="s">
        <v>273</v>
      </c>
      <c r="O726" t="s">
        <v>276</v>
      </c>
      <c r="P726" t="s">
        <v>127</v>
      </c>
      <c r="Q726">
        <v>213</v>
      </c>
      <c r="R726" t="s">
        <v>280</v>
      </c>
      <c r="S726" t="s">
        <v>739</v>
      </c>
      <c r="T726" t="s">
        <v>26</v>
      </c>
    </row>
    <row r="727" spans="1:20" x14ac:dyDescent="0.3">
      <c r="A727" t="s">
        <v>20</v>
      </c>
      <c r="B727" s="1">
        <v>43534</v>
      </c>
      <c r="C727">
        <v>11</v>
      </c>
      <c r="D727" t="s">
        <v>95</v>
      </c>
      <c r="E727" t="s">
        <v>95</v>
      </c>
      <c r="F727" t="s">
        <v>109</v>
      </c>
      <c r="G727">
        <v>94</v>
      </c>
      <c r="H727">
        <v>94</v>
      </c>
      <c r="I727">
        <v>94</v>
      </c>
      <c r="J727" t="s">
        <v>65</v>
      </c>
      <c r="K727" t="s">
        <v>65</v>
      </c>
      <c r="L727" t="s">
        <v>89</v>
      </c>
      <c r="M727" t="s">
        <v>188</v>
      </c>
      <c r="N727" t="s">
        <v>188</v>
      </c>
      <c r="O727" t="s">
        <v>29</v>
      </c>
      <c r="P727" t="s">
        <v>77</v>
      </c>
      <c r="Q727">
        <v>130</v>
      </c>
      <c r="R727" t="s">
        <v>222</v>
      </c>
      <c r="S727" t="s">
        <v>740</v>
      </c>
      <c r="T727" t="s">
        <v>26</v>
      </c>
    </row>
    <row r="728" spans="1:20" x14ac:dyDescent="0.3">
      <c r="A728" t="s">
        <v>20</v>
      </c>
      <c r="B728" s="1">
        <v>43534</v>
      </c>
      <c r="C728">
        <v>15</v>
      </c>
      <c r="D728" t="s">
        <v>275</v>
      </c>
      <c r="E728" t="s">
        <v>219</v>
      </c>
      <c r="F728" t="s">
        <v>228</v>
      </c>
      <c r="G728">
        <v>74</v>
      </c>
      <c r="H728">
        <v>78</v>
      </c>
      <c r="I728">
        <v>73</v>
      </c>
      <c r="J728" t="s">
        <v>65</v>
      </c>
      <c r="K728" t="s">
        <v>136</v>
      </c>
      <c r="L728" t="s">
        <v>36</v>
      </c>
      <c r="M728" t="s">
        <v>315</v>
      </c>
      <c r="N728" t="s">
        <v>276</v>
      </c>
      <c r="O728" t="s">
        <v>315</v>
      </c>
      <c r="P728" t="s">
        <v>173</v>
      </c>
      <c r="Q728">
        <v>222</v>
      </c>
      <c r="R728" t="s">
        <v>160</v>
      </c>
      <c r="S728" t="s">
        <v>741</v>
      </c>
      <c r="T728" t="s">
        <v>26</v>
      </c>
    </row>
    <row r="729" spans="1:20" x14ac:dyDescent="0.3">
      <c r="A729" t="s">
        <v>20</v>
      </c>
      <c r="B729" s="1">
        <v>43534</v>
      </c>
      <c r="C729">
        <v>9</v>
      </c>
      <c r="D729" t="s">
        <v>63</v>
      </c>
      <c r="E729" t="s">
        <v>63</v>
      </c>
      <c r="F729" t="s">
        <v>80</v>
      </c>
      <c r="G729">
        <v>94</v>
      </c>
      <c r="H729">
        <v>94</v>
      </c>
      <c r="I729">
        <v>94</v>
      </c>
      <c r="J729" t="s">
        <v>100</v>
      </c>
      <c r="K729" t="s">
        <v>100</v>
      </c>
      <c r="L729" t="s">
        <v>49</v>
      </c>
      <c r="M729" t="s">
        <v>209</v>
      </c>
      <c r="N729" t="s">
        <v>209</v>
      </c>
      <c r="O729" t="s">
        <v>82</v>
      </c>
      <c r="P729" t="s">
        <v>174</v>
      </c>
      <c r="Q729">
        <v>123</v>
      </c>
      <c r="R729" t="s">
        <v>134</v>
      </c>
      <c r="S729" t="e" vm="40">
        <f>_FV(-1,"86")</f>
        <v>#VALUE!</v>
      </c>
      <c r="T729" t="s">
        <v>76</v>
      </c>
    </row>
    <row r="730" spans="1:20" x14ac:dyDescent="0.3">
      <c r="A730" t="s">
        <v>20</v>
      </c>
      <c r="B730" s="1">
        <v>43534</v>
      </c>
      <c r="C730">
        <v>10</v>
      </c>
      <c r="D730" t="s">
        <v>109</v>
      </c>
      <c r="E730" t="s">
        <v>63</v>
      </c>
      <c r="F730" t="s">
        <v>109</v>
      </c>
      <c r="G730">
        <v>94</v>
      </c>
      <c r="H730">
        <v>94</v>
      </c>
      <c r="I730">
        <v>94</v>
      </c>
      <c r="J730" t="s">
        <v>89</v>
      </c>
      <c r="K730" t="s">
        <v>100</v>
      </c>
      <c r="L730" t="s">
        <v>49</v>
      </c>
      <c r="M730" t="s">
        <v>29</v>
      </c>
      <c r="N730" t="s">
        <v>29</v>
      </c>
      <c r="O730" t="s">
        <v>96</v>
      </c>
      <c r="P730" t="s">
        <v>67</v>
      </c>
      <c r="Q730">
        <v>84</v>
      </c>
      <c r="R730" t="s">
        <v>86</v>
      </c>
      <c r="S730" t="s">
        <v>742</v>
      </c>
      <c r="T730" t="s">
        <v>76</v>
      </c>
    </row>
    <row r="731" spans="1:20" x14ac:dyDescent="0.3">
      <c r="A731" t="s">
        <v>20</v>
      </c>
      <c r="B731" s="1">
        <v>43534</v>
      </c>
      <c r="C731">
        <v>13</v>
      </c>
      <c r="D731" t="s">
        <v>233</v>
      </c>
      <c r="E731" t="s">
        <v>228</v>
      </c>
      <c r="F731" t="s">
        <v>157</v>
      </c>
      <c r="G731">
        <v>86</v>
      </c>
      <c r="H731">
        <v>88</v>
      </c>
      <c r="I731">
        <v>82</v>
      </c>
      <c r="J731" t="s">
        <v>80</v>
      </c>
      <c r="K731" t="s">
        <v>58</v>
      </c>
      <c r="L731" t="s">
        <v>73</v>
      </c>
      <c r="M731" t="s">
        <v>273</v>
      </c>
      <c r="N731" t="s">
        <v>273</v>
      </c>
      <c r="O731" t="s">
        <v>312</v>
      </c>
      <c r="P731" t="s">
        <v>104</v>
      </c>
      <c r="Q731">
        <v>197</v>
      </c>
      <c r="R731" t="s">
        <v>287</v>
      </c>
      <c r="S731" t="s">
        <v>743</v>
      </c>
      <c r="T731" t="s">
        <v>270</v>
      </c>
    </row>
    <row r="732" spans="1:20" x14ac:dyDescent="0.3">
      <c r="A732" t="s">
        <v>20</v>
      </c>
      <c r="B732" s="1">
        <v>43534</v>
      </c>
      <c r="C732">
        <v>21</v>
      </c>
      <c r="D732" t="s">
        <v>206</v>
      </c>
      <c r="E732" t="s">
        <v>206</v>
      </c>
      <c r="F732" t="s">
        <v>302</v>
      </c>
      <c r="G732">
        <v>79</v>
      </c>
      <c r="H732">
        <v>81</v>
      </c>
      <c r="I732">
        <v>78</v>
      </c>
      <c r="J732" t="s">
        <v>136</v>
      </c>
      <c r="K732" t="s">
        <v>58</v>
      </c>
      <c r="L732" t="s">
        <v>73</v>
      </c>
      <c r="M732" t="s">
        <v>74</v>
      </c>
      <c r="N732" t="s">
        <v>175</v>
      </c>
      <c r="O732" t="s">
        <v>158</v>
      </c>
      <c r="P732" t="s">
        <v>182</v>
      </c>
      <c r="Q732">
        <v>199</v>
      </c>
      <c r="R732" t="s">
        <v>339</v>
      </c>
      <c r="S732" t="s">
        <v>744</v>
      </c>
      <c r="T732" t="s">
        <v>26</v>
      </c>
    </row>
    <row r="733" spans="1:20" x14ac:dyDescent="0.3">
      <c r="A733" t="s">
        <v>20</v>
      </c>
      <c r="B733" s="1">
        <v>43534</v>
      </c>
      <c r="C733">
        <v>22</v>
      </c>
      <c r="D733" t="s">
        <v>202</v>
      </c>
      <c r="E733" t="s">
        <v>206</v>
      </c>
      <c r="F733" t="s">
        <v>202</v>
      </c>
      <c r="G733">
        <v>78</v>
      </c>
      <c r="H733">
        <v>81</v>
      </c>
      <c r="I733">
        <v>78</v>
      </c>
      <c r="J733" t="s">
        <v>65</v>
      </c>
      <c r="K733" t="s">
        <v>22</v>
      </c>
      <c r="L733" t="s">
        <v>65</v>
      </c>
      <c r="M733" t="s">
        <v>53</v>
      </c>
      <c r="N733" t="s">
        <v>53</v>
      </c>
      <c r="O733" t="s">
        <v>75</v>
      </c>
      <c r="P733" t="s">
        <v>112</v>
      </c>
      <c r="Q733">
        <v>200</v>
      </c>
      <c r="R733" t="s">
        <v>339</v>
      </c>
      <c r="S733" t="s">
        <v>745</v>
      </c>
      <c r="T733" t="s">
        <v>26</v>
      </c>
    </row>
    <row r="734" spans="1:20" x14ac:dyDescent="0.3">
      <c r="A734" t="s">
        <v>20</v>
      </c>
      <c r="B734" s="1">
        <v>43534</v>
      </c>
      <c r="C734">
        <v>23</v>
      </c>
      <c r="D734" t="s">
        <v>285</v>
      </c>
      <c r="E734" t="s">
        <v>202</v>
      </c>
      <c r="F734" t="s">
        <v>285</v>
      </c>
      <c r="G734">
        <v>80</v>
      </c>
      <c r="H734">
        <v>80</v>
      </c>
      <c r="I734">
        <v>78</v>
      </c>
      <c r="J734" t="s">
        <v>73</v>
      </c>
      <c r="K734" t="s">
        <v>73</v>
      </c>
      <c r="L734" t="s">
        <v>119</v>
      </c>
      <c r="M734" t="s">
        <v>190</v>
      </c>
      <c r="N734" t="s">
        <v>190</v>
      </c>
      <c r="O734" t="s">
        <v>53</v>
      </c>
      <c r="P734" t="s">
        <v>183</v>
      </c>
      <c r="Q734">
        <v>205</v>
      </c>
      <c r="R734" t="s">
        <v>168</v>
      </c>
      <c r="S734" t="e" vm="61">
        <f>_FV(-2,"97")</f>
        <v>#VALUE!</v>
      </c>
      <c r="T734" t="s">
        <v>26</v>
      </c>
    </row>
    <row r="735" spans="1:20" x14ac:dyDescent="0.3">
      <c r="A735" t="s">
        <v>20</v>
      </c>
      <c r="B735" s="1">
        <v>43534</v>
      </c>
      <c r="C735">
        <v>16</v>
      </c>
      <c r="D735" t="s">
        <v>149</v>
      </c>
      <c r="E735" t="s">
        <v>335</v>
      </c>
      <c r="F735" t="s">
        <v>121</v>
      </c>
      <c r="G735">
        <v>85</v>
      </c>
      <c r="H735">
        <v>85</v>
      </c>
      <c r="I735">
        <v>65</v>
      </c>
      <c r="J735" t="s">
        <v>345</v>
      </c>
      <c r="K735" t="s">
        <v>58</v>
      </c>
      <c r="L735" t="s">
        <v>393</v>
      </c>
      <c r="M735" t="s">
        <v>29</v>
      </c>
      <c r="N735" t="s">
        <v>23</v>
      </c>
      <c r="O735" t="s">
        <v>29</v>
      </c>
      <c r="P735" t="s">
        <v>112</v>
      </c>
      <c r="Q735">
        <v>193</v>
      </c>
      <c r="R735" t="s">
        <v>746</v>
      </c>
      <c r="S735" t="s">
        <v>747</v>
      </c>
      <c r="T735" t="s">
        <v>70</v>
      </c>
    </row>
    <row r="736" spans="1:20" x14ac:dyDescent="0.3">
      <c r="A736" t="s">
        <v>20</v>
      </c>
      <c r="B736" s="1">
        <v>43534</v>
      </c>
      <c r="C736">
        <v>19</v>
      </c>
      <c r="D736" t="s">
        <v>281</v>
      </c>
      <c r="E736" t="s">
        <v>243</v>
      </c>
      <c r="F736" t="s">
        <v>185</v>
      </c>
      <c r="G736">
        <v>76</v>
      </c>
      <c r="H736">
        <v>78</v>
      </c>
      <c r="I736">
        <v>72</v>
      </c>
      <c r="J736" t="s">
        <v>73</v>
      </c>
      <c r="K736" t="s">
        <v>95</v>
      </c>
      <c r="L736" t="s">
        <v>65</v>
      </c>
      <c r="M736" t="s">
        <v>162</v>
      </c>
      <c r="N736" t="s">
        <v>53</v>
      </c>
      <c r="O736" t="s">
        <v>38</v>
      </c>
      <c r="P736" t="s">
        <v>116</v>
      </c>
      <c r="Q736">
        <v>226</v>
      </c>
      <c r="R736" t="s">
        <v>428</v>
      </c>
      <c r="S736" t="s">
        <v>748</v>
      </c>
      <c r="T736" t="s">
        <v>26</v>
      </c>
    </row>
    <row r="737" spans="1:20" x14ac:dyDescent="0.3">
      <c r="A737" t="s">
        <v>20</v>
      </c>
      <c r="B737" s="1">
        <v>43534</v>
      </c>
      <c r="C737">
        <v>20</v>
      </c>
      <c r="D737" t="s">
        <v>196</v>
      </c>
      <c r="E737" t="s">
        <v>385</v>
      </c>
      <c r="F737" t="s">
        <v>302</v>
      </c>
      <c r="G737">
        <v>78</v>
      </c>
      <c r="H737">
        <v>78</v>
      </c>
      <c r="I737">
        <v>72</v>
      </c>
      <c r="J737" t="s">
        <v>73</v>
      </c>
      <c r="K737" t="s">
        <v>109</v>
      </c>
      <c r="L737" t="s">
        <v>89</v>
      </c>
      <c r="M737" t="s">
        <v>175</v>
      </c>
      <c r="N737" t="s">
        <v>162</v>
      </c>
      <c r="O737" t="s">
        <v>74</v>
      </c>
      <c r="P737" t="s">
        <v>147</v>
      </c>
      <c r="Q737">
        <v>224</v>
      </c>
      <c r="R737" t="s">
        <v>343</v>
      </c>
      <c r="S737" t="s">
        <v>749</v>
      </c>
      <c r="T737" t="s">
        <v>26</v>
      </c>
    </row>
    <row r="738" spans="1:20" x14ac:dyDescent="0.3">
      <c r="A738" t="s">
        <v>20</v>
      </c>
      <c r="B738" s="1">
        <v>43535</v>
      </c>
      <c r="C738">
        <v>1</v>
      </c>
      <c r="D738" t="s">
        <v>286</v>
      </c>
      <c r="E738" t="s">
        <v>310</v>
      </c>
      <c r="F738" t="s">
        <v>286</v>
      </c>
      <c r="G738">
        <v>85</v>
      </c>
      <c r="H738">
        <v>85</v>
      </c>
      <c r="I738">
        <v>83</v>
      </c>
      <c r="J738" t="s">
        <v>65</v>
      </c>
      <c r="K738" t="s">
        <v>80</v>
      </c>
      <c r="L738" t="s">
        <v>65</v>
      </c>
      <c r="M738" t="s">
        <v>209</v>
      </c>
      <c r="N738" t="s">
        <v>209</v>
      </c>
      <c r="O738" t="s">
        <v>45</v>
      </c>
      <c r="P738" t="s">
        <v>138</v>
      </c>
      <c r="Q738">
        <v>176</v>
      </c>
      <c r="R738" t="s">
        <v>207</v>
      </c>
      <c r="S738" t="e" vm="50">
        <f>_FV(-2,"88")</f>
        <v>#VALUE!</v>
      </c>
      <c r="T738" t="s">
        <v>26</v>
      </c>
    </row>
    <row r="739" spans="1:20" x14ac:dyDescent="0.3">
      <c r="A739" t="s">
        <v>20</v>
      </c>
      <c r="B739" s="1">
        <v>43535</v>
      </c>
      <c r="C739">
        <v>7</v>
      </c>
      <c r="D739" t="s">
        <v>71</v>
      </c>
      <c r="E739" t="s">
        <v>71</v>
      </c>
      <c r="F739" t="s">
        <v>121</v>
      </c>
      <c r="G739">
        <v>91</v>
      </c>
      <c r="H739">
        <v>91</v>
      </c>
      <c r="I739">
        <v>90</v>
      </c>
      <c r="J739" t="s">
        <v>65</v>
      </c>
      <c r="K739" t="s">
        <v>65</v>
      </c>
      <c r="L739" t="s">
        <v>119</v>
      </c>
      <c r="M739" t="s">
        <v>53</v>
      </c>
      <c r="N739" t="s">
        <v>39</v>
      </c>
      <c r="O739" t="s">
        <v>53</v>
      </c>
      <c r="P739" t="s">
        <v>115</v>
      </c>
      <c r="Q739">
        <v>136</v>
      </c>
      <c r="R739" t="s">
        <v>68</v>
      </c>
      <c r="S739" t="e" vm="87">
        <f>_FV(-2,"85")</f>
        <v>#VALUE!</v>
      </c>
      <c r="T739" t="s">
        <v>26</v>
      </c>
    </row>
    <row r="740" spans="1:20" x14ac:dyDescent="0.3">
      <c r="A740" t="s">
        <v>20</v>
      </c>
      <c r="B740" s="1">
        <v>43535</v>
      </c>
      <c r="C740">
        <v>0</v>
      </c>
      <c r="D740" t="s">
        <v>310</v>
      </c>
      <c r="E740" t="s">
        <v>285</v>
      </c>
      <c r="F740" t="s">
        <v>310</v>
      </c>
      <c r="G740">
        <v>83</v>
      </c>
      <c r="H740">
        <v>83</v>
      </c>
      <c r="I740">
        <v>80</v>
      </c>
      <c r="J740" t="s">
        <v>109</v>
      </c>
      <c r="K740" t="s">
        <v>109</v>
      </c>
      <c r="L740" t="s">
        <v>73</v>
      </c>
      <c r="M740" t="s">
        <v>45</v>
      </c>
      <c r="N740" t="s">
        <v>45</v>
      </c>
      <c r="O740" t="s">
        <v>190</v>
      </c>
      <c r="P740" t="s">
        <v>77</v>
      </c>
      <c r="Q740">
        <v>181</v>
      </c>
      <c r="R740" t="s">
        <v>287</v>
      </c>
      <c r="S740" t="e" vm="9">
        <f>_FV(-2,"70")</f>
        <v>#VALUE!</v>
      </c>
      <c r="T740" t="s">
        <v>26</v>
      </c>
    </row>
    <row r="741" spans="1:20" x14ac:dyDescent="0.3">
      <c r="A741" t="s">
        <v>20</v>
      </c>
      <c r="B741" s="1">
        <v>43535</v>
      </c>
      <c r="C741">
        <v>2</v>
      </c>
      <c r="D741" t="s">
        <v>356</v>
      </c>
      <c r="E741" t="s">
        <v>286</v>
      </c>
      <c r="F741" t="s">
        <v>157</v>
      </c>
      <c r="G741">
        <v>87</v>
      </c>
      <c r="H741">
        <v>87</v>
      </c>
      <c r="I741">
        <v>85</v>
      </c>
      <c r="J741" t="s">
        <v>80</v>
      </c>
      <c r="K741" t="s">
        <v>80</v>
      </c>
      <c r="L741" t="s">
        <v>65</v>
      </c>
      <c r="M741" t="s">
        <v>122</v>
      </c>
      <c r="N741" t="s">
        <v>141</v>
      </c>
      <c r="O741" t="s">
        <v>209</v>
      </c>
      <c r="P741" t="s">
        <v>174</v>
      </c>
      <c r="Q741">
        <v>152</v>
      </c>
      <c r="R741" t="s">
        <v>440</v>
      </c>
      <c r="S741" t="e" vm="87">
        <f>_FV(-2,"85")</f>
        <v>#VALUE!</v>
      </c>
      <c r="T741" t="s">
        <v>26</v>
      </c>
    </row>
    <row r="742" spans="1:20" x14ac:dyDescent="0.3">
      <c r="A742" t="s">
        <v>20</v>
      </c>
      <c r="B742" s="1">
        <v>43535</v>
      </c>
      <c r="C742">
        <v>3</v>
      </c>
      <c r="D742" t="s">
        <v>156</v>
      </c>
      <c r="E742" t="s">
        <v>356</v>
      </c>
      <c r="F742" t="s">
        <v>156</v>
      </c>
      <c r="G742">
        <v>87</v>
      </c>
      <c r="H742">
        <v>88</v>
      </c>
      <c r="I742">
        <v>86</v>
      </c>
      <c r="J742" t="s">
        <v>65</v>
      </c>
      <c r="K742" t="s">
        <v>63</v>
      </c>
      <c r="L742" t="s">
        <v>65</v>
      </c>
      <c r="M742" t="s">
        <v>142</v>
      </c>
      <c r="N742" t="s">
        <v>328</v>
      </c>
      <c r="O742" t="s">
        <v>142</v>
      </c>
      <c r="P742" t="s">
        <v>124</v>
      </c>
      <c r="Q742">
        <v>170</v>
      </c>
      <c r="R742" t="s">
        <v>151</v>
      </c>
      <c r="S742" t="e" vm="86">
        <f>_FV(-2,"23")</f>
        <v>#VALUE!</v>
      </c>
      <c r="T742" t="s">
        <v>26</v>
      </c>
    </row>
    <row r="743" spans="1:20" x14ac:dyDescent="0.3">
      <c r="A743" t="s">
        <v>20</v>
      </c>
      <c r="B743" s="1">
        <v>43535</v>
      </c>
      <c r="C743">
        <v>5</v>
      </c>
      <c r="D743" t="s">
        <v>107</v>
      </c>
      <c r="E743" t="s">
        <v>272</v>
      </c>
      <c r="F743" t="s">
        <v>107</v>
      </c>
      <c r="G743">
        <v>89</v>
      </c>
      <c r="H743">
        <v>89</v>
      </c>
      <c r="I743">
        <v>87</v>
      </c>
      <c r="J743" t="s">
        <v>119</v>
      </c>
      <c r="K743" t="s">
        <v>65</v>
      </c>
      <c r="L743" t="s">
        <v>119</v>
      </c>
      <c r="M743" t="s">
        <v>181</v>
      </c>
      <c r="N743" t="s">
        <v>227</v>
      </c>
      <c r="O743" t="s">
        <v>181</v>
      </c>
      <c r="P743" t="s">
        <v>83</v>
      </c>
      <c r="Q743">
        <v>148</v>
      </c>
      <c r="R743" t="s">
        <v>151</v>
      </c>
      <c r="S743" t="e" vm="1">
        <f>_FV(-3,"32")</f>
        <v>#VALUE!</v>
      </c>
      <c r="T743" t="s">
        <v>26</v>
      </c>
    </row>
    <row r="744" spans="1:20" x14ac:dyDescent="0.3">
      <c r="A744" t="s">
        <v>20</v>
      </c>
      <c r="B744" s="1">
        <v>43535</v>
      </c>
      <c r="C744">
        <v>9</v>
      </c>
      <c r="D744" t="s">
        <v>121</v>
      </c>
      <c r="E744" t="s">
        <v>121</v>
      </c>
      <c r="F744" t="s">
        <v>148</v>
      </c>
      <c r="G744">
        <v>91</v>
      </c>
      <c r="H744">
        <v>91</v>
      </c>
      <c r="I744">
        <v>91</v>
      </c>
      <c r="J744" t="s">
        <v>119</v>
      </c>
      <c r="K744" t="s">
        <v>119</v>
      </c>
      <c r="L744" t="s">
        <v>119</v>
      </c>
      <c r="M744" t="s">
        <v>181</v>
      </c>
      <c r="N744" t="s">
        <v>181</v>
      </c>
      <c r="O744" t="s">
        <v>298</v>
      </c>
      <c r="P744" t="s">
        <v>97</v>
      </c>
      <c r="Q744">
        <v>125</v>
      </c>
      <c r="R744" t="s">
        <v>440</v>
      </c>
      <c r="S744" t="e" vm="24">
        <f>_FV(-2,"02")</f>
        <v>#VALUE!</v>
      </c>
      <c r="T744" t="s">
        <v>26</v>
      </c>
    </row>
    <row r="745" spans="1:20" x14ac:dyDescent="0.3">
      <c r="A745" t="s">
        <v>20</v>
      </c>
      <c r="B745" s="1">
        <v>43535</v>
      </c>
      <c r="C745">
        <v>4</v>
      </c>
      <c r="D745" t="s">
        <v>272</v>
      </c>
      <c r="E745" t="s">
        <v>156</v>
      </c>
      <c r="F745" t="s">
        <v>272</v>
      </c>
      <c r="G745">
        <v>87</v>
      </c>
      <c r="H745">
        <v>87</v>
      </c>
      <c r="I745">
        <v>86</v>
      </c>
      <c r="J745" t="s">
        <v>119</v>
      </c>
      <c r="K745" t="s">
        <v>65</v>
      </c>
      <c r="L745" t="s">
        <v>119</v>
      </c>
      <c r="M745" t="s">
        <v>227</v>
      </c>
      <c r="N745" t="s">
        <v>142</v>
      </c>
      <c r="O745" t="s">
        <v>227</v>
      </c>
      <c r="P745" t="s">
        <v>176</v>
      </c>
      <c r="Q745">
        <v>174</v>
      </c>
      <c r="R745" t="s">
        <v>168</v>
      </c>
      <c r="S745" t="e" vm="35">
        <f>_FV(-2,"95")</f>
        <v>#VALUE!</v>
      </c>
      <c r="T745" t="s">
        <v>26</v>
      </c>
    </row>
    <row r="746" spans="1:20" x14ac:dyDescent="0.3">
      <c r="A746" t="s">
        <v>20</v>
      </c>
      <c r="B746" s="1">
        <v>43535</v>
      </c>
      <c r="C746">
        <v>6</v>
      </c>
      <c r="D746" t="s">
        <v>71</v>
      </c>
      <c r="E746" t="s">
        <v>72</v>
      </c>
      <c r="F746" t="s">
        <v>71</v>
      </c>
      <c r="G746">
        <v>90</v>
      </c>
      <c r="H746">
        <v>90</v>
      </c>
      <c r="I746">
        <v>89</v>
      </c>
      <c r="J746" t="s">
        <v>119</v>
      </c>
      <c r="K746" t="s">
        <v>119</v>
      </c>
      <c r="L746" t="s">
        <v>64</v>
      </c>
      <c r="M746" t="s">
        <v>39</v>
      </c>
      <c r="N746" t="s">
        <v>181</v>
      </c>
      <c r="O746" t="s">
        <v>51</v>
      </c>
      <c r="P746" t="s">
        <v>105</v>
      </c>
      <c r="Q746">
        <v>153</v>
      </c>
      <c r="R746" t="s">
        <v>271</v>
      </c>
      <c r="S746" t="e" vm="73">
        <f>_FV(-3,"47")</f>
        <v>#VALUE!</v>
      </c>
      <c r="T746" t="s">
        <v>26</v>
      </c>
    </row>
    <row r="747" spans="1:20" x14ac:dyDescent="0.3">
      <c r="A747" t="s">
        <v>20</v>
      </c>
      <c r="B747" s="1">
        <v>43535</v>
      </c>
      <c r="C747">
        <v>8</v>
      </c>
      <c r="D747" t="s">
        <v>121</v>
      </c>
      <c r="E747" t="s">
        <v>71</v>
      </c>
      <c r="F747" t="s">
        <v>148</v>
      </c>
      <c r="G747">
        <v>91</v>
      </c>
      <c r="H747">
        <v>91</v>
      </c>
      <c r="I747">
        <v>91</v>
      </c>
      <c r="J747" t="s">
        <v>119</v>
      </c>
      <c r="K747" t="s">
        <v>65</v>
      </c>
      <c r="L747" t="s">
        <v>119</v>
      </c>
      <c r="M747" t="s">
        <v>298</v>
      </c>
      <c r="N747" t="s">
        <v>59</v>
      </c>
      <c r="O747" t="s">
        <v>197</v>
      </c>
      <c r="P747" t="s">
        <v>115</v>
      </c>
      <c r="Q747">
        <v>121</v>
      </c>
      <c r="R747" t="s">
        <v>92</v>
      </c>
      <c r="S747" t="e" vm="2">
        <f>_FV(-1,"07")</f>
        <v>#VALUE!</v>
      </c>
      <c r="T747" t="s">
        <v>26</v>
      </c>
    </row>
    <row r="748" spans="1:20" x14ac:dyDescent="0.3">
      <c r="A748" t="s">
        <v>20</v>
      </c>
      <c r="B748" s="1">
        <v>43535</v>
      </c>
      <c r="C748">
        <v>21</v>
      </c>
      <c r="D748" t="s">
        <v>281</v>
      </c>
      <c r="E748" t="s">
        <v>219</v>
      </c>
      <c r="F748" t="s">
        <v>185</v>
      </c>
      <c r="G748">
        <v>72</v>
      </c>
      <c r="H748">
        <v>72</v>
      </c>
      <c r="I748">
        <v>70</v>
      </c>
      <c r="J748" t="s">
        <v>36</v>
      </c>
      <c r="K748" t="s">
        <v>28</v>
      </c>
      <c r="L748" t="s">
        <v>36</v>
      </c>
      <c r="M748" t="s">
        <v>750</v>
      </c>
      <c r="N748" t="s">
        <v>38</v>
      </c>
      <c r="O748" t="s">
        <v>75</v>
      </c>
      <c r="P748" t="s">
        <v>147</v>
      </c>
      <c r="Q748">
        <v>196</v>
      </c>
      <c r="R748" t="s">
        <v>405</v>
      </c>
      <c r="S748" t="s">
        <v>751</v>
      </c>
      <c r="T748" t="s">
        <v>26</v>
      </c>
    </row>
    <row r="749" spans="1:20" x14ac:dyDescent="0.3">
      <c r="A749" t="s">
        <v>20</v>
      </c>
      <c r="B749" s="1">
        <v>43535</v>
      </c>
      <c r="C749">
        <v>14</v>
      </c>
      <c r="D749" t="s">
        <v>281</v>
      </c>
      <c r="E749" t="s">
        <v>57</v>
      </c>
      <c r="F749" t="s">
        <v>265</v>
      </c>
      <c r="G749">
        <v>74</v>
      </c>
      <c r="H749">
        <v>84</v>
      </c>
      <c r="I749">
        <v>73</v>
      </c>
      <c r="J749" t="s">
        <v>81</v>
      </c>
      <c r="K749" t="s">
        <v>58</v>
      </c>
      <c r="L749" t="s">
        <v>49</v>
      </c>
      <c r="M749" t="s">
        <v>315</v>
      </c>
      <c r="N749" t="s">
        <v>311</v>
      </c>
      <c r="O749" t="s">
        <v>315</v>
      </c>
      <c r="P749" t="s">
        <v>182</v>
      </c>
      <c r="Q749">
        <v>184</v>
      </c>
      <c r="R749" t="s">
        <v>262</v>
      </c>
      <c r="S749" t="s">
        <v>752</v>
      </c>
      <c r="T749" t="s">
        <v>26</v>
      </c>
    </row>
    <row r="750" spans="1:20" x14ac:dyDescent="0.3">
      <c r="A750" t="s">
        <v>20</v>
      </c>
      <c r="B750" s="1">
        <v>43535</v>
      </c>
      <c r="C750">
        <v>22</v>
      </c>
      <c r="D750" t="s">
        <v>321</v>
      </c>
      <c r="E750" t="s">
        <v>281</v>
      </c>
      <c r="F750" t="s">
        <v>321</v>
      </c>
      <c r="G750">
        <v>78</v>
      </c>
      <c r="H750">
        <v>78</v>
      </c>
      <c r="I750">
        <v>72</v>
      </c>
      <c r="J750" t="s">
        <v>99</v>
      </c>
      <c r="K750" t="s">
        <v>99</v>
      </c>
      <c r="L750" t="s">
        <v>36</v>
      </c>
      <c r="M750" t="s">
        <v>53</v>
      </c>
      <c r="N750" t="s">
        <v>53</v>
      </c>
      <c r="O750" t="s">
        <v>74</v>
      </c>
      <c r="P750" t="s">
        <v>101</v>
      </c>
      <c r="Q750">
        <v>185</v>
      </c>
      <c r="R750" t="s">
        <v>234</v>
      </c>
      <c r="S750" t="s">
        <v>753</v>
      </c>
      <c r="T750" t="s">
        <v>26</v>
      </c>
    </row>
    <row r="751" spans="1:20" x14ac:dyDescent="0.3">
      <c r="A751" t="s">
        <v>20</v>
      </c>
      <c r="B751" s="1">
        <v>43535</v>
      </c>
      <c r="C751">
        <v>12</v>
      </c>
      <c r="D751" t="s">
        <v>114</v>
      </c>
      <c r="E751" t="s">
        <v>114</v>
      </c>
      <c r="F751" t="s">
        <v>88</v>
      </c>
      <c r="G751">
        <v>91</v>
      </c>
      <c r="H751">
        <v>93</v>
      </c>
      <c r="I751">
        <v>91</v>
      </c>
      <c r="J751" t="s">
        <v>136</v>
      </c>
      <c r="K751" t="s">
        <v>79</v>
      </c>
      <c r="L751" t="s">
        <v>65</v>
      </c>
      <c r="M751" t="s">
        <v>193</v>
      </c>
      <c r="N751" t="s">
        <v>193</v>
      </c>
      <c r="O751" t="s">
        <v>209</v>
      </c>
      <c r="P751" t="s">
        <v>115</v>
      </c>
      <c r="Q751">
        <v>131</v>
      </c>
      <c r="R751" t="s">
        <v>24</v>
      </c>
      <c r="S751" t="s">
        <v>754</v>
      </c>
      <c r="T751" t="s">
        <v>26</v>
      </c>
    </row>
    <row r="752" spans="1:20" x14ac:dyDescent="0.3">
      <c r="A752" t="s">
        <v>20</v>
      </c>
      <c r="B752" s="1">
        <v>43535</v>
      </c>
      <c r="C752">
        <v>15</v>
      </c>
      <c r="D752" t="s">
        <v>57</v>
      </c>
      <c r="E752" t="s">
        <v>219</v>
      </c>
      <c r="F752" t="s">
        <v>281</v>
      </c>
      <c r="G752">
        <v>71</v>
      </c>
      <c r="H752">
        <v>75</v>
      </c>
      <c r="I752">
        <v>70</v>
      </c>
      <c r="J752" t="s">
        <v>100</v>
      </c>
      <c r="K752" t="s">
        <v>109</v>
      </c>
      <c r="L752" t="s">
        <v>89</v>
      </c>
      <c r="M752" t="s">
        <v>29</v>
      </c>
      <c r="N752" t="s">
        <v>315</v>
      </c>
      <c r="O752" t="s">
        <v>29</v>
      </c>
      <c r="P752" t="s">
        <v>127</v>
      </c>
      <c r="Q752">
        <v>168</v>
      </c>
      <c r="R752" t="s">
        <v>294</v>
      </c>
      <c r="S752" t="s">
        <v>755</v>
      </c>
      <c r="T752" t="s">
        <v>26</v>
      </c>
    </row>
    <row r="753" spans="1:20" x14ac:dyDescent="0.3">
      <c r="A753" t="s">
        <v>20</v>
      </c>
      <c r="B753" s="1">
        <v>43535</v>
      </c>
      <c r="C753">
        <v>10</v>
      </c>
      <c r="D753" t="s">
        <v>88</v>
      </c>
      <c r="E753" t="s">
        <v>121</v>
      </c>
      <c r="F753" t="s">
        <v>88</v>
      </c>
      <c r="G753">
        <v>92</v>
      </c>
      <c r="H753">
        <v>92</v>
      </c>
      <c r="I753">
        <v>91</v>
      </c>
      <c r="J753" t="s">
        <v>119</v>
      </c>
      <c r="K753" t="s">
        <v>119</v>
      </c>
      <c r="L753" t="s">
        <v>64</v>
      </c>
      <c r="M753" t="s">
        <v>137</v>
      </c>
      <c r="N753" t="s">
        <v>82</v>
      </c>
      <c r="O753" t="s">
        <v>181</v>
      </c>
      <c r="P753" t="s">
        <v>105</v>
      </c>
      <c r="Q753">
        <v>141</v>
      </c>
      <c r="R753" t="s">
        <v>54</v>
      </c>
      <c r="S753" t="s">
        <v>756</v>
      </c>
      <c r="T753" t="s">
        <v>67</v>
      </c>
    </row>
    <row r="754" spans="1:20" x14ac:dyDescent="0.3">
      <c r="A754" t="s">
        <v>20</v>
      </c>
      <c r="B754" s="1">
        <v>43535</v>
      </c>
      <c r="C754">
        <v>13</v>
      </c>
      <c r="D754" t="s">
        <v>265</v>
      </c>
      <c r="E754" t="s">
        <v>279</v>
      </c>
      <c r="F754" t="s">
        <v>114</v>
      </c>
      <c r="G754">
        <v>84</v>
      </c>
      <c r="H754">
        <v>91</v>
      </c>
      <c r="I754">
        <v>83</v>
      </c>
      <c r="J754" t="s">
        <v>87</v>
      </c>
      <c r="K754" t="s">
        <v>62</v>
      </c>
      <c r="L754" t="s">
        <v>73</v>
      </c>
      <c r="M754" t="s">
        <v>311</v>
      </c>
      <c r="N754" t="s">
        <v>311</v>
      </c>
      <c r="O754" t="s">
        <v>193</v>
      </c>
      <c r="P754" t="s">
        <v>83</v>
      </c>
      <c r="Q754">
        <v>138</v>
      </c>
      <c r="R754" t="s">
        <v>179</v>
      </c>
      <c r="S754" t="s">
        <v>757</v>
      </c>
      <c r="T754" t="s">
        <v>26</v>
      </c>
    </row>
    <row r="755" spans="1:20" x14ac:dyDescent="0.3">
      <c r="A755" t="s">
        <v>20</v>
      </c>
      <c r="B755" s="1">
        <v>43535</v>
      </c>
      <c r="C755">
        <v>20</v>
      </c>
      <c r="D755" t="s">
        <v>204</v>
      </c>
      <c r="E755" t="s">
        <v>27</v>
      </c>
      <c r="F755" t="s">
        <v>204</v>
      </c>
      <c r="G755">
        <v>71</v>
      </c>
      <c r="H755">
        <v>72</v>
      </c>
      <c r="I755">
        <v>69</v>
      </c>
      <c r="J755" t="s">
        <v>99</v>
      </c>
      <c r="K755" t="s">
        <v>119</v>
      </c>
      <c r="L755" t="s">
        <v>89</v>
      </c>
      <c r="M755" t="s">
        <v>75</v>
      </c>
      <c r="N755" t="s">
        <v>750</v>
      </c>
      <c r="O755" t="s">
        <v>75</v>
      </c>
      <c r="P755" t="s">
        <v>154</v>
      </c>
      <c r="Q755">
        <v>205</v>
      </c>
      <c r="R755" t="s">
        <v>552</v>
      </c>
      <c r="S755" t="s">
        <v>758</v>
      </c>
      <c r="T755" t="s">
        <v>26</v>
      </c>
    </row>
    <row r="756" spans="1:20" x14ac:dyDescent="0.3">
      <c r="A756" t="s">
        <v>20</v>
      </c>
      <c r="B756" s="1">
        <v>43535</v>
      </c>
      <c r="C756">
        <v>11</v>
      </c>
      <c r="D756" t="s">
        <v>88</v>
      </c>
      <c r="E756" t="s">
        <v>88</v>
      </c>
      <c r="F756" t="s">
        <v>88</v>
      </c>
      <c r="G756">
        <v>93</v>
      </c>
      <c r="H756">
        <v>93</v>
      </c>
      <c r="I756">
        <v>92</v>
      </c>
      <c r="J756" t="s">
        <v>119</v>
      </c>
      <c r="K756" t="s">
        <v>65</v>
      </c>
      <c r="L756" t="s">
        <v>119</v>
      </c>
      <c r="M756" t="s">
        <v>209</v>
      </c>
      <c r="N756" t="s">
        <v>209</v>
      </c>
      <c r="O756" t="s">
        <v>137</v>
      </c>
      <c r="P756" t="s">
        <v>83</v>
      </c>
      <c r="Q756">
        <v>139</v>
      </c>
      <c r="R756" t="s">
        <v>154</v>
      </c>
      <c r="S756" t="s">
        <v>759</v>
      </c>
      <c r="T756" t="s">
        <v>26</v>
      </c>
    </row>
    <row r="757" spans="1:20" x14ac:dyDescent="0.3">
      <c r="A757" t="s">
        <v>20</v>
      </c>
      <c r="B757" s="1">
        <v>43535</v>
      </c>
      <c r="C757">
        <v>23</v>
      </c>
      <c r="D757" t="s">
        <v>286</v>
      </c>
      <c r="E757" t="s">
        <v>321</v>
      </c>
      <c r="F757" t="s">
        <v>286</v>
      </c>
      <c r="G757">
        <v>82</v>
      </c>
      <c r="H757">
        <v>82</v>
      </c>
      <c r="I757">
        <v>78</v>
      </c>
      <c r="J757" t="s">
        <v>81</v>
      </c>
      <c r="K757" t="s">
        <v>28</v>
      </c>
      <c r="L757" t="s">
        <v>99</v>
      </c>
      <c r="M757" t="s">
        <v>181</v>
      </c>
      <c r="N757" t="s">
        <v>181</v>
      </c>
      <c r="O757" t="s">
        <v>53</v>
      </c>
      <c r="P757" t="s">
        <v>268</v>
      </c>
      <c r="Q757">
        <v>178</v>
      </c>
      <c r="R757" t="s">
        <v>151</v>
      </c>
      <c r="S757" t="e" vm="23">
        <f>_FV(-3,"54")</f>
        <v>#VALUE!</v>
      </c>
      <c r="T757" t="s">
        <v>26</v>
      </c>
    </row>
    <row r="758" spans="1:20" x14ac:dyDescent="0.3">
      <c r="A758" t="s">
        <v>20</v>
      </c>
      <c r="B758" s="1">
        <v>43535</v>
      </c>
      <c r="C758">
        <v>17</v>
      </c>
      <c r="D758" t="s">
        <v>250</v>
      </c>
      <c r="E758" t="s">
        <v>264</v>
      </c>
      <c r="F758" t="s">
        <v>57</v>
      </c>
      <c r="G758">
        <v>68</v>
      </c>
      <c r="H758">
        <v>70</v>
      </c>
      <c r="I758">
        <v>64</v>
      </c>
      <c r="J758" t="s">
        <v>36</v>
      </c>
      <c r="K758" t="s">
        <v>28</v>
      </c>
      <c r="L758" t="s">
        <v>163</v>
      </c>
      <c r="M758" t="s">
        <v>190</v>
      </c>
      <c r="N758" t="s">
        <v>180</v>
      </c>
      <c r="O758" t="s">
        <v>190</v>
      </c>
      <c r="P758" t="s">
        <v>116</v>
      </c>
      <c r="Q758">
        <v>195</v>
      </c>
      <c r="R758" t="s">
        <v>160</v>
      </c>
      <c r="S758" t="s">
        <v>760</v>
      </c>
      <c r="T758" t="s">
        <v>26</v>
      </c>
    </row>
    <row r="759" spans="1:20" x14ac:dyDescent="0.3">
      <c r="A759" t="s">
        <v>20</v>
      </c>
      <c r="B759" s="1">
        <v>43535</v>
      </c>
      <c r="C759">
        <v>16</v>
      </c>
      <c r="D759" t="s">
        <v>205</v>
      </c>
      <c r="E759" t="s">
        <v>200</v>
      </c>
      <c r="F759" t="s">
        <v>57</v>
      </c>
      <c r="G759">
        <v>69</v>
      </c>
      <c r="H759">
        <v>71</v>
      </c>
      <c r="I759">
        <v>66</v>
      </c>
      <c r="J759" t="s">
        <v>64</v>
      </c>
      <c r="K759" t="s">
        <v>119</v>
      </c>
      <c r="L759" t="s">
        <v>361</v>
      </c>
      <c r="M759" t="s">
        <v>180</v>
      </c>
      <c r="N759" t="s">
        <v>29</v>
      </c>
      <c r="O759" t="s">
        <v>180</v>
      </c>
      <c r="P759" t="s">
        <v>173</v>
      </c>
      <c r="Q759">
        <v>174</v>
      </c>
      <c r="R759" t="s">
        <v>371</v>
      </c>
      <c r="S759" t="s">
        <v>761</v>
      </c>
      <c r="T759" t="s">
        <v>26</v>
      </c>
    </row>
    <row r="760" spans="1:20" x14ac:dyDescent="0.3">
      <c r="A760" t="s">
        <v>20</v>
      </c>
      <c r="B760" s="1">
        <v>43535</v>
      </c>
      <c r="C760">
        <v>18</v>
      </c>
      <c r="D760" t="s">
        <v>205</v>
      </c>
      <c r="E760" t="s">
        <v>291</v>
      </c>
      <c r="F760" t="s">
        <v>250</v>
      </c>
      <c r="G760">
        <v>68</v>
      </c>
      <c r="H760">
        <v>69</v>
      </c>
      <c r="I760">
        <v>63</v>
      </c>
      <c r="J760" t="s">
        <v>99</v>
      </c>
      <c r="K760" t="s">
        <v>63</v>
      </c>
      <c r="L760" t="s">
        <v>36</v>
      </c>
      <c r="M760" t="s">
        <v>197</v>
      </c>
      <c r="N760" t="s">
        <v>190</v>
      </c>
      <c r="O760" t="s">
        <v>197</v>
      </c>
      <c r="P760" t="s">
        <v>104</v>
      </c>
      <c r="Q760">
        <v>238</v>
      </c>
      <c r="R760" t="s">
        <v>248</v>
      </c>
      <c r="S760" t="s">
        <v>762</v>
      </c>
      <c r="T760" t="s">
        <v>26</v>
      </c>
    </row>
    <row r="761" spans="1:20" x14ac:dyDescent="0.3">
      <c r="A761" t="s">
        <v>20</v>
      </c>
      <c r="B761" s="1">
        <v>43535</v>
      </c>
      <c r="C761">
        <v>19</v>
      </c>
      <c r="D761" t="s">
        <v>27</v>
      </c>
      <c r="E761" t="s">
        <v>48</v>
      </c>
      <c r="F761" t="s">
        <v>27</v>
      </c>
      <c r="G761">
        <v>69</v>
      </c>
      <c r="H761">
        <v>69</v>
      </c>
      <c r="I761">
        <v>67</v>
      </c>
      <c r="J761" t="s">
        <v>100</v>
      </c>
      <c r="K761" t="s">
        <v>64</v>
      </c>
      <c r="L761" t="s">
        <v>89</v>
      </c>
      <c r="M761" t="s">
        <v>175</v>
      </c>
      <c r="N761" t="s">
        <v>197</v>
      </c>
      <c r="O761" t="s">
        <v>175</v>
      </c>
      <c r="P761" t="s">
        <v>54</v>
      </c>
      <c r="Q761">
        <v>211</v>
      </c>
      <c r="R761" t="s">
        <v>552</v>
      </c>
      <c r="S761" t="s">
        <v>763</v>
      </c>
      <c r="T761" t="s">
        <v>26</v>
      </c>
    </row>
    <row r="762" spans="1:20" x14ac:dyDescent="0.3">
      <c r="A762" t="s">
        <v>20</v>
      </c>
      <c r="B762" s="1">
        <v>43536</v>
      </c>
      <c r="C762">
        <v>0</v>
      </c>
      <c r="D762" t="s">
        <v>157</v>
      </c>
      <c r="E762" t="s">
        <v>286</v>
      </c>
      <c r="F762" t="s">
        <v>157</v>
      </c>
      <c r="G762">
        <v>84</v>
      </c>
      <c r="H762">
        <v>85</v>
      </c>
      <c r="I762">
        <v>82</v>
      </c>
      <c r="J762" t="s">
        <v>28</v>
      </c>
      <c r="K762" t="s">
        <v>28</v>
      </c>
      <c r="L762" t="s">
        <v>81</v>
      </c>
      <c r="M762" t="s">
        <v>45</v>
      </c>
      <c r="N762" t="s">
        <v>45</v>
      </c>
      <c r="O762" t="s">
        <v>181</v>
      </c>
      <c r="P762" t="s">
        <v>83</v>
      </c>
      <c r="Q762">
        <v>174</v>
      </c>
      <c r="R762" t="s">
        <v>104</v>
      </c>
      <c r="S762" t="e" vm="27">
        <f>_FV(-3,"53")</f>
        <v>#VALUE!</v>
      </c>
      <c r="T762" t="s">
        <v>26</v>
      </c>
    </row>
    <row r="763" spans="1:20" x14ac:dyDescent="0.3">
      <c r="A763" t="s">
        <v>20</v>
      </c>
      <c r="B763" s="1">
        <v>43536</v>
      </c>
      <c r="C763">
        <v>3</v>
      </c>
      <c r="D763" t="s">
        <v>71</v>
      </c>
      <c r="E763" t="s">
        <v>114</v>
      </c>
      <c r="F763" t="s">
        <v>71</v>
      </c>
      <c r="G763">
        <v>87</v>
      </c>
      <c r="H763">
        <v>87</v>
      </c>
      <c r="I763">
        <v>83</v>
      </c>
      <c r="J763" t="s">
        <v>49</v>
      </c>
      <c r="K763" t="s">
        <v>49</v>
      </c>
      <c r="L763" t="s">
        <v>36</v>
      </c>
      <c r="M763" t="s">
        <v>141</v>
      </c>
      <c r="N763" t="s">
        <v>91</v>
      </c>
      <c r="O763" t="s">
        <v>122</v>
      </c>
      <c r="P763" t="s">
        <v>138</v>
      </c>
      <c r="Q763">
        <v>162</v>
      </c>
      <c r="R763" t="s">
        <v>217</v>
      </c>
      <c r="S763" t="e" vm="27">
        <f>_FV(-3,"53")</f>
        <v>#VALUE!</v>
      </c>
      <c r="T763" t="s">
        <v>26</v>
      </c>
    </row>
    <row r="764" spans="1:20" x14ac:dyDescent="0.3">
      <c r="A764" t="s">
        <v>20</v>
      </c>
      <c r="B764" s="1">
        <v>43536</v>
      </c>
      <c r="C764">
        <v>14</v>
      </c>
      <c r="D764" t="s">
        <v>186</v>
      </c>
      <c r="E764" t="s">
        <v>204</v>
      </c>
      <c r="F764" t="s">
        <v>310</v>
      </c>
      <c r="G764">
        <v>72</v>
      </c>
      <c r="H764">
        <v>79</v>
      </c>
      <c r="I764">
        <v>69</v>
      </c>
      <c r="J764" t="s">
        <v>100</v>
      </c>
      <c r="K764" t="s">
        <v>64</v>
      </c>
      <c r="L764" t="s">
        <v>396</v>
      </c>
      <c r="M764" t="s">
        <v>273</v>
      </c>
      <c r="N764" t="s">
        <v>282</v>
      </c>
      <c r="O764" t="s">
        <v>273</v>
      </c>
      <c r="P764" t="s">
        <v>134</v>
      </c>
      <c r="Q764">
        <v>156</v>
      </c>
      <c r="R764" t="s">
        <v>230</v>
      </c>
      <c r="S764" t="s">
        <v>764</v>
      </c>
      <c r="T764" t="s">
        <v>26</v>
      </c>
    </row>
    <row r="765" spans="1:20" x14ac:dyDescent="0.3">
      <c r="A765" t="s">
        <v>20</v>
      </c>
      <c r="B765" s="1">
        <v>43536</v>
      </c>
      <c r="C765">
        <v>1</v>
      </c>
      <c r="D765" t="s">
        <v>157</v>
      </c>
      <c r="E765" t="s">
        <v>286</v>
      </c>
      <c r="F765" t="s">
        <v>157</v>
      </c>
      <c r="G765">
        <v>83</v>
      </c>
      <c r="H765">
        <v>84</v>
      </c>
      <c r="I765">
        <v>83</v>
      </c>
      <c r="J765" t="s">
        <v>100</v>
      </c>
      <c r="K765" t="s">
        <v>28</v>
      </c>
      <c r="L765" t="s">
        <v>100</v>
      </c>
      <c r="M765" t="s">
        <v>142</v>
      </c>
      <c r="N765" t="s">
        <v>142</v>
      </c>
      <c r="O765" t="s">
        <v>45</v>
      </c>
      <c r="P765" t="s">
        <v>97</v>
      </c>
      <c r="Q765">
        <v>171</v>
      </c>
      <c r="R765" t="s">
        <v>30</v>
      </c>
      <c r="S765" t="e" vm="85">
        <f>_FV(-3,"45")</f>
        <v>#VALUE!</v>
      </c>
      <c r="T765" t="s">
        <v>26</v>
      </c>
    </row>
    <row r="766" spans="1:20" x14ac:dyDescent="0.3">
      <c r="A766" t="s">
        <v>20</v>
      </c>
      <c r="B766" s="1">
        <v>43536</v>
      </c>
      <c r="C766">
        <v>13</v>
      </c>
      <c r="D766" t="s">
        <v>310</v>
      </c>
      <c r="E766" t="s">
        <v>239</v>
      </c>
      <c r="F766" t="s">
        <v>114</v>
      </c>
      <c r="G766">
        <v>78</v>
      </c>
      <c r="H766">
        <v>88</v>
      </c>
      <c r="I766">
        <v>78</v>
      </c>
      <c r="J766" t="s">
        <v>49</v>
      </c>
      <c r="K766" t="s">
        <v>65</v>
      </c>
      <c r="L766" t="s">
        <v>345</v>
      </c>
      <c r="M766" t="s">
        <v>353</v>
      </c>
      <c r="N766" t="s">
        <v>353</v>
      </c>
      <c r="O766" t="s">
        <v>330</v>
      </c>
      <c r="P766" t="s">
        <v>176</v>
      </c>
      <c r="Q766">
        <v>147</v>
      </c>
      <c r="R766" t="s">
        <v>55</v>
      </c>
      <c r="S766" t="s">
        <v>765</v>
      </c>
      <c r="T766" t="s">
        <v>26</v>
      </c>
    </row>
    <row r="767" spans="1:20" x14ac:dyDescent="0.3">
      <c r="A767" t="s">
        <v>20</v>
      </c>
      <c r="B767" s="1">
        <v>43536</v>
      </c>
      <c r="C767">
        <v>2</v>
      </c>
      <c r="D767" t="s">
        <v>114</v>
      </c>
      <c r="E767" t="s">
        <v>157</v>
      </c>
      <c r="F767" t="s">
        <v>108</v>
      </c>
      <c r="G767">
        <v>83</v>
      </c>
      <c r="H767">
        <v>85</v>
      </c>
      <c r="I767">
        <v>83</v>
      </c>
      <c r="J767" t="s">
        <v>36</v>
      </c>
      <c r="K767" t="s">
        <v>99</v>
      </c>
      <c r="L767" t="s">
        <v>36</v>
      </c>
      <c r="M767" t="s">
        <v>122</v>
      </c>
      <c r="N767" t="s">
        <v>122</v>
      </c>
      <c r="O767" t="s">
        <v>209</v>
      </c>
      <c r="P767" t="s">
        <v>128</v>
      </c>
      <c r="Q767">
        <v>168</v>
      </c>
      <c r="R767" t="s">
        <v>217</v>
      </c>
      <c r="S767" t="e" vm="27">
        <f>_FV(-3,"53")</f>
        <v>#VALUE!</v>
      </c>
      <c r="T767" t="s">
        <v>26</v>
      </c>
    </row>
    <row r="768" spans="1:20" x14ac:dyDescent="0.3">
      <c r="A768" t="s">
        <v>20</v>
      </c>
      <c r="B768" s="1">
        <v>43536</v>
      </c>
      <c r="C768">
        <v>5</v>
      </c>
      <c r="D768" t="s">
        <v>58</v>
      </c>
      <c r="E768" t="s">
        <v>88</v>
      </c>
      <c r="F768" t="s">
        <v>58</v>
      </c>
      <c r="G768">
        <v>90</v>
      </c>
      <c r="H768">
        <v>90</v>
      </c>
      <c r="I768">
        <v>89</v>
      </c>
      <c r="J768" t="s">
        <v>36</v>
      </c>
      <c r="K768" t="s">
        <v>49</v>
      </c>
      <c r="L768" t="s">
        <v>36</v>
      </c>
      <c r="M768" t="s">
        <v>227</v>
      </c>
      <c r="N768" t="s">
        <v>209</v>
      </c>
      <c r="O768" t="s">
        <v>227</v>
      </c>
      <c r="P768" t="s">
        <v>83</v>
      </c>
      <c r="Q768">
        <v>134</v>
      </c>
      <c r="R768" t="s">
        <v>116</v>
      </c>
      <c r="S768" t="e" vm="23">
        <f>_FV(-3,"54")</f>
        <v>#VALUE!</v>
      </c>
      <c r="T768" t="s">
        <v>26</v>
      </c>
    </row>
    <row r="769" spans="1:20" x14ac:dyDescent="0.3">
      <c r="A769" t="s">
        <v>20</v>
      </c>
      <c r="B769" s="1">
        <v>43536</v>
      </c>
      <c r="C769">
        <v>4</v>
      </c>
      <c r="D769" t="s">
        <v>88</v>
      </c>
      <c r="E769" t="s">
        <v>71</v>
      </c>
      <c r="F769" t="s">
        <v>88</v>
      </c>
      <c r="G769">
        <v>89</v>
      </c>
      <c r="H769">
        <v>89</v>
      </c>
      <c r="I769">
        <v>87</v>
      </c>
      <c r="J769" t="s">
        <v>49</v>
      </c>
      <c r="K769" t="s">
        <v>89</v>
      </c>
      <c r="L769" t="s">
        <v>49</v>
      </c>
      <c r="M769" t="s">
        <v>209</v>
      </c>
      <c r="N769" t="s">
        <v>141</v>
      </c>
      <c r="O769" t="s">
        <v>209</v>
      </c>
      <c r="P769" t="s">
        <v>83</v>
      </c>
      <c r="Q769">
        <v>141</v>
      </c>
      <c r="R769" t="s">
        <v>240</v>
      </c>
      <c r="S769" t="e" vm="27">
        <f>_FV(-3,"53")</f>
        <v>#VALUE!</v>
      </c>
      <c r="T769" t="s">
        <v>26</v>
      </c>
    </row>
    <row r="770" spans="1:20" x14ac:dyDescent="0.3">
      <c r="A770" t="s">
        <v>20</v>
      </c>
      <c r="B770" s="1">
        <v>43536</v>
      </c>
      <c r="C770">
        <v>21</v>
      </c>
      <c r="D770" t="s">
        <v>205</v>
      </c>
      <c r="E770" t="s">
        <v>335</v>
      </c>
      <c r="F770" t="s">
        <v>205</v>
      </c>
      <c r="G770">
        <v>64</v>
      </c>
      <c r="H770">
        <v>66</v>
      </c>
      <c r="I770">
        <v>63</v>
      </c>
      <c r="J770" t="s">
        <v>216</v>
      </c>
      <c r="K770" t="s">
        <v>100</v>
      </c>
      <c r="L770" t="s">
        <v>216</v>
      </c>
      <c r="M770" t="s">
        <v>120</v>
      </c>
      <c r="N770" t="s">
        <v>197</v>
      </c>
      <c r="O770" t="s">
        <v>162</v>
      </c>
      <c r="P770" t="s">
        <v>86</v>
      </c>
      <c r="Q770">
        <v>189</v>
      </c>
      <c r="R770" t="s">
        <v>145</v>
      </c>
      <c r="S770" t="s">
        <v>766</v>
      </c>
      <c r="T770" t="s">
        <v>26</v>
      </c>
    </row>
    <row r="771" spans="1:20" x14ac:dyDescent="0.3">
      <c r="A771" t="s">
        <v>20</v>
      </c>
      <c r="B771" s="1">
        <v>43536</v>
      </c>
      <c r="C771">
        <v>9</v>
      </c>
      <c r="D771" t="s">
        <v>73</v>
      </c>
      <c r="E771" t="s">
        <v>109</v>
      </c>
      <c r="F771" t="s">
        <v>73</v>
      </c>
      <c r="G771">
        <v>93</v>
      </c>
      <c r="H771">
        <v>93</v>
      </c>
      <c r="I771">
        <v>93</v>
      </c>
      <c r="J771" t="s">
        <v>163</v>
      </c>
      <c r="K771" t="s">
        <v>345</v>
      </c>
      <c r="L771" t="s">
        <v>163</v>
      </c>
      <c r="M771" t="s">
        <v>231</v>
      </c>
      <c r="N771" t="s">
        <v>231</v>
      </c>
      <c r="O771" t="s">
        <v>132</v>
      </c>
      <c r="P771" t="s">
        <v>111</v>
      </c>
      <c r="Q771">
        <v>123</v>
      </c>
      <c r="R771" t="s">
        <v>24</v>
      </c>
      <c r="S771" t="e" vm="29">
        <f>_FV(-3,"49")</f>
        <v>#VALUE!</v>
      </c>
      <c r="T771" t="s">
        <v>26</v>
      </c>
    </row>
    <row r="772" spans="1:20" x14ac:dyDescent="0.3">
      <c r="A772" t="s">
        <v>20</v>
      </c>
      <c r="B772" s="1">
        <v>43536</v>
      </c>
      <c r="C772">
        <v>8</v>
      </c>
      <c r="D772" t="s">
        <v>109</v>
      </c>
      <c r="E772" t="s">
        <v>80</v>
      </c>
      <c r="F772" t="s">
        <v>109</v>
      </c>
      <c r="G772">
        <v>93</v>
      </c>
      <c r="H772">
        <v>93</v>
      </c>
      <c r="I772">
        <v>92</v>
      </c>
      <c r="J772" t="s">
        <v>345</v>
      </c>
      <c r="K772" t="s">
        <v>345</v>
      </c>
      <c r="L772" t="s">
        <v>163</v>
      </c>
      <c r="M772" t="s">
        <v>45</v>
      </c>
      <c r="N772" t="s">
        <v>180</v>
      </c>
      <c r="O772" t="s">
        <v>66</v>
      </c>
      <c r="P772" t="s">
        <v>70</v>
      </c>
      <c r="Q772">
        <v>128</v>
      </c>
      <c r="R772" t="s">
        <v>92</v>
      </c>
      <c r="S772" t="e" vm="33">
        <f>_FV(-3,"50")</f>
        <v>#VALUE!</v>
      </c>
      <c r="T772" t="s">
        <v>26</v>
      </c>
    </row>
    <row r="773" spans="1:20" x14ac:dyDescent="0.3">
      <c r="A773" t="s">
        <v>20</v>
      </c>
      <c r="B773" s="1">
        <v>43536</v>
      </c>
      <c r="C773">
        <v>6</v>
      </c>
      <c r="D773" t="s">
        <v>63</v>
      </c>
      <c r="E773" t="s">
        <v>58</v>
      </c>
      <c r="F773" t="s">
        <v>63</v>
      </c>
      <c r="G773">
        <v>92</v>
      </c>
      <c r="H773">
        <v>92</v>
      </c>
      <c r="I773">
        <v>90</v>
      </c>
      <c r="J773" t="s">
        <v>345</v>
      </c>
      <c r="K773" t="s">
        <v>36</v>
      </c>
      <c r="L773" t="s">
        <v>163</v>
      </c>
      <c r="M773" t="s">
        <v>45</v>
      </c>
      <c r="N773" t="s">
        <v>254</v>
      </c>
      <c r="O773" t="s">
        <v>132</v>
      </c>
      <c r="P773" t="s">
        <v>174</v>
      </c>
      <c r="Q773">
        <v>156</v>
      </c>
      <c r="R773" t="s">
        <v>112</v>
      </c>
      <c r="S773" t="e" vm="23">
        <f>_FV(-3,"54")</f>
        <v>#VALUE!</v>
      </c>
      <c r="T773" t="s">
        <v>26</v>
      </c>
    </row>
    <row r="774" spans="1:20" x14ac:dyDescent="0.3">
      <c r="A774" t="s">
        <v>20</v>
      </c>
      <c r="B774" s="1">
        <v>43536</v>
      </c>
      <c r="C774">
        <v>12</v>
      </c>
      <c r="D774" t="s">
        <v>114</v>
      </c>
      <c r="E774" t="s">
        <v>114</v>
      </c>
      <c r="F774" t="s">
        <v>79</v>
      </c>
      <c r="G774">
        <v>88</v>
      </c>
      <c r="H774">
        <v>92</v>
      </c>
      <c r="I774">
        <v>88</v>
      </c>
      <c r="J774" t="s">
        <v>65</v>
      </c>
      <c r="K774" t="s">
        <v>65</v>
      </c>
      <c r="L774" t="s">
        <v>100</v>
      </c>
      <c r="M774" t="s">
        <v>330</v>
      </c>
      <c r="N774" t="s">
        <v>330</v>
      </c>
      <c r="O774" t="s">
        <v>91</v>
      </c>
      <c r="P774" t="s">
        <v>138</v>
      </c>
      <c r="Q774">
        <v>136</v>
      </c>
      <c r="R774" t="s">
        <v>179</v>
      </c>
      <c r="S774" t="s">
        <v>767</v>
      </c>
      <c r="T774" t="s">
        <v>26</v>
      </c>
    </row>
    <row r="775" spans="1:20" x14ac:dyDescent="0.3">
      <c r="A775" t="s">
        <v>20</v>
      </c>
      <c r="B775" s="1">
        <v>43536</v>
      </c>
      <c r="C775">
        <v>10</v>
      </c>
      <c r="D775" t="s">
        <v>109</v>
      </c>
      <c r="E775" t="s">
        <v>109</v>
      </c>
      <c r="F775" t="s">
        <v>73</v>
      </c>
      <c r="G775">
        <v>93</v>
      </c>
      <c r="H775">
        <v>93</v>
      </c>
      <c r="I775">
        <v>93</v>
      </c>
      <c r="J775" t="s">
        <v>345</v>
      </c>
      <c r="K775" t="s">
        <v>345</v>
      </c>
      <c r="L775" t="s">
        <v>163</v>
      </c>
      <c r="M775" t="s">
        <v>96</v>
      </c>
      <c r="N775" t="s">
        <v>96</v>
      </c>
      <c r="O775" t="s">
        <v>231</v>
      </c>
      <c r="P775" t="s">
        <v>178</v>
      </c>
      <c r="Q775">
        <v>137</v>
      </c>
      <c r="R775" t="s">
        <v>24</v>
      </c>
      <c r="S775" t="s">
        <v>768</v>
      </c>
      <c r="T775" t="s">
        <v>26</v>
      </c>
    </row>
    <row r="776" spans="1:20" x14ac:dyDescent="0.3">
      <c r="A776" t="s">
        <v>20</v>
      </c>
      <c r="B776" s="1">
        <v>43536</v>
      </c>
      <c r="C776">
        <v>7</v>
      </c>
      <c r="D776" t="s">
        <v>80</v>
      </c>
      <c r="E776" t="s">
        <v>63</v>
      </c>
      <c r="F776" t="s">
        <v>80</v>
      </c>
      <c r="G776">
        <v>92</v>
      </c>
      <c r="H776">
        <v>92</v>
      </c>
      <c r="I776">
        <v>92</v>
      </c>
      <c r="J776" t="s">
        <v>345</v>
      </c>
      <c r="K776" t="s">
        <v>345</v>
      </c>
      <c r="L776" t="s">
        <v>345</v>
      </c>
      <c r="M776" t="s">
        <v>132</v>
      </c>
      <c r="N776" t="s">
        <v>45</v>
      </c>
      <c r="O776" t="s">
        <v>232</v>
      </c>
      <c r="P776" t="s">
        <v>105</v>
      </c>
      <c r="Q776">
        <v>136</v>
      </c>
      <c r="R776" t="s">
        <v>112</v>
      </c>
      <c r="S776" t="e" vm="28">
        <f>_FV(-3,"52")</f>
        <v>#VALUE!</v>
      </c>
      <c r="T776" t="s">
        <v>26</v>
      </c>
    </row>
    <row r="777" spans="1:20" x14ac:dyDescent="0.3">
      <c r="A777" t="s">
        <v>20</v>
      </c>
      <c r="B777" s="1">
        <v>43536</v>
      </c>
      <c r="C777">
        <v>23</v>
      </c>
      <c r="D777" t="s">
        <v>302</v>
      </c>
      <c r="E777" t="s">
        <v>275</v>
      </c>
      <c r="F777" t="s">
        <v>229</v>
      </c>
      <c r="G777">
        <v>72</v>
      </c>
      <c r="H777">
        <v>73</v>
      </c>
      <c r="I777">
        <v>68</v>
      </c>
      <c r="J777" t="s">
        <v>361</v>
      </c>
      <c r="K777" t="s">
        <v>361</v>
      </c>
      <c r="L777" t="s">
        <v>216</v>
      </c>
      <c r="M777" t="s">
        <v>232</v>
      </c>
      <c r="N777" t="s">
        <v>232</v>
      </c>
      <c r="O777" t="s">
        <v>298</v>
      </c>
      <c r="P777" t="s">
        <v>176</v>
      </c>
      <c r="Q777">
        <v>182</v>
      </c>
      <c r="R777" t="s">
        <v>207</v>
      </c>
      <c r="S777" t="e" vm="28">
        <f>_FV(-3,"52")</f>
        <v>#VALUE!</v>
      </c>
      <c r="T777" t="s">
        <v>26</v>
      </c>
    </row>
    <row r="778" spans="1:20" x14ac:dyDescent="0.3">
      <c r="A778" t="s">
        <v>20</v>
      </c>
      <c r="B778" s="1">
        <v>43536</v>
      </c>
      <c r="C778">
        <v>15</v>
      </c>
      <c r="D778" t="s">
        <v>21</v>
      </c>
      <c r="E778" t="s">
        <v>258</v>
      </c>
      <c r="F778" t="s">
        <v>185</v>
      </c>
      <c r="G778">
        <v>63</v>
      </c>
      <c r="H778">
        <v>72</v>
      </c>
      <c r="I778">
        <v>62</v>
      </c>
      <c r="J778" t="s">
        <v>163</v>
      </c>
      <c r="K778" t="s">
        <v>73</v>
      </c>
      <c r="L778" t="s">
        <v>373</v>
      </c>
      <c r="M778" t="s">
        <v>245</v>
      </c>
      <c r="N778" t="s">
        <v>273</v>
      </c>
      <c r="O778" t="s">
        <v>245</v>
      </c>
      <c r="P778" t="s">
        <v>77</v>
      </c>
      <c r="Q778">
        <v>146</v>
      </c>
      <c r="R778" t="s">
        <v>212</v>
      </c>
      <c r="S778" t="s">
        <v>769</v>
      </c>
      <c r="T778" t="s">
        <v>26</v>
      </c>
    </row>
    <row r="779" spans="1:20" x14ac:dyDescent="0.3">
      <c r="A779" t="s">
        <v>20</v>
      </c>
      <c r="B779" s="1">
        <v>43536</v>
      </c>
      <c r="C779">
        <v>20</v>
      </c>
      <c r="D779" t="s">
        <v>208</v>
      </c>
      <c r="E779" t="s">
        <v>47</v>
      </c>
      <c r="F779" t="s">
        <v>200</v>
      </c>
      <c r="G779">
        <v>65</v>
      </c>
      <c r="H779">
        <v>65</v>
      </c>
      <c r="I779">
        <v>60</v>
      </c>
      <c r="J779" t="s">
        <v>163</v>
      </c>
      <c r="K779" t="s">
        <v>49</v>
      </c>
      <c r="L779" t="s">
        <v>224</v>
      </c>
      <c r="M779" t="s">
        <v>162</v>
      </c>
      <c r="N779" t="s">
        <v>120</v>
      </c>
      <c r="O779" t="s">
        <v>38</v>
      </c>
      <c r="P779" t="s">
        <v>134</v>
      </c>
      <c r="Q779">
        <v>197</v>
      </c>
      <c r="R779" t="s">
        <v>403</v>
      </c>
      <c r="S779" t="s">
        <v>770</v>
      </c>
      <c r="T779" t="s">
        <v>26</v>
      </c>
    </row>
    <row r="780" spans="1:20" x14ac:dyDescent="0.3">
      <c r="A780" t="s">
        <v>20</v>
      </c>
      <c r="B780" s="1">
        <v>43536</v>
      </c>
      <c r="C780">
        <v>22</v>
      </c>
      <c r="D780" t="s">
        <v>275</v>
      </c>
      <c r="E780" t="s">
        <v>205</v>
      </c>
      <c r="F780" t="s">
        <v>385</v>
      </c>
      <c r="G780">
        <v>68</v>
      </c>
      <c r="H780">
        <v>68</v>
      </c>
      <c r="I780">
        <v>63</v>
      </c>
      <c r="J780" t="s">
        <v>35</v>
      </c>
      <c r="K780" t="s">
        <v>35</v>
      </c>
      <c r="L780" t="s">
        <v>373</v>
      </c>
      <c r="M780" t="s">
        <v>298</v>
      </c>
      <c r="N780" t="s">
        <v>298</v>
      </c>
      <c r="O780" t="s">
        <v>120</v>
      </c>
      <c r="P780" t="s">
        <v>77</v>
      </c>
      <c r="Q780">
        <v>186</v>
      </c>
      <c r="R780" t="s">
        <v>145</v>
      </c>
      <c r="S780" t="s">
        <v>771</v>
      </c>
      <c r="T780" t="s">
        <v>26</v>
      </c>
    </row>
    <row r="781" spans="1:20" x14ac:dyDescent="0.3">
      <c r="A781" t="s">
        <v>20</v>
      </c>
      <c r="B781" s="1">
        <v>43536</v>
      </c>
      <c r="C781">
        <v>17</v>
      </c>
      <c r="D781" t="s">
        <v>264</v>
      </c>
      <c r="E781" t="s">
        <v>47</v>
      </c>
      <c r="F781" t="s">
        <v>342</v>
      </c>
      <c r="G781">
        <v>59</v>
      </c>
      <c r="H781">
        <v>62</v>
      </c>
      <c r="I781">
        <v>57</v>
      </c>
      <c r="J781" t="s">
        <v>388</v>
      </c>
      <c r="K781" t="s">
        <v>44</v>
      </c>
      <c r="L781" t="s">
        <v>383</v>
      </c>
      <c r="M781" t="s">
        <v>227</v>
      </c>
      <c r="N781" t="s">
        <v>122</v>
      </c>
      <c r="O781" t="s">
        <v>227</v>
      </c>
      <c r="P781" t="s">
        <v>173</v>
      </c>
      <c r="Q781">
        <v>177</v>
      </c>
      <c r="R781" t="s">
        <v>354</v>
      </c>
      <c r="S781" t="s">
        <v>772</v>
      </c>
      <c r="T781" t="s">
        <v>26</v>
      </c>
    </row>
    <row r="782" spans="1:20" x14ac:dyDescent="0.3">
      <c r="A782" t="s">
        <v>20</v>
      </c>
      <c r="B782" s="1">
        <v>43536</v>
      </c>
      <c r="C782">
        <v>11</v>
      </c>
      <c r="D782" t="s">
        <v>79</v>
      </c>
      <c r="E782" t="s">
        <v>79</v>
      </c>
      <c r="F782" t="s">
        <v>109</v>
      </c>
      <c r="G782">
        <v>92</v>
      </c>
      <c r="H782">
        <v>93</v>
      </c>
      <c r="I782">
        <v>92</v>
      </c>
      <c r="J782" t="s">
        <v>99</v>
      </c>
      <c r="K782" t="s">
        <v>99</v>
      </c>
      <c r="L782" t="s">
        <v>345</v>
      </c>
      <c r="M782" t="s">
        <v>91</v>
      </c>
      <c r="N782" t="s">
        <v>91</v>
      </c>
      <c r="O782" t="s">
        <v>123</v>
      </c>
      <c r="P782" t="s">
        <v>97</v>
      </c>
      <c r="Q782">
        <v>126</v>
      </c>
      <c r="R782" t="s">
        <v>179</v>
      </c>
      <c r="S782" t="s">
        <v>773</v>
      </c>
      <c r="T782" t="s">
        <v>26</v>
      </c>
    </row>
    <row r="783" spans="1:20" x14ac:dyDescent="0.3">
      <c r="A783" t="s">
        <v>20</v>
      </c>
      <c r="B783" s="1">
        <v>43536</v>
      </c>
      <c r="C783">
        <v>16</v>
      </c>
      <c r="D783" t="s">
        <v>392</v>
      </c>
      <c r="E783" t="s">
        <v>392</v>
      </c>
      <c r="F783" t="s">
        <v>205</v>
      </c>
      <c r="G783">
        <v>58</v>
      </c>
      <c r="H783">
        <v>65</v>
      </c>
      <c r="I783">
        <v>58</v>
      </c>
      <c r="J783" t="s">
        <v>373</v>
      </c>
      <c r="K783" t="s">
        <v>89</v>
      </c>
      <c r="L783" t="s">
        <v>383</v>
      </c>
      <c r="M783" t="s">
        <v>122</v>
      </c>
      <c r="N783" t="s">
        <v>245</v>
      </c>
      <c r="O783" t="s">
        <v>122</v>
      </c>
      <c r="P783" t="s">
        <v>127</v>
      </c>
      <c r="Q783">
        <v>176</v>
      </c>
      <c r="R783" t="s">
        <v>160</v>
      </c>
      <c r="S783" t="s">
        <v>774</v>
      </c>
      <c r="T783" t="s">
        <v>26</v>
      </c>
    </row>
    <row r="784" spans="1:20" x14ac:dyDescent="0.3">
      <c r="A784" t="s">
        <v>20</v>
      </c>
      <c r="B784" s="1">
        <v>43536</v>
      </c>
      <c r="C784">
        <v>19</v>
      </c>
      <c r="D784" t="s">
        <v>47</v>
      </c>
      <c r="E784" t="s">
        <v>370</v>
      </c>
      <c r="F784" t="s">
        <v>264</v>
      </c>
      <c r="G784">
        <v>61</v>
      </c>
      <c r="H784">
        <v>63</v>
      </c>
      <c r="I784">
        <v>58</v>
      </c>
      <c r="J784" t="s">
        <v>163</v>
      </c>
      <c r="K784" t="s">
        <v>99</v>
      </c>
      <c r="L784" t="s">
        <v>388</v>
      </c>
      <c r="M784" t="s">
        <v>120</v>
      </c>
      <c r="N784" t="s">
        <v>181</v>
      </c>
      <c r="O784" t="s">
        <v>120</v>
      </c>
      <c r="P784" t="s">
        <v>128</v>
      </c>
      <c r="Q784">
        <v>188</v>
      </c>
      <c r="R784" t="s">
        <v>234</v>
      </c>
      <c r="S784" t="s">
        <v>775</v>
      </c>
      <c r="T784" t="s">
        <v>26</v>
      </c>
    </row>
    <row r="785" spans="1:20" x14ac:dyDescent="0.3">
      <c r="A785" t="s">
        <v>20</v>
      </c>
      <c r="B785" s="1">
        <v>43536</v>
      </c>
      <c r="C785">
        <v>18</v>
      </c>
      <c r="D785" t="s">
        <v>335</v>
      </c>
      <c r="E785" t="s">
        <v>317</v>
      </c>
      <c r="F785" t="s">
        <v>21</v>
      </c>
      <c r="G785">
        <v>62</v>
      </c>
      <c r="H785">
        <v>62</v>
      </c>
      <c r="I785">
        <v>58</v>
      </c>
      <c r="J785" t="s">
        <v>35</v>
      </c>
      <c r="K785" t="s">
        <v>361</v>
      </c>
      <c r="L785" t="s">
        <v>368</v>
      </c>
      <c r="M785" t="s">
        <v>181</v>
      </c>
      <c r="N785" t="s">
        <v>227</v>
      </c>
      <c r="O785" t="s">
        <v>181</v>
      </c>
      <c r="P785" t="s">
        <v>173</v>
      </c>
      <c r="Q785">
        <v>188</v>
      </c>
      <c r="R785" t="s">
        <v>354</v>
      </c>
      <c r="S785" t="s">
        <v>776</v>
      </c>
      <c r="T785" t="s">
        <v>26</v>
      </c>
    </row>
    <row r="786" spans="1:20" x14ac:dyDescent="0.3">
      <c r="A786" t="s">
        <v>20</v>
      </c>
      <c r="B786" s="1">
        <v>43537</v>
      </c>
      <c r="C786">
        <v>0</v>
      </c>
      <c r="D786" t="s">
        <v>285</v>
      </c>
      <c r="E786" t="s">
        <v>302</v>
      </c>
      <c r="F786" t="s">
        <v>285</v>
      </c>
      <c r="G786">
        <v>73</v>
      </c>
      <c r="H786">
        <v>73</v>
      </c>
      <c r="I786">
        <v>72</v>
      </c>
      <c r="J786" t="s">
        <v>35</v>
      </c>
      <c r="K786" t="s">
        <v>361</v>
      </c>
      <c r="L786" t="s">
        <v>35</v>
      </c>
      <c r="M786" t="s">
        <v>209</v>
      </c>
      <c r="N786" t="s">
        <v>209</v>
      </c>
      <c r="O786" t="s">
        <v>232</v>
      </c>
      <c r="P786" t="s">
        <v>134</v>
      </c>
      <c r="Q786">
        <v>177</v>
      </c>
      <c r="R786" t="s">
        <v>84</v>
      </c>
      <c r="S786" t="e" vm="34">
        <f>_FV(-3,"10")</f>
        <v>#VALUE!</v>
      </c>
      <c r="T786" t="s">
        <v>26</v>
      </c>
    </row>
    <row r="787" spans="1:20" x14ac:dyDescent="0.3">
      <c r="A787" t="s">
        <v>20</v>
      </c>
      <c r="B787" s="1">
        <v>43537</v>
      </c>
      <c r="C787">
        <v>1</v>
      </c>
      <c r="D787" t="s">
        <v>265</v>
      </c>
      <c r="E787" t="s">
        <v>285</v>
      </c>
      <c r="F787" t="s">
        <v>265</v>
      </c>
      <c r="G787">
        <v>74</v>
      </c>
      <c r="H787">
        <v>76</v>
      </c>
      <c r="I787">
        <v>73</v>
      </c>
      <c r="J787" t="s">
        <v>216</v>
      </c>
      <c r="K787" t="s">
        <v>361</v>
      </c>
      <c r="L787" t="s">
        <v>216</v>
      </c>
      <c r="M787" t="s">
        <v>244</v>
      </c>
      <c r="N787" t="s">
        <v>244</v>
      </c>
      <c r="O787" t="s">
        <v>209</v>
      </c>
      <c r="P787" t="s">
        <v>86</v>
      </c>
      <c r="Q787">
        <v>176</v>
      </c>
      <c r="R787" t="s">
        <v>358</v>
      </c>
      <c r="S787" t="e" vm="56">
        <f>_FV(-3,"25")</f>
        <v>#VALUE!</v>
      </c>
      <c r="T787" t="s">
        <v>26</v>
      </c>
    </row>
    <row r="788" spans="1:20" x14ac:dyDescent="0.3">
      <c r="A788" t="s">
        <v>20</v>
      </c>
      <c r="B788" s="1">
        <v>43537</v>
      </c>
      <c r="C788">
        <v>3</v>
      </c>
      <c r="D788" t="s">
        <v>356</v>
      </c>
      <c r="E788" t="s">
        <v>192</v>
      </c>
      <c r="F788" t="s">
        <v>356</v>
      </c>
      <c r="G788">
        <v>78</v>
      </c>
      <c r="H788">
        <v>78</v>
      </c>
      <c r="I788">
        <v>75</v>
      </c>
      <c r="J788" t="s">
        <v>216</v>
      </c>
      <c r="K788" t="s">
        <v>216</v>
      </c>
      <c r="L788" t="s">
        <v>396</v>
      </c>
      <c r="M788" t="s">
        <v>312</v>
      </c>
      <c r="N788" t="s">
        <v>276</v>
      </c>
      <c r="O788" t="s">
        <v>312</v>
      </c>
      <c r="P788" t="s">
        <v>176</v>
      </c>
      <c r="Q788">
        <v>173</v>
      </c>
      <c r="R788" t="s">
        <v>225</v>
      </c>
      <c r="S788" t="e" vm="56">
        <f>_FV(-3,"25")</f>
        <v>#VALUE!</v>
      </c>
      <c r="T788" t="s">
        <v>26</v>
      </c>
    </row>
    <row r="789" spans="1:20" x14ac:dyDescent="0.3">
      <c r="A789" t="s">
        <v>20</v>
      </c>
      <c r="B789" s="1">
        <v>43537</v>
      </c>
      <c r="C789">
        <v>2</v>
      </c>
      <c r="D789" t="s">
        <v>192</v>
      </c>
      <c r="E789" t="s">
        <v>239</v>
      </c>
      <c r="F789" t="s">
        <v>187</v>
      </c>
      <c r="G789">
        <v>76</v>
      </c>
      <c r="H789">
        <v>76</v>
      </c>
      <c r="I789">
        <v>73</v>
      </c>
      <c r="J789" t="s">
        <v>396</v>
      </c>
      <c r="K789" t="s">
        <v>216</v>
      </c>
      <c r="L789" t="s">
        <v>224</v>
      </c>
      <c r="M789" t="s">
        <v>276</v>
      </c>
      <c r="N789" t="s">
        <v>276</v>
      </c>
      <c r="O789" t="s">
        <v>244</v>
      </c>
      <c r="P789" t="s">
        <v>86</v>
      </c>
      <c r="Q789">
        <v>178</v>
      </c>
      <c r="R789" t="s">
        <v>262</v>
      </c>
      <c r="S789" t="e" vm="96">
        <f>_FV(-3,"17")</f>
        <v>#VALUE!</v>
      </c>
      <c r="T789" t="s">
        <v>26</v>
      </c>
    </row>
    <row r="790" spans="1:20" x14ac:dyDescent="0.3">
      <c r="A790" t="s">
        <v>20</v>
      </c>
      <c r="B790" s="1">
        <v>43537</v>
      </c>
      <c r="C790">
        <v>4</v>
      </c>
      <c r="D790" t="s">
        <v>156</v>
      </c>
      <c r="E790" t="s">
        <v>356</v>
      </c>
      <c r="F790" t="s">
        <v>272</v>
      </c>
      <c r="G790">
        <v>80</v>
      </c>
      <c r="H790">
        <v>80</v>
      </c>
      <c r="I790">
        <v>78</v>
      </c>
      <c r="J790" t="s">
        <v>35</v>
      </c>
      <c r="K790" t="s">
        <v>35</v>
      </c>
      <c r="L790" t="s">
        <v>216</v>
      </c>
      <c r="M790" t="s">
        <v>315</v>
      </c>
      <c r="N790" t="s">
        <v>312</v>
      </c>
      <c r="O790" t="s">
        <v>244</v>
      </c>
      <c r="P790" t="s">
        <v>268</v>
      </c>
      <c r="Q790">
        <v>187</v>
      </c>
      <c r="R790" t="s">
        <v>145</v>
      </c>
      <c r="S790" t="e" vm="39">
        <f>_FV(-2,"46")</f>
        <v>#VALUE!</v>
      </c>
      <c r="T790" t="s">
        <v>26</v>
      </c>
    </row>
    <row r="791" spans="1:20" x14ac:dyDescent="0.3">
      <c r="A791" t="s">
        <v>20</v>
      </c>
      <c r="B791" s="1">
        <v>43537</v>
      </c>
      <c r="C791">
        <v>13</v>
      </c>
      <c r="D791" t="s">
        <v>87</v>
      </c>
      <c r="E791" t="s">
        <v>71</v>
      </c>
      <c r="F791" t="s">
        <v>87</v>
      </c>
      <c r="G791">
        <v>92</v>
      </c>
      <c r="H791">
        <v>92</v>
      </c>
      <c r="I791">
        <v>87</v>
      </c>
      <c r="J791" t="s">
        <v>36</v>
      </c>
      <c r="K791" t="s">
        <v>100</v>
      </c>
      <c r="L791" t="s">
        <v>345</v>
      </c>
      <c r="M791" t="s">
        <v>431</v>
      </c>
      <c r="N791" t="s">
        <v>493</v>
      </c>
      <c r="O791" t="s">
        <v>433</v>
      </c>
      <c r="P791" t="s">
        <v>77</v>
      </c>
      <c r="Q791">
        <v>140</v>
      </c>
      <c r="R791" t="s">
        <v>170</v>
      </c>
      <c r="S791" t="s">
        <v>777</v>
      </c>
      <c r="T791" t="s">
        <v>168</v>
      </c>
    </row>
    <row r="792" spans="1:20" x14ac:dyDescent="0.3">
      <c r="A792" t="s">
        <v>20</v>
      </c>
      <c r="B792" s="1">
        <v>43537</v>
      </c>
      <c r="C792">
        <v>8</v>
      </c>
      <c r="D792" t="s">
        <v>71</v>
      </c>
      <c r="E792" t="s">
        <v>71</v>
      </c>
      <c r="F792" t="s">
        <v>121</v>
      </c>
      <c r="G792">
        <v>85</v>
      </c>
      <c r="H792">
        <v>86</v>
      </c>
      <c r="I792">
        <v>85</v>
      </c>
      <c r="J792" t="s">
        <v>163</v>
      </c>
      <c r="K792" t="s">
        <v>345</v>
      </c>
      <c r="L792" t="s">
        <v>361</v>
      </c>
      <c r="M792" t="s">
        <v>142</v>
      </c>
      <c r="N792" t="s">
        <v>29</v>
      </c>
      <c r="O792" t="s">
        <v>209</v>
      </c>
      <c r="P792" t="s">
        <v>105</v>
      </c>
      <c r="Q792">
        <v>167</v>
      </c>
      <c r="R792" t="s">
        <v>127</v>
      </c>
      <c r="S792" t="e" vm="44">
        <f>_FV(-1,"73")</f>
        <v>#VALUE!</v>
      </c>
      <c r="T792" t="s">
        <v>26</v>
      </c>
    </row>
    <row r="793" spans="1:20" x14ac:dyDescent="0.3">
      <c r="A793" t="s">
        <v>20</v>
      </c>
      <c r="B793" s="1">
        <v>43537</v>
      </c>
      <c r="C793">
        <v>5</v>
      </c>
      <c r="D793" t="s">
        <v>72</v>
      </c>
      <c r="E793" t="s">
        <v>156</v>
      </c>
      <c r="F793" t="s">
        <v>107</v>
      </c>
      <c r="G793">
        <v>82</v>
      </c>
      <c r="H793">
        <v>83</v>
      </c>
      <c r="I793">
        <v>80</v>
      </c>
      <c r="J793" t="s">
        <v>44</v>
      </c>
      <c r="K793" t="s">
        <v>361</v>
      </c>
      <c r="L793" t="s">
        <v>216</v>
      </c>
      <c r="M793" t="s">
        <v>122</v>
      </c>
      <c r="N793" t="s">
        <v>315</v>
      </c>
      <c r="O793" t="s">
        <v>122</v>
      </c>
      <c r="P793" t="s">
        <v>67</v>
      </c>
      <c r="Q793">
        <v>141</v>
      </c>
      <c r="R793" t="s">
        <v>271</v>
      </c>
      <c r="S793" t="e" vm="33">
        <f>_FV(-2,"50")</f>
        <v>#VALUE!</v>
      </c>
      <c r="T793" t="s">
        <v>26</v>
      </c>
    </row>
    <row r="794" spans="1:20" x14ac:dyDescent="0.3">
      <c r="A794" t="s">
        <v>20</v>
      </c>
      <c r="B794" s="1">
        <v>43537</v>
      </c>
      <c r="C794">
        <v>10</v>
      </c>
      <c r="D794" t="s">
        <v>63</v>
      </c>
      <c r="E794" t="s">
        <v>79</v>
      </c>
      <c r="F794" t="s">
        <v>63</v>
      </c>
      <c r="G794">
        <v>89</v>
      </c>
      <c r="H794">
        <v>89</v>
      </c>
      <c r="I794">
        <v>84</v>
      </c>
      <c r="J794" t="s">
        <v>216</v>
      </c>
      <c r="K794" t="s">
        <v>216</v>
      </c>
      <c r="L794" t="s">
        <v>37</v>
      </c>
      <c r="M794" t="s">
        <v>311</v>
      </c>
      <c r="N794" t="s">
        <v>311</v>
      </c>
      <c r="O794" t="s">
        <v>193</v>
      </c>
      <c r="P794" t="s">
        <v>76</v>
      </c>
      <c r="Q794">
        <v>138</v>
      </c>
      <c r="R794" t="s">
        <v>440</v>
      </c>
      <c r="S794" s="2">
        <v>6393</v>
      </c>
      <c r="T794" t="s">
        <v>26</v>
      </c>
    </row>
    <row r="795" spans="1:20" x14ac:dyDescent="0.3">
      <c r="A795" t="s">
        <v>20</v>
      </c>
      <c r="B795" s="1">
        <v>43537</v>
      </c>
      <c r="C795">
        <v>14</v>
      </c>
      <c r="D795" t="s">
        <v>79</v>
      </c>
      <c r="E795" t="s">
        <v>79</v>
      </c>
      <c r="F795" t="s">
        <v>109</v>
      </c>
      <c r="G795">
        <v>92</v>
      </c>
      <c r="H795">
        <v>92</v>
      </c>
      <c r="I795">
        <v>91</v>
      </c>
      <c r="J795" t="s">
        <v>100</v>
      </c>
      <c r="K795" t="s">
        <v>100</v>
      </c>
      <c r="L795" t="s">
        <v>361</v>
      </c>
      <c r="M795" t="s">
        <v>353</v>
      </c>
      <c r="N795" t="s">
        <v>494</v>
      </c>
      <c r="O795" t="s">
        <v>353</v>
      </c>
      <c r="P795" t="s">
        <v>128</v>
      </c>
      <c r="Q795">
        <v>104</v>
      </c>
      <c r="R795" t="s">
        <v>403</v>
      </c>
      <c r="S795" t="s">
        <v>778</v>
      </c>
      <c r="T795" t="s">
        <v>26</v>
      </c>
    </row>
    <row r="796" spans="1:20" x14ac:dyDescent="0.3">
      <c r="A796" t="s">
        <v>20</v>
      </c>
      <c r="B796" s="1">
        <v>43537</v>
      </c>
      <c r="C796">
        <v>21</v>
      </c>
      <c r="D796" t="s">
        <v>228</v>
      </c>
      <c r="E796" t="s">
        <v>256</v>
      </c>
      <c r="F796" t="s">
        <v>228</v>
      </c>
      <c r="G796">
        <v>73</v>
      </c>
      <c r="H796">
        <v>73</v>
      </c>
      <c r="I796">
        <v>68</v>
      </c>
      <c r="J796" t="s">
        <v>35</v>
      </c>
      <c r="K796" t="s">
        <v>44</v>
      </c>
      <c r="L796" t="s">
        <v>388</v>
      </c>
      <c r="M796" t="s">
        <v>232</v>
      </c>
      <c r="N796" t="s">
        <v>232</v>
      </c>
      <c r="O796" t="s">
        <v>130</v>
      </c>
      <c r="P796" t="s">
        <v>105</v>
      </c>
      <c r="Q796">
        <v>177</v>
      </c>
      <c r="R796" t="s">
        <v>84</v>
      </c>
      <c r="S796" t="s">
        <v>779</v>
      </c>
      <c r="T796" t="s">
        <v>26</v>
      </c>
    </row>
    <row r="797" spans="1:20" x14ac:dyDescent="0.3">
      <c r="A797" t="s">
        <v>20</v>
      </c>
      <c r="B797" s="1">
        <v>43537</v>
      </c>
      <c r="C797">
        <v>6</v>
      </c>
      <c r="D797" t="s">
        <v>149</v>
      </c>
      <c r="E797" t="s">
        <v>72</v>
      </c>
      <c r="F797" t="s">
        <v>149</v>
      </c>
      <c r="G797">
        <v>83</v>
      </c>
      <c r="H797">
        <v>83</v>
      </c>
      <c r="I797">
        <v>82</v>
      </c>
      <c r="J797" t="s">
        <v>44</v>
      </c>
      <c r="K797" t="s">
        <v>44</v>
      </c>
      <c r="L797" t="s">
        <v>35</v>
      </c>
      <c r="M797" t="s">
        <v>96</v>
      </c>
      <c r="N797" t="s">
        <v>122</v>
      </c>
      <c r="O797" t="s">
        <v>96</v>
      </c>
      <c r="P797" t="s">
        <v>105</v>
      </c>
      <c r="Q797">
        <v>156</v>
      </c>
      <c r="R797" t="s">
        <v>92</v>
      </c>
      <c r="S797" t="e" vm="84">
        <f>_FV(-2,"81")</f>
        <v>#VALUE!</v>
      </c>
      <c r="T797" t="s">
        <v>26</v>
      </c>
    </row>
    <row r="798" spans="1:20" x14ac:dyDescent="0.3">
      <c r="A798" t="s">
        <v>20</v>
      </c>
      <c r="B798" s="1">
        <v>43537</v>
      </c>
      <c r="C798">
        <v>7</v>
      </c>
      <c r="D798" t="s">
        <v>71</v>
      </c>
      <c r="E798" t="s">
        <v>107</v>
      </c>
      <c r="F798" t="s">
        <v>71</v>
      </c>
      <c r="G798">
        <v>85</v>
      </c>
      <c r="H798">
        <v>85</v>
      </c>
      <c r="I798">
        <v>83</v>
      </c>
      <c r="J798" t="s">
        <v>361</v>
      </c>
      <c r="K798" t="s">
        <v>361</v>
      </c>
      <c r="L798" t="s">
        <v>44</v>
      </c>
      <c r="M798" t="s">
        <v>209</v>
      </c>
      <c r="N798" t="s">
        <v>209</v>
      </c>
      <c r="O798" t="s">
        <v>123</v>
      </c>
      <c r="P798" t="s">
        <v>67</v>
      </c>
      <c r="Q798">
        <v>173</v>
      </c>
      <c r="R798" t="s">
        <v>92</v>
      </c>
      <c r="S798" t="e" vm="86">
        <f>_FV(-2,"23")</f>
        <v>#VALUE!</v>
      </c>
      <c r="T798" t="s">
        <v>26</v>
      </c>
    </row>
    <row r="799" spans="1:20" x14ac:dyDescent="0.3">
      <c r="A799" t="s">
        <v>20</v>
      </c>
      <c r="B799" s="1">
        <v>43537</v>
      </c>
      <c r="C799">
        <v>12</v>
      </c>
      <c r="D799" t="s">
        <v>121</v>
      </c>
      <c r="E799" t="s">
        <v>71</v>
      </c>
      <c r="F799" t="s">
        <v>88</v>
      </c>
      <c r="G799">
        <v>87</v>
      </c>
      <c r="H799">
        <v>88</v>
      </c>
      <c r="I799">
        <v>86</v>
      </c>
      <c r="J799" t="s">
        <v>89</v>
      </c>
      <c r="K799" t="s">
        <v>100</v>
      </c>
      <c r="L799" t="s">
        <v>345</v>
      </c>
      <c r="M799" t="s">
        <v>433</v>
      </c>
      <c r="N799" t="s">
        <v>433</v>
      </c>
      <c r="O799" t="s">
        <v>308</v>
      </c>
      <c r="P799" t="s">
        <v>174</v>
      </c>
      <c r="Q799">
        <v>349</v>
      </c>
      <c r="R799" t="s">
        <v>138</v>
      </c>
      <c r="S799" t="s">
        <v>780</v>
      </c>
      <c r="T799" t="s">
        <v>270</v>
      </c>
    </row>
    <row r="800" spans="1:20" x14ac:dyDescent="0.3">
      <c r="A800" t="s">
        <v>20</v>
      </c>
      <c r="B800" s="1">
        <v>43537</v>
      </c>
      <c r="C800">
        <v>9</v>
      </c>
      <c r="D800" t="s">
        <v>79</v>
      </c>
      <c r="E800" t="s">
        <v>71</v>
      </c>
      <c r="F800" t="s">
        <v>79</v>
      </c>
      <c r="G800">
        <v>84</v>
      </c>
      <c r="H800">
        <v>86</v>
      </c>
      <c r="I800">
        <v>82</v>
      </c>
      <c r="J800" t="s">
        <v>37</v>
      </c>
      <c r="K800" t="s">
        <v>163</v>
      </c>
      <c r="L800" t="s">
        <v>37</v>
      </c>
      <c r="M800" t="s">
        <v>193</v>
      </c>
      <c r="N800" t="s">
        <v>193</v>
      </c>
      <c r="O800" t="s">
        <v>29</v>
      </c>
      <c r="P800" t="s">
        <v>128</v>
      </c>
      <c r="Q800">
        <v>182</v>
      </c>
      <c r="R800" t="s">
        <v>84</v>
      </c>
      <c r="S800" t="e" vm="18">
        <f>_FV(-2,"75")</f>
        <v>#VALUE!</v>
      </c>
      <c r="T800" t="s">
        <v>26</v>
      </c>
    </row>
    <row r="801" spans="1:20" x14ac:dyDescent="0.3">
      <c r="A801" t="s">
        <v>20</v>
      </c>
      <c r="B801" s="1">
        <v>43537</v>
      </c>
      <c r="C801">
        <v>15</v>
      </c>
      <c r="D801" t="s">
        <v>135</v>
      </c>
      <c r="E801" t="s">
        <v>135</v>
      </c>
      <c r="F801" t="s">
        <v>79</v>
      </c>
      <c r="G801">
        <v>86</v>
      </c>
      <c r="H801">
        <v>92</v>
      </c>
      <c r="I801">
        <v>85</v>
      </c>
      <c r="J801" t="s">
        <v>36</v>
      </c>
      <c r="K801" t="s">
        <v>99</v>
      </c>
      <c r="L801" t="s">
        <v>44</v>
      </c>
      <c r="M801" t="s">
        <v>23</v>
      </c>
      <c r="N801" t="s">
        <v>353</v>
      </c>
      <c r="O801" t="s">
        <v>23</v>
      </c>
      <c r="P801" t="s">
        <v>173</v>
      </c>
      <c r="Q801">
        <v>106</v>
      </c>
      <c r="R801" t="s">
        <v>198</v>
      </c>
      <c r="S801" t="s">
        <v>781</v>
      </c>
      <c r="T801" t="s">
        <v>26</v>
      </c>
    </row>
    <row r="802" spans="1:20" x14ac:dyDescent="0.3">
      <c r="A802" t="s">
        <v>20</v>
      </c>
      <c r="B802" s="1">
        <v>43537</v>
      </c>
      <c r="C802">
        <v>11</v>
      </c>
      <c r="D802" t="s">
        <v>118</v>
      </c>
      <c r="E802" t="s">
        <v>148</v>
      </c>
      <c r="F802" t="s">
        <v>63</v>
      </c>
      <c r="G802">
        <v>88</v>
      </c>
      <c r="H802">
        <v>90</v>
      </c>
      <c r="I802">
        <v>88</v>
      </c>
      <c r="J802" t="s">
        <v>49</v>
      </c>
      <c r="K802" t="s">
        <v>89</v>
      </c>
      <c r="L802" t="s">
        <v>216</v>
      </c>
      <c r="M802" t="s">
        <v>308</v>
      </c>
      <c r="N802" t="s">
        <v>308</v>
      </c>
      <c r="O802" t="s">
        <v>311</v>
      </c>
      <c r="P802" t="s">
        <v>174</v>
      </c>
      <c r="Q802">
        <v>64</v>
      </c>
      <c r="R802" t="s">
        <v>268</v>
      </c>
      <c r="S802" t="s">
        <v>782</v>
      </c>
      <c r="T802" t="s">
        <v>26</v>
      </c>
    </row>
    <row r="803" spans="1:20" x14ac:dyDescent="0.3">
      <c r="A803" t="s">
        <v>20</v>
      </c>
      <c r="B803" s="1">
        <v>43537</v>
      </c>
      <c r="C803">
        <v>23</v>
      </c>
      <c r="D803" t="s">
        <v>187</v>
      </c>
      <c r="E803" t="s">
        <v>192</v>
      </c>
      <c r="F803" t="s">
        <v>233</v>
      </c>
      <c r="G803">
        <v>79</v>
      </c>
      <c r="H803">
        <v>80</v>
      </c>
      <c r="I803">
        <v>77</v>
      </c>
      <c r="J803" t="s">
        <v>36</v>
      </c>
      <c r="K803" t="s">
        <v>89</v>
      </c>
      <c r="L803" t="s">
        <v>35</v>
      </c>
      <c r="M803" t="s">
        <v>137</v>
      </c>
      <c r="N803" t="s">
        <v>137</v>
      </c>
      <c r="O803" t="s">
        <v>180</v>
      </c>
      <c r="P803" t="s">
        <v>70</v>
      </c>
      <c r="Q803">
        <v>183</v>
      </c>
      <c r="R803" t="s">
        <v>147</v>
      </c>
      <c r="S803" t="e" vm="59">
        <f>_FV(-3,"35")</f>
        <v>#VALUE!</v>
      </c>
      <c r="T803" t="s">
        <v>26</v>
      </c>
    </row>
    <row r="804" spans="1:20" x14ac:dyDescent="0.3">
      <c r="A804" t="s">
        <v>20</v>
      </c>
      <c r="B804" s="1">
        <v>43537</v>
      </c>
      <c r="C804">
        <v>16</v>
      </c>
      <c r="D804" t="s">
        <v>107</v>
      </c>
      <c r="E804" t="s">
        <v>72</v>
      </c>
      <c r="F804" t="s">
        <v>121</v>
      </c>
      <c r="G804">
        <v>84</v>
      </c>
      <c r="H804">
        <v>86</v>
      </c>
      <c r="I804">
        <v>83</v>
      </c>
      <c r="J804" t="s">
        <v>345</v>
      </c>
      <c r="K804" t="s">
        <v>49</v>
      </c>
      <c r="L804" t="s">
        <v>44</v>
      </c>
      <c r="M804" t="s">
        <v>315</v>
      </c>
      <c r="N804" t="s">
        <v>23</v>
      </c>
      <c r="O804" t="s">
        <v>244</v>
      </c>
      <c r="P804" t="s">
        <v>124</v>
      </c>
      <c r="Q804">
        <v>139</v>
      </c>
      <c r="R804" t="s">
        <v>358</v>
      </c>
      <c r="S804" t="s">
        <v>783</v>
      </c>
      <c r="T804" t="s">
        <v>26</v>
      </c>
    </row>
    <row r="805" spans="1:20" x14ac:dyDescent="0.3">
      <c r="A805" t="s">
        <v>20</v>
      </c>
      <c r="B805" s="1">
        <v>43537</v>
      </c>
      <c r="C805">
        <v>22</v>
      </c>
      <c r="D805" t="s">
        <v>233</v>
      </c>
      <c r="E805" t="s">
        <v>285</v>
      </c>
      <c r="F805" t="s">
        <v>233</v>
      </c>
      <c r="G805">
        <v>77</v>
      </c>
      <c r="H805">
        <v>77</v>
      </c>
      <c r="I805">
        <v>73</v>
      </c>
      <c r="J805" t="s">
        <v>216</v>
      </c>
      <c r="K805" t="s">
        <v>44</v>
      </c>
      <c r="L805" t="s">
        <v>292</v>
      </c>
      <c r="M805" t="s">
        <v>180</v>
      </c>
      <c r="N805" t="s">
        <v>180</v>
      </c>
      <c r="O805" t="s">
        <v>232</v>
      </c>
      <c r="P805" t="s">
        <v>105</v>
      </c>
      <c r="Q805">
        <v>185</v>
      </c>
      <c r="R805" t="s">
        <v>182</v>
      </c>
      <c r="S805" t="s">
        <v>784</v>
      </c>
      <c r="T805" t="s">
        <v>26</v>
      </c>
    </row>
    <row r="806" spans="1:20" x14ac:dyDescent="0.3">
      <c r="A806" t="s">
        <v>20</v>
      </c>
      <c r="B806" s="1">
        <v>43537</v>
      </c>
      <c r="C806">
        <v>18</v>
      </c>
      <c r="D806" t="s">
        <v>195</v>
      </c>
      <c r="E806" t="s">
        <v>195</v>
      </c>
      <c r="F806" t="s">
        <v>157</v>
      </c>
      <c r="G806">
        <v>74</v>
      </c>
      <c r="H806">
        <v>81</v>
      </c>
      <c r="I806">
        <v>73</v>
      </c>
      <c r="J806" t="s">
        <v>163</v>
      </c>
      <c r="K806" t="s">
        <v>99</v>
      </c>
      <c r="L806" t="s">
        <v>224</v>
      </c>
      <c r="M806" t="s">
        <v>254</v>
      </c>
      <c r="N806" t="s">
        <v>141</v>
      </c>
      <c r="O806" t="s">
        <v>254</v>
      </c>
      <c r="P806" t="s">
        <v>138</v>
      </c>
      <c r="Q806">
        <v>148</v>
      </c>
      <c r="R806" t="s">
        <v>40</v>
      </c>
      <c r="S806" t="s">
        <v>785</v>
      </c>
      <c r="T806" t="s">
        <v>26</v>
      </c>
    </row>
    <row r="807" spans="1:20" x14ac:dyDescent="0.3">
      <c r="A807" t="s">
        <v>20</v>
      </c>
      <c r="B807" s="1">
        <v>43537</v>
      </c>
      <c r="C807">
        <v>17</v>
      </c>
      <c r="D807" t="s">
        <v>356</v>
      </c>
      <c r="E807" t="s">
        <v>333</v>
      </c>
      <c r="F807" t="s">
        <v>135</v>
      </c>
      <c r="G807">
        <v>81</v>
      </c>
      <c r="H807">
        <v>85</v>
      </c>
      <c r="I807">
        <v>81</v>
      </c>
      <c r="J807" t="s">
        <v>345</v>
      </c>
      <c r="K807" t="s">
        <v>100</v>
      </c>
      <c r="L807" t="s">
        <v>361</v>
      </c>
      <c r="M807" t="s">
        <v>141</v>
      </c>
      <c r="N807" t="s">
        <v>315</v>
      </c>
      <c r="O807" t="s">
        <v>141</v>
      </c>
      <c r="P807" t="s">
        <v>97</v>
      </c>
      <c r="Q807">
        <v>126</v>
      </c>
      <c r="R807" t="s">
        <v>240</v>
      </c>
      <c r="S807" t="s">
        <v>786</v>
      </c>
      <c r="T807" t="s">
        <v>26</v>
      </c>
    </row>
    <row r="808" spans="1:20" x14ac:dyDescent="0.3">
      <c r="A808" t="s">
        <v>20</v>
      </c>
      <c r="B808" s="1">
        <v>43537</v>
      </c>
      <c r="C808">
        <v>20</v>
      </c>
      <c r="D808" t="s">
        <v>229</v>
      </c>
      <c r="E808" t="s">
        <v>275</v>
      </c>
      <c r="F808" t="s">
        <v>229</v>
      </c>
      <c r="G808">
        <v>69</v>
      </c>
      <c r="H808">
        <v>72</v>
      </c>
      <c r="I808">
        <v>65</v>
      </c>
      <c r="J808" t="s">
        <v>37</v>
      </c>
      <c r="K808" t="s">
        <v>89</v>
      </c>
      <c r="L808" t="s">
        <v>577</v>
      </c>
      <c r="M808" t="s">
        <v>232</v>
      </c>
      <c r="N808" t="s">
        <v>180</v>
      </c>
      <c r="O808" t="s">
        <v>232</v>
      </c>
      <c r="P808" t="s">
        <v>183</v>
      </c>
      <c r="Q808">
        <v>203</v>
      </c>
      <c r="R808" t="s">
        <v>84</v>
      </c>
      <c r="S808" t="s">
        <v>787</v>
      </c>
      <c r="T808" t="s">
        <v>26</v>
      </c>
    </row>
    <row r="809" spans="1:20" x14ac:dyDescent="0.3">
      <c r="A809" t="s">
        <v>20</v>
      </c>
      <c r="B809" s="1">
        <v>43537</v>
      </c>
      <c r="C809">
        <v>19</v>
      </c>
      <c r="D809" t="s">
        <v>185</v>
      </c>
      <c r="E809" t="s">
        <v>275</v>
      </c>
      <c r="F809" t="s">
        <v>239</v>
      </c>
      <c r="G809">
        <v>69</v>
      </c>
      <c r="H809">
        <v>75</v>
      </c>
      <c r="I809">
        <v>69</v>
      </c>
      <c r="J809" t="s">
        <v>377</v>
      </c>
      <c r="K809" t="s">
        <v>100</v>
      </c>
      <c r="L809" t="s">
        <v>292</v>
      </c>
      <c r="M809" t="s">
        <v>45</v>
      </c>
      <c r="N809" t="s">
        <v>254</v>
      </c>
      <c r="O809" t="s">
        <v>45</v>
      </c>
      <c r="P809" t="s">
        <v>97</v>
      </c>
      <c r="Q809">
        <v>217</v>
      </c>
      <c r="R809" t="s">
        <v>240</v>
      </c>
      <c r="S809" t="s">
        <v>788</v>
      </c>
      <c r="T809" t="s">
        <v>26</v>
      </c>
    </row>
    <row r="810" spans="1:20" x14ac:dyDescent="0.3">
      <c r="A810" t="s">
        <v>20</v>
      </c>
      <c r="B810" s="1">
        <v>43538</v>
      </c>
      <c r="C810">
        <v>0</v>
      </c>
      <c r="D810" t="s">
        <v>272</v>
      </c>
      <c r="E810" t="s">
        <v>187</v>
      </c>
      <c r="F810" t="s">
        <v>272</v>
      </c>
      <c r="G810">
        <v>81</v>
      </c>
      <c r="H810">
        <v>81</v>
      </c>
      <c r="I810">
        <v>78</v>
      </c>
      <c r="J810" t="s">
        <v>361</v>
      </c>
      <c r="K810" t="s">
        <v>345</v>
      </c>
      <c r="L810" t="s">
        <v>44</v>
      </c>
      <c r="M810" t="s">
        <v>90</v>
      </c>
      <c r="N810" t="s">
        <v>90</v>
      </c>
      <c r="O810" t="s">
        <v>137</v>
      </c>
      <c r="P810" t="s">
        <v>83</v>
      </c>
      <c r="Q810">
        <v>174</v>
      </c>
      <c r="R810" t="s">
        <v>104</v>
      </c>
      <c r="S810" t="e" vm="97">
        <f>_FV(-3,"00")</f>
        <v>#VALUE!</v>
      </c>
      <c r="T810" t="s">
        <v>26</v>
      </c>
    </row>
    <row r="811" spans="1:20" x14ac:dyDescent="0.3">
      <c r="A811" t="s">
        <v>20</v>
      </c>
      <c r="B811" s="1">
        <v>43538</v>
      </c>
      <c r="C811">
        <v>2</v>
      </c>
      <c r="D811" t="s">
        <v>87</v>
      </c>
      <c r="E811" t="s">
        <v>114</v>
      </c>
      <c r="F811" t="s">
        <v>87</v>
      </c>
      <c r="G811">
        <v>92</v>
      </c>
      <c r="H811">
        <v>92</v>
      </c>
      <c r="I811">
        <v>84</v>
      </c>
      <c r="J811" t="s">
        <v>36</v>
      </c>
      <c r="K811" t="s">
        <v>89</v>
      </c>
      <c r="L811" t="s">
        <v>163</v>
      </c>
      <c r="M811" t="s">
        <v>276</v>
      </c>
      <c r="N811" t="s">
        <v>276</v>
      </c>
      <c r="O811" t="s">
        <v>193</v>
      </c>
      <c r="P811" t="s">
        <v>86</v>
      </c>
      <c r="Q811">
        <v>171</v>
      </c>
      <c r="R811" t="s">
        <v>198</v>
      </c>
      <c r="S811" t="e" vm="32">
        <f>_FV(-2,"42")</f>
        <v>#VALUE!</v>
      </c>
      <c r="T811" t="s">
        <v>86</v>
      </c>
    </row>
    <row r="812" spans="1:20" x14ac:dyDescent="0.3">
      <c r="A812" t="s">
        <v>20</v>
      </c>
      <c r="B812" s="1">
        <v>43538</v>
      </c>
      <c r="C812">
        <v>1</v>
      </c>
      <c r="D812" t="s">
        <v>108</v>
      </c>
      <c r="E812" t="s">
        <v>272</v>
      </c>
      <c r="F812" t="s">
        <v>72</v>
      </c>
      <c r="G812">
        <v>84</v>
      </c>
      <c r="H812">
        <v>84</v>
      </c>
      <c r="I812">
        <v>81</v>
      </c>
      <c r="J812" t="s">
        <v>36</v>
      </c>
      <c r="K812" t="s">
        <v>36</v>
      </c>
      <c r="L812" t="s">
        <v>361</v>
      </c>
      <c r="M812" t="s">
        <v>193</v>
      </c>
      <c r="N812" t="s">
        <v>244</v>
      </c>
      <c r="O812" t="s">
        <v>90</v>
      </c>
      <c r="P812" t="s">
        <v>105</v>
      </c>
      <c r="Q812">
        <v>167</v>
      </c>
      <c r="R812" t="s">
        <v>104</v>
      </c>
      <c r="S812" t="e" vm="95">
        <f>_FV(-3,"19")</f>
        <v>#VALUE!</v>
      </c>
      <c r="T812" t="s">
        <v>26</v>
      </c>
    </row>
    <row r="813" spans="1:20" x14ac:dyDescent="0.3">
      <c r="A813" t="s">
        <v>20</v>
      </c>
      <c r="B813" s="1">
        <v>43538</v>
      </c>
      <c r="C813">
        <v>10</v>
      </c>
      <c r="D813" t="s">
        <v>119</v>
      </c>
      <c r="E813" t="s">
        <v>119</v>
      </c>
      <c r="F813" t="s">
        <v>28</v>
      </c>
      <c r="G813">
        <v>94</v>
      </c>
      <c r="H813">
        <v>94</v>
      </c>
      <c r="I813">
        <v>94</v>
      </c>
      <c r="J813" t="s">
        <v>163</v>
      </c>
      <c r="K813" t="s">
        <v>163</v>
      </c>
      <c r="L813" t="s">
        <v>44</v>
      </c>
      <c r="M813" t="s">
        <v>188</v>
      </c>
      <c r="N813" t="s">
        <v>188</v>
      </c>
      <c r="O813" t="s">
        <v>29</v>
      </c>
      <c r="P813" t="s">
        <v>76</v>
      </c>
      <c r="Q813">
        <v>163</v>
      </c>
      <c r="R813" t="s">
        <v>60</v>
      </c>
      <c r="S813" t="s">
        <v>789</v>
      </c>
      <c r="T813" t="s">
        <v>26</v>
      </c>
    </row>
    <row r="814" spans="1:20" x14ac:dyDescent="0.3">
      <c r="A814" t="s">
        <v>20</v>
      </c>
      <c r="B814" s="1">
        <v>43538</v>
      </c>
      <c r="C814">
        <v>3</v>
      </c>
      <c r="D814" t="s">
        <v>28</v>
      </c>
      <c r="E814" t="s">
        <v>87</v>
      </c>
      <c r="F814" t="s">
        <v>28</v>
      </c>
      <c r="G814">
        <v>93</v>
      </c>
      <c r="H814">
        <v>93</v>
      </c>
      <c r="I814">
        <v>92</v>
      </c>
      <c r="J814" t="s">
        <v>35</v>
      </c>
      <c r="K814" t="s">
        <v>163</v>
      </c>
      <c r="L814" t="s">
        <v>396</v>
      </c>
      <c r="M814" t="s">
        <v>311</v>
      </c>
      <c r="N814" t="s">
        <v>273</v>
      </c>
      <c r="O814" t="s">
        <v>311</v>
      </c>
      <c r="P814" t="s">
        <v>70</v>
      </c>
      <c r="Q814">
        <v>147</v>
      </c>
      <c r="R814" t="s">
        <v>280</v>
      </c>
      <c r="S814" t="e" vm="71">
        <f>_FV(-1,"79")</f>
        <v>#VALUE!</v>
      </c>
      <c r="T814" t="s">
        <v>76</v>
      </c>
    </row>
    <row r="815" spans="1:20" x14ac:dyDescent="0.3">
      <c r="A815" t="s">
        <v>20</v>
      </c>
      <c r="B815" s="1">
        <v>43538</v>
      </c>
      <c r="C815">
        <v>22</v>
      </c>
      <c r="D815" t="s">
        <v>135</v>
      </c>
      <c r="E815" t="s">
        <v>272</v>
      </c>
      <c r="F815" t="s">
        <v>135</v>
      </c>
      <c r="G815">
        <v>88</v>
      </c>
      <c r="H815">
        <v>88</v>
      </c>
      <c r="I815">
        <v>84</v>
      </c>
      <c r="J815" t="s">
        <v>99</v>
      </c>
      <c r="K815" t="s">
        <v>99</v>
      </c>
      <c r="L815" t="s">
        <v>89</v>
      </c>
      <c r="M815" t="s">
        <v>298</v>
      </c>
      <c r="N815" t="s">
        <v>298</v>
      </c>
      <c r="O815" t="s">
        <v>131</v>
      </c>
      <c r="P815" t="s">
        <v>105</v>
      </c>
      <c r="Q815">
        <v>156</v>
      </c>
      <c r="R815" t="s">
        <v>364</v>
      </c>
      <c r="S815" t="s">
        <v>790</v>
      </c>
      <c r="T815" t="s">
        <v>26</v>
      </c>
    </row>
    <row r="816" spans="1:20" x14ac:dyDescent="0.3">
      <c r="A816" t="s">
        <v>20</v>
      </c>
      <c r="B816" s="1">
        <v>43538</v>
      </c>
      <c r="C816">
        <v>5</v>
      </c>
      <c r="D816" t="s">
        <v>28</v>
      </c>
      <c r="E816" t="s">
        <v>28</v>
      </c>
      <c r="F816" t="s">
        <v>81</v>
      </c>
      <c r="G816">
        <v>94</v>
      </c>
      <c r="H816">
        <v>94</v>
      </c>
      <c r="I816">
        <v>94</v>
      </c>
      <c r="J816" t="s">
        <v>35</v>
      </c>
      <c r="K816" t="s">
        <v>44</v>
      </c>
      <c r="L816" t="s">
        <v>216</v>
      </c>
      <c r="M816" t="s">
        <v>122</v>
      </c>
      <c r="N816" t="s">
        <v>193</v>
      </c>
      <c r="O816" t="s">
        <v>122</v>
      </c>
      <c r="P816" t="s">
        <v>70</v>
      </c>
      <c r="Q816">
        <v>122</v>
      </c>
      <c r="R816" t="s">
        <v>101</v>
      </c>
      <c r="S816" t="e" vm="79">
        <f>_FV(-2,"68")</f>
        <v>#VALUE!</v>
      </c>
      <c r="T816" t="s">
        <v>26</v>
      </c>
    </row>
    <row r="817" spans="1:20" x14ac:dyDescent="0.3">
      <c r="A817" t="s">
        <v>20</v>
      </c>
      <c r="B817" s="1">
        <v>43538</v>
      </c>
      <c r="C817">
        <v>14</v>
      </c>
      <c r="D817" t="s">
        <v>385</v>
      </c>
      <c r="E817" t="s">
        <v>385</v>
      </c>
      <c r="F817" t="s">
        <v>265</v>
      </c>
      <c r="G817">
        <v>73</v>
      </c>
      <c r="H817">
        <v>76</v>
      </c>
      <c r="I817">
        <v>71</v>
      </c>
      <c r="J817" t="s">
        <v>81</v>
      </c>
      <c r="K817" t="s">
        <v>81</v>
      </c>
      <c r="L817" t="s">
        <v>396</v>
      </c>
      <c r="M817" t="s">
        <v>357</v>
      </c>
      <c r="N817" t="s">
        <v>386</v>
      </c>
      <c r="O817" t="s">
        <v>283</v>
      </c>
      <c r="P817" t="s">
        <v>268</v>
      </c>
      <c r="Q817">
        <v>173</v>
      </c>
      <c r="R817" t="s">
        <v>440</v>
      </c>
      <c r="S817" t="s">
        <v>791</v>
      </c>
      <c r="T817" t="s">
        <v>26</v>
      </c>
    </row>
    <row r="818" spans="1:20" x14ac:dyDescent="0.3">
      <c r="A818" t="s">
        <v>20</v>
      </c>
      <c r="B818" s="1">
        <v>43538</v>
      </c>
      <c r="C818">
        <v>8</v>
      </c>
      <c r="D818" t="s">
        <v>119</v>
      </c>
      <c r="E818" t="s">
        <v>119</v>
      </c>
      <c r="F818" t="s">
        <v>28</v>
      </c>
      <c r="G818">
        <v>94</v>
      </c>
      <c r="H818">
        <v>94</v>
      </c>
      <c r="I818">
        <v>94</v>
      </c>
      <c r="J818" t="s">
        <v>163</v>
      </c>
      <c r="K818" t="s">
        <v>163</v>
      </c>
      <c r="L818" t="s">
        <v>44</v>
      </c>
      <c r="M818" t="s">
        <v>209</v>
      </c>
      <c r="N818" t="s">
        <v>209</v>
      </c>
      <c r="O818" t="s">
        <v>137</v>
      </c>
      <c r="P818" t="s">
        <v>111</v>
      </c>
      <c r="Q818">
        <v>175</v>
      </c>
      <c r="R818" t="s">
        <v>116</v>
      </c>
      <c r="S818" t="e" vm="49">
        <f>_FV(-2,"74")</f>
        <v>#VALUE!</v>
      </c>
      <c r="T818" t="s">
        <v>26</v>
      </c>
    </row>
    <row r="819" spans="1:20" x14ac:dyDescent="0.3">
      <c r="A819" t="s">
        <v>20</v>
      </c>
      <c r="B819" s="1">
        <v>43538</v>
      </c>
      <c r="C819">
        <v>16</v>
      </c>
      <c r="D819" t="s">
        <v>201</v>
      </c>
      <c r="E819" t="s">
        <v>220</v>
      </c>
      <c r="F819" t="s">
        <v>247</v>
      </c>
      <c r="G819">
        <v>61</v>
      </c>
      <c r="H819">
        <v>66</v>
      </c>
      <c r="I819">
        <v>60</v>
      </c>
      <c r="J819" t="s">
        <v>35</v>
      </c>
      <c r="K819" t="s">
        <v>28</v>
      </c>
      <c r="L819" t="s">
        <v>383</v>
      </c>
      <c r="M819" t="s">
        <v>141</v>
      </c>
      <c r="N819" t="s">
        <v>311</v>
      </c>
      <c r="O819" t="s">
        <v>141</v>
      </c>
      <c r="P819" t="s">
        <v>112</v>
      </c>
      <c r="Q819">
        <v>243</v>
      </c>
      <c r="R819" t="s">
        <v>230</v>
      </c>
      <c r="S819" t="s">
        <v>792</v>
      </c>
      <c r="T819" t="s">
        <v>26</v>
      </c>
    </row>
    <row r="820" spans="1:20" x14ac:dyDescent="0.3">
      <c r="A820" t="s">
        <v>20</v>
      </c>
      <c r="B820" s="1">
        <v>43538</v>
      </c>
      <c r="C820">
        <v>6</v>
      </c>
      <c r="D820" t="s">
        <v>64</v>
      </c>
      <c r="E820" t="s">
        <v>64</v>
      </c>
      <c r="F820" t="s">
        <v>28</v>
      </c>
      <c r="G820">
        <v>94</v>
      </c>
      <c r="H820">
        <v>94</v>
      </c>
      <c r="I820">
        <v>94</v>
      </c>
      <c r="J820" t="s">
        <v>361</v>
      </c>
      <c r="K820" t="s">
        <v>361</v>
      </c>
      <c r="L820" t="s">
        <v>35</v>
      </c>
      <c r="M820" t="s">
        <v>29</v>
      </c>
      <c r="N820" t="s">
        <v>122</v>
      </c>
      <c r="O820" t="s">
        <v>142</v>
      </c>
      <c r="P820" t="s">
        <v>133</v>
      </c>
      <c r="Q820">
        <v>142</v>
      </c>
      <c r="R820" t="s">
        <v>86</v>
      </c>
      <c r="S820" t="e" vm="16">
        <f>_FV(-2,"39")</f>
        <v>#VALUE!</v>
      </c>
      <c r="T820" t="s">
        <v>26</v>
      </c>
    </row>
    <row r="821" spans="1:20" x14ac:dyDescent="0.3">
      <c r="A821" t="s">
        <v>20</v>
      </c>
      <c r="B821" s="1">
        <v>43538</v>
      </c>
      <c r="C821">
        <v>4</v>
      </c>
      <c r="D821" t="s">
        <v>81</v>
      </c>
      <c r="E821" t="s">
        <v>64</v>
      </c>
      <c r="F821" t="s">
        <v>99</v>
      </c>
      <c r="G821">
        <v>94</v>
      </c>
      <c r="H821">
        <v>94</v>
      </c>
      <c r="I821">
        <v>93</v>
      </c>
      <c r="J821" t="s">
        <v>216</v>
      </c>
      <c r="K821" t="s">
        <v>44</v>
      </c>
      <c r="L821" t="s">
        <v>216</v>
      </c>
      <c r="M821" t="s">
        <v>193</v>
      </c>
      <c r="N821" t="s">
        <v>311</v>
      </c>
      <c r="O821" t="s">
        <v>193</v>
      </c>
      <c r="P821" t="s">
        <v>133</v>
      </c>
      <c r="Q821">
        <v>131</v>
      </c>
      <c r="R821" t="s">
        <v>182</v>
      </c>
      <c r="S821" t="e" vm="11">
        <f>_FV(-2,"66")</f>
        <v>#VALUE!</v>
      </c>
      <c r="T821" t="s">
        <v>76</v>
      </c>
    </row>
    <row r="822" spans="1:20" x14ac:dyDescent="0.3">
      <c r="A822" t="s">
        <v>20</v>
      </c>
      <c r="B822" s="1">
        <v>43538</v>
      </c>
      <c r="C822">
        <v>17</v>
      </c>
      <c r="D822" t="s">
        <v>317</v>
      </c>
      <c r="E822" t="s">
        <v>214</v>
      </c>
      <c r="F822" t="s">
        <v>200</v>
      </c>
      <c r="G822">
        <v>61</v>
      </c>
      <c r="H822">
        <v>65</v>
      </c>
      <c r="I822">
        <v>57</v>
      </c>
      <c r="J822" t="s">
        <v>163</v>
      </c>
      <c r="K822" t="s">
        <v>345</v>
      </c>
      <c r="L822" t="s">
        <v>577</v>
      </c>
      <c r="M822" t="s">
        <v>132</v>
      </c>
      <c r="N822" t="s">
        <v>141</v>
      </c>
      <c r="O822" t="s">
        <v>132</v>
      </c>
      <c r="P822" t="s">
        <v>176</v>
      </c>
      <c r="Q822">
        <v>170</v>
      </c>
      <c r="R822" t="s">
        <v>358</v>
      </c>
      <c r="S822" t="s">
        <v>793</v>
      </c>
      <c r="T822" t="s">
        <v>26</v>
      </c>
    </row>
    <row r="823" spans="1:20" x14ac:dyDescent="0.3">
      <c r="A823" t="s">
        <v>20</v>
      </c>
      <c r="B823" s="1">
        <v>43538</v>
      </c>
      <c r="C823">
        <v>9</v>
      </c>
      <c r="D823" t="s">
        <v>28</v>
      </c>
      <c r="E823" t="s">
        <v>119</v>
      </c>
      <c r="F823" t="s">
        <v>28</v>
      </c>
      <c r="G823">
        <v>94</v>
      </c>
      <c r="H823">
        <v>94</v>
      </c>
      <c r="I823">
        <v>94</v>
      </c>
      <c r="J823" t="s">
        <v>44</v>
      </c>
      <c r="K823" t="s">
        <v>163</v>
      </c>
      <c r="L823" t="s">
        <v>44</v>
      </c>
      <c r="M823" t="s">
        <v>29</v>
      </c>
      <c r="N823" t="s">
        <v>29</v>
      </c>
      <c r="O823" t="s">
        <v>209</v>
      </c>
      <c r="P823" t="s">
        <v>70</v>
      </c>
      <c r="Q823">
        <v>178</v>
      </c>
      <c r="R823" t="s">
        <v>176</v>
      </c>
      <c r="S823" t="e" vm="70">
        <f>_FV(-2,"80")</f>
        <v>#VALUE!</v>
      </c>
      <c r="T823" t="s">
        <v>26</v>
      </c>
    </row>
    <row r="824" spans="1:20" x14ac:dyDescent="0.3">
      <c r="A824" t="s">
        <v>20</v>
      </c>
      <c r="B824" s="1">
        <v>43538</v>
      </c>
      <c r="C824">
        <v>7</v>
      </c>
      <c r="D824" t="s">
        <v>64</v>
      </c>
      <c r="E824" t="s">
        <v>64</v>
      </c>
      <c r="F824" t="s">
        <v>28</v>
      </c>
      <c r="G824">
        <v>94</v>
      </c>
      <c r="H824">
        <v>94</v>
      </c>
      <c r="I824">
        <v>94</v>
      </c>
      <c r="J824" t="s">
        <v>361</v>
      </c>
      <c r="K824" t="s">
        <v>361</v>
      </c>
      <c r="L824" t="s">
        <v>361</v>
      </c>
      <c r="M824" t="s">
        <v>82</v>
      </c>
      <c r="N824" t="s">
        <v>90</v>
      </c>
      <c r="O824" t="s">
        <v>82</v>
      </c>
      <c r="P824" t="s">
        <v>133</v>
      </c>
      <c r="Q824">
        <v>148</v>
      </c>
      <c r="R824" t="s">
        <v>60</v>
      </c>
      <c r="S824" t="e" vm="44">
        <f>_FV(-2,"73")</f>
        <v>#VALUE!</v>
      </c>
      <c r="T824" t="s">
        <v>26</v>
      </c>
    </row>
    <row r="825" spans="1:20" x14ac:dyDescent="0.3">
      <c r="A825" t="s">
        <v>20</v>
      </c>
      <c r="B825" s="1">
        <v>43538</v>
      </c>
      <c r="C825">
        <v>23</v>
      </c>
      <c r="D825" t="s">
        <v>121</v>
      </c>
      <c r="E825" t="s">
        <v>135</v>
      </c>
      <c r="F825" t="s">
        <v>121</v>
      </c>
      <c r="G825">
        <v>89</v>
      </c>
      <c r="H825">
        <v>89</v>
      </c>
      <c r="I825">
        <v>88</v>
      </c>
      <c r="J825" t="s">
        <v>99</v>
      </c>
      <c r="K825" t="s">
        <v>99</v>
      </c>
      <c r="L825" t="s">
        <v>100</v>
      </c>
      <c r="M825" t="s">
        <v>130</v>
      </c>
      <c r="N825" t="s">
        <v>130</v>
      </c>
      <c r="O825" t="s">
        <v>298</v>
      </c>
      <c r="P825" t="s">
        <v>67</v>
      </c>
      <c r="Q825">
        <v>162</v>
      </c>
      <c r="R825" t="s">
        <v>92</v>
      </c>
      <c r="S825" t="e" vm="23">
        <f>_FV(-3,"54")</f>
        <v>#VALUE!</v>
      </c>
      <c r="T825" t="s">
        <v>26</v>
      </c>
    </row>
    <row r="826" spans="1:20" x14ac:dyDescent="0.3">
      <c r="A826" t="s">
        <v>20</v>
      </c>
      <c r="B826" s="1">
        <v>43538</v>
      </c>
      <c r="C826">
        <v>15</v>
      </c>
      <c r="D826" t="s">
        <v>208</v>
      </c>
      <c r="E826" t="s">
        <v>48</v>
      </c>
      <c r="F826" t="s">
        <v>185</v>
      </c>
      <c r="G826">
        <v>61</v>
      </c>
      <c r="H826">
        <v>72</v>
      </c>
      <c r="I826">
        <v>61</v>
      </c>
      <c r="J826" t="s">
        <v>37</v>
      </c>
      <c r="K826" t="s">
        <v>99</v>
      </c>
      <c r="L826" t="s">
        <v>292</v>
      </c>
      <c r="M826" t="s">
        <v>311</v>
      </c>
      <c r="N826" t="s">
        <v>357</v>
      </c>
      <c r="O826" t="s">
        <v>311</v>
      </c>
      <c r="P826" t="s">
        <v>128</v>
      </c>
      <c r="Q826">
        <v>205</v>
      </c>
      <c r="R826" t="s">
        <v>125</v>
      </c>
      <c r="S826" t="s">
        <v>794</v>
      </c>
      <c r="T826" t="s">
        <v>26</v>
      </c>
    </row>
    <row r="827" spans="1:20" x14ac:dyDescent="0.3">
      <c r="A827" t="s">
        <v>20</v>
      </c>
      <c r="B827" s="1">
        <v>43538</v>
      </c>
      <c r="C827">
        <v>11</v>
      </c>
      <c r="D827" t="s">
        <v>118</v>
      </c>
      <c r="E827" t="s">
        <v>118</v>
      </c>
      <c r="F827" t="s">
        <v>119</v>
      </c>
      <c r="G827">
        <v>93</v>
      </c>
      <c r="H827">
        <v>94</v>
      </c>
      <c r="I827">
        <v>93</v>
      </c>
      <c r="J827" t="s">
        <v>109</v>
      </c>
      <c r="K827" t="s">
        <v>109</v>
      </c>
      <c r="L827" t="s">
        <v>163</v>
      </c>
      <c r="M827" t="s">
        <v>245</v>
      </c>
      <c r="N827" t="s">
        <v>245</v>
      </c>
      <c r="O827" t="s">
        <v>188</v>
      </c>
      <c r="P827" t="s">
        <v>67</v>
      </c>
      <c r="Q827">
        <v>170</v>
      </c>
      <c r="R827" t="s">
        <v>176</v>
      </c>
      <c r="S827" t="s">
        <v>795</v>
      </c>
      <c r="T827" t="s">
        <v>26</v>
      </c>
    </row>
    <row r="828" spans="1:20" x14ac:dyDescent="0.3">
      <c r="A828" t="s">
        <v>20</v>
      </c>
      <c r="B828" s="1">
        <v>43538</v>
      </c>
      <c r="C828">
        <v>21</v>
      </c>
      <c r="D828" t="s">
        <v>272</v>
      </c>
      <c r="E828" t="s">
        <v>285</v>
      </c>
      <c r="F828" t="s">
        <v>272</v>
      </c>
      <c r="G828">
        <v>84</v>
      </c>
      <c r="H828">
        <v>84</v>
      </c>
      <c r="I828">
        <v>78</v>
      </c>
      <c r="J828" t="s">
        <v>89</v>
      </c>
      <c r="K828" t="s">
        <v>119</v>
      </c>
      <c r="L828" t="s">
        <v>36</v>
      </c>
      <c r="M828" t="s">
        <v>298</v>
      </c>
      <c r="N828" t="s">
        <v>59</v>
      </c>
      <c r="O828" t="s">
        <v>39</v>
      </c>
      <c r="P828" t="s">
        <v>97</v>
      </c>
      <c r="Q828">
        <v>159</v>
      </c>
      <c r="R828" t="s">
        <v>339</v>
      </c>
      <c r="S828" t="s">
        <v>796</v>
      </c>
      <c r="T828" t="s">
        <v>26</v>
      </c>
    </row>
    <row r="829" spans="1:20" x14ac:dyDescent="0.3">
      <c r="A829" t="s">
        <v>20</v>
      </c>
      <c r="B829" s="1">
        <v>43538</v>
      </c>
      <c r="C829">
        <v>19</v>
      </c>
      <c r="D829" t="s">
        <v>275</v>
      </c>
      <c r="E829" t="s">
        <v>291</v>
      </c>
      <c r="F829" t="s">
        <v>186</v>
      </c>
      <c r="G829">
        <v>74</v>
      </c>
      <c r="H829">
        <v>76</v>
      </c>
      <c r="I829">
        <v>58</v>
      </c>
      <c r="J829" t="s">
        <v>65</v>
      </c>
      <c r="K829" t="s">
        <v>63</v>
      </c>
      <c r="L829" t="s">
        <v>224</v>
      </c>
      <c r="M829" t="s">
        <v>53</v>
      </c>
      <c r="N829" t="s">
        <v>131</v>
      </c>
      <c r="O829" t="s">
        <v>53</v>
      </c>
      <c r="P829" t="s">
        <v>101</v>
      </c>
      <c r="Q829">
        <v>287</v>
      </c>
      <c r="R829" t="s">
        <v>419</v>
      </c>
      <c r="S829" t="s">
        <v>797</v>
      </c>
      <c r="T829" t="s">
        <v>26</v>
      </c>
    </row>
    <row r="830" spans="1:20" x14ac:dyDescent="0.3">
      <c r="A830" t="s">
        <v>20</v>
      </c>
      <c r="B830" s="1">
        <v>43538</v>
      </c>
      <c r="C830">
        <v>12</v>
      </c>
      <c r="D830" t="s">
        <v>187</v>
      </c>
      <c r="E830" t="s">
        <v>192</v>
      </c>
      <c r="F830" t="s">
        <v>148</v>
      </c>
      <c r="G830">
        <v>83</v>
      </c>
      <c r="H830">
        <v>93</v>
      </c>
      <c r="I830">
        <v>83</v>
      </c>
      <c r="J830" t="s">
        <v>64</v>
      </c>
      <c r="K830" t="s">
        <v>87</v>
      </c>
      <c r="L830" t="s">
        <v>100</v>
      </c>
      <c r="M830" t="s">
        <v>353</v>
      </c>
      <c r="N830" t="s">
        <v>353</v>
      </c>
      <c r="O830" t="s">
        <v>245</v>
      </c>
      <c r="P830" t="s">
        <v>111</v>
      </c>
      <c r="Q830">
        <v>154</v>
      </c>
      <c r="R830" t="s">
        <v>24</v>
      </c>
      <c r="S830" t="s">
        <v>798</v>
      </c>
      <c r="T830" t="s">
        <v>26</v>
      </c>
    </row>
    <row r="831" spans="1:20" x14ac:dyDescent="0.3">
      <c r="A831" t="s">
        <v>20</v>
      </c>
      <c r="B831" s="1">
        <v>43538</v>
      </c>
      <c r="C831">
        <v>13</v>
      </c>
      <c r="D831" t="s">
        <v>285</v>
      </c>
      <c r="E831" t="s">
        <v>229</v>
      </c>
      <c r="F831" t="s">
        <v>286</v>
      </c>
      <c r="G831">
        <v>74</v>
      </c>
      <c r="H831">
        <v>83</v>
      </c>
      <c r="I831">
        <v>74</v>
      </c>
      <c r="J831" t="s">
        <v>361</v>
      </c>
      <c r="K831" t="s">
        <v>64</v>
      </c>
      <c r="L831" t="s">
        <v>361</v>
      </c>
      <c r="M831" t="s">
        <v>386</v>
      </c>
      <c r="N831" t="s">
        <v>363</v>
      </c>
      <c r="O831" t="s">
        <v>353</v>
      </c>
      <c r="P831" t="s">
        <v>115</v>
      </c>
      <c r="Q831">
        <v>178</v>
      </c>
      <c r="R831" t="s">
        <v>271</v>
      </c>
      <c r="S831" t="s">
        <v>799</v>
      </c>
      <c r="T831" t="s">
        <v>26</v>
      </c>
    </row>
    <row r="832" spans="1:20" x14ac:dyDescent="0.3">
      <c r="A832" t="s">
        <v>20</v>
      </c>
      <c r="B832" s="1">
        <v>43538</v>
      </c>
      <c r="C832">
        <v>18</v>
      </c>
      <c r="D832" t="s">
        <v>392</v>
      </c>
      <c r="E832" t="s">
        <v>34</v>
      </c>
      <c r="F832" t="s">
        <v>208</v>
      </c>
      <c r="G832">
        <v>62</v>
      </c>
      <c r="H832">
        <v>63</v>
      </c>
      <c r="I832">
        <v>57</v>
      </c>
      <c r="J832" t="s">
        <v>345</v>
      </c>
      <c r="K832" t="s">
        <v>345</v>
      </c>
      <c r="L832" t="s">
        <v>389</v>
      </c>
      <c r="M832" t="s">
        <v>131</v>
      </c>
      <c r="N832" t="s">
        <v>132</v>
      </c>
      <c r="O832" t="s">
        <v>131</v>
      </c>
      <c r="P832" t="s">
        <v>176</v>
      </c>
      <c r="Q832">
        <v>255</v>
      </c>
      <c r="R832" t="s">
        <v>125</v>
      </c>
      <c r="S832" t="s">
        <v>800</v>
      </c>
      <c r="T832" t="s">
        <v>26</v>
      </c>
    </row>
    <row r="833" spans="1:20" x14ac:dyDescent="0.3">
      <c r="A833" t="s">
        <v>20</v>
      </c>
      <c r="B833" s="1">
        <v>43538</v>
      </c>
      <c r="C833">
        <v>20</v>
      </c>
      <c r="D833" t="s">
        <v>285</v>
      </c>
      <c r="E833" t="s">
        <v>215</v>
      </c>
      <c r="F833" t="s">
        <v>285</v>
      </c>
      <c r="G833">
        <v>78</v>
      </c>
      <c r="H833">
        <v>78</v>
      </c>
      <c r="I833">
        <v>65</v>
      </c>
      <c r="J833" t="s">
        <v>64</v>
      </c>
      <c r="K833" t="s">
        <v>73</v>
      </c>
      <c r="L833" t="s">
        <v>224</v>
      </c>
      <c r="M833" t="s">
        <v>39</v>
      </c>
      <c r="N833" t="s">
        <v>131</v>
      </c>
      <c r="O833" t="s">
        <v>53</v>
      </c>
      <c r="P833" t="s">
        <v>116</v>
      </c>
      <c r="Q833">
        <v>176</v>
      </c>
      <c r="R833" t="s">
        <v>339</v>
      </c>
      <c r="S833" t="s">
        <v>801</v>
      </c>
      <c r="T833" t="s">
        <v>26</v>
      </c>
    </row>
    <row r="834" spans="1:20" x14ac:dyDescent="0.3">
      <c r="A834" t="s">
        <v>20</v>
      </c>
      <c r="B834" s="1">
        <v>43539</v>
      </c>
      <c r="C834">
        <v>0</v>
      </c>
      <c r="D834" t="s">
        <v>121</v>
      </c>
      <c r="E834" t="s">
        <v>71</v>
      </c>
      <c r="F834" t="s">
        <v>148</v>
      </c>
      <c r="G834">
        <v>88</v>
      </c>
      <c r="H834">
        <v>89</v>
      </c>
      <c r="I834">
        <v>88</v>
      </c>
      <c r="J834" t="s">
        <v>89</v>
      </c>
      <c r="K834" t="s">
        <v>99</v>
      </c>
      <c r="L834" t="s">
        <v>89</v>
      </c>
      <c r="M834" t="s">
        <v>150</v>
      </c>
      <c r="N834" t="s">
        <v>150</v>
      </c>
      <c r="O834" t="s">
        <v>130</v>
      </c>
      <c r="P834" t="s">
        <v>83</v>
      </c>
      <c r="Q834">
        <v>178</v>
      </c>
      <c r="R834" t="s">
        <v>92</v>
      </c>
      <c r="S834" t="e" vm="27">
        <f>_FV(-3,"53")</f>
        <v>#VALUE!</v>
      </c>
      <c r="T834" t="s">
        <v>26</v>
      </c>
    </row>
    <row r="835" spans="1:20" x14ac:dyDescent="0.3">
      <c r="A835" t="s">
        <v>20</v>
      </c>
      <c r="B835" s="1">
        <v>43539</v>
      </c>
      <c r="C835">
        <v>13</v>
      </c>
      <c r="D835" t="s">
        <v>275</v>
      </c>
      <c r="E835" t="s">
        <v>57</v>
      </c>
      <c r="F835" t="s">
        <v>356</v>
      </c>
      <c r="G835">
        <v>77</v>
      </c>
      <c r="H835">
        <v>92</v>
      </c>
      <c r="I835">
        <v>77</v>
      </c>
      <c r="J835" t="s">
        <v>22</v>
      </c>
      <c r="K835" t="s">
        <v>107</v>
      </c>
      <c r="L835" t="s">
        <v>63</v>
      </c>
      <c r="M835" t="s">
        <v>311</v>
      </c>
      <c r="N835" t="s">
        <v>312</v>
      </c>
      <c r="O835" t="s">
        <v>244</v>
      </c>
      <c r="P835" t="s">
        <v>128</v>
      </c>
      <c r="Q835">
        <v>226</v>
      </c>
      <c r="R835" t="s">
        <v>305</v>
      </c>
      <c r="S835" t="s">
        <v>802</v>
      </c>
      <c r="T835" t="s">
        <v>26</v>
      </c>
    </row>
    <row r="836" spans="1:20" x14ac:dyDescent="0.3">
      <c r="A836" t="s">
        <v>20</v>
      </c>
      <c r="B836" s="1">
        <v>43539</v>
      </c>
      <c r="C836">
        <v>1</v>
      </c>
      <c r="D836" t="s">
        <v>118</v>
      </c>
      <c r="E836" t="s">
        <v>121</v>
      </c>
      <c r="F836" t="s">
        <v>118</v>
      </c>
      <c r="G836">
        <v>88</v>
      </c>
      <c r="H836">
        <v>88</v>
      </c>
      <c r="I836">
        <v>88</v>
      </c>
      <c r="J836" t="s">
        <v>49</v>
      </c>
      <c r="K836" t="s">
        <v>89</v>
      </c>
      <c r="L836" t="s">
        <v>49</v>
      </c>
      <c r="M836" t="s">
        <v>123</v>
      </c>
      <c r="N836" t="s">
        <v>96</v>
      </c>
      <c r="O836" t="s">
        <v>254</v>
      </c>
      <c r="P836" t="s">
        <v>97</v>
      </c>
      <c r="Q836">
        <v>182</v>
      </c>
      <c r="R836" t="s">
        <v>147</v>
      </c>
      <c r="S836" t="e" vm="27">
        <f>_FV(-3,"53")</f>
        <v>#VALUE!</v>
      </c>
      <c r="T836" t="s">
        <v>26</v>
      </c>
    </row>
    <row r="837" spans="1:20" x14ac:dyDescent="0.3">
      <c r="A837" t="s">
        <v>20</v>
      </c>
      <c r="B837" s="1">
        <v>43539</v>
      </c>
      <c r="C837">
        <v>2</v>
      </c>
      <c r="D837" t="s">
        <v>62</v>
      </c>
      <c r="E837" t="s">
        <v>148</v>
      </c>
      <c r="F837" t="s">
        <v>62</v>
      </c>
      <c r="G837">
        <v>90</v>
      </c>
      <c r="H837">
        <v>90</v>
      </c>
      <c r="I837">
        <v>88</v>
      </c>
      <c r="J837" t="s">
        <v>89</v>
      </c>
      <c r="K837" t="s">
        <v>89</v>
      </c>
      <c r="L837" t="s">
        <v>49</v>
      </c>
      <c r="M837" t="s">
        <v>29</v>
      </c>
      <c r="N837" t="s">
        <v>29</v>
      </c>
      <c r="O837" t="s">
        <v>123</v>
      </c>
      <c r="P837" t="s">
        <v>174</v>
      </c>
      <c r="Q837">
        <v>140</v>
      </c>
      <c r="R837" t="s">
        <v>147</v>
      </c>
      <c r="S837" t="e" vm="27">
        <f>_FV(-3,"53")</f>
        <v>#VALUE!</v>
      </c>
      <c r="T837" t="s">
        <v>26</v>
      </c>
    </row>
    <row r="838" spans="1:20" x14ac:dyDescent="0.3">
      <c r="A838" t="s">
        <v>20</v>
      </c>
      <c r="B838" s="1">
        <v>43539</v>
      </c>
      <c r="C838">
        <v>4</v>
      </c>
      <c r="D838" t="s">
        <v>22</v>
      </c>
      <c r="E838" t="s">
        <v>22</v>
      </c>
      <c r="F838" t="s">
        <v>136</v>
      </c>
      <c r="G838">
        <v>93</v>
      </c>
      <c r="H838">
        <v>93</v>
      </c>
      <c r="I838">
        <v>91</v>
      </c>
      <c r="J838" t="s">
        <v>100</v>
      </c>
      <c r="K838" t="s">
        <v>100</v>
      </c>
      <c r="L838" t="s">
        <v>49</v>
      </c>
      <c r="M838" t="s">
        <v>180</v>
      </c>
      <c r="N838" t="s">
        <v>209</v>
      </c>
      <c r="O838" t="s">
        <v>180</v>
      </c>
      <c r="P838" t="s">
        <v>67</v>
      </c>
      <c r="Q838">
        <v>109</v>
      </c>
      <c r="R838" t="s">
        <v>97</v>
      </c>
      <c r="S838" t="e" vm="83">
        <f>_FV(-3,"29")</f>
        <v>#VALUE!</v>
      </c>
      <c r="T838" t="s">
        <v>26</v>
      </c>
    </row>
    <row r="839" spans="1:20" x14ac:dyDescent="0.3">
      <c r="A839" t="s">
        <v>20</v>
      </c>
      <c r="B839" s="1">
        <v>43539</v>
      </c>
      <c r="C839">
        <v>6</v>
      </c>
      <c r="D839" t="s">
        <v>136</v>
      </c>
      <c r="E839" t="s">
        <v>22</v>
      </c>
      <c r="F839" t="s">
        <v>136</v>
      </c>
      <c r="G839">
        <v>93</v>
      </c>
      <c r="H839">
        <v>93</v>
      </c>
      <c r="I839">
        <v>93</v>
      </c>
      <c r="J839" t="s">
        <v>100</v>
      </c>
      <c r="K839" t="s">
        <v>99</v>
      </c>
      <c r="L839" t="s">
        <v>89</v>
      </c>
      <c r="M839" t="s">
        <v>181</v>
      </c>
      <c r="N839" t="s">
        <v>190</v>
      </c>
      <c r="O839" t="s">
        <v>181</v>
      </c>
      <c r="P839" t="s">
        <v>67</v>
      </c>
      <c r="Q839">
        <v>124</v>
      </c>
      <c r="R839" t="s">
        <v>104</v>
      </c>
      <c r="S839" t="e" vm="23">
        <f>_FV(-3,"54")</f>
        <v>#VALUE!</v>
      </c>
      <c r="T839" t="s">
        <v>26</v>
      </c>
    </row>
    <row r="840" spans="1:20" x14ac:dyDescent="0.3">
      <c r="A840" t="s">
        <v>20</v>
      </c>
      <c r="B840" s="1">
        <v>43539</v>
      </c>
      <c r="C840">
        <v>15</v>
      </c>
      <c r="D840" t="s">
        <v>57</v>
      </c>
      <c r="E840" t="s">
        <v>264</v>
      </c>
      <c r="F840" t="s">
        <v>229</v>
      </c>
      <c r="G840">
        <v>75</v>
      </c>
      <c r="H840">
        <v>78</v>
      </c>
      <c r="I840">
        <v>69</v>
      </c>
      <c r="J840" t="s">
        <v>63</v>
      </c>
      <c r="K840" t="s">
        <v>62</v>
      </c>
      <c r="L840" t="s">
        <v>99</v>
      </c>
      <c r="M840" t="s">
        <v>188</v>
      </c>
      <c r="N840" t="s">
        <v>245</v>
      </c>
      <c r="O840" t="s">
        <v>188</v>
      </c>
      <c r="P840" t="s">
        <v>92</v>
      </c>
      <c r="Q840">
        <v>176</v>
      </c>
      <c r="R840" t="s">
        <v>428</v>
      </c>
      <c r="S840" t="s">
        <v>803</v>
      </c>
      <c r="T840" t="s">
        <v>26</v>
      </c>
    </row>
    <row r="841" spans="1:20" x14ac:dyDescent="0.3">
      <c r="A841" t="s">
        <v>20</v>
      </c>
      <c r="B841" s="1">
        <v>43539</v>
      </c>
      <c r="C841">
        <v>3</v>
      </c>
      <c r="D841" t="s">
        <v>22</v>
      </c>
      <c r="E841" t="s">
        <v>62</v>
      </c>
      <c r="F841" t="s">
        <v>22</v>
      </c>
      <c r="G841">
        <v>91</v>
      </c>
      <c r="H841">
        <v>91</v>
      </c>
      <c r="I841">
        <v>90</v>
      </c>
      <c r="J841" t="s">
        <v>49</v>
      </c>
      <c r="K841" t="s">
        <v>100</v>
      </c>
      <c r="L841" t="s">
        <v>49</v>
      </c>
      <c r="M841" t="s">
        <v>209</v>
      </c>
      <c r="N841" t="s">
        <v>29</v>
      </c>
      <c r="O841" t="s">
        <v>209</v>
      </c>
      <c r="P841" t="s">
        <v>133</v>
      </c>
      <c r="Q841">
        <v>111</v>
      </c>
      <c r="R841" t="s">
        <v>101</v>
      </c>
      <c r="S841" t="e" vm="23">
        <f>_FV(-3,"54")</f>
        <v>#VALUE!</v>
      </c>
      <c r="T841" t="s">
        <v>26</v>
      </c>
    </row>
    <row r="842" spans="1:20" x14ac:dyDescent="0.3">
      <c r="A842" t="s">
        <v>20</v>
      </c>
      <c r="B842" s="1">
        <v>43539</v>
      </c>
      <c r="C842">
        <v>10</v>
      </c>
      <c r="D842" t="s">
        <v>22</v>
      </c>
      <c r="E842" t="s">
        <v>79</v>
      </c>
      <c r="F842" t="s">
        <v>87</v>
      </c>
      <c r="G842">
        <v>94</v>
      </c>
      <c r="H842">
        <v>94</v>
      </c>
      <c r="I842">
        <v>94</v>
      </c>
      <c r="J842" t="s">
        <v>28</v>
      </c>
      <c r="K842" t="s">
        <v>28</v>
      </c>
      <c r="L842" t="s">
        <v>100</v>
      </c>
      <c r="M842" t="s">
        <v>96</v>
      </c>
      <c r="N842" t="s">
        <v>96</v>
      </c>
      <c r="O842" t="s">
        <v>45</v>
      </c>
      <c r="P842" t="s">
        <v>174</v>
      </c>
      <c r="Q842">
        <v>103</v>
      </c>
      <c r="R842" t="s">
        <v>268</v>
      </c>
      <c r="S842" t="s">
        <v>804</v>
      </c>
      <c r="T842" t="s">
        <v>26</v>
      </c>
    </row>
    <row r="843" spans="1:20" x14ac:dyDescent="0.3">
      <c r="A843" t="s">
        <v>20</v>
      </c>
      <c r="B843" s="1">
        <v>43539</v>
      </c>
      <c r="C843">
        <v>22</v>
      </c>
      <c r="D843" t="s">
        <v>229</v>
      </c>
      <c r="E843" t="s">
        <v>206</v>
      </c>
      <c r="F843" t="s">
        <v>229</v>
      </c>
      <c r="G843">
        <v>78</v>
      </c>
      <c r="H843">
        <v>79</v>
      </c>
      <c r="I843">
        <v>78</v>
      </c>
      <c r="J843" t="s">
        <v>73</v>
      </c>
      <c r="K843" t="s">
        <v>80</v>
      </c>
      <c r="L843" t="s">
        <v>65</v>
      </c>
      <c r="M843" t="s">
        <v>52</v>
      </c>
      <c r="N843" t="s">
        <v>52</v>
      </c>
      <c r="O843" t="s">
        <v>53</v>
      </c>
      <c r="P843" t="s">
        <v>77</v>
      </c>
      <c r="Q843">
        <v>188</v>
      </c>
      <c r="R843" t="s">
        <v>440</v>
      </c>
      <c r="S843" t="s">
        <v>805</v>
      </c>
      <c r="T843" t="s">
        <v>26</v>
      </c>
    </row>
    <row r="844" spans="1:20" x14ac:dyDescent="0.3">
      <c r="A844" t="s">
        <v>20</v>
      </c>
      <c r="B844" s="1">
        <v>43539</v>
      </c>
      <c r="C844">
        <v>7</v>
      </c>
      <c r="D844" t="s">
        <v>136</v>
      </c>
      <c r="E844" t="s">
        <v>136</v>
      </c>
      <c r="F844" t="s">
        <v>87</v>
      </c>
      <c r="G844">
        <v>93</v>
      </c>
      <c r="H844">
        <v>93</v>
      </c>
      <c r="I844">
        <v>93</v>
      </c>
      <c r="J844" t="s">
        <v>100</v>
      </c>
      <c r="K844" t="s">
        <v>100</v>
      </c>
      <c r="L844" t="s">
        <v>100</v>
      </c>
      <c r="M844" t="s">
        <v>190</v>
      </c>
      <c r="N844" t="s">
        <v>130</v>
      </c>
      <c r="O844" t="s">
        <v>181</v>
      </c>
      <c r="P844" t="s">
        <v>111</v>
      </c>
      <c r="Q844">
        <v>124</v>
      </c>
      <c r="R844" t="s">
        <v>128</v>
      </c>
      <c r="S844" t="e" vm="98">
        <f>_FV(-2,"83")</f>
        <v>#VALUE!</v>
      </c>
      <c r="T844" t="s">
        <v>26</v>
      </c>
    </row>
    <row r="845" spans="1:20" x14ac:dyDescent="0.3">
      <c r="A845" t="s">
        <v>20</v>
      </c>
      <c r="B845" s="1">
        <v>43539</v>
      </c>
      <c r="C845">
        <v>9</v>
      </c>
      <c r="D845" t="s">
        <v>87</v>
      </c>
      <c r="E845" t="s">
        <v>87</v>
      </c>
      <c r="F845" t="s">
        <v>80</v>
      </c>
      <c r="G845">
        <v>94</v>
      </c>
      <c r="H845">
        <v>94</v>
      </c>
      <c r="I845">
        <v>94</v>
      </c>
      <c r="J845" t="s">
        <v>100</v>
      </c>
      <c r="K845" t="s">
        <v>100</v>
      </c>
      <c r="L845" t="s">
        <v>89</v>
      </c>
      <c r="M845" t="s">
        <v>45</v>
      </c>
      <c r="N845" t="s">
        <v>45</v>
      </c>
      <c r="O845" t="s">
        <v>232</v>
      </c>
      <c r="P845" t="s">
        <v>178</v>
      </c>
      <c r="Q845">
        <v>77</v>
      </c>
      <c r="R845" t="s">
        <v>60</v>
      </c>
      <c r="S845" t="e" vm="85">
        <f>_FV(-3,"45")</f>
        <v>#VALUE!</v>
      </c>
      <c r="T845" t="s">
        <v>26</v>
      </c>
    </row>
    <row r="846" spans="1:20" x14ac:dyDescent="0.3">
      <c r="A846" t="s">
        <v>20</v>
      </c>
      <c r="B846" s="1">
        <v>43539</v>
      </c>
      <c r="C846">
        <v>21</v>
      </c>
      <c r="D846" t="s">
        <v>206</v>
      </c>
      <c r="E846" t="s">
        <v>281</v>
      </c>
      <c r="F846" t="s">
        <v>206</v>
      </c>
      <c r="G846">
        <v>78</v>
      </c>
      <c r="H846">
        <v>80</v>
      </c>
      <c r="I846">
        <v>77</v>
      </c>
      <c r="J846" t="s">
        <v>80</v>
      </c>
      <c r="K846" t="s">
        <v>79</v>
      </c>
      <c r="L846" t="s">
        <v>80</v>
      </c>
      <c r="M846" t="s">
        <v>51</v>
      </c>
      <c r="N846" t="s">
        <v>51</v>
      </c>
      <c r="O846" t="s">
        <v>74</v>
      </c>
      <c r="P846" t="s">
        <v>97</v>
      </c>
      <c r="Q846">
        <v>184</v>
      </c>
      <c r="R846" t="s">
        <v>358</v>
      </c>
      <c r="S846" t="s">
        <v>806</v>
      </c>
      <c r="T846" t="s">
        <v>26</v>
      </c>
    </row>
    <row r="847" spans="1:20" x14ac:dyDescent="0.3">
      <c r="A847" t="s">
        <v>20</v>
      </c>
      <c r="B847" s="1">
        <v>43539</v>
      </c>
      <c r="C847">
        <v>5</v>
      </c>
      <c r="D847" t="s">
        <v>22</v>
      </c>
      <c r="E847" t="s">
        <v>22</v>
      </c>
      <c r="F847" t="s">
        <v>136</v>
      </c>
      <c r="G847">
        <v>93</v>
      </c>
      <c r="H847">
        <v>93</v>
      </c>
      <c r="I847">
        <v>93</v>
      </c>
      <c r="J847" t="s">
        <v>99</v>
      </c>
      <c r="K847" t="s">
        <v>99</v>
      </c>
      <c r="L847" t="s">
        <v>100</v>
      </c>
      <c r="M847" t="s">
        <v>190</v>
      </c>
      <c r="N847" t="s">
        <v>180</v>
      </c>
      <c r="O847" t="s">
        <v>190</v>
      </c>
      <c r="P847" t="s">
        <v>115</v>
      </c>
      <c r="Q847">
        <v>132</v>
      </c>
      <c r="R847" t="s">
        <v>68</v>
      </c>
      <c r="S847" t="e" vm="28">
        <f>_FV(-3,"52")</f>
        <v>#VALUE!</v>
      </c>
      <c r="T847" t="s">
        <v>26</v>
      </c>
    </row>
    <row r="848" spans="1:20" x14ac:dyDescent="0.3">
      <c r="A848" t="s">
        <v>20</v>
      </c>
      <c r="B848" s="1">
        <v>43539</v>
      </c>
      <c r="C848">
        <v>8</v>
      </c>
      <c r="D848" t="s">
        <v>87</v>
      </c>
      <c r="E848" t="s">
        <v>136</v>
      </c>
      <c r="F848" t="s">
        <v>63</v>
      </c>
      <c r="G848">
        <v>94</v>
      </c>
      <c r="H848">
        <v>94</v>
      </c>
      <c r="I848">
        <v>93</v>
      </c>
      <c r="J848" t="s">
        <v>89</v>
      </c>
      <c r="K848" t="s">
        <v>99</v>
      </c>
      <c r="L848" t="s">
        <v>89</v>
      </c>
      <c r="M848" t="s">
        <v>232</v>
      </c>
      <c r="N848" t="s">
        <v>232</v>
      </c>
      <c r="O848" t="s">
        <v>181</v>
      </c>
      <c r="P848" t="s">
        <v>133</v>
      </c>
      <c r="Q848">
        <v>98</v>
      </c>
      <c r="R848" t="s">
        <v>176</v>
      </c>
      <c r="S848" t="e" vm="94">
        <f>_FV(-2,"67")</f>
        <v>#VALUE!</v>
      </c>
      <c r="T848" t="s">
        <v>26</v>
      </c>
    </row>
    <row r="849" spans="1:20" x14ac:dyDescent="0.3">
      <c r="A849" t="s">
        <v>20</v>
      </c>
      <c r="B849" s="1">
        <v>43539</v>
      </c>
      <c r="C849">
        <v>14</v>
      </c>
      <c r="D849" t="s">
        <v>247</v>
      </c>
      <c r="E849" t="s">
        <v>258</v>
      </c>
      <c r="F849" t="s">
        <v>186</v>
      </c>
      <c r="G849">
        <v>72</v>
      </c>
      <c r="H849">
        <v>78</v>
      </c>
      <c r="I849">
        <v>69</v>
      </c>
      <c r="J849" t="s">
        <v>80</v>
      </c>
      <c r="K849" t="s">
        <v>62</v>
      </c>
      <c r="L849" t="s">
        <v>119</v>
      </c>
      <c r="M849" t="s">
        <v>23</v>
      </c>
      <c r="N849" t="s">
        <v>311</v>
      </c>
      <c r="O849" t="s">
        <v>23</v>
      </c>
      <c r="P849" t="s">
        <v>154</v>
      </c>
      <c r="Q849">
        <v>203</v>
      </c>
      <c r="R849" t="s">
        <v>55</v>
      </c>
      <c r="S849" t="s">
        <v>807</v>
      </c>
      <c r="T849" t="s">
        <v>26</v>
      </c>
    </row>
    <row r="850" spans="1:20" x14ac:dyDescent="0.3">
      <c r="A850" t="s">
        <v>20</v>
      </c>
      <c r="B850" s="1">
        <v>43539</v>
      </c>
      <c r="C850">
        <v>11</v>
      </c>
      <c r="D850" t="s">
        <v>118</v>
      </c>
      <c r="E850" t="s">
        <v>118</v>
      </c>
      <c r="F850" t="s">
        <v>22</v>
      </c>
      <c r="G850">
        <v>94</v>
      </c>
      <c r="H850">
        <v>94</v>
      </c>
      <c r="I850">
        <v>94</v>
      </c>
      <c r="J850" t="s">
        <v>109</v>
      </c>
      <c r="K850" t="s">
        <v>109</v>
      </c>
      <c r="L850" t="s">
        <v>28</v>
      </c>
      <c r="M850" t="s">
        <v>188</v>
      </c>
      <c r="N850" t="s">
        <v>188</v>
      </c>
      <c r="O850" t="s">
        <v>96</v>
      </c>
      <c r="P850" t="s">
        <v>133</v>
      </c>
      <c r="Q850">
        <v>61</v>
      </c>
      <c r="R850" t="s">
        <v>97</v>
      </c>
      <c r="S850" t="s">
        <v>808</v>
      </c>
      <c r="T850" t="s">
        <v>115</v>
      </c>
    </row>
    <row r="851" spans="1:20" x14ac:dyDescent="0.3">
      <c r="A851" t="s">
        <v>20</v>
      </c>
      <c r="B851" s="1">
        <v>43539</v>
      </c>
      <c r="C851">
        <v>16</v>
      </c>
      <c r="D851" t="s">
        <v>206</v>
      </c>
      <c r="E851" t="s">
        <v>208</v>
      </c>
      <c r="F851" t="s">
        <v>195</v>
      </c>
      <c r="G851">
        <v>73</v>
      </c>
      <c r="H851">
        <v>78</v>
      </c>
      <c r="I851">
        <v>70</v>
      </c>
      <c r="J851" t="s">
        <v>89</v>
      </c>
      <c r="K851" t="s">
        <v>71</v>
      </c>
      <c r="L851" t="s">
        <v>216</v>
      </c>
      <c r="M851" t="s">
        <v>150</v>
      </c>
      <c r="N851" t="s">
        <v>188</v>
      </c>
      <c r="O851" t="s">
        <v>150</v>
      </c>
      <c r="P851" t="s">
        <v>54</v>
      </c>
      <c r="Q851">
        <v>201</v>
      </c>
      <c r="R851" t="s">
        <v>580</v>
      </c>
      <c r="S851" t="s">
        <v>809</v>
      </c>
      <c r="T851" t="s">
        <v>26</v>
      </c>
    </row>
    <row r="852" spans="1:20" x14ac:dyDescent="0.3">
      <c r="A852" t="s">
        <v>20</v>
      </c>
      <c r="B852" s="1">
        <v>43539</v>
      </c>
      <c r="C852">
        <v>12</v>
      </c>
      <c r="D852" t="s">
        <v>356</v>
      </c>
      <c r="E852" t="s">
        <v>333</v>
      </c>
      <c r="F852" t="s">
        <v>118</v>
      </c>
      <c r="G852">
        <v>92</v>
      </c>
      <c r="H852">
        <v>94</v>
      </c>
      <c r="I852">
        <v>92</v>
      </c>
      <c r="J852" t="s">
        <v>88</v>
      </c>
      <c r="K852" t="s">
        <v>148</v>
      </c>
      <c r="L852" t="s">
        <v>109</v>
      </c>
      <c r="M852" t="s">
        <v>244</v>
      </c>
      <c r="N852" t="s">
        <v>244</v>
      </c>
      <c r="O852" t="s">
        <v>328</v>
      </c>
      <c r="P852" t="s">
        <v>70</v>
      </c>
      <c r="Q852">
        <v>187</v>
      </c>
      <c r="R852" t="s">
        <v>134</v>
      </c>
      <c r="S852" t="s">
        <v>810</v>
      </c>
      <c r="T852" t="s">
        <v>270</v>
      </c>
    </row>
    <row r="853" spans="1:20" x14ac:dyDescent="0.3">
      <c r="A853" t="s">
        <v>20</v>
      </c>
      <c r="B853" s="1">
        <v>43539</v>
      </c>
      <c r="C853">
        <v>17</v>
      </c>
      <c r="D853" t="s">
        <v>281</v>
      </c>
      <c r="E853" t="s">
        <v>261</v>
      </c>
      <c r="F853" t="s">
        <v>195</v>
      </c>
      <c r="G853">
        <v>76</v>
      </c>
      <c r="H853">
        <v>78</v>
      </c>
      <c r="I853">
        <v>72</v>
      </c>
      <c r="J853" t="s">
        <v>73</v>
      </c>
      <c r="K853" t="s">
        <v>58</v>
      </c>
      <c r="L853" t="s">
        <v>35</v>
      </c>
      <c r="M853" t="s">
        <v>45</v>
      </c>
      <c r="N853" t="s">
        <v>137</v>
      </c>
      <c r="O853" t="s">
        <v>132</v>
      </c>
      <c r="P853" t="s">
        <v>128</v>
      </c>
      <c r="Q853">
        <v>196</v>
      </c>
      <c r="R853" t="s">
        <v>428</v>
      </c>
      <c r="S853" t="s">
        <v>518</v>
      </c>
      <c r="T853" t="s">
        <v>26</v>
      </c>
    </row>
    <row r="854" spans="1:20" x14ac:dyDescent="0.3">
      <c r="A854" t="s">
        <v>20</v>
      </c>
      <c r="B854" s="1">
        <v>43539</v>
      </c>
      <c r="C854">
        <v>20</v>
      </c>
      <c r="D854" t="s">
        <v>206</v>
      </c>
      <c r="E854" t="s">
        <v>206</v>
      </c>
      <c r="F854" t="s">
        <v>321</v>
      </c>
      <c r="G854">
        <v>80</v>
      </c>
      <c r="H854">
        <v>84</v>
      </c>
      <c r="I854">
        <v>80</v>
      </c>
      <c r="J854" t="s">
        <v>79</v>
      </c>
      <c r="K854" t="s">
        <v>88</v>
      </c>
      <c r="L854" t="s">
        <v>136</v>
      </c>
      <c r="M854" t="s">
        <v>74</v>
      </c>
      <c r="N854" t="s">
        <v>153</v>
      </c>
      <c r="O854" t="s">
        <v>75</v>
      </c>
      <c r="P854" t="s">
        <v>128</v>
      </c>
      <c r="Q854">
        <v>181</v>
      </c>
      <c r="R854" t="s">
        <v>198</v>
      </c>
      <c r="S854" t="s">
        <v>811</v>
      </c>
      <c r="T854" t="s">
        <v>26</v>
      </c>
    </row>
    <row r="855" spans="1:20" x14ac:dyDescent="0.3">
      <c r="A855" t="s">
        <v>20</v>
      </c>
      <c r="B855" s="1">
        <v>43539</v>
      </c>
      <c r="C855">
        <v>18</v>
      </c>
      <c r="D855" t="s">
        <v>186</v>
      </c>
      <c r="E855" t="s">
        <v>186</v>
      </c>
      <c r="F855" t="s">
        <v>196</v>
      </c>
      <c r="G855">
        <v>77</v>
      </c>
      <c r="H855">
        <v>81</v>
      </c>
      <c r="I855">
        <v>76</v>
      </c>
      <c r="J855" t="s">
        <v>63</v>
      </c>
      <c r="K855" t="s">
        <v>95</v>
      </c>
      <c r="L855" t="s">
        <v>73</v>
      </c>
      <c r="M855" t="s">
        <v>140</v>
      </c>
      <c r="N855" t="s">
        <v>45</v>
      </c>
      <c r="O855" t="s">
        <v>51</v>
      </c>
      <c r="P855" t="s">
        <v>101</v>
      </c>
      <c r="Q855">
        <v>185</v>
      </c>
      <c r="R855" t="s">
        <v>145</v>
      </c>
      <c r="S855" t="s">
        <v>812</v>
      </c>
      <c r="T855" t="s">
        <v>26</v>
      </c>
    </row>
    <row r="856" spans="1:20" x14ac:dyDescent="0.3">
      <c r="A856" t="s">
        <v>20</v>
      </c>
      <c r="B856" s="1">
        <v>43539</v>
      </c>
      <c r="C856">
        <v>19</v>
      </c>
      <c r="D856" t="s">
        <v>321</v>
      </c>
      <c r="E856" t="s">
        <v>186</v>
      </c>
      <c r="F856" t="s">
        <v>310</v>
      </c>
      <c r="G856">
        <v>83</v>
      </c>
      <c r="H856">
        <v>86</v>
      </c>
      <c r="I856">
        <v>76</v>
      </c>
      <c r="J856" t="s">
        <v>136</v>
      </c>
      <c r="K856" t="s">
        <v>79</v>
      </c>
      <c r="L856" t="s">
        <v>109</v>
      </c>
      <c r="M856" t="s">
        <v>153</v>
      </c>
      <c r="N856" t="s">
        <v>131</v>
      </c>
      <c r="O856" t="s">
        <v>153</v>
      </c>
      <c r="P856" t="s">
        <v>112</v>
      </c>
      <c r="Q856">
        <v>201</v>
      </c>
      <c r="R856" t="s">
        <v>262</v>
      </c>
      <c r="S856" t="s">
        <v>813</v>
      </c>
      <c r="T856" t="s">
        <v>270</v>
      </c>
    </row>
    <row r="857" spans="1:20" x14ac:dyDescent="0.3">
      <c r="A857" t="s">
        <v>20</v>
      </c>
      <c r="B857" s="1">
        <v>43539</v>
      </c>
      <c r="C857">
        <v>23</v>
      </c>
      <c r="D857" t="s">
        <v>279</v>
      </c>
      <c r="E857" t="s">
        <v>229</v>
      </c>
      <c r="F857" t="s">
        <v>279</v>
      </c>
      <c r="G857">
        <v>80</v>
      </c>
      <c r="H857">
        <v>80</v>
      </c>
      <c r="I857">
        <v>78</v>
      </c>
      <c r="J857" t="s">
        <v>119</v>
      </c>
      <c r="K857" t="s">
        <v>73</v>
      </c>
      <c r="L857" t="s">
        <v>119</v>
      </c>
      <c r="M857" t="s">
        <v>45</v>
      </c>
      <c r="N857" t="s">
        <v>45</v>
      </c>
      <c r="O857" t="s">
        <v>52</v>
      </c>
      <c r="P857" t="s">
        <v>105</v>
      </c>
      <c r="Q857">
        <v>171</v>
      </c>
      <c r="R857" t="s">
        <v>240</v>
      </c>
      <c r="S857" t="e" vm="53">
        <f>_FV(-2,"93")</f>
        <v>#VALUE!</v>
      </c>
      <c r="T857" t="s">
        <v>26</v>
      </c>
    </row>
    <row r="858" spans="1:20" x14ac:dyDescent="0.3">
      <c r="A858" t="s">
        <v>20</v>
      </c>
      <c r="B858" s="1">
        <v>43540</v>
      </c>
      <c r="C858">
        <v>0</v>
      </c>
      <c r="D858" t="s">
        <v>310</v>
      </c>
      <c r="E858" t="s">
        <v>279</v>
      </c>
      <c r="F858" t="s">
        <v>310</v>
      </c>
      <c r="G858">
        <v>82</v>
      </c>
      <c r="H858">
        <v>82</v>
      </c>
      <c r="I858">
        <v>80</v>
      </c>
      <c r="J858" t="s">
        <v>119</v>
      </c>
      <c r="K858" t="s">
        <v>65</v>
      </c>
      <c r="L858" t="s">
        <v>119</v>
      </c>
      <c r="M858" t="s">
        <v>254</v>
      </c>
      <c r="N858" t="s">
        <v>254</v>
      </c>
      <c r="O858" t="s">
        <v>45</v>
      </c>
      <c r="P858" t="s">
        <v>97</v>
      </c>
      <c r="Q858">
        <v>182</v>
      </c>
      <c r="R858" t="s">
        <v>222</v>
      </c>
      <c r="S858" t="e" vm="43">
        <f>_FV(-3,"38")</f>
        <v>#VALUE!</v>
      </c>
      <c r="T858" t="s">
        <v>26</v>
      </c>
    </row>
    <row r="859" spans="1:20" x14ac:dyDescent="0.3">
      <c r="A859" t="s">
        <v>20</v>
      </c>
      <c r="B859" s="1">
        <v>43540</v>
      </c>
      <c r="C859">
        <v>1</v>
      </c>
      <c r="D859" t="s">
        <v>233</v>
      </c>
      <c r="E859" t="s">
        <v>310</v>
      </c>
      <c r="F859" t="s">
        <v>286</v>
      </c>
      <c r="G859">
        <v>82</v>
      </c>
      <c r="H859">
        <v>84</v>
      </c>
      <c r="I859">
        <v>82</v>
      </c>
      <c r="J859" t="s">
        <v>81</v>
      </c>
      <c r="K859" t="s">
        <v>119</v>
      </c>
      <c r="L859" t="s">
        <v>81</v>
      </c>
      <c r="M859" t="s">
        <v>209</v>
      </c>
      <c r="N859" t="s">
        <v>209</v>
      </c>
      <c r="O859" t="s">
        <v>254</v>
      </c>
      <c r="P859" t="s">
        <v>101</v>
      </c>
      <c r="Q859">
        <v>171</v>
      </c>
      <c r="R859" t="s">
        <v>280</v>
      </c>
      <c r="S859" t="e" vm="43">
        <f>_FV(-3,"38")</f>
        <v>#VALUE!</v>
      </c>
      <c r="T859" t="s">
        <v>26</v>
      </c>
    </row>
    <row r="860" spans="1:20" x14ac:dyDescent="0.3">
      <c r="A860" t="s">
        <v>20</v>
      </c>
      <c r="B860" s="1">
        <v>43540</v>
      </c>
      <c r="C860">
        <v>18</v>
      </c>
      <c r="D860" t="s">
        <v>47</v>
      </c>
      <c r="E860" t="s">
        <v>291</v>
      </c>
      <c r="F860" t="s">
        <v>201</v>
      </c>
      <c r="G860">
        <v>60</v>
      </c>
      <c r="H860">
        <v>63</v>
      </c>
      <c r="I860">
        <v>56</v>
      </c>
      <c r="J860" t="s">
        <v>216</v>
      </c>
      <c r="K860" t="s">
        <v>36</v>
      </c>
      <c r="L860" t="s">
        <v>577</v>
      </c>
      <c r="M860" t="s">
        <v>181</v>
      </c>
      <c r="N860" t="s">
        <v>82</v>
      </c>
      <c r="O860" t="s">
        <v>181</v>
      </c>
      <c r="P860" t="s">
        <v>92</v>
      </c>
      <c r="Q860">
        <v>229</v>
      </c>
      <c r="R860" t="s">
        <v>262</v>
      </c>
      <c r="S860" t="s">
        <v>814</v>
      </c>
      <c r="T860" t="s">
        <v>26</v>
      </c>
    </row>
    <row r="861" spans="1:20" x14ac:dyDescent="0.3">
      <c r="A861" t="s">
        <v>20</v>
      </c>
      <c r="B861" s="1">
        <v>43540</v>
      </c>
      <c r="C861">
        <v>13</v>
      </c>
      <c r="D861" t="s">
        <v>195</v>
      </c>
      <c r="E861" t="s">
        <v>195</v>
      </c>
      <c r="F861" t="s">
        <v>356</v>
      </c>
      <c r="G861">
        <v>80</v>
      </c>
      <c r="H861">
        <v>88</v>
      </c>
      <c r="I861">
        <v>78</v>
      </c>
      <c r="J861" t="s">
        <v>73</v>
      </c>
      <c r="K861" t="s">
        <v>87</v>
      </c>
      <c r="L861" t="s">
        <v>100</v>
      </c>
      <c r="M861" t="s">
        <v>283</v>
      </c>
      <c r="N861" t="s">
        <v>283</v>
      </c>
      <c r="O861" t="s">
        <v>329</v>
      </c>
      <c r="P861" t="s">
        <v>134</v>
      </c>
      <c r="Q861">
        <v>143</v>
      </c>
      <c r="R861" t="s">
        <v>125</v>
      </c>
      <c r="S861" t="s">
        <v>815</v>
      </c>
      <c r="T861" t="s">
        <v>26</v>
      </c>
    </row>
    <row r="862" spans="1:20" x14ac:dyDescent="0.3">
      <c r="A862" t="s">
        <v>20</v>
      </c>
      <c r="B862" s="1">
        <v>43540</v>
      </c>
      <c r="C862">
        <v>12</v>
      </c>
      <c r="D862" t="s">
        <v>333</v>
      </c>
      <c r="E862" t="s">
        <v>333</v>
      </c>
      <c r="F862" t="s">
        <v>79</v>
      </c>
      <c r="G862">
        <v>88</v>
      </c>
      <c r="H862">
        <v>94</v>
      </c>
      <c r="I862">
        <v>88</v>
      </c>
      <c r="J862" t="s">
        <v>136</v>
      </c>
      <c r="K862" t="s">
        <v>79</v>
      </c>
      <c r="L862" t="s">
        <v>28</v>
      </c>
      <c r="M862" t="s">
        <v>329</v>
      </c>
      <c r="N862" t="s">
        <v>273</v>
      </c>
      <c r="O862" t="s">
        <v>330</v>
      </c>
      <c r="P862" t="s">
        <v>268</v>
      </c>
      <c r="Q862">
        <v>132</v>
      </c>
      <c r="R862" t="s">
        <v>170</v>
      </c>
      <c r="S862" t="s">
        <v>816</v>
      </c>
      <c r="T862" t="s">
        <v>26</v>
      </c>
    </row>
    <row r="863" spans="1:20" x14ac:dyDescent="0.3">
      <c r="A863" t="s">
        <v>20</v>
      </c>
      <c r="B863" s="1">
        <v>43540</v>
      </c>
      <c r="C863">
        <v>2</v>
      </c>
      <c r="D863" t="s">
        <v>156</v>
      </c>
      <c r="E863" t="s">
        <v>233</v>
      </c>
      <c r="F863" t="s">
        <v>156</v>
      </c>
      <c r="G863">
        <v>83</v>
      </c>
      <c r="H863">
        <v>83</v>
      </c>
      <c r="I863">
        <v>82</v>
      </c>
      <c r="J863" t="s">
        <v>89</v>
      </c>
      <c r="K863" t="s">
        <v>81</v>
      </c>
      <c r="L863" t="s">
        <v>89</v>
      </c>
      <c r="M863" t="s">
        <v>188</v>
      </c>
      <c r="N863" t="s">
        <v>188</v>
      </c>
      <c r="O863" t="s">
        <v>209</v>
      </c>
      <c r="P863" t="s">
        <v>60</v>
      </c>
      <c r="Q863">
        <v>174</v>
      </c>
      <c r="R863" t="s">
        <v>234</v>
      </c>
      <c r="S863" t="e" vm="27">
        <f>_FV(-3,"53")</f>
        <v>#VALUE!</v>
      </c>
      <c r="T863" t="s">
        <v>26</v>
      </c>
    </row>
    <row r="864" spans="1:20" x14ac:dyDescent="0.3">
      <c r="A864" t="s">
        <v>20</v>
      </c>
      <c r="B864" s="1">
        <v>43540</v>
      </c>
      <c r="C864">
        <v>14</v>
      </c>
      <c r="D864" t="s">
        <v>215</v>
      </c>
      <c r="E864" t="s">
        <v>250</v>
      </c>
      <c r="F864" t="s">
        <v>285</v>
      </c>
      <c r="G864">
        <v>69</v>
      </c>
      <c r="H864">
        <v>79</v>
      </c>
      <c r="I864">
        <v>69</v>
      </c>
      <c r="J864" t="s">
        <v>49</v>
      </c>
      <c r="K864" t="s">
        <v>63</v>
      </c>
      <c r="L864" t="s">
        <v>216</v>
      </c>
      <c r="M864" t="s">
        <v>353</v>
      </c>
      <c r="N864" t="s">
        <v>283</v>
      </c>
      <c r="O864" t="s">
        <v>353</v>
      </c>
      <c r="P864" t="s">
        <v>127</v>
      </c>
      <c r="Q864">
        <v>171</v>
      </c>
      <c r="R864" t="s">
        <v>160</v>
      </c>
      <c r="S864" t="s">
        <v>817</v>
      </c>
      <c r="T864" t="s">
        <v>26</v>
      </c>
    </row>
    <row r="865" spans="1:20" x14ac:dyDescent="0.3">
      <c r="A865" t="s">
        <v>20</v>
      </c>
      <c r="B865" s="1">
        <v>43540</v>
      </c>
      <c r="C865">
        <v>8</v>
      </c>
      <c r="D865" t="s">
        <v>73</v>
      </c>
      <c r="E865" t="s">
        <v>73</v>
      </c>
      <c r="F865" t="s">
        <v>119</v>
      </c>
      <c r="G865">
        <v>94</v>
      </c>
      <c r="H865">
        <v>94</v>
      </c>
      <c r="I865">
        <v>93</v>
      </c>
      <c r="J865" t="s">
        <v>345</v>
      </c>
      <c r="K865" t="s">
        <v>345</v>
      </c>
      <c r="L865" t="s">
        <v>361</v>
      </c>
      <c r="M865" t="s">
        <v>180</v>
      </c>
      <c r="N865" t="s">
        <v>227</v>
      </c>
      <c r="O865" t="s">
        <v>180</v>
      </c>
      <c r="P865" t="s">
        <v>70</v>
      </c>
      <c r="Q865">
        <v>124</v>
      </c>
      <c r="R865" t="s">
        <v>134</v>
      </c>
      <c r="S865" t="e" vm="43">
        <f>_FV(-3,"38")</f>
        <v>#VALUE!</v>
      </c>
      <c r="T865" t="s">
        <v>26</v>
      </c>
    </row>
    <row r="866" spans="1:20" x14ac:dyDescent="0.3">
      <c r="A866" t="s">
        <v>20</v>
      </c>
      <c r="B866" s="1">
        <v>43540</v>
      </c>
      <c r="C866">
        <v>4</v>
      </c>
      <c r="D866" t="s">
        <v>118</v>
      </c>
      <c r="E866" t="s">
        <v>149</v>
      </c>
      <c r="F866" t="s">
        <v>118</v>
      </c>
      <c r="G866">
        <v>89</v>
      </c>
      <c r="H866">
        <v>89</v>
      </c>
      <c r="I866">
        <v>86</v>
      </c>
      <c r="J866" t="s">
        <v>100</v>
      </c>
      <c r="K866" t="s">
        <v>100</v>
      </c>
      <c r="L866" t="s">
        <v>89</v>
      </c>
      <c r="M866" t="s">
        <v>82</v>
      </c>
      <c r="N866" t="s">
        <v>90</v>
      </c>
      <c r="O866" t="s">
        <v>82</v>
      </c>
      <c r="P866" t="s">
        <v>105</v>
      </c>
      <c r="Q866">
        <v>163</v>
      </c>
      <c r="R866" t="s">
        <v>116</v>
      </c>
      <c r="S866" t="e" vm="23">
        <f>_FV(-3,"54")</f>
        <v>#VALUE!</v>
      </c>
      <c r="T866" t="s">
        <v>26</v>
      </c>
    </row>
    <row r="867" spans="1:20" x14ac:dyDescent="0.3">
      <c r="A867" t="s">
        <v>20</v>
      </c>
      <c r="B867" s="1">
        <v>43540</v>
      </c>
      <c r="C867">
        <v>3</v>
      </c>
      <c r="D867" t="s">
        <v>149</v>
      </c>
      <c r="E867" t="s">
        <v>157</v>
      </c>
      <c r="F867" t="s">
        <v>149</v>
      </c>
      <c r="G867">
        <v>86</v>
      </c>
      <c r="H867">
        <v>86</v>
      </c>
      <c r="I867">
        <v>83</v>
      </c>
      <c r="J867" t="s">
        <v>89</v>
      </c>
      <c r="K867" t="s">
        <v>89</v>
      </c>
      <c r="L867" t="s">
        <v>49</v>
      </c>
      <c r="M867" t="s">
        <v>90</v>
      </c>
      <c r="N867" t="s">
        <v>188</v>
      </c>
      <c r="O867" t="s">
        <v>90</v>
      </c>
      <c r="P867" t="s">
        <v>105</v>
      </c>
      <c r="Q867">
        <v>147</v>
      </c>
      <c r="R867" t="s">
        <v>440</v>
      </c>
      <c r="S867" t="e" vm="23">
        <f>_FV(-3,"54")</f>
        <v>#VALUE!</v>
      </c>
      <c r="T867" t="s">
        <v>26</v>
      </c>
    </row>
    <row r="868" spans="1:20" x14ac:dyDescent="0.3">
      <c r="A868" t="s">
        <v>20</v>
      </c>
      <c r="B868" s="1">
        <v>43540</v>
      </c>
      <c r="C868">
        <v>5</v>
      </c>
      <c r="D868" t="s">
        <v>58</v>
      </c>
      <c r="E868" t="s">
        <v>118</v>
      </c>
      <c r="F868" t="s">
        <v>58</v>
      </c>
      <c r="G868">
        <v>91</v>
      </c>
      <c r="H868">
        <v>91</v>
      </c>
      <c r="I868">
        <v>89</v>
      </c>
      <c r="J868" t="s">
        <v>49</v>
      </c>
      <c r="K868" t="s">
        <v>100</v>
      </c>
      <c r="L868" t="s">
        <v>49</v>
      </c>
      <c r="M868" t="s">
        <v>150</v>
      </c>
      <c r="N868" t="s">
        <v>82</v>
      </c>
      <c r="O868" t="s">
        <v>254</v>
      </c>
      <c r="P868" t="s">
        <v>111</v>
      </c>
      <c r="Q868">
        <v>134</v>
      </c>
      <c r="R868" t="s">
        <v>104</v>
      </c>
      <c r="S868" t="e" vm="23">
        <f>_FV(-3,"54")</f>
        <v>#VALUE!</v>
      </c>
      <c r="T868" t="s">
        <v>26</v>
      </c>
    </row>
    <row r="869" spans="1:20" x14ac:dyDescent="0.3">
      <c r="A869" t="s">
        <v>20</v>
      </c>
      <c r="B869" s="1">
        <v>43540</v>
      </c>
      <c r="C869">
        <v>6</v>
      </c>
      <c r="D869" t="s">
        <v>87</v>
      </c>
      <c r="E869" t="s">
        <v>58</v>
      </c>
      <c r="F869" t="s">
        <v>87</v>
      </c>
      <c r="G869">
        <v>92</v>
      </c>
      <c r="H869">
        <v>92</v>
      </c>
      <c r="I869">
        <v>91</v>
      </c>
      <c r="J869" t="s">
        <v>36</v>
      </c>
      <c r="K869" t="s">
        <v>49</v>
      </c>
      <c r="L869" t="s">
        <v>36</v>
      </c>
      <c r="M869" t="s">
        <v>227</v>
      </c>
      <c r="N869" t="s">
        <v>150</v>
      </c>
      <c r="O869" t="s">
        <v>227</v>
      </c>
      <c r="P869" t="s">
        <v>67</v>
      </c>
      <c r="Q869">
        <v>128</v>
      </c>
      <c r="R869" t="s">
        <v>147</v>
      </c>
      <c r="S869" t="e" vm="23">
        <f>_FV(-3,"54")</f>
        <v>#VALUE!</v>
      </c>
      <c r="T869" t="s">
        <v>26</v>
      </c>
    </row>
    <row r="870" spans="1:20" x14ac:dyDescent="0.3">
      <c r="A870" t="s">
        <v>20</v>
      </c>
      <c r="B870" s="1">
        <v>43540</v>
      </c>
      <c r="C870">
        <v>9</v>
      </c>
      <c r="D870" t="s">
        <v>73</v>
      </c>
      <c r="E870" t="s">
        <v>73</v>
      </c>
      <c r="F870" t="s">
        <v>65</v>
      </c>
      <c r="G870">
        <v>94</v>
      </c>
      <c r="H870">
        <v>94</v>
      </c>
      <c r="I870">
        <v>94</v>
      </c>
      <c r="J870" t="s">
        <v>36</v>
      </c>
      <c r="K870" t="s">
        <v>36</v>
      </c>
      <c r="L870" t="s">
        <v>163</v>
      </c>
      <c r="M870" t="s">
        <v>29</v>
      </c>
      <c r="N870" t="s">
        <v>29</v>
      </c>
      <c r="O870" t="s">
        <v>180</v>
      </c>
      <c r="P870" t="s">
        <v>178</v>
      </c>
      <c r="Q870">
        <v>31</v>
      </c>
      <c r="R870" t="s">
        <v>134</v>
      </c>
      <c r="S870" t="e" vm="43">
        <f>_FV(-2,"38")</f>
        <v>#VALUE!</v>
      </c>
      <c r="T870" t="s">
        <v>26</v>
      </c>
    </row>
    <row r="871" spans="1:20" x14ac:dyDescent="0.3">
      <c r="A871" t="s">
        <v>20</v>
      </c>
      <c r="B871" s="1">
        <v>43540</v>
      </c>
      <c r="C871">
        <v>15</v>
      </c>
      <c r="D871" t="s">
        <v>21</v>
      </c>
      <c r="E871" t="s">
        <v>258</v>
      </c>
      <c r="F871" t="s">
        <v>57</v>
      </c>
      <c r="G871">
        <v>64</v>
      </c>
      <c r="H871">
        <v>70</v>
      </c>
      <c r="I871">
        <v>62</v>
      </c>
      <c r="J871" t="s">
        <v>163</v>
      </c>
      <c r="K871" t="s">
        <v>119</v>
      </c>
      <c r="L871" t="s">
        <v>377</v>
      </c>
      <c r="M871" t="s">
        <v>330</v>
      </c>
      <c r="N871" t="s">
        <v>353</v>
      </c>
      <c r="O871" t="s">
        <v>306</v>
      </c>
      <c r="P871" t="s">
        <v>173</v>
      </c>
      <c r="Q871">
        <v>168</v>
      </c>
      <c r="R871" t="s">
        <v>212</v>
      </c>
      <c r="S871" t="s">
        <v>818</v>
      </c>
      <c r="T871" t="s">
        <v>26</v>
      </c>
    </row>
    <row r="872" spans="1:20" x14ac:dyDescent="0.3">
      <c r="A872" t="s">
        <v>20</v>
      </c>
      <c r="B872" s="1">
        <v>43540</v>
      </c>
      <c r="C872">
        <v>7</v>
      </c>
      <c r="D872" t="s">
        <v>73</v>
      </c>
      <c r="E872" t="s">
        <v>87</v>
      </c>
      <c r="F872" t="s">
        <v>73</v>
      </c>
      <c r="G872">
        <v>93</v>
      </c>
      <c r="H872">
        <v>93</v>
      </c>
      <c r="I872">
        <v>92</v>
      </c>
      <c r="J872" t="s">
        <v>163</v>
      </c>
      <c r="K872" t="s">
        <v>36</v>
      </c>
      <c r="L872" t="s">
        <v>361</v>
      </c>
      <c r="M872" t="s">
        <v>254</v>
      </c>
      <c r="N872" t="s">
        <v>254</v>
      </c>
      <c r="O872" t="s">
        <v>227</v>
      </c>
      <c r="P872" t="s">
        <v>133</v>
      </c>
      <c r="Q872">
        <v>109</v>
      </c>
      <c r="R872" t="s">
        <v>128</v>
      </c>
      <c r="S872" t="e" vm="23">
        <f>_FV(-3,"54")</f>
        <v>#VALUE!</v>
      </c>
      <c r="T872" t="s">
        <v>26</v>
      </c>
    </row>
    <row r="873" spans="1:20" x14ac:dyDescent="0.3">
      <c r="A873" t="s">
        <v>20</v>
      </c>
      <c r="B873" s="1">
        <v>43540</v>
      </c>
      <c r="C873">
        <v>17</v>
      </c>
      <c r="D873" t="s">
        <v>258</v>
      </c>
      <c r="E873" t="s">
        <v>297</v>
      </c>
      <c r="F873" t="s">
        <v>342</v>
      </c>
      <c r="G873">
        <v>60</v>
      </c>
      <c r="H873">
        <v>63</v>
      </c>
      <c r="I873">
        <v>57</v>
      </c>
      <c r="J873" t="s">
        <v>396</v>
      </c>
      <c r="K873" t="s">
        <v>89</v>
      </c>
      <c r="L873" t="s">
        <v>292</v>
      </c>
      <c r="M873" t="s">
        <v>82</v>
      </c>
      <c r="N873" t="s">
        <v>188</v>
      </c>
      <c r="O873" t="s">
        <v>82</v>
      </c>
      <c r="P873" t="s">
        <v>112</v>
      </c>
      <c r="Q873">
        <v>189</v>
      </c>
      <c r="R873" t="s">
        <v>164</v>
      </c>
      <c r="S873" t="s">
        <v>819</v>
      </c>
      <c r="T873" t="s">
        <v>26</v>
      </c>
    </row>
    <row r="874" spans="1:20" x14ac:dyDescent="0.3">
      <c r="A874" t="s">
        <v>20</v>
      </c>
      <c r="B874" s="1">
        <v>43540</v>
      </c>
      <c r="C874">
        <v>10</v>
      </c>
      <c r="D874" t="s">
        <v>109</v>
      </c>
      <c r="E874" t="s">
        <v>80</v>
      </c>
      <c r="F874" t="s">
        <v>73</v>
      </c>
      <c r="G874">
        <v>94</v>
      </c>
      <c r="H874">
        <v>94</v>
      </c>
      <c r="I874">
        <v>94</v>
      </c>
      <c r="J874" t="s">
        <v>49</v>
      </c>
      <c r="K874" t="s">
        <v>49</v>
      </c>
      <c r="L874" t="s">
        <v>36</v>
      </c>
      <c r="M874" t="s">
        <v>193</v>
      </c>
      <c r="N874" t="s">
        <v>193</v>
      </c>
      <c r="O874" t="s">
        <v>29</v>
      </c>
      <c r="P874" t="s">
        <v>105</v>
      </c>
      <c r="Q874">
        <v>89</v>
      </c>
      <c r="R874" t="s">
        <v>101</v>
      </c>
      <c r="S874" s="2">
        <v>8543</v>
      </c>
      <c r="T874" t="s">
        <v>26</v>
      </c>
    </row>
    <row r="875" spans="1:20" x14ac:dyDescent="0.3">
      <c r="A875" t="s">
        <v>20</v>
      </c>
      <c r="B875" s="1">
        <v>43540</v>
      </c>
      <c r="C875">
        <v>16</v>
      </c>
      <c r="D875" t="s">
        <v>220</v>
      </c>
      <c r="E875" t="s">
        <v>47</v>
      </c>
      <c r="F875" t="s">
        <v>200</v>
      </c>
      <c r="G875">
        <v>60</v>
      </c>
      <c r="H875">
        <v>65</v>
      </c>
      <c r="I875">
        <v>58</v>
      </c>
      <c r="J875" t="s">
        <v>396</v>
      </c>
      <c r="K875" t="s">
        <v>100</v>
      </c>
      <c r="L875" t="s">
        <v>388</v>
      </c>
      <c r="M875" t="s">
        <v>188</v>
      </c>
      <c r="N875" t="s">
        <v>330</v>
      </c>
      <c r="O875" t="s">
        <v>188</v>
      </c>
      <c r="P875" t="s">
        <v>127</v>
      </c>
      <c r="Q875">
        <v>182</v>
      </c>
      <c r="R875" t="s">
        <v>248</v>
      </c>
      <c r="S875" t="s">
        <v>820</v>
      </c>
      <c r="T875" t="s">
        <v>26</v>
      </c>
    </row>
    <row r="876" spans="1:20" x14ac:dyDescent="0.3">
      <c r="A876" t="s">
        <v>20</v>
      </c>
      <c r="B876" s="1">
        <v>43540</v>
      </c>
      <c r="C876">
        <v>11</v>
      </c>
      <c r="D876" t="s">
        <v>79</v>
      </c>
      <c r="E876" t="s">
        <v>58</v>
      </c>
      <c r="F876" t="s">
        <v>109</v>
      </c>
      <c r="G876">
        <v>94</v>
      </c>
      <c r="H876">
        <v>94</v>
      </c>
      <c r="I876">
        <v>94</v>
      </c>
      <c r="J876" t="s">
        <v>28</v>
      </c>
      <c r="K876" t="s">
        <v>64</v>
      </c>
      <c r="L876" t="s">
        <v>49</v>
      </c>
      <c r="M876" t="s">
        <v>330</v>
      </c>
      <c r="N876" t="s">
        <v>330</v>
      </c>
      <c r="O876" t="s">
        <v>193</v>
      </c>
      <c r="P876" t="s">
        <v>83</v>
      </c>
      <c r="Q876">
        <v>121</v>
      </c>
      <c r="R876" t="s">
        <v>183</v>
      </c>
      <c r="S876" t="s">
        <v>821</v>
      </c>
      <c r="T876" t="s">
        <v>26</v>
      </c>
    </row>
    <row r="877" spans="1:20" x14ac:dyDescent="0.3">
      <c r="A877" t="s">
        <v>20</v>
      </c>
      <c r="B877" s="1">
        <v>43540</v>
      </c>
      <c r="C877">
        <v>22</v>
      </c>
      <c r="D877" t="s">
        <v>157</v>
      </c>
      <c r="E877" t="s">
        <v>256</v>
      </c>
      <c r="F877" t="s">
        <v>157</v>
      </c>
      <c r="G877">
        <v>75</v>
      </c>
      <c r="H877">
        <v>75</v>
      </c>
      <c r="I877">
        <v>67</v>
      </c>
      <c r="J877" t="s">
        <v>368</v>
      </c>
      <c r="K877" t="s">
        <v>224</v>
      </c>
      <c r="L877" t="s">
        <v>577</v>
      </c>
      <c r="M877" t="s">
        <v>51</v>
      </c>
      <c r="N877" t="s">
        <v>39</v>
      </c>
      <c r="O877" t="s">
        <v>51</v>
      </c>
      <c r="P877" t="s">
        <v>70</v>
      </c>
      <c r="Q877">
        <v>140</v>
      </c>
      <c r="R877" t="s">
        <v>234</v>
      </c>
      <c r="S877" t="s">
        <v>822</v>
      </c>
      <c r="T877" t="s">
        <v>26</v>
      </c>
    </row>
    <row r="878" spans="1:20" x14ac:dyDescent="0.3">
      <c r="A878" t="s">
        <v>20</v>
      </c>
      <c r="B878" s="1">
        <v>43540</v>
      </c>
      <c r="C878">
        <v>19</v>
      </c>
      <c r="D878" t="s">
        <v>297</v>
      </c>
      <c r="E878" t="s">
        <v>297</v>
      </c>
      <c r="F878" t="s">
        <v>335</v>
      </c>
      <c r="G878">
        <v>57</v>
      </c>
      <c r="H878">
        <v>62</v>
      </c>
      <c r="I878">
        <v>57</v>
      </c>
      <c r="J878" t="s">
        <v>377</v>
      </c>
      <c r="K878" t="s">
        <v>36</v>
      </c>
      <c r="L878" t="s">
        <v>368</v>
      </c>
      <c r="M878" t="s">
        <v>51</v>
      </c>
      <c r="N878" t="s">
        <v>181</v>
      </c>
      <c r="O878" t="s">
        <v>51</v>
      </c>
      <c r="P878" t="s">
        <v>127</v>
      </c>
      <c r="Q878">
        <v>229</v>
      </c>
      <c r="R878" t="s">
        <v>262</v>
      </c>
      <c r="S878" t="s">
        <v>823</v>
      </c>
      <c r="T878" t="s">
        <v>26</v>
      </c>
    </row>
    <row r="879" spans="1:20" x14ac:dyDescent="0.3">
      <c r="A879" t="s">
        <v>20</v>
      </c>
      <c r="B879" s="1">
        <v>43540</v>
      </c>
      <c r="C879">
        <v>21</v>
      </c>
      <c r="D879" t="s">
        <v>256</v>
      </c>
      <c r="E879" t="s">
        <v>21</v>
      </c>
      <c r="F879" t="s">
        <v>256</v>
      </c>
      <c r="G879">
        <v>67</v>
      </c>
      <c r="H879">
        <v>67</v>
      </c>
      <c r="I879">
        <v>60</v>
      </c>
      <c r="J879" t="s">
        <v>373</v>
      </c>
      <c r="K879" t="s">
        <v>345</v>
      </c>
      <c r="L879" t="s">
        <v>388</v>
      </c>
      <c r="M879" t="s">
        <v>39</v>
      </c>
      <c r="N879" t="s">
        <v>39</v>
      </c>
      <c r="O879" t="s">
        <v>197</v>
      </c>
      <c r="P879" t="s">
        <v>134</v>
      </c>
      <c r="Q879">
        <v>149</v>
      </c>
      <c r="R879" t="s">
        <v>248</v>
      </c>
      <c r="S879" t="s">
        <v>824</v>
      </c>
      <c r="T879" t="s">
        <v>26</v>
      </c>
    </row>
    <row r="880" spans="1:20" x14ac:dyDescent="0.3">
      <c r="A880" t="s">
        <v>20</v>
      </c>
      <c r="B880" s="1">
        <v>43540</v>
      </c>
      <c r="C880">
        <v>23</v>
      </c>
      <c r="D880" t="s">
        <v>272</v>
      </c>
      <c r="E880" t="s">
        <v>157</v>
      </c>
      <c r="F880" t="s">
        <v>72</v>
      </c>
      <c r="G880">
        <v>81</v>
      </c>
      <c r="H880">
        <v>81</v>
      </c>
      <c r="I880">
        <v>75</v>
      </c>
      <c r="J880" t="s">
        <v>361</v>
      </c>
      <c r="K880" t="s">
        <v>361</v>
      </c>
      <c r="L880" t="s">
        <v>368</v>
      </c>
      <c r="M880" t="s">
        <v>232</v>
      </c>
      <c r="N880" t="s">
        <v>232</v>
      </c>
      <c r="O880" t="s">
        <v>51</v>
      </c>
      <c r="P880" t="s">
        <v>133</v>
      </c>
      <c r="Q880">
        <v>169</v>
      </c>
      <c r="R880" t="s">
        <v>176</v>
      </c>
      <c r="S880" t="e" vm="27">
        <f>_FV(-3,"53")</f>
        <v>#VALUE!</v>
      </c>
      <c r="T880" t="s">
        <v>26</v>
      </c>
    </row>
    <row r="881" spans="1:20" x14ac:dyDescent="0.3">
      <c r="A881" t="s">
        <v>20</v>
      </c>
      <c r="B881" s="1">
        <v>43540</v>
      </c>
      <c r="C881">
        <v>20</v>
      </c>
      <c r="D881" t="s">
        <v>48</v>
      </c>
      <c r="E881" t="s">
        <v>297</v>
      </c>
      <c r="F881" t="s">
        <v>205</v>
      </c>
      <c r="G881">
        <v>60</v>
      </c>
      <c r="H881">
        <v>65</v>
      </c>
      <c r="I881">
        <v>55</v>
      </c>
      <c r="J881" t="s">
        <v>368</v>
      </c>
      <c r="K881" t="s">
        <v>345</v>
      </c>
      <c r="L881" t="s">
        <v>389</v>
      </c>
      <c r="M881" t="s">
        <v>197</v>
      </c>
      <c r="N881" t="s">
        <v>51</v>
      </c>
      <c r="O881" t="s">
        <v>197</v>
      </c>
      <c r="P881" t="s">
        <v>92</v>
      </c>
      <c r="Q881">
        <v>181</v>
      </c>
      <c r="R881" t="s">
        <v>164</v>
      </c>
      <c r="S881" t="s">
        <v>825</v>
      </c>
      <c r="T881" t="s">
        <v>26</v>
      </c>
    </row>
    <row r="882" spans="1:20" x14ac:dyDescent="0.3">
      <c r="A882" t="s">
        <v>20</v>
      </c>
      <c r="B882" s="1">
        <v>43541</v>
      </c>
      <c r="C882">
        <v>17</v>
      </c>
      <c r="D882" t="s">
        <v>342</v>
      </c>
      <c r="E882" t="s">
        <v>214</v>
      </c>
      <c r="F882" t="s">
        <v>243</v>
      </c>
      <c r="G882">
        <v>62</v>
      </c>
      <c r="H882">
        <v>66</v>
      </c>
      <c r="I882">
        <v>57</v>
      </c>
      <c r="J882" t="s">
        <v>377</v>
      </c>
      <c r="K882" t="s">
        <v>119</v>
      </c>
      <c r="L882" t="s">
        <v>383</v>
      </c>
      <c r="M882" t="s">
        <v>254</v>
      </c>
      <c r="N882" t="s">
        <v>90</v>
      </c>
      <c r="O882" t="s">
        <v>254</v>
      </c>
      <c r="P882" t="s">
        <v>116</v>
      </c>
      <c r="Q882">
        <v>269</v>
      </c>
      <c r="R882" t="s">
        <v>212</v>
      </c>
      <c r="S882" t="s">
        <v>826</v>
      </c>
      <c r="T882" t="s">
        <v>26</v>
      </c>
    </row>
    <row r="883" spans="1:20" x14ac:dyDescent="0.3">
      <c r="A883" t="s">
        <v>20</v>
      </c>
      <c r="B883" s="1">
        <v>43541</v>
      </c>
      <c r="C883">
        <v>3</v>
      </c>
      <c r="D883" t="s">
        <v>148</v>
      </c>
      <c r="E883" t="s">
        <v>72</v>
      </c>
      <c r="F883" t="s">
        <v>148</v>
      </c>
      <c r="G883">
        <v>84</v>
      </c>
      <c r="H883">
        <v>84</v>
      </c>
      <c r="I883">
        <v>82</v>
      </c>
      <c r="J883" t="s">
        <v>396</v>
      </c>
      <c r="K883" t="s">
        <v>35</v>
      </c>
      <c r="L883" t="s">
        <v>396</v>
      </c>
      <c r="M883" t="s">
        <v>91</v>
      </c>
      <c r="N883" t="s">
        <v>193</v>
      </c>
      <c r="O883" t="s">
        <v>328</v>
      </c>
      <c r="P883" t="s">
        <v>77</v>
      </c>
      <c r="Q883">
        <v>168</v>
      </c>
      <c r="R883" t="s">
        <v>262</v>
      </c>
      <c r="S883" t="e" vm="23">
        <f>_FV(-3,"54")</f>
        <v>#VALUE!</v>
      </c>
      <c r="T883" t="s">
        <v>26</v>
      </c>
    </row>
    <row r="884" spans="1:20" x14ac:dyDescent="0.3">
      <c r="A884" t="s">
        <v>20</v>
      </c>
      <c r="B884" s="1">
        <v>43541</v>
      </c>
      <c r="C884">
        <v>0</v>
      </c>
      <c r="D884" t="s">
        <v>233</v>
      </c>
      <c r="E884" t="s">
        <v>192</v>
      </c>
      <c r="F884" t="s">
        <v>272</v>
      </c>
      <c r="G884">
        <v>83</v>
      </c>
      <c r="H884">
        <v>83</v>
      </c>
      <c r="I884">
        <v>81</v>
      </c>
      <c r="J884" t="s">
        <v>64</v>
      </c>
      <c r="K884" t="s">
        <v>64</v>
      </c>
      <c r="L884" t="s">
        <v>361</v>
      </c>
      <c r="M884" t="s">
        <v>150</v>
      </c>
      <c r="N884" t="s">
        <v>150</v>
      </c>
      <c r="O884" t="s">
        <v>232</v>
      </c>
      <c r="P884" t="s">
        <v>115</v>
      </c>
      <c r="Q884">
        <v>174</v>
      </c>
      <c r="R884" t="s">
        <v>104</v>
      </c>
      <c r="S884" t="e" vm="74">
        <f>_FV(-3,"27")</f>
        <v>#VALUE!</v>
      </c>
      <c r="T884" t="s">
        <v>26</v>
      </c>
    </row>
    <row r="885" spans="1:20" x14ac:dyDescent="0.3">
      <c r="A885" t="s">
        <v>20</v>
      </c>
      <c r="B885" s="1">
        <v>43541</v>
      </c>
      <c r="C885">
        <v>13</v>
      </c>
      <c r="D885" t="s">
        <v>279</v>
      </c>
      <c r="E885" t="s">
        <v>228</v>
      </c>
      <c r="F885" t="s">
        <v>272</v>
      </c>
      <c r="G885">
        <v>76</v>
      </c>
      <c r="H885">
        <v>84</v>
      </c>
      <c r="I885">
        <v>75</v>
      </c>
      <c r="J885" t="s">
        <v>345</v>
      </c>
      <c r="K885" t="s">
        <v>28</v>
      </c>
      <c r="L885" t="s">
        <v>216</v>
      </c>
      <c r="M885" t="s">
        <v>283</v>
      </c>
      <c r="N885" t="s">
        <v>357</v>
      </c>
      <c r="O885" t="s">
        <v>273</v>
      </c>
      <c r="P885" t="s">
        <v>127</v>
      </c>
      <c r="Q885">
        <v>164</v>
      </c>
      <c r="R885" t="s">
        <v>230</v>
      </c>
      <c r="S885" t="s">
        <v>787</v>
      </c>
      <c r="T885" t="s">
        <v>26</v>
      </c>
    </row>
    <row r="886" spans="1:20" x14ac:dyDescent="0.3">
      <c r="A886" t="s">
        <v>20</v>
      </c>
      <c r="B886" s="1">
        <v>43541</v>
      </c>
      <c r="C886">
        <v>1</v>
      </c>
      <c r="D886" t="s">
        <v>157</v>
      </c>
      <c r="E886" t="s">
        <v>233</v>
      </c>
      <c r="F886" t="s">
        <v>157</v>
      </c>
      <c r="G886">
        <v>82</v>
      </c>
      <c r="H886">
        <v>84</v>
      </c>
      <c r="I886">
        <v>82</v>
      </c>
      <c r="J886" t="s">
        <v>89</v>
      </c>
      <c r="K886" t="s">
        <v>119</v>
      </c>
      <c r="L886" t="s">
        <v>89</v>
      </c>
      <c r="M886" t="s">
        <v>142</v>
      </c>
      <c r="N886" t="s">
        <v>142</v>
      </c>
      <c r="O886" t="s">
        <v>150</v>
      </c>
      <c r="P886" t="s">
        <v>105</v>
      </c>
      <c r="Q886">
        <v>156</v>
      </c>
      <c r="R886" t="s">
        <v>222</v>
      </c>
      <c r="S886" t="e" vm="23">
        <f>_FV(-3,"54")</f>
        <v>#VALUE!</v>
      </c>
      <c r="T886" t="s">
        <v>26</v>
      </c>
    </row>
    <row r="887" spans="1:20" x14ac:dyDescent="0.3">
      <c r="A887" t="s">
        <v>20</v>
      </c>
      <c r="B887" s="1">
        <v>43541</v>
      </c>
      <c r="C887">
        <v>10</v>
      </c>
      <c r="D887" t="s">
        <v>99</v>
      </c>
      <c r="E887" t="s">
        <v>28</v>
      </c>
      <c r="F887" t="s">
        <v>99</v>
      </c>
      <c r="G887">
        <v>94</v>
      </c>
      <c r="H887">
        <v>94</v>
      </c>
      <c r="I887">
        <v>93</v>
      </c>
      <c r="J887" t="s">
        <v>396</v>
      </c>
      <c r="K887" t="s">
        <v>35</v>
      </c>
      <c r="L887" t="s">
        <v>396</v>
      </c>
      <c r="M887" t="s">
        <v>188</v>
      </c>
      <c r="N887" t="s">
        <v>188</v>
      </c>
      <c r="O887" t="s">
        <v>123</v>
      </c>
      <c r="P887" t="s">
        <v>105</v>
      </c>
      <c r="Q887">
        <v>113</v>
      </c>
      <c r="R887" t="s">
        <v>183</v>
      </c>
      <c r="S887" t="s">
        <v>827</v>
      </c>
      <c r="T887" t="s">
        <v>26</v>
      </c>
    </row>
    <row r="888" spans="1:20" x14ac:dyDescent="0.3">
      <c r="A888" t="s">
        <v>20</v>
      </c>
      <c r="B888" s="1">
        <v>43541</v>
      </c>
      <c r="C888">
        <v>2</v>
      </c>
      <c r="D888" t="s">
        <v>72</v>
      </c>
      <c r="E888" t="s">
        <v>356</v>
      </c>
      <c r="F888" t="s">
        <v>72</v>
      </c>
      <c r="G888">
        <v>82</v>
      </c>
      <c r="H888">
        <v>82</v>
      </c>
      <c r="I888">
        <v>81</v>
      </c>
      <c r="J888" t="s">
        <v>35</v>
      </c>
      <c r="K888" t="s">
        <v>49</v>
      </c>
      <c r="L888" t="s">
        <v>35</v>
      </c>
      <c r="M888" t="s">
        <v>328</v>
      </c>
      <c r="N888" t="s">
        <v>188</v>
      </c>
      <c r="O888" t="s">
        <v>142</v>
      </c>
      <c r="P888" t="s">
        <v>60</v>
      </c>
      <c r="Q888">
        <v>166</v>
      </c>
      <c r="R888" t="s">
        <v>354</v>
      </c>
      <c r="S888" t="e" vm="23">
        <f>_FV(-3,"54")</f>
        <v>#VALUE!</v>
      </c>
      <c r="T888" t="s">
        <v>26</v>
      </c>
    </row>
    <row r="889" spans="1:20" x14ac:dyDescent="0.3">
      <c r="A889" t="s">
        <v>20</v>
      </c>
      <c r="B889" s="1">
        <v>43541</v>
      </c>
      <c r="C889">
        <v>8</v>
      </c>
      <c r="D889" t="s">
        <v>64</v>
      </c>
      <c r="E889" t="s">
        <v>119</v>
      </c>
      <c r="F889" t="s">
        <v>81</v>
      </c>
      <c r="G889">
        <v>93</v>
      </c>
      <c r="H889">
        <v>93</v>
      </c>
      <c r="I889">
        <v>92</v>
      </c>
      <c r="J889" t="s">
        <v>216</v>
      </c>
      <c r="K889" t="s">
        <v>216</v>
      </c>
      <c r="L889" t="s">
        <v>377</v>
      </c>
      <c r="M889" t="s">
        <v>227</v>
      </c>
      <c r="N889" t="s">
        <v>150</v>
      </c>
      <c r="O889" t="s">
        <v>227</v>
      </c>
      <c r="P889" t="s">
        <v>174</v>
      </c>
      <c r="Q889">
        <v>127</v>
      </c>
      <c r="R889" t="s">
        <v>124</v>
      </c>
      <c r="S889" t="e" vm="27">
        <f>_FV(-3,"53")</f>
        <v>#VALUE!</v>
      </c>
      <c r="T889" t="s">
        <v>26</v>
      </c>
    </row>
    <row r="890" spans="1:20" x14ac:dyDescent="0.3">
      <c r="A890" t="s">
        <v>20</v>
      </c>
      <c r="B890" s="1">
        <v>43541</v>
      </c>
      <c r="C890">
        <v>7</v>
      </c>
      <c r="D890" t="s">
        <v>64</v>
      </c>
      <c r="E890" t="s">
        <v>65</v>
      </c>
      <c r="F890" t="s">
        <v>64</v>
      </c>
      <c r="G890">
        <v>92</v>
      </c>
      <c r="H890">
        <v>92</v>
      </c>
      <c r="I890">
        <v>91</v>
      </c>
      <c r="J890" t="s">
        <v>216</v>
      </c>
      <c r="K890" t="s">
        <v>35</v>
      </c>
      <c r="L890" t="s">
        <v>396</v>
      </c>
      <c r="M890" t="s">
        <v>254</v>
      </c>
      <c r="N890" t="s">
        <v>82</v>
      </c>
      <c r="O890" t="s">
        <v>254</v>
      </c>
      <c r="P890" t="s">
        <v>178</v>
      </c>
      <c r="Q890">
        <v>152</v>
      </c>
      <c r="R890" t="s">
        <v>60</v>
      </c>
      <c r="S890" t="e" vm="23">
        <f>_FV(-3,"54")</f>
        <v>#VALUE!</v>
      </c>
      <c r="T890" t="s">
        <v>26</v>
      </c>
    </row>
    <row r="891" spans="1:20" x14ac:dyDescent="0.3">
      <c r="A891" t="s">
        <v>20</v>
      </c>
      <c r="B891" s="1">
        <v>43541</v>
      </c>
      <c r="C891">
        <v>5</v>
      </c>
      <c r="D891" t="s">
        <v>63</v>
      </c>
      <c r="E891" t="s">
        <v>95</v>
      </c>
      <c r="F891" t="s">
        <v>63</v>
      </c>
      <c r="G891">
        <v>89</v>
      </c>
      <c r="H891">
        <v>89</v>
      </c>
      <c r="I891">
        <v>86</v>
      </c>
      <c r="J891" t="s">
        <v>396</v>
      </c>
      <c r="K891" t="s">
        <v>35</v>
      </c>
      <c r="L891" t="s">
        <v>396</v>
      </c>
      <c r="M891" t="s">
        <v>209</v>
      </c>
      <c r="N891" t="s">
        <v>328</v>
      </c>
      <c r="O891" t="s">
        <v>209</v>
      </c>
      <c r="P891" t="s">
        <v>105</v>
      </c>
      <c r="Q891">
        <v>187</v>
      </c>
      <c r="R891" t="s">
        <v>92</v>
      </c>
      <c r="S891" t="e" vm="23">
        <f>_FV(-3,"54")</f>
        <v>#VALUE!</v>
      </c>
      <c r="T891" t="s">
        <v>26</v>
      </c>
    </row>
    <row r="892" spans="1:20" x14ac:dyDescent="0.3">
      <c r="A892" t="s">
        <v>20</v>
      </c>
      <c r="B892" s="1">
        <v>43541</v>
      </c>
      <c r="C892">
        <v>16</v>
      </c>
      <c r="D892" t="s">
        <v>47</v>
      </c>
      <c r="E892" t="s">
        <v>34</v>
      </c>
      <c r="F892" t="s">
        <v>27</v>
      </c>
      <c r="G892">
        <v>58</v>
      </c>
      <c r="H892">
        <v>61</v>
      </c>
      <c r="I892">
        <v>55</v>
      </c>
      <c r="J892" t="s">
        <v>37</v>
      </c>
      <c r="K892" t="s">
        <v>44</v>
      </c>
      <c r="L892" t="s">
        <v>579</v>
      </c>
      <c r="M892" t="s">
        <v>90</v>
      </c>
      <c r="N892" t="s">
        <v>315</v>
      </c>
      <c r="O892" t="s">
        <v>90</v>
      </c>
      <c r="P892" t="s">
        <v>86</v>
      </c>
      <c r="Q892">
        <v>192</v>
      </c>
      <c r="R892" t="s">
        <v>262</v>
      </c>
      <c r="S892" t="s">
        <v>828</v>
      </c>
      <c r="T892" t="s">
        <v>26</v>
      </c>
    </row>
    <row r="893" spans="1:20" x14ac:dyDescent="0.3">
      <c r="A893" t="s">
        <v>20</v>
      </c>
      <c r="B893" s="1">
        <v>43541</v>
      </c>
      <c r="C893">
        <v>15</v>
      </c>
      <c r="D893" t="s">
        <v>335</v>
      </c>
      <c r="E893" t="s">
        <v>201</v>
      </c>
      <c r="F893" t="s">
        <v>261</v>
      </c>
      <c r="G893">
        <v>58</v>
      </c>
      <c r="H893">
        <v>66</v>
      </c>
      <c r="I893">
        <v>57</v>
      </c>
      <c r="J893" t="s">
        <v>368</v>
      </c>
      <c r="K893" t="s">
        <v>44</v>
      </c>
      <c r="L893" t="s">
        <v>583</v>
      </c>
      <c r="M893" t="s">
        <v>315</v>
      </c>
      <c r="N893" t="s">
        <v>329</v>
      </c>
      <c r="O893" t="s">
        <v>315</v>
      </c>
      <c r="P893" t="s">
        <v>183</v>
      </c>
      <c r="Q893">
        <v>171</v>
      </c>
      <c r="R893" t="s">
        <v>248</v>
      </c>
      <c r="S893" t="s">
        <v>829</v>
      </c>
      <c r="T893" t="s">
        <v>26</v>
      </c>
    </row>
    <row r="894" spans="1:20" x14ac:dyDescent="0.3">
      <c r="A894" t="s">
        <v>20</v>
      </c>
      <c r="B894" s="1">
        <v>43541</v>
      </c>
      <c r="C894">
        <v>9</v>
      </c>
      <c r="D894" t="s">
        <v>81</v>
      </c>
      <c r="E894" t="s">
        <v>64</v>
      </c>
      <c r="F894" t="s">
        <v>81</v>
      </c>
      <c r="G894">
        <v>93</v>
      </c>
      <c r="H894">
        <v>93</v>
      </c>
      <c r="I894">
        <v>93</v>
      </c>
      <c r="J894" t="s">
        <v>396</v>
      </c>
      <c r="K894" t="s">
        <v>35</v>
      </c>
      <c r="L894" t="s">
        <v>396</v>
      </c>
      <c r="M894" t="s">
        <v>123</v>
      </c>
      <c r="N894" t="s">
        <v>123</v>
      </c>
      <c r="O894" t="s">
        <v>227</v>
      </c>
      <c r="P894" t="s">
        <v>76</v>
      </c>
      <c r="Q894">
        <v>138</v>
      </c>
      <c r="R894" t="s">
        <v>124</v>
      </c>
      <c r="S894" t="e" vm="30">
        <f>_FV(-3,"36")</f>
        <v>#VALUE!</v>
      </c>
      <c r="T894" t="s">
        <v>26</v>
      </c>
    </row>
    <row r="895" spans="1:20" x14ac:dyDescent="0.3">
      <c r="A895" t="s">
        <v>20</v>
      </c>
      <c r="B895" s="1">
        <v>43541</v>
      </c>
      <c r="C895">
        <v>4</v>
      </c>
      <c r="D895" t="s">
        <v>95</v>
      </c>
      <c r="E895" t="s">
        <v>148</v>
      </c>
      <c r="F895" t="s">
        <v>95</v>
      </c>
      <c r="G895">
        <v>86</v>
      </c>
      <c r="H895">
        <v>86</v>
      </c>
      <c r="I895">
        <v>84</v>
      </c>
      <c r="J895" t="s">
        <v>396</v>
      </c>
      <c r="K895" t="s">
        <v>35</v>
      </c>
      <c r="L895" t="s">
        <v>396</v>
      </c>
      <c r="M895" t="s">
        <v>328</v>
      </c>
      <c r="N895" t="s">
        <v>244</v>
      </c>
      <c r="O895" t="s">
        <v>328</v>
      </c>
      <c r="P895" t="s">
        <v>83</v>
      </c>
      <c r="Q895">
        <v>180</v>
      </c>
      <c r="R895" t="s">
        <v>40</v>
      </c>
      <c r="S895" t="e" vm="23">
        <f>_FV(-3,"54")</f>
        <v>#VALUE!</v>
      </c>
      <c r="T895" t="s">
        <v>26</v>
      </c>
    </row>
    <row r="896" spans="1:20" x14ac:dyDescent="0.3">
      <c r="A896" t="s">
        <v>20</v>
      </c>
      <c r="B896" s="1">
        <v>43541</v>
      </c>
      <c r="C896">
        <v>6</v>
      </c>
      <c r="D896" t="s">
        <v>65</v>
      </c>
      <c r="E896" t="s">
        <v>63</v>
      </c>
      <c r="F896" t="s">
        <v>119</v>
      </c>
      <c r="G896">
        <v>91</v>
      </c>
      <c r="H896">
        <v>91</v>
      </c>
      <c r="I896">
        <v>89</v>
      </c>
      <c r="J896" t="s">
        <v>216</v>
      </c>
      <c r="K896" t="s">
        <v>216</v>
      </c>
      <c r="L896" t="s">
        <v>377</v>
      </c>
      <c r="M896" t="s">
        <v>82</v>
      </c>
      <c r="N896" t="s">
        <v>209</v>
      </c>
      <c r="O896" t="s">
        <v>82</v>
      </c>
      <c r="P896" t="s">
        <v>178</v>
      </c>
      <c r="Q896">
        <v>160</v>
      </c>
      <c r="R896" t="s">
        <v>128</v>
      </c>
      <c r="S896" t="e" vm="23">
        <f>_FV(-3,"54")</f>
        <v>#VALUE!</v>
      </c>
      <c r="T896" t="s">
        <v>26</v>
      </c>
    </row>
    <row r="897" spans="1:20" x14ac:dyDescent="0.3">
      <c r="A897" t="s">
        <v>20</v>
      </c>
      <c r="B897" s="1">
        <v>43541</v>
      </c>
      <c r="C897">
        <v>14</v>
      </c>
      <c r="D897" t="s">
        <v>243</v>
      </c>
      <c r="E897" t="s">
        <v>205</v>
      </c>
      <c r="F897" t="s">
        <v>279</v>
      </c>
      <c r="G897">
        <v>65</v>
      </c>
      <c r="H897">
        <v>76</v>
      </c>
      <c r="I897">
        <v>64</v>
      </c>
      <c r="J897" t="s">
        <v>44</v>
      </c>
      <c r="K897" t="s">
        <v>64</v>
      </c>
      <c r="L897" t="s">
        <v>292</v>
      </c>
      <c r="M897" t="s">
        <v>329</v>
      </c>
      <c r="N897" t="s">
        <v>283</v>
      </c>
      <c r="O897" t="s">
        <v>329</v>
      </c>
      <c r="P897" t="s">
        <v>128</v>
      </c>
      <c r="Q897">
        <v>160</v>
      </c>
      <c r="R897" t="s">
        <v>262</v>
      </c>
      <c r="S897" t="s">
        <v>830</v>
      </c>
      <c r="T897" t="s">
        <v>26</v>
      </c>
    </row>
    <row r="898" spans="1:20" x14ac:dyDescent="0.3">
      <c r="A898" t="s">
        <v>20</v>
      </c>
      <c r="B898" s="1">
        <v>43541</v>
      </c>
      <c r="C898">
        <v>19</v>
      </c>
      <c r="D898" t="s">
        <v>34</v>
      </c>
      <c r="E898" t="s">
        <v>370</v>
      </c>
      <c r="F898" t="s">
        <v>258</v>
      </c>
      <c r="G898">
        <v>54</v>
      </c>
      <c r="H898">
        <v>60</v>
      </c>
      <c r="I898">
        <v>52</v>
      </c>
      <c r="J898" t="s">
        <v>577</v>
      </c>
      <c r="K898" t="s">
        <v>216</v>
      </c>
      <c r="L898" t="s">
        <v>570</v>
      </c>
      <c r="M898" t="s">
        <v>39</v>
      </c>
      <c r="N898" t="s">
        <v>190</v>
      </c>
      <c r="O898" t="s">
        <v>39</v>
      </c>
      <c r="P898" t="s">
        <v>86</v>
      </c>
      <c r="Q898">
        <v>243</v>
      </c>
      <c r="R898" t="s">
        <v>143</v>
      </c>
      <c r="S898" t="s">
        <v>831</v>
      </c>
      <c r="T898" t="s">
        <v>26</v>
      </c>
    </row>
    <row r="899" spans="1:20" x14ac:dyDescent="0.3">
      <c r="A899" t="s">
        <v>20</v>
      </c>
      <c r="B899" s="1">
        <v>43541</v>
      </c>
      <c r="C899">
        <v>11</v>
      </c>
      <c r="D899" t="s">
        <v>80</v>
      </c>
      <c r="E899" t="s">
        <v>80</v>
      </c>
      <c r="F899" t="s">
        <v>99</v>
      </c>
      <c r="G899">
        <v>93</v>
      </c>
      <c r="H899">
        <v>94</v>
      </c>
      <c r="I899">
        <v>93</v>
      </c>
      <c r="J899" t="s">
        <v>49</v>
      </c>
      <c r="K899" t="s">
        <v>49</v>
      </c>
      <c r="L899" t="s">
        <v>396</v>
      </c>
      <c r="M899" t="s">
        <v>312</v>
      </c>
      <c r="N899" t="s">
        <v>312</v>
      </c>
      <c r="O899" t="s">
        <v>188</v>
      </c>
      <c r="P899" t="s">
        <v>83</v>
      </c>
      <c r="Q899">
        <v>132</v>
      </c>
      <c r="R899" t="s">
        <v>24</v>
      </c>
      <c r="S899" t="s">
        <v>832</v>
      </c>
      <c r="T899" t="s">
        <v>26</v>
      </c>
    </row>
    <row r="900" spans="1:20" x14ac:dyDescent="0.3">
      <c r="A900" t="s">
        <v>20</v>
      </c>
      <c r="B900" s="1">
        <v>43541</v>
      </c>
      <c r="C900">
        <v>23</v>
      </c>
      <c r="D900" t="s">
        <v>275</v>
      </c>
      <c r="E900" t="s">
        <v>219</v>
      </c>
      <c r="F900" t="s">
        <v>275</v>
      </c>
      <c r="G900">
        <v>69</v>
      </c>
      <c r="H900">
        <v>69</v>
      </c>
      <c r="I900">
        <v>66</v>
      </c>
      <c r="J900" t="s">
        <v>361</v>
      </c>
      <c r="K900" t="s">
        <v>361</v>
      </c>
      <c r="L900" t="s">
        <v>396</v>
      </c>
      <c r="M900" t="s">
        <v>227</v>
      </c>
      <c r="N900" t="s">
        <v>227</v>
      </c>
      <c r="O900" t="s">
        <v>298</v>
      </c>
      <c r="P900" t="s">
        <v>101</v>
      </c>
      <c r="Q900">
        <v>206</v>
      </c>
      <c r="R900" t="s">
        <v>145</v>
      </c>
      <c r="S900" t="e" vm="23">
        <f>_FV(-3,"54")</f>
        <v>#VALUE!</v>
      </c>
      <c r="T900" t="s">
        <v>26</v>
      </c>
    </row>
    <row r="901" spans="1:20" x14ac:dyDescent="0.3">
      <c r="A901" t="s">
        <v>20</v>
      </c>
      <c r="B901" s="1">
        <v>43541</v>
      </c>
      <c r="C901">
        <v>18</v>
      </c>
      <c r="D901" t="s">
        <v>317</v>
      </c>
      <c r="E901" t="s">
        <v>214</v>
      </c>
      <c r="F901" t="s">
        <v>342</v>
      </c>
      <c r="G901">
        <v>55</v>
      </c>
      <c r="H901">
        <v>63</v>
      </c>
      <c r="I901">
        <v>52</v>
      </c>
      <c r="J901" t="s">
        <v>588</v>
      </c>
      <c r="K901" t="s">
        <v>49</v>
      </c>
      <c r="L901" t="s">
        <v>570</v>
      </c>
      <c r="M901" t="s">
        <v>190</v>
      </c>
      <c r="N901" t="s">
        <v>254</v>
      </c>
      <c r="O901" t="s">
        <v>190</v>
      </c>
      <c r="P901" t="s">
        <v>24</v>
      </c>
      <c r="Q901">
        <v>250</v>
      </c>
      <c r="R901" t="s">
        <v>259</v>
      </c>
      <c r="S901" t="s">
        <v>833</v>
      </c>
      <c r="T901" t="s">
        <v>26</v>
      </c>
    </row>
    <row r="902" spans="1:20" x14ac:dyDescent="0.3">
      <c r="A902" t="s">
        <v>20</v>
      </c>
      <c r="B902" s="1">
        <v>43541</v>
      </c>
      <c r="C902">
        <v>22</v>
      </c>
      <c r="D902" t="s">
        <v>219</v>
      </c>
      <c r="E902" t="s">
        <v>205</v>
      </c>
      <c r="F902" t="s">
        <v>219</v>
      </c>
      <c r="G902">
        <v>67</v>
      </c>
      <c r="H902">
        <v>67</v>
      </c>
      <c r="I902">
        <v>60</v>
      </c>
      <c r="J902" t="s">
        <v>44</v>
      </c>
      <c r="K902" t="s">
        <v>361</v>
      </c>
      <c r="L902" t="s">
        <v>577</v>
      </c>
      <c r="M902" t="s">
        <v>298</v>
      </c>
      <c r="N902" t="s">
        <v>298</v>
      </c>
      <c r="O902" t="s">
        <v>51</v>
      </c>
      <c r="P902" t="s">
        <v>173</v>
      </c>
      <c r="Q902">
        <v>212</v>
      </c>
      <c r="R902" t="s">
        <v>287</v>
      </c>
      <c r="S902" t="s">
        <v>834</v>
      </c>
      <c r="T902" t="s">
        <v>26</v>
      </c>
    </row>
    <row r="903" spans="1:20" x14ac:dyDescent="0.3">
      <c r="A903" t="s">
        <v>20</v>
      </c>
      <c r="B903" s="1">
        <v>43541</v>
      </c>
      <c r="C903">
        <v>20</v>
      </c>
      <c r="D903" t="s">
        <v>258</v>
      </c>
      <c r="E903" t="s">
        <v>34</v>
      </c>
      <c r="F903" t="s">
        <v>258</v>
      </c>
      <c r="G903">
        <v>56</v>
      </c>
      <c r="H903">
        <v>59</v>
      </c>
      <c r="I903">
        <v>53</v>
      </c>
      <c r="J903" t="s">
        <v>397</v>
      </c>
      <c r="K903" t="s">
        <v>216</v>
      </c>
      <c r="L903" t="s">
        <v>570</v>
      </c>
      <c r="M903" t="s">
        <v>197</v>
      </c>
      <c r="N903" t="s">
        <v>140</v>
      </c>
      <c r="O903" t="s">
        <v>197</v>
      </c>
      <c r="P903" t="s">
        <v>134</v>
      </c>
      <c r="Q903">
        <v>200</v>
      </c>
      <c r="R903" t="s">
        <v>125</v>
      </c>
      <c r="S903" t="s">
        <v>835</v>
      </c>
      <c r="T903" t="s">
        <v>26</v>
      </c>
    </row>
    <row r="904" spans="1:20" x14ac:dyDescent="0.3">
      <c r="A904" t="s">
        <v>20</v>
      </c>
      <c r="B904" s="1">
        <v>43541</v>
      </c>
      <c r="C904">
        <v>21</v>
      </c>
      <c r="D904" t="s">
        <v>205</v>
      </c>
      <c r="E904" t="s">
        <v>220</v>
      </c>
      <c r="F904" t="s">
        <v>205</v>
      </c>
      <c r="G904">
        <v>61</v>
      </c>
      <c r="H904">
        <v>62</v>
      </c>
      <c r="I904">
        <v>56</v>
      </c>
      <c r="J904" t="s">
        <v>388</v>
      </c>
      <c r="K904" t="s">
        <v>373</v>
      </c>
      <c r="L904" t="s">
        <v>397</v>
      </c>
      <c r="M904" t="s">
        <v>51</v>
      </c>
      <c r="N904" t="s">
        <v>51</v>
      </c>
      <c r="O904" t="s">
        <v>120</v>
      </c>
      <c r="P904" t="s">
        <v>24</v>
      </c>
      <c r="Q904">
        <v>214</v>
      </c>
      <c r="R904" t="s">
        <v>287</v>
      </c>
      <c r="S904" t="s">
        <v>836</v>
      </c>
      <c r="T904" t="s">
        <v>26</v>
      </c>
    </row>
    <row r="905" spans="1:20" x14ac:dyDescent="0.3">
      <c r="A905" t="s">
        <v>20</v>
      </c>
      <c r="B905" s="1">
        <v>43541</v>
      </c>
      <c r="C905">
        <v>12</v>
      </c>
      <c r="D905" t="s">
        <v>272</v>
      </c>
      <c r="E905" t="s">
        <v>157</v>
      </c>
      <c r="F905" t="s">
        <v>80</v>
      </c>
      <c r="G905">
        <v>84</v>
      </c>
      <c r="H905">
        <v>93</v>
      </c>
      <c r="I905">
        <v>83</v>
      </c>
      <c r="J905" t="s">
        <v>89</v>
      </c>
      <c r="K905" t="s">
        <v>136</v>
      </c>
      <c r="L905" t="s">
        <v>36</v>
      </c>
      <c r="M905" t="s">
        <v>273</v>
      </c>
      <c r="N905" t="s">
        <v>273</v>
      </c>
      <c r="O905" t="s">
        <v>312</v>
      </c>
      <c r="P905" t="s">
        <v>124</v>
      </c>
      <c r="Q905">
        <v>147</v>
      </c>
      <c r="R905" t="s">
        <v>403</v>
      </c>
      <c r="S905" t="s">
        <v>837</v>
      </c>
      <c r="T905" t="s">
        <v>26</v>
      </c>
    </row>
    <row r="906" spans="1:20" x14ac:dyDescent="0.3">
      <c r="A906" t="s">
        <v>20</v>
      </c>
      <c r="B906" s="1">
        <v>43542</v>
      </c>
      <c r="C906">
        <v>23</v>
      </c>
      <c r="D906" t="s">
        <v>149</v>
      </c>
      <c r="E906" t="s">
        <v>114</v>
      </c>
      <c r="F906" t="s">
        <v>149</v>
      </c>
      <c r="G906">
        <v>88</v>
      </c>
      <c r="H906">
        <v>88</v>
      </c>
      <c r="I906">
        <v>87</v>
      </c>
      <c r="J906" t="s">
        <v>81</v>
      </c>
      <c r="K906" t="s">
        <v>65</v>
      </c>
      <c r="L906" t="s">
        <v>99</v>
      </c>
      <c r="M906" t="s">
        <v>137</v>
      </c>
      <c r="N906" t="s">
        <v>137</v>
      </c>
      <c r="O906" t="s">
        <v>180</v>
      </c>
      <c r="P906" t="s">
        <v>67</v>
      </c>
      <c r="Q906">
        <v>159</v>
      </c>
      <c r="R906" t="s">
        <v>104</v>
      </c>
      <c r="S906" t="e" vm="23">
        <f>_FV(-3,"54")</f>
        <v>#VALUE!</v>
      </c>
      <c r="T906" t="s">
        <v>26</v>
      </c>
    </row>
    <row r="907" spans="1:20" x14ac:dyDescent="0.3">
      <c r="A907" t="s">
        <v>20</v>
      </c>
      <c r="B907" s="1">
        <v>43542</v>
      </c>
      <c r="C907">
        <v>0</v>
      </c>
      <c r="D907" t="s">
        <v>285</v>
      </c>
      <c r="E907" t="s">
        <v>275</v>
      </c>
      <c r="F907" t="s">
        <v>285</v>
      </c>
      <c r="G907">
        <v>76</v>
      </c>
      <c r="H907">
        <v>76</v>
      </c>
      <c r="I907">
        <v>69</v>
      </c>
      <c r="J907" t="s">
        <v>89</v>
      </c>
      <c r="K907" t="s">
        <v>89</v>
      </c>
      <c r="L907" t="s">
        <v>361</v>
      </c>
      <c r="M907" t="s">
        <v>209</v>
      </c>
      <c r="N907" t="s">
        <v>209</v>
      </c>
      <c r="O907" t="s">
        <v>227</v>
      </c>
      <c r="P907" t="s">
        <v>77</v>
      </c>
      <c r="Q907">
        <v>185</v>
      </c>
      <c r="R907" t="s">
        <v>145</v>
      </c>
      <c r="S907" t="e" vm="29">
        <f>_FV(-3,"49")</f>
        <v>#VALUE!</v>
      </c>
      <c r="T907" t="s">
        <v>26</v>
      </c>
    </row>
    <row r="908" spans="1:20" x14ac:dyDescent="0.3">
      <c r="A908" t="s">
        <v>20</v>
      </c>
      <c r="B908" s="1">
        <v>43542</v>
      </c>
      <c r="C908">
        <v>1</v>
      </c>
      <c r="D908" t="s">
        <v>236</v>
      </c>
      <c r="E908" t="s">
        <v>195</v>
      </c>
      <c r="F908" t="s">
        <v>236</v>
      </c>
      <c r="G908">
        <v>80</v>
      </c>
      <c r="H908">
        <v>80</v>
      </c>
      <c r="I908">
        <v>76</v>
      </c>
      <c r="J908" t="s">
        <v>100</v>
      </c>
      <c r="K908" t="s">
        <v>99</v>
      </c>
      <c r="L908" t="s">
        <v>36</v>
      </c>
      <c r="M908" t="s">
        <v>193</v>
      </c>
      <c r="N908" t="s">
        <v>193</v>
      </c>
      <c r="O908" t="s">
        <v>209</v>
      </c>
      <c r="P908" t="s">
        <v>176</v>
      </c>
      <c r="Q908">
        <v>179</v>
      </c>
      <c r="R908" t="s">
        <v>364</v>
      </c>
      <c r="S908" t="e" vm="55">
        <f>_FV(-3,"51")</f>
        <v>#VALUE!</v>
      </c>
      <c r="T908" t="s">
        <v>26</v>
      </c>
    </row>
    <row r="909" spans="1:20" x14ac:dyDescent="0.3">
      <c r="A909" t="s">
        <v>20</v>
      </c>
      <c r="B909" s="1">
        <v>43542</v>
      </c>
      <c r="C909">
        <v>9</v>
      </c>
      <c r="D909" t="s">
        <v>80</v>
      </c>
      <c r="E909" t="s">
        <v>87</v>
      </c>
      <c r="F909" t="s">
        <v>80</v>
      </c>
      <c r="G909">
        <v>89</v>
      </c>
      <c r="H909">
        <v>89</v>
      </c>
      <c r="I909">
        <v>88</v>
      </c>
      <c r="J909" t="s">
        <v>396</v>
      </c>
      <c r="K909" t="s">
        <v>396</v>
      </c>
      <c r="L909" t="s">
        <v>377</v>
      </c>
      <c r="M909" t="s">
        <v>150</v>
      </c>
      <c r="N909" t="s">
        <v>150</v>
      </c>
      <c r="O909" t="s">
        <v>180</v>
      </c>
      <c r="P909" t="s">
        <v>105</v>
      </c>
      <c r="Q909">
        <v>113</v>
      </c>
      <c r="R909" t="s">
        <v>182</v>
      </c>
      <c r="S909" t="e" vm="50">
        <f>_FV(-2,"88")</f>
        <v>#VALUE!</v>
      </c>
      <c r="T909" t="s">
        <v>26</v>
      </c>
    </row>
    <row r="910" spans="1:20" x14ac:dyDescent="0.3">
      <c r="A910" t="s">
        <v>20</v>
      </c>
      <c r="B910" s="1">
        <v>43542</v>
      </c>
      <c r="C910">
        <v>3</v>
      </c>
      <c r="D910" t="s">
        <v>72</v>
      </c>
      <c r="E910" t="s">
        <v>157</v>
      </c>
      <c r="F910" t="s">
        <v>72</v>
      </c>
      <c r="G910">
        <v>84</v>
      </c>
      <c r="H910">
        <v>84</v>
      </c>
      <c r="I910">
        <v>81</v>
      </c>
      <c r="J910" t="s">
        <v>36</v>
      </c>
      <c r="K910" t="s">
        <v>36</v>
      </c>
      <c r="L910" t="s">
        <v>163</v>
      </c>
      <c r="M910" t="s">
        <v>245</v>
      </c>
      <c r="N910" t="s">
        <v>311</v>
      </c>
      <c r="O910" t="s">
        <v>245</v>
      </c>
      <c r="P910" t="s">
        <v>70</v>
      </c>
      <c r="Q910">
        <v>163</v>
      </c>
      <c r="R910" t="s">
        <v>305</v>
      </c>
      <c r="S910" t="e" vm="46">
        <f>_FV(-3,"40")</f>
        <v>#VALUE!</v>
      </c>
      <c r="T910" t="s">
        <v>26</v>
      </c>
    </row>
    <row r="911" spans="1:20" x14ac:dyDescent="0.3">
      <c r="A911" t="s">
        <v>20</v>
      </c>
      <c r="B911" s="1">
        <v>43542</v>
      </c>
      <c r="C911">
        <v>8</v>
      </c>
      <c r="D911" t="s">
        <v>87</v>
      </c>
      <c r="E911" t="s">
        <v>87</v>
      </c>
      <c r="F911" t="s">
        <v>80</v>
      </c>
      <c r="G911">
        <v>88</v>
      </c>
      <c r="H911">
        <v>89</v>
      </c>
      <c r="I911">
        <v>88</v>
      </c>
      <c r="J911" t="s">
        <v>396</v>
      </c>
      <c r="K911" t="s">
        <v>396</v>
      </c>
      <c r="L911" t="s">
        <v>224</v>
      </c>
      <c r="M911" t="s">
        <v>180</v>
      </c>
      <c r="N911" t="s">
        <v>254</v>
      </c>
      <c r="O911" t="s">
        <v>180</v>
      </c>
      <c r="P911" t="s">
        <v>105</v>
      </c>
      <c r="Q911">
        <v>126</v>
      </c>
      <c r="R911" t="s">
        <v>182</v>
      </c>
      <c r="S911" t="e" vm="57">
        <f>_FV(-3,"48")</f>
        <v>#VALUE!</v>
      </c>
      <c r="T911" t="s">
        <v>26</v>
      </c>
    </row>
    <row r="912" spans="1:20" x14ac:dyDescent="0.3">
      <c r="A912" t="s">
        <v>20</v>
      </c>
      <c r="B912" s="1">
        <v>43542</v>
      </c>
      <c r="C912">
        <v>13</v>
      </c>
      <c r="D912" t="s">
        <v>321</v>
      </c>
      <c r="E912" t="s">
        <v>228</v>
      </c>
      <c r="F912" t="s">
        <v>157</v>
      </c>
      <c r="G912">
        <v>74</v>
      </c>
      <c r="H912">
        <v>80</v>
      </c>
      <c r="I912">
        <v>74</v>
      </c>
      <c r="J912" t="s">
        <v>44</v>
      </c>
      <c r="K912" t="s">
        <v>89</v>
      </c>
      <c r="L912" t="s">
        <v>216</v>
      </c>
      <c r="M912" t="s">
        <v>283</v>
      </c>
      <c r="N912" t="s">
        <v>357</v>
      </c>
      <c r="O912" t="s">
        <v>273</v>
      </c>
      <c r="P912" t="s">
        <v>101</v>
      </c>
      <c r="Q912">
        <v>138</v>
      </c>
      <c r="R912" t="s">
        <v>168</v>
      </c>
      <c r="S912" t="s">
        <v>838</v>
      </c>
      <c r="T912" t="s">
        <v>26</v>
      </c>
    </row>
    <row r="913" spans="1:20" x14ac:dyDescent="0.3">
      <c r="A913" t="s">
        <v>20</v>
      </c>
      <c r="B913" s="1">
        <v>43542</v>
      </c>
      <c r="C913">
        <v>2</v>
      </c>
      <c r="D913" t="s">
        <v>157</v>
      </c>
      <c r="E913" t="s">
        <v>236</v>
      </c>
      <c r="F913" t="s">
        <v>157</v>
      </c>
      <c r="G913">
        <v>81</v>
      </c>
      <c r="H913">
        <v>81</v>
      </c>
      <c r="I913">
        <v>80</v>
      </c>
      <c r="J913" t="s">
        <v>345</v>
      </c>
      <c r="K913" t="s">
        <v>99</v>
      </c>
      <c r="L913" t="s">
        <v>345</v>
      </c>
      <c r="M913" t="s">
        <v>245</v>
      </c>
      <c r="N913" t="s">
        <v>245</v>
      </c>
      <c r="O913" t="s">
        <v>193</v>
      </c>
      <c r="P913" t="s">
        <v>77</v>
      </c>
      <c r="Q913">
        <v>168</v>
      </c>
      <c r="R913" t="s">
        <v>207</v>
      </c>
      <c r="S913" t="e" vm="27">
        <f>_FV(-3,"53")</f>
        <v>#VALUE!</v>
      </c>
      <c r="T913" t="s">
        <v>26</v>
      </c>
    </row>
    <row r="914" spans="1:20" x14ac:dyDescent="0.3">
      <c r="A914" t="s">
        <v>20</v>
      </c>
      <c r="B914" s="1">
        <v>43542</v>
      </c>
      <c r="C914">
        <v>15</v>
      </c>
      <c r="D914" t="s">
        <v>200</v>
      </c>
      <c r="E914" t="s">
        <v>48</v>
      </c>
      <c r="F914" t="s">
        <v>261</v>
      </c>
      <c r="G914">
        <v>64</v>
      </c>
      <c r="H914">
        <v>68</v>
      </c>
      <c r="I914">
        <v>62</v>
      </c>
      <c r="J914" t="s">
        <v>35</v>
      </c>
      <c r="K914" t="s">
        <v>99</v>
      </c>
      <c r="L914" t="s">
        <v>37</v>
      </c>
      <c r="M914" t="s">
        <v>329</v>
      </c>
      <c r="N914" t="s">
        <v>283</v>
      </c>
      <c r="O914" t="s">
        <v>329</v>
      </c>
      <c r="P914" t="s">
        <v>60</v>
      </c>
      <c r="Q914">
        <v>161</v>
      </c>
      <c r="R914" t="s">
        <v>358</v>
      </c>
      <c r="S914" t="s">
        <v>839</v>
      </c>
      <c r="T914" t="s">
        <v>26</v>
      </c>
    </row>
    <row r="915" spans="1:20" x14ac:dyDescent="0.3">
      <c r="A915" t="s">
        <v>20</v>
      </c>
      <c r="B915" s="1">
        <v>43542</v>
      </c>
      <c r="C915">
        <v>6</v>
      </c>
      <c r="D915" t="s">
        <v>22</v>
      </c>
      <c r="E915" t="s">
        <v>88</v>
      </c>
      <c r="F915" t="s">
        <v>22</v>
      </c>
      <c r="G915">
        <v>86</v>
      </c>
      <c r="H915">
        <v>86</v>
      </c>
      <c r="I915">
        <v>84</v>
      </c>
      <c r="J915" t="s">
        <v>224</v>
      </c>
      <c r="K915" t="s">
        <v>377</v>
      </c>
      <c r="L915" t="s">
        <v>224</v>
      </c>
      <c r="M915" t="s">
        <v>254</v>
      </c>
      <c r="N915" t="s">
        <v>82</v>
      </c>
      <c r="O915" t="s">
        <v>227</v>
      </c>
      <c r="P915" t="s">
        <v>83</v>
      </c>
      <c r="Q915">
        <v>135</v>
      </c>
      <c r="R915" t="s">
        <v>403</v>
      </c>
      <c r="S915" t="e" vm="23">
        <f>_FV(-3,"54")</f>
        <v>#VALUE!</v>
      </c>
      <c r="T915" t="s">
        <v>26</v>
      </c>
    </row>
    <row r="916" spans="1:20" x14ac:dyDescent="0.3">
      <c r="A916" t="s">
        <v>20</v>
      </c>
      <c r="B916" s="1">
        <v>43542</v>
      </c>
      <c r="C916">
        <v>5</v>
      </c>
      <c r="D916" t="s">
        <v>88</v>
      </c>
      <c r="E916" t="s">
        <v>71</v>
      </c>
      <c r="F916" t="s">
        <v>62</v>
      </c>
      <c r="G916">
        <v>84</v>
      </c>
      <c r="H916">
        <v>84</v>
      </c>
      <c r="I916">
        <v>83</v>
      </c>
      <c r="J916" t="s">
        <v>377</v>
      </c>
      <c r="K916" t="s">
        <v>216</v>
      </c>
      <c r="L916" t="s">
        <v>224</v>
      </c>
      <c r="M916" t="s">
        <v>82</v>
      </c>
      <c r="N916" t="s">
        <v>141</v>
      </c>
      <c r="O916" t="s">
        <v>82</v>
      </c>
      <c r="P916" t="s">
        <v>124</v>
      </c>
      <c r="Q916">
        <v>139</v>
      </c>
      <c r="R916" t="s">
        <v>151</v>
      </c>
      <c r="S916" t="e" vm="23">
        <f>_FV(-3,"54")</f>
        <v>#VALUE!</v>
      </c>
      <c r="T916" t="s">
        <v>26</v>
      </c>
    </row>
    <row r="917" spans="1:20" x14ac:dyDescent="0.3">
      <c r="A917" t="s">
        <v>20</v>
      </c>
      <c r="B917" s="1">
        <v>43542</v>
      </c>
      <c r="C917">
        <v>4</v>
      </c>
      <c r="D917" t="s">
        <v>71</v>
      </c>
      <c r="E917" t="s">
        <v>108</v>
      </c>
      <c r="F917" t="s">
        <v>71</v>
      </c>
      <c r="G917">
        <v>83</v>
      </c>
      <c r="H917">
        <v>84</v>
      </c>
      <c r="I917">
        <v>81</v>
      </c>
      <c r="J917" t="s">
        <v>35</v>
      </c>
      <c r="K917" t="s">
        <v>36</v>
      </c>
      <c r="L917" t="s">
        <v>216</v>
      </c>
      <c r="M917" t="s">
        <v>141</v>
      </c>
      <c r="N917" t="s">
        <v>245</v>
      </c>
      <c r="O917" t="s">
        <v>141</v>
      </c>
      <c r="P917" t="s">
        <v>138</v>
      </c>
      <c r="Q917">
        <v>154</v>
      </c>
      <c r="R917" t="s">
        <v>207</v>
      </c>
      <c r="S917" t="e" vm="96">
        <f>_FV(-3,"17")</f>
        <v>#VALUE!</v>
      </c>
      <c r="T917" t="s">
        <v>26</v>
      </c>
    </row>
    <row r="918" spans="1:20" x14ac:dyDescent="0.3">
      <c r="A918" t="s">
        <v>20</v>
      </c>
      <c r="B918" s="1">
        <v>43542</v>
      </c>
      <c r="C918">
        <v>16</v>
      </c>
      <c r="D918" t="s">
        <v>214</v>
      </c>
      <c r="E918" t="s">
        <v>214</v>
      </c>
      <c r="F918" t="s">
        <v>205</v>
      </c>
      <c r="G918">
        <v>58</v>
      </c>
      <c r="H918">
        <v>65</v>
      </c>
      <c r="I918">
        <v>57</v>
      </c>
      <c r="J918" t="s">
        <v>224</v>
      </c>
      <c r="K918" t="s">
        <v>89</v>
      </c>
      <c r="L918" t="s">
        <v>577</v>
      </c>
      <c r="M918" t="s">
        <v>122</v>
      </c>
      <c r="N918" t="s">
        <v>329</v>
      </c>
      <c r="O918" t="s">
        <v>122</v>
      </c>
      <c r="P918" t="s">
        <v>77</v>
      </c>
      <c r="Q918">
        <v>167</v>
      </c>
      <c r="R918" t="s">
        <v>289</v>
      </c>
      <c r="S918" t="s">
        <v>840</v>
      </c>
      <c r="T918" t="s">
        <v>26</v>
      </c>
    </row>
    <row r="919" spans="1:20" x14ac:dyDescent="0.3">
      <c r="A919" t="s">
        <v>20</v>
      </c>
      <c r="B919" s="1">
        <v>43542</v>
      </c>
      <c r="C919">
        <v>17</v>
      </c>
      <c r="D919" t="s">
        <v>208</v>
      </c>
      <c r="E919" t="s">
        <v>370</v>
      </c>
      <c r="F919" t="s">
        <v>208</v>
      </c>
      <c r="G919">
        <v>65</v>
      </c>
      <c r="H919">
        <v>65</v>
      </c>
      <c r="I919">
        <v>57</v>
      </c>
      <c r="J919" t="s">
        <v>163</v>
      </c>
      <c r="K919" t="s">
        <v>81</v>
      </c>
      <c r="L919" t="s">
        <v>388</v>
      </c>
      <c r="M919" t="s">
        <v>227</v>
      </c>
      <c r="N919" t="s">
        <v>141</v>
      </c>
      <c r="O919" t="s">
        <v>227</v>
      </c>
      <c r="P919" t="s">
        <v>92</v>
      </c>
      <c r="Q919">
        <v>241</v>
      </c>
      <c r="R919" t="s">
        <v>289</v>
      </c>
      <c r="S919" t="s">
        <v>841</v>
      </c>
      <c r="T919" t="s">
        <v>26</v>
      </c>
    </row>
    <row r="920" spans="1:20" x14ac:dyDescent="0.3">
      <c r="A920" t="s">
        <v>20</v>
      </c>
      <c r="B920" s="1">
        <v>43542</v>
      </c>
      <c r="C920">
        <v>12</v>
      </c>
      <c r="D920" t="s">
        <v>356</v>
      </c>
      <c r="E920" t="s">
        <v>356</v>
      </c>
      <c r="F920" t="s">
        <v>88</v>
      </c>
      <c r="G920">
        <v>79</v>
      </c>
      <c r="H920">
        <v>85</v>
      </c>
      <c r="I920">
        <v>79</v>
      </c>
      <c r="J920" t="s">
        <v>44</v>
      </c>
      <c r="K920" t="s">
        <v>345</v>
      </c>
      <c r="L920" t="s">
        <v>216</v>
      </c>
      <c r="M920" t="s">
        <v>273</v>
      </c>
      <c r="N920" t="s">
        <v>273</v>
      </c>
      <c r="O920" t="s">
        <v>315</v>
      </c>
      <c r="P920" t="s">
        <v>97</v>
      </c>
      <c r="Q920">
        <v>136</v>
      </c>
      <c r="R920" t="s">
        <v>440</v>
      </c>
      <c r="S920" t="s">
        <v>842</v>
      </c>
      <c r="T920" t="s">
        <v>26</v>
      </c>
    </row>
    <row r="921" spans="1:20" x14ac:dyDescent="0.3">
      <c r="A921" t="s">
        <v>20</v>
      </c>
      <c r="B921" s="1">
        <v>43542</v>
      </c>
      <c r="C921">
        <v>14</v>
      </c>
      <c r="D921" t="s">
        <v>261</v>
      </c>
      <c r="E921" t="s">
        <v>219</v>
      </c>
      <c r="F921" t="s">
        <v>279</v>
      </c>
      <c r="G921">
        <v>67</v>
      </c>
      <c r="H921">
        <v>75</v>
      </c>
      <c r="I921">
        <v>66</v>
      </c>
      <c r="J921" t="s">
        <v>44</v>
      </c>
      <c r="K921" t="s">
        <v>89</v>
      </c>
      <c r="L921" t="s">
        <v>292</v>
      </c>
      <c r="M921" t="s">
        <v>283</v>
      </c>
      <c r="N921" t="s">
        <v>357</v>
      </c>
      <c r="O921" t="s">
        <v>283</v>
      </c>
      <c r="P921" t="s">
        <v>101</v>
      </c>
      <c r="Q921">
        <v>148</v>
      </c>
      <c r="R921" t="s">
        <v>280</v>
      </c>
      <c r="S921" t="s">
        <v>324</v>
      </c>
      <c r="T921" t="s">
        <v>26</v>
      </c>
    </row>
    <row r="922" spans="1:20" x14ac:dyDescent="0.3">
      <c r="A922" t="s">
        <v>20</v>
      </c>
      <c r="B922" s="1">
        <v>43542</v>
      </c>
      <c r="C922">
        <v>7</v>
      </c>
      <c r="D922" t="s">
        <v>63</v>
      </c>
      <c r="E922" t="s">
        <v>22</v>
      </c>
      <c r="F922" t="s">
        <v>80</v>
      </c>
      <c r="G922">
        <v>88</v>
      </c>
      <c r="H922">
        <v>88</v>
      </c>
      <c r="I922">
        <v>86</v>
      </c>
      <c r="J922" t="s">
        <v>377</v>
      </c>
      <c r="K922" t="s">
        <v>377</v>
      </c>
      <c r="L922" t="s">
        <v>373</v>
      </c>
      <c r="M922" t="s">
        <v>254</v>
      </c>
      <c r="N922" t="s">
        <v>137</v>
      </c>
      <c r="O922" t="s">
        <v>254</v>
      </c>
      <c r="P922" t="s">
        <v>105</v>
      </c>
      <c r="Q922">
        <v>161</v>
      </c>
      <c r="R922" t="s">
        <v>68</v>
      </c>
      <c r="S922" t="e" vm="23">
        <f>_FV(-3,"54")</f>
        <v>#VALUE!</v>
      </c>
      <c r="T922" t="s">
        <v>26</v>
      </c>
    </row>
    <row r="923" spans="1:20" x14ac:dyDescent="0.3">
      <c r="A923" t="s">
        <v>20</v>
      </c>
      <c r="B923" s="1">
        <v>43542</v>
      </c>
      <c r="C923">
        <v>22</v>
      </c>
      <c r="D923" t="s">
        <v>114</v>
      </c>
      <c r="E923" t="s">
        <v>192</v>
      </c>
      <c r="F923" t="s">
        <v>114</v>
      </c>
      <c r="G923">
        <v>88</v>
      </c>
      <c r="H923">
        <v>88</v>
      </c>
      <c r="I923">
        <v>81</v>
      </c>
      <c r="J923" t="s">
        <v>65</v>
      </c>
      <c r="K923" t="s">
        <v>73</v>
      </c>
      <c r="L923" t="s">
        <v>99</v>
      </c>
      <c r="M923" t="s">
        <v>231</v>
      </c>
      <c r="N923" t="s">
        <v>231</v>
      </c>
      <c r="O923" t="s">
        <v>130</v>
      </c>
      <c r="P923" t="s">
        <v>105</v>
      </c>
      <c r="Q923">
        <v>120</v>
      </c>
      <c r="R923" t="s">
        <v>280</v>
      </c>
      <c r="S923" s="2">
        <v>8794</v>
      </c>
      <c r="T923" t="s">
        <v>26</v>
      </c>
    </row>
    <row r="924" spans="1:20" x14ac:dyDescent="0.3">
      <c r="A924" t="s">
        <v>20</v>
      </c>
      <c r="B924" s="1">
        <v>43542</v>
      </c>
      <c r="C924">
        <v>10</v>
      </c>
      <c r="D924" t="s">
        <v>63</v>
      </c>
      <c r="E924" t="s">
        <v>63</v>
      </c>
      <c r="F924" t="s">
        <v>109</v>
      </c>
      <c r="G924">
        <v>90</v>
      </c>
      <c r="H924">
        <v>90</v>
      </c>
      <c r="I924">
        <v>89</v>
      </c>
      <c r="J924" t="s">
        <v>35</v>
      </c>
      <c r="K924" t="s">
        <v>35</v>
      </c>
      <c r="L924" t="s">
        <v>377</v>
      </c>
      <c r="M924" t="s">
        <v>142</v>
      </c>
      <c r="N924" t="s">
        <v>142</v>
      </c>
      <c r="O924" t="s">
        <v>150</v>
      </c>
      <c r="P924" t="s">
        <v>76</v>
      </c>
      <c r="Q924">
        <v>180</v>
      </c>
      <c r="R924" t="s">
        <v>127</v>
      </c>
      <c r="S924" t="s">
        <v>843</v>
      </c>
      <c r="T924" t="s">
        <v>26</v>
      </c>
    </row>
    <row r="925" spans="1:20" x14ac:dyDescent="0.3">
      <c r="A925" t="s">
        <v>20</v>
      </c>
      <c r="B925" s="1">
        <v>43542</v>
      </c>
      <c r="C925">
        <v>11</v>
      </c>
      <c r="D925" t="s">
        <v>118</v>
      </c>
      <c r="E925" t="s">
        <v>118</v>
      </c>
      <c r="F925" t="s">
        <v>63</v>
      </c>
      <c r="G925">
        <v>85</v>
      </c>
      <c r="H925">
        <v>90</v>
      </c>
      <c r="I925">
        <v>85</v>
      </c>
      <c r="J925" t="s">
        <v>35</v>
      </c>
      <c r="K925" t="s">
        <v>361</v>
      </c>
      <c r="L925" t="s">
        <v>216</v>
      </c>
      <c r="M925" t="s">
        <v>315</v>
      </c>
      <c r="N925" t="s">
        <v>315</v>
      </c>
      <c r="O925" t="s">
        <v>142</v>
      </c>
      <c r="P925" t="s">
        <v>268</v>
      </c>
      <c r="Q925">
        <v>120</v>
      </c>
      <c r="R925" t="s">
        <v>104</v>
      </c>
      <c r="S925" t="s">
        <v>844</v>
      </c>
      <c r="T925" t="s">
        <v>26</v>
      </c>
    </row>
    <row r="926" spans="1:20" x14ac:dyDescent="0.3">
      <c r="A926" t="s">
        <v>20</v>
      </c>
      <c r="B926" s="1">
        <v>43542</v>
      </c>
      <c r="C926">
        <v>18</v>
      </c>
      <c r="D926" t="s">
        <v>215</v>
      </c>
      <c r="E926" t="s">
        <v>214</v>
      </c>
      <c r="F926" t="s">
        <v>219</v>
      </c>
      <c r="G926">
        <v>74</v>
      </c>
      <c r="H926">
        <v>74</v>
      </c>
      <c r="I926">
        <v>63</v>
      </c>
      <c r="J926" t="s">
        <v>63</v>
      </c>
      <c r="K926" t="s">
        <v>87</v>
      </c>
      <c r="L926" t="s">
        <v>44</v>
      </c>
      <c r="M926" t="s">
        <v>59</v>
      </c>
      <c r="N926" t="s">
        <v>227</v>
      </c>
      <c r="O926" t="s">
        <v>59</v>
      </c>
      <c r="P926" t="s">
        <v>240</v>
      </c>
      <c r="Q926">
        <v>231</v>
      </c>
      <c r="R926" t="s">
        <v>359</v>
      </c>
      <c r="S926" t="s">
        <v>845</v>
      </c>
      <c r="T926" t="s">
        <v>26</v>
      </c>
    </row>
    <row r="927" spans="1:20" x14ac:dyDescent="0.3">
      <c r="A927" t="s">
        <v>20</v>
      </c>
      <c r="B927" s="1">
        <v>43542</v>
      </c>
      <c r="C927">
        <v>20</v>
      </c>
      <c r="D927" t="s">
        <v>285</v>
      </c>
      <c r="E927" t="s">
        <v>185</v>
      </c>
      <c r="F927" t="s">
        <v>285</v>
      </c>
      <c r="G927">
        <v>73</v>
      </c>
      <c r="H927">
        <v>80</v>
      </c>
      <c r="I927">
        <v>73</v>
      </c>
      <c r="J927" t="s">
        <v>35</v>
      </c>
      <c r="K927" t="s">
        <v>65</v>
      </c>
      <c r="L927" t="s">
        <v>35</v>
      </c>
      <c r="M927" t="s">
        <v>52</v>
      </c>
      <c r="N927" t="s">
        <v>52</v>
      </c>
      <c r="O927" t="s">
        <v>140</v>
      </c>
      <c r="P927" t="s">
        <v>182</v>
      </c>
      <c r="Q927">
        <v>206</v>
      </c>
      <c r="R927" t="s">
        <v>336</v>
      </c>
      <c r="S927" t="s">
        <v>846</v>
      </c>
      <c r="T927" t="s">
        <v>26</v>
      </c>
    </row>
    <row r="928" spans="1:20" x14ac:dyDescent="0.3">
      <c r="A928" t="s">
        <v>20</v>
      </c>
      <c r="B928" s="1">
        <v>43542</v>
      </c>
      <c r="C928">
        <v>19</v>
      </c>
      <c r="D928" t="s">
        <v>206</v>
      </c>
      <c r="E928" t="s">
        <v>48</v>
      </c>
      <c r="F928" t="s">
        <v>206</v>
      </c>
      <c r="G928">
        <v>73</v>
      </c>
      <c r="H928">
        <v>75</v>
      </c>
      <c r="I928">
        <v>67</v>
      </c>
      <c r="J928" t="s">
        <v>49</v>
      </c>
      <c r="K928" t="s">
        <v>79</v>
      </c>
      <c r="L928" t="s">
        <v>373</v>
      </c>
      <c r="M928" t="s">
        <v>52</v>
      </c>
      <c r="N928" t="s">
        <v>59</v>
      </c>
      <c r="O928" t="s">
        <v>131</v>
      </c>
      <c r="P928" t="s">
        <v>30</v>
      </c>
      <c r="Q928">
        <v>204</v>
      </c>
      <c r="R928" t="s">
        <v>847</v>
      </c>
      <c r="S928" t="s">
        <v>848</v>
      </c>
      <c r="T928" t="s">
        <v>26</v>
      </c>
    </row>
    <row r="929" spans="1:20" x14ac:dyDescent="0.3">
      <c r="A929" t="s">
        <v>20</v>
      </c>
      <c r="B929" s="1">
        <v>43542</v>
      </c>
      <c r="C929">
        <v>21</v>
      </c>
      <c r="D929" t="s">
        <v>187</v>
      </c>
      <c r="E929" t="s">
        <v>285</v>
      </c>
      <c r="F929" t="s">
        <v>187</v>
      </c>
      <c r="G929">
        <v>82</v>
      </c>
      <c r="H929">
        <v>82</v>
      </c>
      <c r="I929">
        <v>73</v>
      </c>
      <c r="J929" t="s">
        <v>81</v>
      </c>
      <c r="K929" t="s">
        <v>28</v>
      </c>
      <c r="L929" t="s">
        <v>35</v>
      </c>
      <c r="M929" t="s">
        <v>130</v>
      </c>
      <c r="N929" t="s">
        <v>130</v>
      </c>
      <c r="O929" t="s">
        <v>52</v>
      </c>
      <c r="P929" t="s">
        <v>86</v>
      </c>
      <c r="Q929">
        <v>188</v>
      </c>
      <c r="R929" t="s">
        <v>476</v>
      </c>
      <c r="S929" t="s">
        <v>849</v>
      </c>
      <c r="T929" t="s">
        <v>26</v>
      </c>
    </row>
    <row r="930" spans="1:20" x14ac:dyDescent="0.3">
      <c r="A930" t="s">
        <v>20</v>
      </c>
      <c r="B930" s="1">
        <v>43543</v>
      </c>
      <c r="C930">
        <v>22</v>
      </c>
      <c r="D930" t="s">
        <v>71</v>
      </c>
      <c r="E930" t="s">
        <v>265</v>
      </c>
      <c r="F930" t="s">
        <v>148</v>
      </c>
      <c r="G930">
        <v>92</v>
      </c>
      <c r="H930">
        <v>93</v>
      </c>
      <c r="I930">
        <v>83</v>
      </c>
      <c r="J930" t="s">
        <v>80</v>
      </c>
      <c r="K930" t="s">
        <v>63</v>
      </c>
      <c r="L930" t="s">
        <v>119</v>
      </c>
      <c r="M930" t="s">
        <v>51</v>
      </c>
      <c r="N930" t="s">
        <v>51</v>
      </c>
      <c r="O930" t="s">
        <v>175</v>
      </c>
      <c r="P930" t="s">
        <v>124</v>
      </c>
      <c r="Q930">
        <v>170</v>
      </c>
      <c r="R930" t="s">
        <v>847</v>
      </c>
      <c r="S930" s="2">
        <v>6767</v>
      </c>
      <c r="T930" t="s">
        <v>86</v>
      </c>
    </row>
    <row r="931" spans="1:20" x14ac:dyDescent="0.3">
      <c r="A931" t="s">
        <v>20</v>
      </c>
      <c r="B931" s="1">
        <v>43543</v>
      </c>
      <c r="C931">
        <v>16</v>
      </c>
      <c r="D931" t="s">
        <v>392</v>
      </c>
      <c r="E931" t="s">
        <v>214</v>
      </c>
      <c r="F931" t="s">
        <v>247</v>
      </c>
      <c r="G931">
        <v>64</v>
      </c>
      <c r="H931">
        <v>70</v>
      </c>
      <c r="I931">
        <v>62</v>
      </c>
      <c r="J931" t="s">
        <v>81</v>
      </c>
      <c r="K931" t="s">
        <v>87</v>
      </c>
      <c r="L931" t="s">
        <v>44</v>
      </c>
      <c r="M931" t="s">
        <v>227</v>
      </c>
      <c r="N931" t="s">
        <v>29</v>
      </c>
      <c r="O931" t="s">
        <v>227</v>
      </c>
      <c r="P931" t="s">
        <v>116</v>
      </c>
      <c r="Q931">
        <v>215</v>
      </c>
      <c r="R931" t="s">
        <v>428</v>
      </c>
      <c r="S931" t="s">
        <v>850</v>
      </c>
      <c r="T931" t="s">
        <v>26</v>
      </c>
    </row>
    <row r="932" spans="1:20" x14ac:dyDescent="0.3">
      <c r="A932" t="s">
        <v>20</v>
      </c>
      <c r="B932" s="1">
        <v>43543</v>
      </c>
      <c r="C932">
        <v>23</v>
      </c>
      <c r="D932" t="s">
        <v>135</v>
      </c>
      <c r="E932" t="s">
        <v>149</v>
      </c>
      <c r="F932" t="s">
        <v>71</v>
      </c>
      <c r="G932">
        <v>92</v>
      </c>
      <c r="H932">
        <v>93</v>
      </c>
      <c r="I932">
        <v>92</v>
      </c>
      <c r="J932" t="s">
        <v>80</v>
      </c>
      <c r="K932" t="s">
        <v>87</v>
      </c>
      <c r="L932" t="s">
        <v>80</v>
      </c>
      <c r="M932" t="s">
        <v>190</v>
      </c>
      <c r="N932" t="s">
        <v>190</v>
      </c>
      <c r="O932" t="s">
        <v>51</v>
      </c>
      <c r="P932" t="s">
        <v>105</v>
      </c>
      <c r="Q932">
        <v>142</v>
      </c>
      <c r="R932" t="s">
        <v>207</v>
      </c>
      <c r="S932" t="e" vm="12">
        <f>_FV(-1,"57")</f>
        <v>#VALUE!</v>
      </c>
      <c r="T932" t="s">
        <v>26</v>
      </c>
    </row>
    <row r="933" spans="1:20" x14ac:dyDescent="0.3">
      <c r="A933" t="s">
        <v>20</v>
      </c>
      <c r="B933" s="1">
        <v>43543</v>
      </c>
      <c r="C933">
        <v>0</v>
      </c>
      <c r="D933" t="s">
        <v>121</v>
      </c>
      <c r="E933" t="s">
        <v>149</v>
      </c>
      <c r="F933" t="s">
        <v>121</v>
      </c>
      <c r="G933">
        <v>89</v>
      </c>
      <c r="H933">
        <v>89</v>
      </c>
      <c r="I933">
        <v>88</v>
      </c>
      <c r="J933" t="s">
        <v>99</v>
      </c>
      <c r="K933" t="s">
        <v>28</v>
      </c>
      <c r="L933" t="s">
        <v>99</v>
      </c>
      <c r="M933" t="s">
        <v>328</v>
      </c>
      <c r="N933" t="s">
        <v>328</v>
      </c>
      <c r="O933" t="s">
        <v>137</v>
      </c>
      <c r="P933" t="s">
        <v>105</v>
      </c>
      <c r="Q933">
        <v>162</v>
      </c>
      <c r="R933" t="s">
        <v>183</v>
      </c>
      <c r="S933" t="e" vm="8">
        <f>_FV(-3,"44")</f>
        <v>#VALUE!</v>
      </c>
      <c r="T933" t="s">
        <v>26</v>
      </c>
    </row>
    <row r="934" spans="1:20" x14ac:dyDescent="0.3">
      <c r="A934" t="s">
        <v>20</v>
      </c>
      <c r="B934" s="1">
        <v>43543</v>
      </c>
      <c r="C934">
        <v>3</v>
      </c>
      <c r="D934" t="s">
        <v>88</v>
      </c>
      <c r="E934" t="s">
        <v>107</v>
      </c>
      <c r="F934" t="s">
        <v>88</v>
      </c>
      <c r="G934">
        <v>84</v>
      </c>
      <c r="H934">
        <v>86</v>
      </c>
      <c r="I934">
        <v>83</v>
      </c>
      <c r="J934" t="s">
        <v>377</v>
      </c>
      <c r="K934" t="s">
        <v>49</v>
      </c>
      <c r="L934" t="s">
        <v>377</v>
      </c>
      <c r="M934" t="s">
        <v>23</v>
      </c>
      <c r="N934" t="s">
        <v>276</v>
      </c>
      <c r="O934" t="s">
        <v>23</v>
      </c>
      <c r="P934" t="s">
        <v>115</v>
      </c>
      <c r="Q934">
        <v>166</v>
      </c>
      <c r="R934" t="s">
        <v>198</v>
      </c>
      <c r="S934" t="e" vm="47">
        <f>_FV(-3,"34")</f>
        <v>#VALUE!</v>
      </c>
      <c r="T934" t="s">
        <v>26</v>
      </c>
    </row>
    <row r="935" spans="1:20" x14ac:dyDescent="0.3">
      <c r="A935" t="s">
        <v>20</v>
      </c>
      <c r="B935" s="1">
        <v>43543</v>
      </c>
      <c r="C935">
        <v>5</v>
      </c>
      <c r="D935" t="s">
        <v>80</v>
      </c>
      <c r="E935" t="s">
        <v>62</v>
      </c>
      <c r="F935" t="s">
        <v>80</v>
      </c>
      <c r="G935">
        <v>87</v>
      </c>
      <c r="H935">
        <v>87</v>
      </c>
      <c r="I935">
        <v>82</v>
      </c>
      <c r="J935" t="s">
        <v>292</v>
      </c>
      <c r="K935" t="s">
        <v>37</v>
      </c>
      <c r="L935" t="s">
        <v>388</v>
      </c>
      <c r="M935" t="s">
        <v>150</v>
      </c>
      <c r="N935" t="s">
        <v>90</v>
      </c>
      <c r="O935" t="s">
        <v>150</v>
      </c>
      <c r="P935" t="s">
        <v>473</v>
      </c>
      <c r="Q935">
        <v>148</v>
      </c>
      <c r="R935" t="s">
        <v>222</v>
      </c>
      <c r="S935" t="e" vm="28">
        <f>_FV(-3,"52")</f>
        <v>#VALUE!</v>
      </c>
      <c r="T935" t="s">
        <v>26</v>
      </c>
    </row>
    <row r="936" spans="1:20" x14ac:dyDescent="0.3">
      <c r="A936" t="s">
        <v>20</v>
      </c>
      <c r="B936" s="1">
        <v>43543</v>
      </c>
      <c r="C936">
        <v>1</v>
      </c>
      <c r="D936" t="s">
        <v>149</v>
      </c>
      <c r="E936" t="s">
        <v>149</v>
      </c>
      <c r="F936" t="s">
        <v>121</v>
      </c>
      <c r="G936">
        <v>87</v>
      </c>
      <c r="H936">
        <v>89</v>
      </c>
      <c r="I936">
        <v>87</v>
      </c>
      <c r="J936" t="s">
        <v>99</v>
      </c>
      <c r="K936" t="s">
        <v>28</v>
      </c>
      <c r="L936" t="s">
        <v>99</v>
      </c>
      <c r="M936" t="s">
        <v>311</v>
      </c>
      <c r="N936" t="s">
        <v>312</v>
      </c>
      <c r="O936" t="s">
        <v>328</v>
      </c>
      <c r="P936" t="s">
        <v>134</v>
      </c>
      <c r="Q936">
        <v>184</v>
      </c>
      <c r="R936" t="s">
        <v>240</v>
      </c>
      <c r="S936" t="e" vm="84">
        <f>_FV(-2,"81")</f>
        <v>#VALUE!</v>
      </c>
      <c r="T936" t="s">
        <v>26</v>
      </c>
    </row>
    <row r="937" spans="1:20" x14ac:dyDescent="0.3">
      <c r="A937" t="s">
        <v>20</v>
      </c>
      <c r="B937" s="1">
        <v>43543</v>
      </c>
      <c r="C937">
        <v>15</v>
      </c>
      <c r="D937" t="s">
        <v>201</v>
      </c>
      <c r="E937" t="s">
        <v>317</v>
      </c>
      <c r="F937" t="s">
        <v>256</v>
      </c>
      <c r="G937">
        <v>65</v>
      </c>
      <c r="H937">
        <v>72</v>
      </c>
      <c r="I937">
        <v>62</v>
      </c>
      <c r="J937" t="s">
        <v>99</v>
      </c>
      <c r="K937" t="s">
        <v>65</v>
      </c>
      <c r="L937" t="s">
        <v>216</v>
      </c>
      <c r="M937" t="s">
        <v>29</v>
      </c>
      <c r="N937" t="s">
        <v>244</v>
      </c>
      <c r="O937" t="s">
        <v>29</v>
      </c>
      <c r="P937" t="s">
        <v>182</v>
      </c>
      <c r="Q937">
        <v>194</v>
      </c>
      <c r="R937" t="s">
        <v>280</v>
      </c>
      <c r="S937" t="s">
        <v>851</v>
      </c>
      <c r="T937" t="s">
        <v>26</v>
      </c>
    </row>
    <row r="938" spans="1:20" x14ac:dyDescent="0.3">
      <c r="A938" t="s">
        <v>20</v>
      </c>
      <c r="B938" s="1">
        <v>43543</v>
      </c>
      <c r="C938">
        <v>13</v>
      </c>
      <c r="D938" t="s">
        <v>185</v>
      </c>
      <c r="E938" t="s">
        <v>186</v>
      </c>
      <c r="F938" t="s">
        <v>265</v>
      </c>
      <c r="G938">
        <v>72</v>
      </c>
      <c r="H938">
        <v>79</v>
      </c>
      <c r="I938">
        <v>72</v>
      </c>
      <c r="J938" t="s">
        <v>36</v>
      </c>
      <c r="K938" t="s">
        <v>73</v>
      </c>
      <c r="L938" t="s">
        <v>35</v>
      </c>
      <c r="M938" t="s">
        <v>311</v>
      </c>
      <c r="N938" t="s">
        <v>311</v>
      </c>
      <c r="O938" t="s">
        <v>244</v>
      </c>
      <c r="P938" t="s">
        <v>97</v>
      </c>
      <c r="Q938">
        <v>153</v>
      </c>
      <c r="R938" t="s">
        <v>125</v>
      </c>
      <c r="S938" t="s">
        <v>852</v>
      </c>
      <c r="T938" t="s">
        <v>26</v>
      </c>
    </row>
    <row r="939" spans="1:20" x14ac:dyDescent="0.3">
      <c r="A939" t="s">
        <v>20</v>
      </c>
      <c r="B939" s="1">
        <v>43543</v>
      </c>
      <c r="C939">
        <v>2</v>
      </c>
      <c r="D939" t="s">
        <v>149</v>
      </c>
      <c r="E939" t="s">
        <v>72</v>
      </c>
      <c r="F939" t="s">
        <v>135</v>
      </c>
      <c r="G939">
        <v>85</v>
      </c>
      <c r="H939">
        <v>88</v>
      </c>
      <c r="I939">
        <v>84</v>
      </c>
      <c r="J939" t="s">
        <v>36</v>
      </c>
      <c r="K939" t="s">
        <v>99</v>
      </c>
      <c r="L939" t="s">
        <v>345</v>
      </c>
      <c r="M939" t="s">
        <v>330</v>
      </c>
      <c r="N939" t="s">
        <v>276</v>
      </c>
      <c r="O939" t="s">
        <v>311</v>
      </c>
      <c r="P939" t="s">
        <v>115</v>
      </c>
      <c r="Q939">
        <v>156</v>
      </c>
      <c r="R939" t="s">
        <v>262</v>
      </c>
      <c r="S939" t="e" vm="14">
        <f>_FV(-2,"63")</f>
        <v>#VALUE!</v>
      </c>
      <c r="T939" t="s">
        <v>26</v>
      </c>
    </row>
    <row r="940" spans="1:20" x14ac:dyDescent="0.3">
      <c r="A940" t="s">
        <v>20</v>
      </c>
      <c r="B940" s="1">
        <v>43543</v>
      </c>
      <c r="C940">
        <v>6</v>
      </c>
      <c r="D940" t="s">
        <v>136</v>
      </c>
      <c r="E940" t="s">
        <v>136</v>
      </c>
      <c r="F940" t="s">
        <v>73</v>
      </c>
      <c r="G940">
        <v>89</v>
      </c>
      <c r="H940">
        <v>89</v>
      </c>
      <c r="I940">
        <v>87</v>
      </c>
      <c r="J940" t="s">
        <v>44</v>
      </c>
      <c r="K940" t="s">
        <v>44</v>
      </c>
      <c r="L940" t="s">
        <v>292</v>
      </c>
      <c r="M940" t="s">
        <v>227</v>
      </c>
      <c r="N940" t="s">
        <v>150</v>
      </c>
      <c r="O940" t="s">
        <v>227</v>
      </c>
      <c r="P940" t="s">
        <v>178</v>
      </c>
      <c r="Q940">
        <v>148</v>
      </c>
      <c r="R940" t="s">
        <v>124</v>
      </c>
      <c r="S940" t="e" vm="55">
        <f>_FV(-3,"51")</f>
        <v>#VALUE!</v>
      </c>
      <c r="T940" t="s">
        <v>26</v>
      </c>
    </row>
    <row r="941" spans="1:20" x14ac:dyDescent="0.3">
      <c r="A941" t="s">
        <v>20</v>
      </c>
      <c r="B941" s="1">
        <v>43543</v>
      </c>
      <c r="C941">
        <v>8</v>
      </c>
      <c r="D941" t="s">
        <v>73</v>
      </c>
      <c r="E941" t="s">
        <v>87</v>
      </c>
      <c r="F941" t="s">
        <v>73</v>
      </c>
      <c r="G941">
        <v>92</v>
      </c>
      <c r="H941">
        <v>92</v>
      </c>
      <c r="I941">
        <v>90</v>
      </c>
      <c r="J941" t="s">
        <v>44</v>
      </c>
      <c r="K941" t="s">
        <v>361</v>
      </c>
      <c r="L941" t="s">
        <v>44</v>
      </c>
      <c r="M941" t="s">
        <v>232</v>
      </c>
      <c r="N941" t="s">
        <v>66</v>
      </c>
      <c r="O941" t="s">
        <v>190</v>
      </c>
      <c r="P941" t="s">
        <v>174</v>
      </c>
      <c r="Q941">
        <v>101</v>
      </c>
      <c r="R941" t="s">
        <v>77</v>
      </c>
      <c r="S941" t="e" vm="23">
        <f>_FV(-3,"54")</f>
        <v>#VALUE!</v>
      </c>
      <c r="T941" t="s">
        <v>26</v>
      </c>
    </row>
    <row r="942" spans="1:20" x14ac:dyDescent="0.3">
      <c r="A942" t="s">
        <v>20</v>
      </c>
      <c r="B942" s="1">
        <v>43543</v>
      </c>
      <c r="C942">
        <v>4</v>
      </c>
      <c r="D942" t="s">
        <v>62</v>
      </c>
      <c r="E942" t="s">
        <v>88</v>
      </c>
      <c r="F942" t="s">
        <v>95</v>
      </c>
      <c r="G942">
        <v>82</v>
      </c>
      <c r="H942">
        <v>84</v>
      </c>
      <c r="I942">
        <v>82</v>
      </c>
      <c r="J942" t="s">
        <v>292</v>
      </c>
      <c r="K942" t="s">
        <v>377</v>
      </c>
      <c r="L942" t="s">
        <v>292</v>
      </c>
      <c r="M942" t="s">
        <v>90</v>
      </c>
      <c r="N942" t="s">
        <v>23</v>
      </c>
      <c r="O942" t="s">
        <v>90</v>
      </c>
      <c r="P942" t="s">
        <v>138</v>
      </c>
      <c r="Q942">
        <v>163</v>
      </c>
      <c r="R942" t="s">
        <v>440</v>
      </c>
      <c r="S942" t="e" vm="15">
        <f>_FV(-3,"16")</f>
        <v>#VALUE!</v>
      </c>
      <c r="T942" t="s">
        <v>26</v>
      </c>
    </row>
    <row r="943" spans="1:20" x14ac:dyDescent="0.3">
      <c r="A943" t="s">
        <v>20</v>
      </c>
      <c r="B943" s="1">
        <v>43543</v>
      </c>
      <c r="C943">
        <v>9</v>
      </c>
      <c r="D943" t="s">
        <v>119</v>
      </c>
      <c r="E943" t="s">
        <v>73</v>
      </c>
      <c r="F943" t="s">
        <v>119</v>
      </c>
      <c r="G943">
        <v>93</v>
      </c>
      <c r="H943">
        <v>93</v>
      </c>
      <c r="I943">
        <v>92</v>
      </c>
      <c r="J943" t="s">
        <v>44</v>
      </c>
      <c r="K943" t="s">
        <v>361</v>
      </c>
      <c r="L943" t="s">
        <v>35</v>
      </c>
      <c r="M943" t="s">
        <v>180</v>
      </c>
      <c r="N943" t="s">
        <v>180</v>
      </c>
      <c r="O943" t="s">
        <v>232</v>
      </c>
      <c r="P943" t="s">
        <v>111</v>
      </c>
      <c r="Q943">
        <v>118</v>
      </c>
      <c r="R943" t="s">
        <v>176</v>
      </c>
      <c r="S943" t="e" vm="27">
        <f>_FV(-3,"53")</f>
        <v>#VALUE!</v>
      </c>
      <c r="T943" t="s">
        <v>26</v>
      </c>
    </row>
    <row r="944" spans="1:20" x14ac:dyDescent="0.3">
      <c r="A944" t="s">
        <v>20</v>
      </c>
      <c r="B944" s="1">
        <v>43543</v>
      </c>
      <c r="C944">
        <v>14</v>
      </c>
      <c r="D944" t="s">
        <v>275</v>
      </c>
      <c r="E944" t="s">
        <v>261</v>
      </c>
      <c r="F944" t="s">
        <v>196</v>
      </c>
      <c r="G944">
        <v>71</v>
      </c>
      <c r="H944">
        <v>74</v>
      </c>
      <c r="I944">
        <v>68</v>
      </c>
      <c r="J944" t="s">
        <v>49</v>
      </c>
      <c r="K944" t="s">
        <v>64</v>
      </c>
      <c r="L944" t="s">
        <v>163</v>
      </c>
      <c r="M944" t="s">
        <v>244</v>
      </c>
      <c r="N944" t="s">
        <v>312</v>
      </c>
      <c r="O944" t="s">
        <v>244</v>
      </c>
      <c r="P944" t="s">
        <v>101</v>
      </c>
      <c r="Q944">
        <v>136</v>
      </c>
      <c r="R944" t="s">
        <v>145</v>
      </c>
      <c r="S944" t="s">
        <v>853</v>
      </c>
      <c r="T944" t="s">
        <v>26</v>
      </c>
    </row>
    <row r="945" spans="1:20" x14ac:dyDescent="0.3">
      <c r="A945" t="s">
        <v>20</v>
      </c>
      <c r="B945" s="1">
        <v>43543</v>
      </c>
      <c r="C945">
        <v>7</v>
      </c>
      <c r="D945" t="s">
        <v>87</v>
      </c>
      <c r="E945" t="s">
        <v>22</v>
      </c>
      <c r="F945" t="s">
        <v>63</v>
      </c>
      <c r="G945">
        <v>90</v>
      </c>
      <c r="H945">
        <v>90</v>
      </c>
      <c r="I945">
        <v>89</v>
      </c>
      <c r="J945" t="s">
        <v>361</v>
      </c>
      <c r="K945" t="s">
        <v>361</v>
      </c>
      <c r="L945" t="s">
        <v>35</v>
      </c>
      <c r="M945" t="s">
        <v>66</v>
      </c>
      <c r="N945" t="s">
        <v>227</v>
      </c>
      <c r="O945" t="s">
        <v>66</v>
      </c>
      <c r="P945" t="s">
        <v>133</v>
      </c>
      <c r="Q945">
        <v>141</v>
      </c>
      <c r="R945" t="s">
        <v>60</v>
      </c>
      <c r="S945" t="e" vm="25">
        <f>_FV(-3,"37")</f>
        <v>#VALUE!</v>
      </c>
      <c r="T945" t="s">
        <v>26</v>
      </c>
    </row>
    <row r="946" spans="1:20" x14ac:dyDescent="0.3">
      <c r="A946" t="s">
        <v>20</v>
      </c>
      <c r="B946" s="1">
        <v>43543</v>
      </c>
      <c r="C946">
        <v>10</v>
      </c>
      <c r="D946" t="s">
        <v>63</v>
      </c>
      <c r="E946" t="s">
        <v>63</v>
      </c>
      <c r="F946" t="s">
        <v>119</v>
      </c>
      <c r="G946">
        <v>94</v>
      </c>
      <c r="H946">
        <v>94</v>
      </c>
      <c r="I946">
        <v>93</v>
      </c>
      <c r="J946" t="s">
        <v>89</v>
      </c>
      <c r="K946" t="s">
        <v>89</v>
      </c>
      <c r="L946" t="s">
        <v>44</v>
      </c>
      <c r="M946" t="s">
        <v>96</v>
      </c>
      <c r="N946" t="s">
        <v>96</v>
      </c>
      <c r="O946" t="s">
        <v>180</v>
      </c>
      <c r="P946" t="s">
        <v>115</v>
      </c>
      <c r="Q946">
        <v>118</v>
      </c>
      <c r="R946" t="s">
        <v>173</v>
      </c>
      <c r="S946" t="s">
        <v>854</v>
      </c>
      <c r="T946" t="s">
        <v>26</v>
      </c>
    </row>
    <row r="947" spans="1:20" x14ac:dyDescent="0.3">
      <c r="A947" t="s">
        <v>20</v>
      </c>
      <c r="B947" s="1">
        <v>43543</v>
      </c>
      <c r="C947">
        <v>17</v>
      </c>
      <c r="D947" t="s">
        <v>297</v>
      </c>
      <c r="E947" t="s">
        <v>370</v>
      </c>
      <c r="F947" t="s">
        <v>48</v>
      </c>
      <c r="G947">
        <v>60</v>
      </c>
      <c r="H947">
        <v>68</v>
      </c>
      <c r="I947">
        <v>60</v>
      </c>
      <c r="J947" t="s">
        <v>36</v>
      </c>
      <c r="K947" t="s">
        <v>79</v>
      </c>
      <c r="L947" t="s">
        <v>345</v>
      </c>
      <c r="M947" t="s">
        <v>52</v>
      </c>
      <c r="N947" t="s">
        <v>227</v>
      </c>
      <c r="O947" t="s">
        <v>52</v>
      </c>
      <c r="P947" t="s">
        <v>173</v>
      </c>
      <c r="Q947">
        <v>225</v>
      </c>
      <c r="R947" t="s">
        <v>428</v>
      </c>
      <c r="S947" t="s">
        <v>855</v>
      </c>
      <c r="T947" t="s">
        <v>26</v>
      </c>
    </row>
    <row r="948" spans="1:20" x14ac:dyDescent="0.3">
      <c r="A948" t="s">
        <v>20</v>
      </c>
      <c r="B948" s="1">
        <v>43543</v>
      </c>
      <c r="C948">
        <v>11</v>
      </c>
      <c r="D948" t="s">
        <v>71</v>
      </c>
      <c r="E948" t="s">
        <v>71</v>
      </c>
      <c r="F948" t="s">
        <v>63</v>
      </c>
      <c r="G948">
        <v>92</v>
      </c>
      <c r="H948">
        <v>94</v>
      </c>
      <c r="I948">
        <v>92</v>
      </c>
      <c r="J948" t="s">
        <v>109</v>
      </c>
      <c r="K948" t="s">
        <v>109</v>
      </c>
      <c r="L948" t="s">
        <v>89</v>
      </c>
      <c r="M948" t="s">
        <v>122</v>
      </c>
      <c r="N948" t="s">
        <v>122</v>
      </c>
      <c r="O948" t="s">
        <v>96</v>
      </c>
      <c r="P948" t="s">
        <v>83</v>
      </c>
      <c r="Q948">
        <v>136</v>
      </c>
      <c r="R948" t="s">
        <v>92</v>
      </c>
      <c r="S948" t="s">
        <v>856</v>
      </c>
      <c r="T948" t="s">
        <v>26</v>
      </c>
    </row>
    <row r="949" spans="1:20" x14ac:dyDescent="0.3">
      <c r="A949" t="s">
        <v>20</v>
      </c>
      <c r="B949" s="1">
        <v>43543</v>
      </c>
      <c r="C949">
        <v>12</v>
      </c>
      <c r="D949" t="s">
        <v>228</v>
      </c>
      <c r="E949" t="s">
        <v>195</v>
      </c>
      <c r="F949" t="s">
        <v>71</v>
      </c>
      <c r="G949">
        <v>77</v>
      </c>
      <c r="H949">
        <v>92</v>
      </c>
      <c r="I949">
        <v>77</v>
      </c>
      <c r="J949" t="s">
        <v>99</v>
      </c>
      <c r="K949" t="s">
        <v>22</v>
      </c>
      <c r="L949" t="s">
        <v>89</v>
      </c>
      <c r="M949" t="s">
        <v>244</v>
      </c>
      <c r="N949" t="s">
        <v>244</v>
      </c>
      <c r="O949" t="s">
        <v>122</v>
      </c>
      <c r="P949" t="s">
        <v>97</v>
      </c>
      <c r="Q949">
        <v>154</v>
      </c>
      <c r="R949" t="s">
        <v>84</v>
      </c>
      <c r="S949" t="s">
        <v>857</v>
      </c>
      <c r="T949" t="s">
        <v>26</v>
      </c>
    </row>
    <row r="950" spans="1:20" x14ac:dyDescent="0.3">
      <c r="A950" t="s">
        <v>20</v>
      </c>
      <c r="B950" s="1">
        <v>43543</v>
      </c>
      <c r="C950">
        <v>21</v>
      </c>
      <c r="D950" t="s">
        <v>265</v>
      </c>
      <c r="E950" t="s">
        <v>243</v>
      </c>
      <c r="F950" t="s">
        <v>265</v>
      </c>
      <c r="G950">
        <v>83</v>
      </c>
      <c r="H950">
        <v>83</v>
      </c>
      <c r="I950">
        <v>69</v>
      </c>
      <c r="J950" t="s">
        <v>80</v>
      </c>
      <c r="K950" t="s">
        <v>87</v>
      </c>
      <c r="L950" t="s">
        <v>89</v>
      </c>
      <c r="M950" t="s">
        <v>175</v>
      </c>
      <c r="N950" t="s">
        <v>175</v>
      </c>
      <c r="O950" t="s">
        <v>211</v>
      </c>
      <c r="P950" t="s">
        <v>134</v>
      </c>
      <c r="Q950">
        <v>158</v>
      </c>
      <c r="R950" t="s">
        <v>347</v>
      </c>
      <c r="S950" t="s">
        <v>858</v>
      </c>
      <c r="T950" t="s">
        <v>270</v>
      </c>
    </row>
    <row r="951" spans="1:20" x14ac:dyDescent="0.3">
      <c r="A951" t="s">
        <v>20</v>
      </c>
      <c r="B951" s="1">
        <v>43543</v>
      </c>
      <c r="C951">
        <v>18</v>
      </c>
      <c r="D951" t="s">
        <v>34</v>
      </c>
      <c r="E951" t="s">
        <v>43</v>
      </c>
      <c r="F951" t="s">
        <v>392</v>
      </c>
      <c r="G951">
        <v>62</v>
      </c>
      <c r="H951">
        <v>64</v>
      </c>
      <c r="I951">
        <v>59</v>
      </c>
      <c r="J951" t="s">
        <v>81</v>
      </c>
      <c r="K951" t="s">
        <v>109</v>
      </c>
      <c r="L951" t="s">
        <v>44</v>
      </c>
      <c r="M951" t="s">
        <v>38</v>
      </c>
      <c r="N951" t="s">
        <v>52</v>
      </c>
      <c r="O951" t="s">
        <v>38</v>
      </c>
      <c r="P951" t="s">
        <v>101</v>
      </c>
      <c r="Q951">
        <v>236</v>
      </c>
      <c r="R951" t="s">
        <v>217</v>
      </c>
      <c r="S951" t="s">
        <v>859</v>
      </c>
      <c r="T951" t="s">
        <v>26</v>
      </c>
    </row>
    <row r="952" spans="1:20" x14ac:dyDescent="0.3">
      <c r="A952" t="s">
        <v>20</v>
      </c>
      <c r="B952" s="1">
        <v>43543</v>
      </c>
      <c r="C952">
        <v>20</v>
      </c>
      <c r="D952" t="s">
        <v>243</v>
      </c>
      <c r="E952" t="s">
        <v>317</v>
      </c>
      <c r="F952" t="s">
        <v>243</v>
      </c>
      <c r="G952">
        <v>70</v>
      </c>
      <c r="H952">
        <v>71</v>
      </c>
      <c r="I952">
        <v>63</v>
      </c>
      <c r="J952" t="s">
        <v>65</v>
      </c>
      <c r="K952" t="s">
        <v>109</v>
      </c>
      <c r="L952" t="s">
        <v>49</v>
      </c>
      <c r="M952" t="s">
        <v>159</v>
      </c>
      <c r="N952" t="s">
        <v>110</v>
      </c>
      <c r="O952" t="s">
        <v>860</v>
      </c>
      <c r="P952" t="s">
        <v>30</v>
      </c>
      <c r="Q952">
        <v>206</v>
      </c>
      <c r="R952" t="s">
        <v>428</v>
      </c>
      <c r="S952" t="s">
        <v>861</v>
      </c>
      <c r="T952" t="s">
        <v>26</v>
      </c>
    </row>
    <row r="953" spans="1:20" x14ac:dyDescent="0.3">
      <c r="A953" t="s">
        <v>20</v>
      </c>
      <c r="B953" s="1">
        <v>43543</v>
      </c>
      <c r="C953">
        <v>19</v>
      </c>
      <c r="D953" t="s">
        <v>47</v>
      </c>
      <c r="E953" t="s">
        <v>370</v>
      </c>
      <c r="F953" t="s">
        <v>392</v>
      </c>
      <c r="G953">
        <v>64</v>
      </c>
      <c r="H953">
        <v>64</v>
      </c>
      <c r="I953">
        <v>58</v>
      </c>
      <c r="J953" t="s">
        <v>99</v>
      </c>
      <c r="K953" t="s">
        <v>64</v>
      </c>
      <c r="L953" t="s">
        <v>35</v>
      </c>
      <c r="M953" t="s">
        <v>110</v>
      </c>
      <c r="N953" t="s">
        <v>38</v>
      </c>
      <c r="O953" t="s">
        <v>110</v>
      </c>
      <c r="P953" t="s">
        <v>127</v>
      </c>
      <c r="Q953">
        <v>202</v>
      </c>
      <c r="R953" t="s">
        <v>262</v>
      </c>
      <c r="S953" t="s">
        <v>862</v>
      </c>
      <c r="T953" t="s">
        <v>26</v>
      </c>
    </row>
    <row r="954" spans="1:20" x14ac:dyDescent="0.3">
      <c r="A954" t="s">
        <v>20</v>
      </c>
      <c r="B954" s="1">
        <v>43544</v>
      </c>
      <c r="C954">
        <v>16</v>
      </c>
      <c r="D954" t="s">
        <v>205</v>
      </c>
      <c r="E954" t="s">
        <v>200</v>
      </c>
      <c r="F954" t="s">
        <v>256</v>
      </c>
      <c r="G954">
        <v>73</v>
      </c>
      <c r="H954">
        <v>79</v>
      </c>
      <c r="I954">
        <v>71</v>
      </c>
      <c r="J954" t="s">
        <v>136</v>
      </c>
      <c r="K954" t="s">
        <v>88</v>
      </c>
      <c r="L954" t="s">
        <v>119</v>
      </c>
      <c r="M954" t="s">
        <v>150</v>
      </c>
      <c r="N954" t="s">
        <v>91</v>
      </c>
      <c r="O954" t="s">
        <v>254</v>
      </c>
      <c r="P954" t="s">
        <v>138</v>
      </c>
      <c r="Q954">
        <v>146</v>
      </c>
      <c r="R954" t="s">
        <v>364</v>
      </c>
      <c r="S954" t="s">
        <v>863</v>
      </c>
      <c r="T954" t="s">
        <v>26</v>
      </c>
    </row>
    <row r="955" spans="1:20" x14ac:dyDescent="0.3">
      <c r="A955" t="s">
        <v>20</v>
      </c>
      <c r="B955" s="1">
        <v>43544</v>
      </c>
      <c r="C955">
        <v>23</v>
      </c>
      <c r="D955" t="s">
        <v>118</v>
      </c>
      <c r="E955" t="s">
        <v>148</v>
      </c>
      <c r="F955" t="s">
        <v>62</v>
      </c>
      <c r="G955">
        <v>94</v>
      </c>
      <c r="H955">
        <v>94</v>
      </c>
      <c r="I955">
        <v>94</v>
      </c>
      <c r="J955" t="s">
        <v>109</v>
      </c>
      <c r="K955" t="s">
        <v>80</v>
      </c>
      <c r="L955" t="s">
        <v>65</v>
      </c>
      <c r="M955" t="s">
        <v>232</v>
      </c>
      <c r="N955" t="s">
        <v>232</v>
      </c>
      <c r="O955" t="s">
        <v>140</v>
      </c>
      <c r="P955" t="s">
        <v>76</v>
      </c>
      <c r="Q955">
        <v>117</v>
      </c>
      <c r="R955" t="s">
        <v>77</v>
      </c>
      <c r="S955" t="e" vm="16">
        <f>_FV(-1,"39")</f>
        <v>#VALUE!</v>
      </c>
      <c r="T955" t="s">
        <v>26</v>
      </c>
    </row>
    <row r="956" spans="1:20" x14ac:dyDescent="0.3">
      <c r="A956" t="s">
        <v>20</v>
      </c>
      <c r="B956" s="1">
        <v>43544</v>
      </c>
      <c r="C956">
        <v>15</v>
      </c>
      <c r="D956" t="s">
        <v>186</v>
      </c>
      <c r="E956" t="s">
        <v>186</v>
      </c>
      <c r="F956" t="s">
        <v>202</v>
      </c>
      <c r="G956">
        <v>78</v>
      </c>
      <c r="H956">
        <v>81</v>
      </c>
      <c r="I956">
        <v>76</v>
      </c>
      <c r="J956" t="s">
        <v>136</v>
      </c>
      <c r="K956" t="s">
        <v>79</v>
      </c>
      <c r="L956" t="s">
        <v>64</v>
      </c>
      <c r="M956" t="s">
        <v>91</v>
      </c>
      <c r="N956" t="s">
        <v>312</v>
      </c>
      <c r="O956" t="s">
        <v>91</v>
      </c>
      <c r="P956" t="s">
        <v>176</v>
      </c>
      <c r="Q956">
        <v>133</v>
      </c>
      <c r="R956" t="s">
        <v>364</v>
      </c>
      <c r="S956" t="s">
        <v>864</v>
      </c>
      <c r="T956" t="s">
        <v>26</v>
      </c>
    </row>
    <row r="957" spans="1:20" x14ac:dyDescent="0.3">
      <c r="A957" t="s">
        <v>20</v>
      </c>
      <c r="B957" s="1">
        <v>43544</v>
      </c>
      <c r="C957">
        <v>13</v>
      </c>
      <c r="D957" t="s">
        <v>192</v>
      </c>
      <c r="E957" t="s">
        <v>265</v>
      </c>
      <c r="F957" t="s">
        <v>156</v>
      </c>
      <c r="G957">
        <v>88</v>
      </c>
      <c r="H957">
        <v>93</v>
      </c>
      <c r="I957">
        <v>87</v>
      </c>
      <c r="J957" t="s">
        <v>58</v>
      </c>
      <c r="K957" t="s">
        <v>148</v>
      </c>
      <c r="L957" t="s">
        <v>58</v>
      </c>
      <c r="M957" t="s">
        <v>276</v>
      </c>
      <c r="N957" t="s">
        <v>276</v>
      </c>
      <c r="O957" t="s">
        <v>91</v>
      </c>
      <c r="P957" t="s">
        <v>83</v>
      </c>
      <c r="Q957">
        <v>114</v>
      </c>
      <c r="R957" t="s">
        <v>147</v>
      </c>
      <c r="S957" t="s">
        <v>865</v>
      </c>
      <c r="T957" t="s">
        <v>26</v>
      </c>
    </row>
    <row r="958" spans="1:20" x14ac:dyDescent="0.3">
      <c r="A958" t="s">
        <v>20</v>
      </c>
      <c r="B958" s="1">
        <v>43544</v>
      </c>
      <c r="C958">
        <v>0</v>
      </c>
      <c r="D958" t="s">
        <v>135</v>
      </c>
      <c r="E958" t="s">
        <v>107</v>
      </c>
      <c r="F958" t="s">
        <v>71</v>
      </c>
      <c r="G958">
        <v>92</v>
      </c>
      <c r="H958">
        <v>93</v>
      </c>
      <c r="I958">
        <v>92</v>
      </c>
      <c r="J958" t="s">
        <v>63</v>
      </c>
      <c r="K958" t="s">
        <v>87</v>
      </c>
      <c r="L958" t="s">
        <v>80</v>
      </c>
      <c r="M958" t="s">
        <v>231</v>
      </c>
      <c r="N958" t="s">
        <v>231</v>
      </c>
      <c r="O958" t="s">
        <v>190</v>
      </c>
      <c r="P958" t="s">
        <v>174</v>
      </c>
      <c r="Q958">
        <v>175</v>
      </c>
      <c r="R958" t="s">
        <v>116</v>
      </c>
      <c r="S958" t="e" vm="9">
        <f>_FV(0,"70")</f>
        <v>#VALUE!</v>
      </c>
      <c r="T958" t="s">
        <v>26</v>
      </c>
    </row>
    <row r="959" spans="1:20" x14ac:dyDescent="0.3">
      <c r="A959" t="s">
        <v>20</v>
      </c>
      <c r="B959" s="1">
        <v>43544</v>
      </c>
      <c r="C959">
        <v>9</v>
      </c>
      <c r="D959" t="s">
        <v>121</v>
      </c>
      <c r="E959" t="s">
        <v>121</v>
      </c>
      <c r="F959" t="s">
        <v>148</v>
      </c>
      <c r="G959">
        <v>93</v>
      </c>
      <c r="H959">
        <v>93</v>
      </c>
      <c r="I959">
        <v>93</v>
      </c>
      <c r="J959" t="s">
        <v>109</v>
      </c>
      <c r="K959" t="s">
        <v>109</v>
      </c>
      <c r="L959" t="s">
        <v>109</v>
      </c>
      <c r="M959" t="s">
        <v>298</v>
      </c>
      <c r="N959" t="s">
        <v>298</v>
      </c>
      <c r="O959" t="s">
        <v>51</v>
      </c>
      <c r="P959" t="s">
        <v>115</v>
      </c>
      <c r="Q959">
        <v>138</v>
      </c>
      <c r="R959" t="s">
        <v>182</v>
      </c>
      <c r="S959" t="e" vm="70">
        <f>_FV(-2,"80")</f>
        <v>#VALUE!</v>
      </c>
      <c r="T959" t="s">
        <v>26</v>
      </c>
    </row>
    <row r="960" spans="1:20" x14ac:dyDescent="0.3">
      <c r="A960" t="s">
        <v>20</v>
      </c>
      <c r="B960" s="1">
        <v>43544</v>
      </c>
      <c r="C960">
        <v>5</v>
      </c>
      <c r="D960" t="s">
        <v>107</v>
      </c>
      <c r="E960" t="s">
        <v>72</v>
      </c>
      <c r="F960" t="s">
        <v>107</v>
      </c>
      <c r="G960">
        <v>91</v>
      </c>
      <c r="H960">
        <v>92</v>
      </c>
      <c r="I960">
        <v>91</v>
      </c>
      <c r="J960" t="s">
        <v>63</v>
      </c>
      <c r="K960" t="s">
        <v>87</v>
      </c>
      <c r="L960" t="s">
        <v>63</v>
      </c>
      <c r="M960" t="s">
        <v>298</v>
      </c>
      <c r="N960" t="s">
        <v>231</v>
      </c>
      <c r="O960" t="s">
        <v>298</v>
      </c>
      <c r="P960" t="s">
        <v>70</v>
      </c>
      <c r="Q960">
        <v>168</v>
      </c>
      <c r="R960" t="s">
        <v>183</v>
      </c>
      <c r="S960" t="e" vm="84">
        <f>_FV(-2,"81")</f>
        <v>#VALUE!</v>
      </c>
      <c r="T960" t="s">
        <v>26</v>
      </c>
    </row>
    <row r="961" spans="1:20" x14ac:dyDescent="0.3">
      <c r="A961" t="s">
        <v>20</v>
      </c>
      <c r="B961" s="1">
        <v>43544</v>
      </c>
      <c r="C961">
        <v>1</v>
      </c>
      <c r="D961" t="s">
        <v>135</v>
      </c>
      <c r="E961" t="s">
        <v>149</v>
      </c>
      <c r="F961" t="s">
        <v>71</v>
      </c>
      <c r="G961">
        <v>93</v>
      </c>
      <c r="H961">
        <v>93</v>
      </c>
      <c r="I961">
        <v>92</v>
      </c>
      <c r="J961" t="s">
        <v>63</v>
      </c>
      <c r="K961" t="s">
        <v>87</v>
      </c>
      <c r="L961" t="s">
        <v>109</v>
      </c>
      <c r="M961" t="s">
        <v>82</v>
      </c>
      <c r="N961" t="s">
        <v>82</v>
      </c>
      <c r="O961" t="s">
        <v>231</v>
      </c>
      <c r="P961" t="s">
        <v>133</v>
      </c>
      <c r="Q961">
        <v>139</v>
      </c>
      <c r="R961" t="s">
        <v>77</v>
      </c>
      <c r="S961" t="e" vm="48">
        <f>_FV(-3,"26")</f>
        <v>#VALUE!</v>
      </c>
      <c r="T961" t="s">
        <v>26</v>
      </c>
    </row>
    <row r="962" spans="1:20" x14ac:dyDescent="0.3">
      <c r="A962" t="s">
        <v>20</v>
      </c>
      <c r="B962" s="1">
        <v>43544</v>
      </c>
      <c r="C962">
        <v>8</v>
      </c>
      <c r="D962" t="s">
        <v>148</v>
      </c>
      <c r="E962" t="s">
        <v>71</v>
      </c>
      <c r="F962" t="s">
        <v>148</v>
      </c>
      <c r="G962">
        <v>93</v>
      </c>
      <c r="H962">
        <v>93</v>
      </c>
      <c r="I962">
        <v>92</v>
      </c>
      <c r="J962" t="s">
        <v>109</v>
      </c>
      <c r="K962" t="s">
        <v>80</v>
      </c>
      <c r="L962" t="s">
        <v>109</v>
      </c>
      <c r="M962" t="s">
        <v>51</v>
      </c>
      <c r="N962" t="s">
        <v>39</v>
      </c>
      <c r="O962" t="s">
        <v>53</v>
      </c>
      <c r="P962" t="s">
        <v>83</v>
      </c>
      <c r="Q962">
        <v>113</v>
      </c>
      <c r="R962" t="s">
        <v>127</v>
      </c>
      <c r="S962" t="e" vm="52">
        <f>_FV(-2,"56")</f>
        <v>#VALUE!</v>
      </c>
      <c r="T962" t="s">
        <v>26</v>
      </c>
    </row>
    <row r="963" spans="1:20" x14ac:dyDescent="0.3">
      <c r="A963" t="s">
        <v>20</v>
      </c>
      <c r="B963" s="1">
        <v>43544</v>
      </c>
      <c r="C963">
        <v>3</v>
      </c>
      <c r="D963" t="s">
        <v>108</v>
      </c>
      <c r="E963" t="s">
        <v>108</v>
      </c>
      <c r="F963" t="s">
        <v>72</v>
      </c>
      <c r="G963">
        <v>91</v>
      </c>
      <c r="H963">
        <v>91</v>
      </c>
      <c r="I963">
        <v>91</v>
      </c>
      <c r="J963" t="s">
        <v>63</v>
      </c>
      <c r="K963" t="s">
        <v>136</v>
      </c>
      <c r="L963" t="s">
        <v>63</v>
      </c>
      <c r="M963" t="s">
        <v>209</v>
      </c>
      <c r="N963" t="s">
        <v>90</v>
      </c>
      <c r="O963" t="s">
        <v>209</v>
      </c>
      <c r="P963" t="s">
        <v>111</v>
      </c>
      <c r="Q963">
        <v>146</v>
      </c>
      <c r="R963" t="s">
        <v>92</v>
      </c>
      <c r="S963" t="e" vm="14">
        <f>_FV(0,"63")</f>
        <v>#VALUE!</v>
      </c>
      <c r="T963" t="s">
        <v>26</v>
      </c>
    </row>
    <row r="964" spans="1:20" x14ac:dyDescent="0.3">
      <c r="A964" t="s">
        <v>20</v>
      </c>
      <c r="B964" s="1">
        <v>43544</v>
      </c>
      <c r="C964">
        <v>2</v>
      </c>
      <c r="D964" t="s">
        <v>72</v>
      </c>
      <c r="E964" t="s">
        <v>72</v>
      </c>
      <c r="F964" t="s">
        <v>135</v>
      </c>
      <c r="G964">
        <v>91</v>
      </c>
      <c r="H964">
        <v>93</v>
      </c>
      <c r="I964">
        <v>91</v>
      </c>
      <c r="J964" t="s">
        <v>87</v>
      </c>
      <c r="K964" t="s">
        <v>136</v>
      </c>
      <c r="L964" t="s">
        <v>63</v>
      </c>
      <c r="M964" t="s">
        <v>209</v>
      </c>
      <c r="N964" t="s">
        <v>90</v>
      </c>
      <c r="O964" t="s">
        <v>82</v>
      </c>
      <c r="P964" t="s">
        <v>67</v>
      </c>
      <c r="Q964">
        <v>143</v>
      </c>
      <c r="R964" t="s">
        <v>101</v>
      </c>
      <c r="S964" t="e" vm="18">
        <f>_FV(-1,"75")</f>
        <v>#VALUE!</v>
      </c>
      <c r="T964" t="s">
        <v>26</v>
      </c>
    </row>
    <row r="965" spans="1:20" x14ac:dyDescent="0.3">
      <c r="A965" t="s">
        <v>20</v>
      </c>
      <c r="B965" s="1">
        <v>43544</v>
      </c>
      <c r="C965">
        <v>20</v>
      </c>
      <c r="D965" t="s">
        <v>192</v>
      </c>
      <c r="E965" t="s">
        <v>265</v>
      </c>
      <c r="F965" t="s">
        <v>192</v>
      </c>
      <c r="G965">
        <v>88</v>
      </c>
      <c r="H965">
        <v>90</v>
      </c>
      <c r="I965">
        <v>88</v>
      </c>
      <c r="J965" t="s">
        <v>95</v>
      </c>
      <c r="K965" t="s">
        <v>135</v>
      </c>
      <c r="L965" t="s">
        <v>95</v>
      </c>
      <c r="M965" t="s">
        <v>38</v>
      </c>
      <c r="N965" t="s">
        <v>162</v>
      </c>
      <c r="O965" t="s">
        <v>75</v>
      </c>
      <c r="P965" t="s">
        <v>111</v>
      </c>
      <c r="Q965">
        <v>279</v>
      </c>
      <c r="R965" t="s">
        <v>24</v>
      </c>
      <c r="S965" t="s">
        <v>866</v>
      </c>
      <c r="T965" t="s">
        <v>26</v>
      </c>
    </row>
    <row r="966" spans="1:20" x14ac:dyDescent="0.3">
      <c r="A966" t="s">
        <v>20</v>
      </c>
      <c r="B966" s="1">
        <v>43544</v>
      </c>
      <c r="C966">
        <v>7</v>
      </c>
      <c r="D966" t="s">
        <v>71</v>
      </c>
      <c r="E966" t="s">
        <v>135</v>
      </c>
      <c r="F966" t="s">
        <v>121</v>
      </c>
      <c r="G966">
        <v>92</v>
      </c>
      <c r="H966">
        <v>92</v>
      </c>
      <c r="I966">
        <v>92</v>
      </c>
      <c r="J966" t="s">
        <v>109</v>
      </c>
      <c r="K966" t="s">
        <v>109</v>
      </c>
      <c r="L966" t="s">
        <v>109</v>
      </c>
      <c r="M966" t="s">
        <v>39</v>
      </c>
      <c r="N966" t="s">
        <v>140</v>
      </c>
      <c r="O966" t="s">
        <v>53</v>
      </c>
      <c r="P966" t="s">
        <v>67</v>
      </c>
      <c r="Q966">
        <v>119</v>
      </c>
      <c r="R966" t="s">
        <v>271</v>
      </c>
      <c r="S966" t="e" vm="26">
        <f>_FV(-2,"94")</f>
        <v>#VALUE!</v>
      </c>
      <c r="T966" t="s">
        <v>26</v>
      </c>
    </row>
    <row r="967" spans="1:20" x14ac:dyDescent="0.3">
      <c r="A967" t="s">
        <v>20</v>
      </c>
      <c r="B967" s="1">
        <v>43544</v>
      </c>
      <c r="C967">
        <v>6</v>
      </c>
      <c r="D967" t="s">
        <v>135</v>
      </c>
      <c r="E967" t="s">
        <v>107</v>
      </c>
      <c r="F967" t="s">
        <v>135</v>
      </c>
      <c r="G967">
        <v>92</v>
      </c>
      <c r="H967">
        <v>92</v>
      </c>
      <c r="I967">
        <v>91</v>
      </c>
      <c r="J967" t="s">
        <v>109</v>
      </c>
      <c r="K967" t="s">
        <v>63</v>
      </c>
      <c r="L967" t="s">
        <v>109</v>
      </c>
      <c r="M967" t="s">
        <v>53</v>
      </c>
      <c r="N967" t="s">
        <v>298</v>
      </c>
      <c r="O967" t="s">
        <v>53</v>
      </c>
      <c r="P967" t="s">
        <v>97</v>
      </c>
      <c r="Q967">
        <v>127</v>
      </c>
      <c r="R967" t="s">
        <v>116</v>
      </c>
      <c r="S967" t="e" vm="11">
        <f>_FV(-2,"66")</f>
        <v>#VALUE!</v>
      </c>
      <c r="T967" t="s">
        <v>26</v>
      </c>
    </row>
    <row r="968" spans="1:20" x14ac:dyDescent="0.3">
      <c r="A968" t="s">
        <v>20</v>
      </c>
      <c r="B968" s="1">
        <v>43544</v>
      </c>
      <c r="C968">
        <v>4</v>
      </c>
      <c r="D968" t="s">
        <v>72</v>
      </c>
      <c r="E968" t="s">
        <v>108</v>
      </c>
      <c r="F968" t="s">
        <v>107</v>
      </c>
      <c r="G968">
        <v>92</v>
      </c>
      <c r="H968">
        <v>92</v>
      </c>
      <c r="I968">
        <v>91</v>
      </c>
      <c r="J968" t="s">
        <v>87</v>
      </c>
      <c r="K968" t="s">
        <v>87</v>
      </c>
      <c r="L968" t="s">
        <v>63</v>
      </c>
      <c r="M968" t="s">
        <v>231</v>
      </c>
      <c r="N968" t="s">
        <v>209</v>
      </c>
      <c r="O968" t="s">
        <v>231</v>
      </c>
      <c r="P968" t="s">
        <v>111</v>
      </c>
      <c r="Q968">
        <v>151</v>
      </c>
      <c r="R968" t="s">
        <v>112</v>
      </c>
      <c r="S968" t="e" vm="32">
        <f>_FV(-2,"42")</f>
        <v>#VALUE!</v>
      </c>
      <c r="T968" t="s">
        <v>26</v>
      </c>
    </row>
    <row r="969" spans="1:20" x14ac:dyDescent="0.3">
      <c r="A969" t="s">
        <v>20</v>
      </c>
      <c r="B969" s="1">
        <v>43544</v>
      </c>
      <c r="C969">
        <v>22</v>
      </c>
      <c r="D969" t="s">
        <v>62</v>
      </c>
      <c r="E969" t="s">
        <v>88</v>
      </c>
      <c r="F969" t="s">
        <v>136</v>
      </c>
      <c r="G969">
        <v>94</v>
      </c>
      <c r="H969">
        <v>94</v>
      </c>
      <c r="I969">
        <v>93</v>
      </c>
      <c r="J969" t="s">
        <v>65</v>
      </c>
      <c r="K969" t="s">
        <v>109</v>
      </c>
      <c r="L969" t="s">
        <v>99</v>
      </c>
      <c r="M969" t="s">
        <v>140</v>
      </c>
      <c r="N969" t="s">
        <v>140</v>
      </c>
      <c r="O969" t="s">
        <v>153</v>
      </c>
      <c r="P969" t="s">
        <v>105</v>
      </c>
      <c r="Q969">
        <v>336</v>
      </c>
      <c r="R969" t="s">
        <v>77</v>
      </c>
      <c r="S969" t="s">
        <v>867</v>
      </c>
      <c r="T969" t="s">
        <v>26</v>
      </c>
    </row>
    <row r="970" spans="1:20" x14ac:dyDescent="0.3">
      <c r="A970" t="s">
        <v>20</v>
      </c>
      <c r="B970" s="1">
        <v>43544</v>
      </c>
      <c r="C970">
        <v>12</v>
      </c>
      <c r="D970" t="s">
        <v>356</v>
      </c>
      <c r="E970" t="s">
        <v>333</v>
      </c>
      <c r="F970" t="s">
        <v>149</v>
      </c>
      <c r="G970">
        <v>93</v>
      </c>
      <c r="H970">
        <v>93</v>
      </c>
      <c r="I970">
        <v>92</v>
      </c>
      <c r="J970" t="s">
        <v>118</v>
      </c>
      <c r="K970" t="s">
        <v>148</v>
      </c>
      <c r="L970" t="s">
        <v>22</v>
      </c>
      <c r="M970" t="s">
        <v>91</v>
      </c>
      <c r="N970" t="s">
        <v>91</v>
      </c>
      <c r="O970" t="s">
        <v>123</v>
      </c>
      <c r="P970" t="s">
        <v>83</v>
      </c>
      <c r="Q970">
        <v>125</v>
      </c>
      <c r="R970" t="s">
        <v>68</v>
      </c>
      <c r="S970" t="s">
        <v>868</v>
      </c>
      <c r="T970" t="s">
        <v>26</v>
      </c>
    </row>
    <row r="971" spans="1:20" x14ac:dyDescent="0.3">
      <c r="A971" t="s">
        <v>20</v>
      </c>
      <c r="B971" s="1">
        <v>43544</v>
      </c>
      <c r="C971">
        <v>10</v>
      </c>
      <c r="D971" t="s">
        <v>121</v>
      </c>
      <c r="E971" t="s">
        <v>71</v>
      </c>
      <c r="F971" t="s">
        <v>121</v>
      </c>
      <c r="G971">
        <v>93</v>
      </c>
      <c r="H971">
        <v>93</v>
      </c>
      <c r="I971">
        <v>92</v>
      </c>
      <c r="J971" t="s">
        <v>80</v>
      </c>
      <c r="K971" t="s">
        <v>80</v>
      </c>
      <c r="L971" t="s">
        <v>109</v>
      </c>
      <c r="M971" t="s">
        <v>180</v>
      </c>
      <c r="N971" t="s">
        <v>180</v>
      </c>
      <c r="O971" t="s">
        <v>298</v>
      </c>
      <c r="P971" t="s">
        <v>70</v>
      </c>
      <c r="Q971">
        <v>173</v>
      </c>
      <c r="R971" t="s">
        <v>92</v>
      </c>
      <c r="S971" s="2">
        <v>6672</v>
      </c>
      <c r="T971" t="s">
        <v>76</v>
      </c>
    </row>
    <row r="972" spans="1:20" x14ac:dyDescent="0.3">
      <c r="A972" t="s">
        <v>20</v>
      </c>
      <c r="B972" s="1">
        <v>43544</v>
      </c>
      <c r="C972">
        <v>21</v>
      </c>
      <c r="D972" t="s">
        <v>136</v>
      </c>
      <c r="E972" t="s">
        <v>236</v>
      </c>
      <c r="F972" t="s">
        <v>28</v>
      </c>
      <c r="G972">
        <v>93</v>
      </c>
      <c r="H972">
        <v>94</v>
      </c>
      <c r="I972">
        <v>87</v>
      </c>
      <c r="J972" t="s">
        <v>99</v>
      </c>
      <c r="K972" t="s">
        <v>118</v>
      </c>
      <c r="L972" t="s">
        <v>37</v>
      </c>
      <c r="M972" t="s">
        <v>153</v>
      </c>
      <c r="N972" t="s">
        <v>51</v>
      </c>
      <c r="O972" t="s">
        <v>750</v>
      </c>
      <c r="P972" t="s">
        <v>133</v>
      </c>
      <c r="Q972">
        <v>108</v>
      </c>
      <c r="R972" t="s">
        <v>552</v>
      </c>
      <c r="S972" t="s">
        <v>869</v>
      </c>
      <c r="T972" t="s">
        <v>588</v>
      </c>
    </row>
    <row r="973" spans="1:20" x14ac:dyDescent="0.3">
      <c r="A973" t="s">
        <v>20</v>
      </c>
      <c r="B973" s="1">
        <v>43544</v>
      </c>
      <c r="C973">
        <v>14</v>
      </c>
      <c r="D973" t="s">
        <v>202</v>
      </c>
      <c r="E973" t="s">
        <v>206</v>
      </c>
      <c r="F973" t="s">
        <v>187</v>
      </c>
      <c r="G973">
        <v>81</v>
      </c>
      <c r="H973">
        <v>88</v>
      </c>
      <c r="I973">
        <v>80</v>
      </c>
      <c r="J973" t="s">
        <v>87</v>
      </c>
      <c r="K973" t="s">
        <v>148</v>
      </c>
      <c r="L973" t="s">
        <v>63</v>
      </c>
      <c r="M973" t="s">
        <v>312</v>
      </c>
      <c r="N973" t="s">
        <v>273</v>
      </c>
      <c r="O973" t="s">
        <v>312</v>
      </c>
      <c r="P973" t="s">
        <v>128</v>
      </c>
      <c r="Q973">
        <v>120</v>
      </c>
      <c r="R973" t="s">
        <v>305</v>
      </c>
      <c r="S973" t="s">
        <v>870</v>
      </c>
      <c r="T973" t="s">
        <v>26</v>
      </c>
    </row>
    <row r="974" spans="1:20" x14ac:dyDescent="0.3">
      <c r="A974" t="s">
        <v>20</v>
      </c>
      <c r="B974" s="1">
        <v>43544</v>
      </c>
      <c r="C974">
        <v>18</v>
      </c>
      <c r="D974" t="s">
        <v>114</v>
      </c>
      <c r="E974" t="s">
        <v>156</v>
      </c>
      <c r="F974" t="s">
        <v>71</v>
      </c>
      <c r="G974">
        <v>92</v>
      </c>
      <c r="H974">
        <v>92</v>
      </c>
      <c r="I974">
        <v>89</v>
      </c>
      <c r="J974" t="s">
        <v>79</v>
      </c>
      <c r="K974" t="s">
        <v>58</v>
      </c>
      <c r="L974" t="s">
        <v>81</v>
      </c>
      <c r="M974" t="s">
        <v>197</v>
      </c>
      <c r="N974" t="s">
        <v>130</v>
      </c>
      <c r="O974" t="s">
        <v>197</v>
      </c>
      <c r="P974" t="s">
        <v>111</v>
      </c>
      <c r="Q974">
        <v>89</v>
      </c>
      <c r="R974" t="s">
        <v>476</v>
      </c>
      <c r="S974" t="s">
        <v>871</v>
      </c>
      <c r="T974" t="s">
        <v>76</v>
      </c>
    </row>
    <row r="975" spans="1:20" x14ac:dyDescent="0.3">
      <c r="A975" t="s">
        <v>20</v>
      </c>
      <c r="B975" s="1">
        <v>43544</v>
      </c>
      <c r="C975">
        <v>17</v>
      </c>
      <c r="D975" t="s">
        <v>71</v>
      </c>
      <c r="E975" t="s">
        <v>205</v>
      </c>
      <c r="F975" t="s">
        <v>88</v>
      </c>
      <c r="G975">
        <v>89</v>
      </c>
      <c r="H975">
        <v>89</v>
      </c>
      <c r="I975">
        <v>70</v>
      </c>
      <c r="J975" t="s">
        <v>81</v>
      </c>
      <c r="K975" t="s">
        <v>63</v>
      </c>
      <c r="L975" t="s">
        <v>388</v>
      </c>
      <c r="M975" t="s">
        <v>130</v>
      </c>
      <c r="N975" t="s">
        <v>150</v>
      </c>
      <c r="O975" t="s">
        <v>130</v>
      </c>
      <c r="P975" t="s">
        <v>127</v>
      </c>
      <c r="Q975">
        <v>141</v>
      </c>
      <c r="R975" t="s">
        <v>343</v>
      </c>
      <c r="S975" t="s">
        <v>872</v>
      </c>
      <c r="T975" t="s">
        <v>68</v>
      </c>
    </row>
    <row r="976" spans="1:20" x14ac:dyDescent="0.3">
      <c r="A976" t="s">
        <v>20</v>
      </c>
      <c r="B976" s="1">
        <v>43544</v>
      </c>
      <c r="C976">
        <v>11</v>
      </c>
      <c r="D976" t="s">
        <v>149</v>
      </c>
      <c r="E976" t="s">
        <v>107</v>
      </c>
      <c r="F976" t="s">
        <v>121</v>
      </c>
      <c r="G976">
        <v>93</v>
      </c>
      <c r="H976">
        <v>93</v>
      </c>
      <c r="I976">
        <v>93</v>
      </c>
      <c r="J976" t="s">
        <v>136</v>
      </c>
      <c r="K976" t="s">
        <v>22</v>
      </c>
      <c r="L976" t="s">
        <v>80</v>
      </c>
      <c r="M976" t="s">
        <v>96</v>
      </c>
      <c r="N976" t="s">
        <v>96</v>
      </c>
      <c r="O976" t="s">
        <v>180</v>
      </c>
      <c r="P976" t="s">
        <v>70</v>
      </c>
      <c r="Q976">
        <v>105</v>
      </c>
      <c r="R976" t="s">
        <v>176</v>
      </c>
      <c r="S976" t="s">
        <v>873</v>
      </c>
      <c r="T976" t="s">
        <v>176</v>
      </c>
    </row>
    <row r="977" spans="1:20" x14ac:dyDescent="0.3">
      <c r="A977" t="s">
        <v>20</v>
      </c>
      <c r="B977" s="1">
        <v>43544</v>
      </c>
      <c r="C977">
        <v>19</v>
      </c>
      <c r="D977" t="s">
        <v>265</v>
      </c>
      <c r="E977" t="s">
        <v>239</v>
      </c>
      <c r="F977" t="s">
        <v>114</v>
      </c>
      <c r="G977">
        <v>90</v>
      </c>
      <c r="H977">
        <v>92</v>
      </c>
      <c r="I977">
        <v>90</v>
      </c>
      <c r="J977" t="s">
        <v>135</v>
      </c>
      <c r="K977" t="s">
        <v>107</v>
      </c>
      <c r="L977" t="s">
        <v>79</v>
      </c>
      <c r="M977" t="s">
        <v>162</v>
      </c>
      <c r="N977" t="s">
        <v>197</v>
      </c>
      <c r="O977" t="s">
        <v>75</v>
      </c>
      <c r="P977" t="s">
        <v>67</v>
      </c>
      <c r="Q977">
        <v>14</v>
      </c>
      <c r="R977" t="s">
        <v>86</v>
      </c>
      <c r="S977" t="s">
        <v>874</v>
      </c>
      <c r="T977" t="s">
        <v>26</v>
      </c>
    </row>
    <row r="978" spans="1:20" x14ac:dyDescent="0.3">
      <c r="A978" t="s">
        <v>20</v>
      </c>
      <c r="B978" s="1">
        <v>43545</v>
      </c>
      <c r="C978">
        <v>17</v>
      </c>
      <c r="D978" t="s">
        <v>258</v>
      </c>
      <c r="E978" t="s">
        <v>392</v>
      </c>
      <c r="F978" t="s">
        <v>243</v>
      </c>
      <c r="G978">
        <v>64</v>
      </c>
      <c r="H978">
        <v>67</v>
      </c>
      <c r="I978">
        <v>61</v>
      </c>
      <c r="J978" t="s">
        <v>100</v>
      </c>
      <c r="K978" t="s">
        <v>64</v>
      </c>
      <c r="L978" t="s">
        <v>35</v>
      </c>
      <c r="M978" t="s">
        <v>180</v>
      </c>
      <c r="N978" t="s">
        <v>29</v>
      </c>
      <c r="O978" t="s">
        <v>180</v>
      </c>
      <c r="P978" t="s">
        <v>77</v>
      </c>
      <c r="Q978">
        <v>174</v>
      </c>
      <c r="R978" t="s">
        <v>240</v>
      </c>
      <c r="S978" t="s">
        <v>875</v>
      </c>
      <c r="T978" t="s">
        <v>26</v>
      </c>
    </row>
    <row r="979" spans="1:20" x14ac:dyDescent="0.3">
      <c r="A979" t="s">
        <v>20</v>
      </c>
      <c r="B979" s="1">
        <v>43545</v>
      </c>
      <c r="C979">
        <v>15</v>
      </c>
      <c r="D979" t="s">
        <v>27</v>
      </c>
      <c r="E979" t="s">
        <v>48</v>
      </c>
      <c r="F979" t="s">
        <v>256</v>
      </c>
      <c r="G979">
        <v>68</v>
      </c>
      <c r="H979">
        <v>72</v>
      </c>
      <c r="I979">
        <v>66</v>
      </c>
      <c r="J979" t="s">
        <v>49</v>
      </c>
      <c r="K979" t="s">
        <v>73</v>
      </c>
      <c r="L979" t="s">
        <v>163</v>
      </c>
      <c r="M979" t="s">
        <v>315</v>
      </c>
      <c r="N979" t="s">
        <v>276</v>
      </c>
      <c r="O979" t="s">
        <v>315</v>
      </c>
      <c r="P979" t="s">
        <v>60</v>
      </c>
      <c r="Q979">
        <v>144</v>
      </c>
      <c r="R979" t="s">
        <v>145</v>
      </c>
      <c r="S979" t="s">
        <v>876</v>
      </c>
      <c r="T979" t="s">
        <v>26</v>
      </c>
    </row>
    <row r="980" spans="1:20" x14ac:dyDescent="0.3">
      <c r="A980" t="s">
        <v>20</v>
      </c>
      <c r="B980" s="1">
        <v>43545</v>
      </c>
      <c r="C980">
        <v>14</v>
      </c>
      <c r="D980" t="s">
        <v>186</v>
      </c>
      <c r="E980" t="s">
        <v>57</v>
      </c>
      <c r="F980" t="s">
        <v>229</v>
      </c>
      <c r="G980">
        <v>71</v>
      </c>
      <c r="H980">
        <v>78</v>
      </c>
      <c r="I980">
        <v>70</v>
      </c>
      <c r="J980" t="s">
        <v>36</v>
      </c>
      <c r="K980" t="s">
        <v>109</v>
      </c>
      <c r="L980" t="s">
        <v>345</v>
      </c>
      <c r="M980" t="s">
        <v>276</v>
      </c>
      <c r="N980" t="s">
        <v>276</v>
      </c>
      <c r="O980" t="s">
        <v>330</v>
      </c>
      <c r="P980" t="s">
        <v>134</v>
      </c>
      <c r="Q980">
        <v>158</v>
      </c>
      <c r="R980" t="s">
        <v>358</v>
      </c>
      <c r="S980" t="s">
        <v>877</v>
      </c>
      <c r="T980" t="s">
        <v>26</v>
      </c>
    </row>
    <row r="981" spans="1:20" x14ac:dyDescent="0.3">
      <c r="A981" t="s">
        <v>20</v>
      </c>
      <c r="B981" s="1">
        <v>43545</v>
      </c>
      <c r="C981">
        <v>16</v>
      </c>
      <c r="D981" t="s">
        <v>205</v>
      </c>
      <c r="E981" t="s">
        <v>21</v>
      </c>
      <c r="F981" t="s">
        <v>250</v>
      </c>
      <c r="G981">
        <v>65</v>
      </c>
      <c r="H981">
        <v>69</v>
      </c>
      <c r="I981">
        <v>64</v>
      </c>
      <c r="J981" t="s">
        <v>361</v>
      </c>
      <c r="K981" t="s">
        <v>81</v>
      </c>
      <c r="L981" t="s">
        <v>216</v>
      </c>
      <c r="M981" t="s">
        <v>29</v>
      </c>
      <c r="N981" t="s">
        <v>315</v>
      </c>
      <c r="O981" t="s">
        <v>29</v>
      </c>
      <c r="P981" t="s">
        <v>77</v>
      </c>
      <c r="Q981">
        <v>129</v>
      </c>
      <c r="R981" t="s">
        <v>237</v>
      </c>
      <c r="S981" t="s">
        <v>878</v>
      </c>
      <c r="T981" t="s">
        <v>26</v>
      </c>
    </row>
    <row r="982" spans="1:20" x14ac:dyDescent="0.3">
      <c r="A982" t="s">
        <v>20</v>
      </c>
      <c r="B982" s="1">
        <v>43545</v>
      </c>
      <c r="C982">
        <v>23</v>
      </c>
      <c r="D982" t="s">
        <v>239</v>
      </c>
      <c r="E982" t="s">
        <v>279</v>
      </c>
      <c r="F982" t="s">
        <v>265</v>
      </c>
      <c r="G982">
        <v>79</v>
      </c>
      <c r="H982">
        <v>79</v>
      </c>
      <c r="I982">
        <v>78</v>
      </c>
      <c r="J982" t="s">
        <v>81</v>
      </c>
      <c r="K982" t="s">
        <v>81</v>
      </c>
      <c r="L982" t="s">
        <v>89</v>
      </c>
      <c r="M982" t="s">
        <v>130</v>
      </c>
      <c r="N982" t="s">
        <v>130</v>
      </c>
      <c r="O982" t="s">
        <v>51</v>
      </c>
      <c r="P982" t="s">
        <v>138</v>
      </c>
      <c r="Q982">
        <v>186</v>
      </c>
      <c r="R982" t="s">
        <v>147</v>
      </c>
      <c r="S982" t="e" vm="31">
        <f>_FV(-2,"71")</f>
        <v>#VALUE!</v>
      </c>
      <c r="T982" t="s">
        <v>26</v>
      </c>
    </row>
    <row r="983" spans="1:20" x14ac:dyDescent="0.3">
      <c r="A983" t="s">
        <v>20</v>
      </c>
      <c r="B983" s="1">
        <v>43545</v>
      </c>
      <c r="C983">
        <v>3</v>
      </c>
      <c r="D983" t="s">
        <v>149</v>
      </c>
      <c r="E983" t="s">
        <v>107</v>
      </c>
      <c r="F983" t="s">
        <v>149</v>
      </c>
      <c r="G983">
        <v>90</v>
      </c>
      <c r="H983">
        <v>91</v>
      </c>
      <c r="I983">
        <v>90</v>
      </c>
      <c r="J983" t="s">
        <v>65</v>
      </c>
      <c r="K983" t="s">
        <v>63</v>
      </c>
      <c r="L983" t="s">
        <v>65</v>
      </c>
      <c r="M983" t="s">
        <v>188</v>
      </c>
      <c r="N983" t="s">
        <v>193</v>
      </c>
      <c r="O983" t="s">
        <v>188</v>
      </c>
      <c r="P983" t="s">
        <v>138</v>
      </c>
      <c r="Q983">
        <v>179</v>
      </c>
      <c r="R983" t="s">
        <v>104</v>
      </c>
      <c r="S983" t="s">
        <v>879</v>
      </c>
      <c r="T983" t="s">
        <v>26</v>
      </c>
    </row>
    <row r="984" spans="1:20" x14ac:dyDescent="0.3">
      <c r="A984" t="s">
        <v>20</v>
      </c>
      <c r="B984" s="1">
        <v>43545</v>
      </c>
      <c r="C984">
        <v>0</v>
      </c>
      <c r="D984" t="s">
        <v>88</v>
      </c>
      <c r="E984" t="s">
        <v>148</v>
      </c>
      <c r="F984" t="s">
        <v>88</v>
      </c>
      <c r="G984">
        <v>94</v>
      </c>
      <c r="H984">
        <v>94</v>
      </c>
      <c r="I984">
        <v>94</v>
      </c>
      <c r="J984" t="s">
        <v>73</v>
      </c>
      <c r="K984" t="s">
        <v>63</v>
      </c>
      <c r="L984" t="s">
        <v>73</v>
      </c>
      <c r="M984" t="s">
        <v>82</v>
      </c>
      <c r="N984" t="s">
        <v>82</v>
      </c>
      <c r="O984" t="s">
        <v>232</v>
      </c>
      <c r="P984" t="s">
        <v>76</v>
      </c>
      <c r="Q984">
        <v>35</v>
      </c>
      <c r="R984" t="s">
        <v>138</v>
      </c>
      <c r="S984" t="e" vm="10">
        <f>_FV(-2,"06")</f>
        <v>#VALUE!</v>
      </c>
      <c r="T984" t="s">
        <v>26</v>
      </c>
    </row>
    <row r="985" spans="1:20" x14ac:dyDescent="0.3">
      <c r="A985" t="s">
        <v>20</v>
      </c>
      <c r="B985" s="1">
        <v>43545</v>
      </c>
      <c r="C985">
        <v>1</v>
      </c>
      <c r="D985" t="s">
        <v>121</v>
      </c>
      <c r="E985" t="s">
        <v>121</v>
      </c>
      <c r="F985" t="s">
        <v>88</v>
      </c>
      <c r="G985">
        <v>94</v>
      </c>
      <c r="H985">
        <v>94</v>
      </c>
      <c r="I985">
        <v>94</v>
      </c>
      <c r="J985" t="s">
        <v>87</v>
      </c>
      <c r="K985" t="s">
        <v>87</v>
      </c>
      <c r="L985" t="s">
        <v>109</v>
      </c>
      <c r="M985" t="s">
        <v>122</v>
      </c>
      <c r="N985" t="s">
        <v>122</v>
      </c>
      <c r="O985" t="s">
        <v>82</v>
      </c>
      <c r="P985" t="s">
        <v>105</v>
      </c>
      <c r="Q985">
        <v>167</v>
      </c>
      <c r="R985" t="s">
        <v>68</v>
      </c>
      <c r="S985" t="e" vm="7">
        <f>_FV(-1,"24")</f>
        <v>#VALUE!</v>
      </c>
      <c r="T985" t="s">
        <v>26</v>
      </c>
    </row>
    <row r="986" spans="1:20" x14ac:dyDescent="0.3">
      <c r="A986" t="s">
        <v>20</v>
      </c>
      <c r="B986" s="1">
        <v>43545</v>
      </c>
      <c r="C986">
        <v>5</v>
      </c>
      <c r="D986" t="s">
        <v>118</v>
      </c>
      <c r="E986" t="s">
        <v>135</v>
      </c>
      <c r="F986" t="s">
        <v>118</v>
      </c>
      <c r="G986">
        <v>91</v>
      </c>
      <c r="H986">
        <v>91</v>
      </c>
      <c r="I986">
        <v>90</v>
      </c>
      <c r="J986" t="s">
        <v>64</v>
      </c>
      <c r="K986" t="s">
        <v>119</v>
      </c>
      <c r="L986" t="s">
        <v>28</v>
      </c>
      <c r="M986" t="s">
        <v>231</v>
      </c>
      <c r="N986" t="s">
        <v>96</v>
      </c>
      <c r="O986" t="s">
        <v>231</v>
      </c>
      <c r="P986" t="s">
        <v>67</v>
      </c>
      <c r="Q986">
        <v>174</v>
      </c>
      <c r="R986" t="s">
        <v>68</v>
      </c>
      <c r="S986" t="e" vm="41">
        <f>_FV(0,"78")</f>
        <v>#VALUE!</v>
      </c>
      <c r="T986" t="s">
        <v>26</v>
      </c>
    </row>
    <row r="987" spans="1:20" x14ac:dyDescent="0.3">
      <c r="A987" t="s">
        <v>20</v>
      </c>
      <c r="B987" s="1">
        <v>43545</v>
      </c>
      <c r="C987">
        <v>9</v>
      </c>
      <c r="D987" t="s">
        <v>58</v>
      </c>
      <c r="E987" t="s">
        <v>58</v>
      </c>
      <c r="F987" t="s">
        <v>22</v>
      </c>
      <c r="G987">
        <v>94</v>
      </c>
      <c r="H987">
        <v>94</v>
      </c>
      <c r="I987">
        <v>94</v>
      </c>
      <c r="J987" t="s">
        <v>119</v>
      </c>
      <c r="K987" t="s">
        <v>119</v>
      </c>
      <c r="L987" t="s">
        <v>81</v>
      </c>
      <c r="M987" t="s">
        <v>137</v>
      </c>
      <c r="N987" t="s">
        <v>137</v>
      </c>
      <c r="O987" t="s">
        <v>254</v>
      </c>
      <c r="P987" t="s">
        <v>133</v>
      </c>
      <c r="Q987">
        <v>103</v>
      </c>
      <c r="R987" t="s">
        <v>138</v>
      </c>
      <c r="S987" t="e" vm="97">
        <f>_FV(-2,"00")</f>
        <v>#VALUE!</v>
      </c>
      <c r="T987" t="s">
        <v>26</v>
      </c>
    </row>
    <row r="988" spans="1:20" x14ac:dyDescent="0.3">
      <c r="A988" t="s">
        <v>20</v>
      </c>
      <c r="B988" s="1">
        <v>43545</v>
      </c>
      <c r="C988">
        <v>6</v>
      </c>
      <c r="D988" t="s">
        <v>62</v>
      </c>
      <c r="E988" t="s">
        <v>148</v>
      </c>
      <c r="F988" t="s">
        <v>95</v>
      </c>
      <c r="G988">
        <v>93</v>
      </c>
      <c r="H988">
        <v>93</v>
      </c>
      <c r="I988">
        <v>91</v>
      </c>
      <c r="J988" t="s">
        <v>64</v>
      </c>
      <c r="K988" t="s">
        <v>119</v>
      </c>
      <c r="L988" t="s">
        <v>28</v>
      </c>
      <c r="M988" t="s">
        <v>227</v>
      </c>
      <c r="N988" t="s">
        <v>227</v>
      </c>
      <c r="O988" t="s">
        <v>231</v>
      </c>
      <c r="P988" t="s">
        <v>76</v>
      </c>
      <c r="Q988">
        <v>135</v>
      </c>
      <c r="R988" t="s">
        <v>268</v>
      </c>
      <c r="S988" t="e" vm="73">
        <f>_FV(-1,"47")</f>
        <v>#VALUE!</v>
      </c>
      <c r="T988" t="s">
        <v>26</v>
      </c>
    </row>
    <row r="989" spans="1:20" x14ac:dyDescent="0.3">
      <c r="A989" t="s">
        <v>20</v>
      </c>
      <c r="B989" s="1">
        <v>43545</v>
      </c>
      <c r="C989">
        <v>2</v>
      </c>
      <c r="D989" t="s">
        <v>107</v>
      </c>
      <c r="E989" t="s">
        <v>72</v>
      </c>
      <c r="F989" t="s">
        <v>121</v>
      </c>
      <c r="G989">
        <v>91</v>
      </c>
      <c r="H989">
        <v>94</v>
      </c>
      <c r="I989">
        <v>91</v>
      </c>
      <c r="J989" t="s">
        <v>63</v>
      </c>
      <c r="K989" t="s">
        <v>22</v>
      </c>
      <c r="L989" t="s">
        <v>63</v>
      </c>
      <c r="M989" t="s">
        <v>193</v>
      </c>
      <c r="N989" t="s">
        <v>193</v>
      </c>
      <c r="O989" t="s">
        <v>122</v>
      </c>
      <c r="P989" t="s">
        <v>115</v>
      </c>
      <c r="Q989">
        <v>174</v>
      </c>
      <c r="R989" t="s">
        <v>271</v>
      </c>
      <c r="S989" t="s">
        <v>880</v>
      </c>
      <c r="T989" t="s">
        <v>26</v>
      </c>
    </row>
    <row r="990" spans="1:20" x14ac:dyDescent="0.3">
      <c r="A990" t="s">
        <v>20</v>
      </c>
      <c r="B990" s="1">
        <v>43545</v>
      </c>
      <c r="C990">
        <v>8</v>
      </c>
      <c r="D990" t="s">
        <v>79</v>
      </c>
      <c r="E990" t="s">
        <v>95</v>
      </c>
      <c r="F990" t="s">
        <v>79</v>
      </c>
      <c r="G990">
        <v>94</v>
      </c>
      <c r="H990">
        <v>94</v>
      </c>
      <c r="I990">
        <v>93</v>
      </c>
      <c r="J990" t="s">
        <v>28</v>
      </c>
      <c r="K990" t="s">
        <v>64</v>
      </c>
      <c r="L990" t="s">
        <v>28</v>
      </c>
      <c r="M990" t="s">
        <v>254</v>
      </c>
      <c r="N990" t="s">
        <v>254</v>
      </c>
      <c r="O990" t="s">
        <v>227</v>
      </c>
      <c r="P990" t="s">
        <v>178</v>
      </c>
      <c r="Q990">
        <v>110</v>
      </c>
      <c r="R990" t="s">
        <v>138</v>
      </c>
      <c r="S990" t="e" vm="10">
        <f>_FV(-2,"06")</f>
        <v>#VALUE!</v>
      </c>
      <c r="T990" t="s">
        <v>26</v>
      </c>
    </row>
    <row r="991" spans="1:20" x14ac:dyDescent="0.3">
      <c r="A991" t="s">
        <v>20</v>
      </c>
      <c r="B991" s="1">
        <v>43545</v>
      </c>
      <c r="C991">
        <v>10</v>
      </c>
      <c r="D991" t="s">
        <v>62</v>
      </c>
      <c r="E991" t="s">
        <v>62</v>
      </c>
      <c r="F991" t="s">
        <v>58</v>
      </c>
      <c r="G991">
        <v>94</v>
      </c>
      <c r="H991">
        <v>94</v>
      </c>
      <c r="I991">
        <v>94</v>
      </c>
      <c r="J991" t="s">
        <v>65</v>
      </c>
      <c r="K991" t="s">
        <v>65</v>
      </c>
      <c r="L991" t="s">
        <v>119</v>
      </c>
      <c r="M991" t="s">
        <v>123</v>
      </c>
      <c r="N991" t="s">
        <v>123</v>
      </c>
      <c r="O991" t="s">
        <v>137</v>
      </c>
      <c r="P991" t="s">
        <v>133</v>
      </c>
      <c r="Q991">
        <v>86</v>
      </c>
      <c r="R991" t="s">
        <v>268</v>
      </c>
      <c r="S991" t="s">
        <v>881</v>
      </c>
      <c r="T991" t="s">
        <v>26</v>
      </c>
    </row>
    <row r="992" spans="1:20" x14ac:dyDescent="0.3">
      <c r="A992" t="s">
        <v>20</v>
      </c>
      <c r="B992" s="1">
        <v>43545</v>
      </c>
      <c r="C992">
        <v>7</v>
      </c>
      <c r="D992" t="s">
        <v>95</v>
      </c>
      <c r="E992" t="s">
        <v>62</v>
      </c>
      <c r="F992" t="s">
        <v>58</v>
      </c>
      <c r="G992">
        <v>93</v>
      </c>
      <c r="H992">
        <v>93</v>
      </c>
      <c r="I992">
        <v>93</v>
      </c>
      <c r="J992" t="s">
        <v>64</v>
      </c>
      <c r="K992" t="s">
        <v>64</v>
      </c>
      <c r="L992" t="s">
        <v>28</v>
      </c>
      <c r="M992" t="s">
        <v>227</v>
      </c>
      <c r="N992" t="s">
        <v>227</v>
      </c>
      <c r="O992" t="s">
        <v>231</v>
      </c>
      <c r="P992" t="s">
        <v>111</v>
      </c>
      <c r="Q992">
        <v>99</v>
      </c>
      <c r="R992" t="s">
        <v>124</v>
      </c>
      <c r="S992" t="e" vm="66">
        <f>_FV(-2,"31")</f>
        <v>#VALUE!</v>
      </c>
      <c r="T992" t="s">
        <v>26</v>
      </c>
    </row>
    <row r="993" spans="1:20" x14ac:dyDescent="0.3">
      <c r="A993" t="s">
        <v>20</v>
      </c>
      <c r="B993" s="1">
        <v>43545</v>
      </c>
      <c r="C993">
        <v>12</v>
      </c>
      <c r="D993" t="s">
        <v>265</v>
      </c>
      <c r="E993" t="s">
        <v>279</v>
      </c>
      <c r="F993" t="s">
        <v>72</v>
      </c>
      <c r="G993">
        <v>84</v>
      </c>
      <c r="H993">
        <v>93</v>
      </c>
      <c r="I993">
        <v>83</v>
      </c>
      <c r="J993" t="s">
        <v>80</v>
      </c>
      <c r="K993" t="s">
        <v>148</v>
      </c>
      <c r="L993" t="s">
        <v>109</v>
      </c>
      <c r="M993" t="s">
        <v>312</v>
      </c>
      <c r="N993" t="s">
        <v>312</v>
      </c>
      <c r="O993" t="s">
        <v>188</v>
      </c>
      <c r="P993" t="s">
        <v>138</v>
      </c>
      <c r="Q993">
        <v>142</v>
      </c>
      <c r="R993" t="s">
        <v>40</v>
      </c>
      <c r="S993" t="s">
        <v>882</v>
      </c>
      <c r="T993" t="s">
        <v>26</v>
      </c>
    </row>
    <row r="994" spans="1:20" x14ac:dyDescent="0.3">
      <c r="A994" t="s">
        <v>20</v>
      </c>
      <c r="B994" s="1">
        <v>43545</v>
      </c>
      <c r="C994">
        <v>20</v>
      </c>
      <c r="D994" t="s">
        <v>247</v>
      </c>
      <c r="E994" t="s">
        <v>415</v>
      </c>
      <c r="F994" t="s">
        <v>27</v>
      </c>
      <c r="G994">
        <v>66</v>
      </c>
      <c r="H994">
        <v>70</v>
      </c>
      <c r="I994">
        <v>56</v>
      </c>
      <c r="J994" t="s">
        <v>345</v>
      </c>
      <c r="K994" t="s">
        <v>119</v>
      </c>
      <c r="L994" t="s">
        <v>224</v>
      </c>
      <c r="M994" t="s">
        <v>162</v>
      </c>
      <c r="N994" t="s">
        <v>197</v>
      </c>
      <c r="O994" t="s">
        <v>38</v>
      </c>
      <c r="P994" t="s">
        <v>127</v>
      </c>
      <c r="Q994">
        <v>202</v>
      </c>
      <c r="R994" t="s">
        <v>225</v>
      </c>
      <c r="S994" t="s">
        <v>883</v>
      </c>
      <c r="T994" t="s">
        <v>26</v>
      </c>
    </row>
    <row r="995" spans="1:20" x14ac:dyDescent="0.3">
      <c r="A995" t="s">
        <v>20</v>
      </c>
      <c r="B995" s="1">
        <v>43545</v>
      </c>
      <c r="C995">
        <v>11</v>
      </c>
      <c r="D995" t="s">
        <v>72</v>
      </c>
      <c r="E995" t="s">
        <v>72</v>
      </c>
      <c r="F995" t="s">
        <v>62</v>
      </c>
      <c r="G995">
        <v>93</v>
      </c>
      <c r="H995">
        <v>94</v>
      </c>
      <c r="I995">
        <v>93</v>
      </c>
      <c r="J995" t="s">
        <v>79</v>
      </c>
      <c r="K995" t="s">
        <v>79</v>
      </c>
      <c r="L995" t="s">
        <v>65</v>
      </c>
      <c r="M995" t="s">
        <v>188</v>
      </c>
      <c r="N995" t="s">
        <v>188</v>
      </c>
      <c r="O995" t="s">
        <v>123</v>
      </c>
      <c r="P995" t="s">
        <v>268</v>
      </c>
      <c r="Q995">
        <v>110</v>
      </c>
      <c r="R995" t="s">
        <v>104</v>
      </c>
      <c r="S995" t="s">
        <v>884</v>
      </c>
      <c r="T995" t="s">
        <v>26</v>
      </c>
    </row>
    <row r="996" spans="1:20" x14ac:dyDescent="0.3">
      <c r="A996" t="s">
        <v>20</v>
      </c>
      <c r="B996" s="1">
        <v>43545</v>
      </c>
      <c r="C996">
        <v>18</v>
      </c>
      <c r="D996" t="s">
        <v>258</v>
      </c>
      <c r="E996" t="s">
        <v>392</v>
      </c>
      <c r="F996" t="s">
        <v>200</v>
      </c>
      <c r="G996">
        <v>61</v>
      </c>
      <c r="H996">
        <v>67</v>
      </c>
      <c r="I996">
        <v>59</v>
      </c>
      <c r="J996" t="s">
        <v>35</v>
      </c>
      <c r="K996" t="s">
        <v>119</v>
      </c>
      <c r="L996" t="s">
        <v>37</v>
      </c>
      <c r="M996" t="s">
        <v>59</v>
      </c>
      <c r="N996" t="s">
        <v>180</v>
      </c>
      <c r="O996" t="s">
        <v>59</v>
      </c>
      <c r="P996" t="s">
        <v>97</v>
      </c>
      <c r="Q996">
        <v>164</v>
      </c>
      <c r="R996" t="s">
        <v>198</v>
      </c>
      <c r="S996" t="s">
        <v>885</v>
      </c>
      <c r="T996" t="s">
        <v>26</v>
      </c>
    </row>
    <row r="997" spans="1:20" x14ac:dyDescent="0.3">
      <c r="A997" t="s">
        <v>20</v>
      </c>
      <c r="B997" s="1">
        <v>43545</v>
      </c>
      <c r="C997">
        <v>13</v>
      </c>
      <c r="D997" t="s">
        <v>196</v>
      </c>
      <c r="E997" t="s">
        <v>206</v>
      </c>
      <c r="F997" t="s">
        <v>310</v>
      </c>
      <c r="G997">
        <v>78</v>
      </c>
      <c r="H997">
        <v>84</v>
      </c>
      <c r="I997">
        <v>77</v>
      </c>
      <c r="J997" t="s">
        <v>73</v>
      </c>
      <c r="K997" t="s">
        <v>136</v>
      </c>
      <c r="L997" t="s">
        <v>28</v>
      </c>
      <c r="M997" t="s">
        <v>276</v>
      </c>
      <c r="N997" t="s">
        <v>276</v>
      </c>
      <c r="O997" t="s">
        <v>312</v>
      </c>
      <c r="P997" t="s">
        <v>77</v>
      </c>
      <c r="Q997">
        <v>149</v>
      </c>
      <c r="R997" t="s">
        <v>84</v>
      </c>
      <c r="S997" t="s">
        <v>886</v>
      </c>
      <c r="T997" t="s">
        <v>26</v>
      </c>
    </row>
    <row r="998" spans="1:20" x14ac:dyDescent="0.3">
      <c r="A998" t="s">
        <v>20</v>
      </c>
      <c r="B998" s="1">
        <v>43545</v>
      </c>
      <c r="C998">
        <v>19</v>
      </c>
      <c r="D998" t="s">
        <v>214</v>
      </c>
      <c r="E998" t="s">
        <v>291</v>
      </c>
      <c r="F998" t="s">
        <v>335</v>
      </c>
      <c r="G998">
        <v>59</v>
      </c>
      <c r="H998">
        <v>64</v>
      </c>
      <c r="I998">
        <v>58</v>
      </c>
      <c r="J998" t="s">
        <v>44</v>
      </c>
      <c r="K998" t="s">
        <v>99</v>
      </c>
      <c r="L998" t="s">
        <v>224</v>
      </c>
      <c r="M998" t="s">
        <v>197</v>
      </c>
      <c r="N998" t="s">
        <v>59</v>
      </c>
      <c r="O998" t="s">
        <v>197</v>
      </c>
      <c r="P998" t="s">
        <v>77</v>
      </c>
      <c r="Q998">
        <v>152</v>
      </c>
      <c r="R998" t="s">
        <v>240</v>
      </c>
      <c r="S998" t="s">
        <v>887</v>
      </c>
      <c r="T998" t="s">
        <v>26</v>
      </c>
    </row>
    <row r="999" spans="1:20" x14ac:dyDescent="0.3">
      <c r="A999" t="s">
        <v>20</v>
      </c>
      <c r="B999" s="1">
        <v>43545</v>
      </c>
      <c r="C999">
        <v>21</v>
      </c>
      <c r="D999" t="s">
        <v>202</v>
      </c>
      <c r="E999" t="s">
        <v>243</v>
      </c>
      <c r="F999" t="s">
        <v>202</v>
      </c>
      <c r="G999">
        <v>77</v>
      </c>
      <c r="H999">
        <v>77</v>
      </c>
      <c r="I999">
        <v>67</v>
      </c>
      <c r="J999" t="s">
        <v>28</v>
      </c>
      <c r="K999" t="s">
        <v>119</v>
      </c>
      <c r="L999" t="s">
        <v>35</v>
      </c>
      <c r="M999" t="s">
        <v>153</v>
      </c>
      <c r="N999" t="s">
        <v>153</v>
      </c>
      <c r="O999" t="s">
        <v>38</v>
      </c>
      <c r="P999" t="s">
        <v>112</v>
      </c>
      <c r="Q999">
        <v>186</v>
      </c>
      <c r="R999" t="s">
        <v>164</v>
      </c>
      <c r="S999" t="s">
        <v>888</v>
      </c>
      <c r="T999" t="s">
        <v>26</v>
      </c>
    </row>
    <row r="1000" spans="1:20" x14ac:dyDescent="0.3">
      <c r="A1000" t="s">
        <v>20</v>
      </c>
      <c r="B1000" s="1">
        <v>43545</v>
      </c>
      <c r="C1000">
        <v>22</v>
      </c>
      <c r="D1000" t="s">
        <v>279</v>
      </c>
      <c r="E1000" t="s">
        <v>202</v>
      </c>
      <c r="F1000" t="s">
        <v>239</v>
      </c>
      <c r="G1000">
        <v>78</v>
      </c>
      <c r="H1000">
        <v>78</v>
      </c>
      <c r="I1000">
        <v>75</v>
      </c>
      <c r="J1000" t="s">
        <v>89</v>
      </c>
      <c r="K1000" t="s">
        <v>28</v>
      </c>
      <c r="L1000" t="s">
        <v>49</v>
      </c>
      <c r="M1000" t="s">
        <v>39</v>
      </c>
      <c r="N1000" t="s">
        <v>39</v>
      </c>
      <c r="O1000" t="s">
        <v>153</v>
      </c>
      <c r="P1000" t="s">
        <v>67</v>
      </c>
      <c r="Q1000">
        <v>161</v>
      </c>
      <c r="R1000" t="s">
        <v>289</v>
      </c>
      <c r="S1000" t="s">
        <v>889</v>
      </c>
      <c r="T1000" t="s">
        <v>26</v>
      </c>
    </row>
    <row r="1001" spans="1:20" x14ac:dyDescent="0.3">
      <c r="A1001" t="s">
        <v>20</v>
      </c>
      <c r="B1001" s="1">
        <v>43545</v>
      </c>
      <c r="C1001">
        <v>4</v>
      </c>
      <c r="D1001" t="s">
        <v>135</v>
      </c>
      <c r="E1001" t="s">
        <v>149</v>
      </c>
      <c r="F1001" t="s">
        <v>71</v>
      </c>
      <c r="G1001">
        <v>90</v>
      </c>
      <c r="H1001">
        <v>90</v>
      </c>
      <c r="I1001">
        <v>90</v>
      </c>
      <c r="J1001" t="s">
        <v>119</v>
      </c>
      <c r="K1001" t="s">
        <v>65</v>
      </c>
      <c r="L1001" t="s">
        <v>119</v>
      </c>
      <c r="M1001" t="s">
        <v>96</v>
      </c>
      <c r="N1001" t="s">
        <v>188</v>
      </c>
      <c r="O1001" t="s">
        <v>96</v>
      </c>
      <c r="P1001" t="s">
        <v>124</v>
      </c>
      <c r="Q1001">
        <v>188</v>
      </c>
      <c r="R1001" t="s">
        <v>92</v>
      </c>
      <c r="S1001" t="s">
        <v>890</v>
      </c>
      <c r="T1001" t="s">
        <v>26</v>
      </c>
    </row>
    <row r="1002" spans="1:20" x14ac:dyDescent="0.3">
      <c r="A1002" t="s">
        <v>20</v>
      </c>
      <c r="B1002" s="1">
        <v>43546</v>
      </c>
      <c r="C1002">
        <v>23</v>
      </c>
      <c r="D1002" t="s">
        <v>88</v>
      </c>
      <c r="E1002" t="s">
        <v>272</v>
      </c>
      <c r="F1002" t="s">
        <v>62</v>
      </c>
      <c r="G1002">
        <v>90</v>
      </c>
      <c r="H1002">
        <v>90</v>
      </c>
      <c r="I1002">
        <v>87</v>
      </c>
      <c r="J1002" t="s">
        <v>100</v>
      </c>
      <c r="K1002" t="s">
        <v>65</v>
      </c>
      <c r="L1002" t="s">
        <v>89</v>
      </c>
      <c r="M1002" t="s">
        <v>193</v>
      </c>
      <c r="N1002" t="s">
        <v>193</v>
      </c>
      <c r="O1002" t="s">
        <v>29</v>
      </c>
      <c r="P1002" t="s">
        <v>222</v>
      </c>
      <c r="Q1002">
        <v>261</v>
      </c>
      <c r="R1002" t="s">
        <v>339</v>
      </c>
      <c r="S1002" t="e" vm="28">
        <f>_FV(-2,"52")</f>
        <v>#VALUE!</v>
      </c>
      <c r="T1002" t="s">
        <v>174</v>
      </c>
    </row>
    <row r="1003" spans="1:20" x14ac:dyDescent="0.3">
      <c r="A1003" t="s">
        <v>20</v>
      </c>
      <c r="B1003" s="1">
        <v>43546</v>
      </c>
      <c r="C1003">
        <v>15</v>
      </c>
      <c r="D1003" t="s">
        <v>247</v>
      </c>
      <c r="E1003" t="s">
        <v>205</v>
      </c>
      <c r="F1003" t="s">
        <v>302</v>
      </c>
      <c r="G1003">
        <v>68</v>
      </c>
      <c r="H1003">
        <v>82</v>
      </c>
      <c r="I1003">
        <v>67</v>
      </c>
      <c r="J1003" t="s">
        <v>89</v>
      </c>
      <c r="K1003" t="s">
        <v>95</v>
      </c>
      <c r="L1003" t="s">
        <v>345</v>
      </c>
      <c r="M1003" t="s">
        <v>276</v>
      </c>
      <c r="N1003" t="s">
        <v>386</v>
      </c>
      <c r="O1003" t="s">
        <v>276</v>
      </c>
      <c r="P1003" t="s">
        <v>77</v>
      </c>
      <c r="Q1003">
        <v>158</v>
      </c>
      <c r="R1003" t="s">
        <v>248</v>
      </c>
      <c r="S1003" t="s">
        <v>891</v>
      </c>
      <c r="T1003" t="s">
        <v>26</v>
      </c>
    </row>
    <row r="1004" spans="1:20" x14ac:dyDescent="0.3">
      <c r="A1004" t="s">
        <v>20</v>
      </c>
      <c r="B1004" s="1">
        <v>43546</v>
      </c>
      <c r="C1004">
        <v>7</v>
      </c>
      <c r="D1004" t="s">
        <v>135</v>
      </c>
      <c r="E1004" t="s">
        <v>149</v>
      </c>
      <c r="F1004" t="s">
        <v>71</v>
      </c>
      <c r="G1004">
        <v>90</v>
      </c>
      <c r="H1004">
        <v>90</v>
      </c>
      <c r="I1004">
        <v>90</v>
      </c>
      <c r="J1004" t="s">
        <v>119</v>
      </c>
      <c r="K1004" t="s">
        <v>65</v>
      </c>
      <c r="L1004" t="s">
        <v>119</v>
      </c>
      <c r="M1004" t="s">
        <v>130</v>
      </c>
      <c r="N1004" t="s">
        <v>130</v>
      </c>
      <c r="O1004" t="s">
        <v>190</v>
      </c>
      <c r="P1004" t="s">
        <v>133</v>
      </c>
      <c r="Q1004">
        <v>141</v>
      </c>
      <c r="R1004" t="s">
        <v>86</v>
      </c>
      <c r="S1004" t="e" vm="10">
        <f>_FV(-3,"06")</f>
        <v>#VALUE!</v>
      </c>
      <c r="T1004" t="s">
        <v>26</v>
      </c>
    </row>
    <row r="1005" spans="1:20" x14ac:dyDescent="0.3">
      <c r="A1005" t="s">
        <v>20</v>
      </c>
      <c r="B1005" s="1">
        <v>43546</v>
      </c>
      <c r="C1005">
        <v>16</v>
      </c>
      <c r="D1005" t="s">
        <v>342</v>
      </c>
      <c r="E1005" t="s">
        <v>201</v>
      </c>
      <c r="F1005" t="s">
        <v>247</v>
      </c>
      <c r="G1005">
        <v>65</v>
      </c>
      <c r="H1005">
        <v>69</v>
      </c>
      <c r="I1005">
        <v>64</v>
      </c>
      <c r="J1005" t="s">
        <v>89</v>
      </c>
      <c r="K1005" t="s">
        <v>73</v>
      </c>
      <c r="L1005" t="s">
        <v>361</v>
      </c>
      <c r="M1005" t="s">
        <v>188</v>
      </c>
      <c r="N1005" t="s">
        <v>276</v>
      </c>
      <c r="O1005" t="s">
        <v>188</v>
      </c>
      <c r="P1005" t="s">
        <v>134</v>
      </c>
      <c r="Q1005">
        <v>179</v>
      </c>
      <c r="R1005" t="s">
        <v>287</v>
      </c>
      <c r="S1005" t="s">
        <v>538</v>
      </c>
      <c r="T1005" t="s">
        <v>26</v>
      </c>
    </row>
    <row r="1006" spans="1:20" x14ac:dyDescent="0.3">
      <c r="A1006" t="s">
        <v>20</v>
      </c>
      <c r="B1006" s="1">
        <v>43546</v>
      </c>
      <c r="C1006">
        <v>9</v>
      </c>
      <c r="D1006" t="s">
        <v>148</v>
      </c>
      <c r="E1006" t="s">
        <v>71</v>
      </c>
      <c r="F1006" t="s">
        <v>148</v>
      </c>
      <c r="G1006">
        <v>91</v>
      </c>
      <c r="H1006">
        <v>91</v>
      </c>
      <c r="I1006">
        <v>91</v>
      </c>
      <c r="J1006" t="s">
        <v>119</v>
      </c>
      <c r="K1006" t="s">
        <v>65</v>
      </c>
      <c r="L1006" t="s">
        <v>119</v>
      </c>
      <c r="M1006" t="s">
        <v>150</v>
      </c>
      <c r="N1006" t="s">
        <v>150</v>
      </c>
      <c r="O1006" t="s">
        <v>66</v>
      </c>
      <c r="P1006" t="s">
        <v>115</v>
      </c>
      <c r="Q1006">
        <v>114</v>
      </c>
      <c r="R1006" t="s">
        <v>173</v>
      </c>
      <c r="S1006" t="e" vm="80">
        <f>_FV(-2,"59")</f>
        <v>#VALUE!</v>
      </c>
      <c r="T1006" t="s">
        <v>26</v>
      </c>
    </row>
    <row r="1007" spans="1:20" x14ac:dyDescent="0.3">
      <c r="A1007" t="s">
        <v>20</v>
      </c>
      <c r="B1007" s="1">
        <v>43546</v>
      </c>
      <c r="C1007">
        <v>0</v>
      </c>
      <c r="D1007" t="s">
        <v>108</v>
      </c>
      <c r="E1007" t="s">
        <v>239</v>
      </c>
      <c r="F1007" t="s">
        <v>108</v>
      </c>
      <c r="G1007">
        <v>90</v>
      </c>
      <c r="H1007">
        <v>90</v>
      </c>
      <c r="I1007">
        <v>79</v>
      </c>
      <c r="J1007" t="s">
        <v>63</v>
      </c>
      <c r="K1007" t="s">
        <v>87</v>
      </c>
      <c r="L1007" t="s">
        <v>99</v>
      </c>
      <c r="M1007" t="s">
        <v>137</v>
      </c>
      <c r="N1007" t="s">
        <v>137</v>
      </c>
      <c r="O1007" t="s">
        <v>130</v>
      </c>
      <c r="P1007" t="s">
        <v>268</v>
      </c>
      <c r="Q1007">
        <v>154</v>
      </c>
      <c r="R1007" t="s">
        <v>440</v>
      </c>
      <c r="S1007" t="e" vm="58">
        <f>_FV(-1,"96")</f>
        <v>#VALUE!</v>
      </c>
      <c r="T1007" t="s">
        <v>101</v>
      </c>
    </row>
    <row r="1008" spans="1:20" x14ac:dyDescent="0.3">
      <c r="A1008" t="s">
        <v>20</v>
      </c>
      <c r="B1008" s="1">
        <v>43546</v>
      </c>
      <c r="C1008">
        <v>1</v>
      </c>
      <c r="D1008" t="s">
        <v>272</v>
      </c>
      <c r="E1008" t="s">
        <v>272</v>
      </c>
      <c r="F1008" t="s">
        <v>108</v>
      </c>
      <c r="G1008">
        <v>89</v>
      </c>
      <c r="H1008">
        <v>91</v>
      </c>
      <c r="I1008">
        <v>89</v>
      </c>
      <c r="J1008" t="s">
        <v>63</v>
      </c>
      <c r="K1008" t="s">
        <v>136</v>
      </c>
      <c r="L1008" t="s">
        <v>80</v>
      </c>
      <c r="M1008" t="s">
        <v>188</v>
      </c>
      <c r="N1008" t="s">
        <v>188</v>
      </c>
      <c r="O1008" t="s">
        <v>137</v>
      </c>
      <c r="P1008" t="s">
        <v>134</v>
      </c>
      <c r="Q1008">
        <v>190</v>
      </c>
      <c r="R1008" t="s">
        <v>403</v>
      </c>
      <c r="S1008" s="2">
        <v>1035</v>
      </c>
      <c r="T1008" t="s">
        <v>26</v>
      </c>
    </row>
    <row r="1009" spans="1:20" x14ac:dyDescent="0.3">
      <c r="A1009" t="s">
        <v>20</v>
      </c>
      <c r="B1009" s="1">
        <v>43546</v>
      </c>
      <c r="C1009">
        <v>3</v>
      </c>
      <c r="D1009" t="s">
        <v>114</v>
      </c>
      <c r="E1009" t="s">
        <v>272</v>
      </c>
      <c r="F1009" t="s">
        <v>114</v>
      </c>
      <c r="G1009">
        <v>88</v>
      </c>
      <c r="H1009">
        <v>88</v>
      </c>
      <c r="I1009">
        <v>87</v>
      </c>
      <c r="J1009" t="s">
        <v>65</v>
      </c>
      <c r="K1009" t="s">
        <v>73</v>
      </c>
      <c r="L1009" t="s">
        <v>65</v>
      </c>
      <c r="M1009" t="s">
        <v>141</v>
      </c>
      <c r="N1009" t="s">
        <v>244</v>
      </c>
      <c r="O1009" t="s">
        <v>141</v>
      </c>
      <c r="P1009" t="s">
        <v>83</v>
      </c>
      <c r="Q1009">
        <v>170</v>
      </c>
      <c r="R1009" t="s">
        <v>179</v>
      </c>
      <c r="S1009" t="e" vm="16">
        <f>_FV(-2,"39")</f>
        <v>#VALUE!</v>
      </c>
      <c r="T1009" t="s">
        <v>26</v>
      </c>
    </row>
    <row r="1010" spans="1:20" x14ac:dyDescent="0.3">
      <c r="A1010" t="s">
        <v>20</v>
      </c>
      <c r="B1010" s="1">
        <v>43546</v>
      </c>
      <c r="C1010">
        <v>2</v>
      </c>
      <c r="D1010" t="s">
        <v>272</v>
      </c>
      <c r="E1010" t="s">
        <v>272</v>
      </c>
      <c r="F1010" t="s">
        <v>114</v>
      </c>
      <c r="G1010">
        <v>88</v>
      </c>
      <c r="H1010">
        <v>89</v>
      </c>
      <c r="I1010">
        <v>88</v>
      </c>
      <c r="J1010" t="s">
        <v>73</v>
      </c>
      <c r="K1010" t="s">
        <v>80</v>
      </c>
      <c r="L1010" t="s">
        <v>73</v>
      </c>
      <c r="M1010" t="s">
        <v>244</v>
      </c>
      <c r="N1010" t="s">
        <v>244</v>
      </c>
      <c r="O1010" t="s">
        <v>188</v>
      </c>
      <c r="P1010" t="s">
        <v>268</v>
      </c>
      <c r="Q1010">
        <v>169</v>
      </c>
      <c r="R1010" t="s">
        <v>207</v>
      </c>
      <c r="S1010" t="e" vm="60">
        <f>_FV(0,"05")</f>
        <v>#VALUE!</v>
      </c>
      <c r="T1010" t="s">
        <v>26</v>
      </c>
    </row>
    <row r="1011" spans="1:20" x14ac:dyDescent="0.3">
      <c r="A1011" t="s">
        <v>20</v>
      </c>
      <c r="B1011" s="1">
        <v>43546</v>
      </c>
      <c r="C1011">
        <v>5</v>
      </c>
      <c r="D1011" t="s">
        <v>107</v>
      </c>
      <c r="E1011" t="s">
        <v>72</v>
      </c>
      <c r="F1011" t="s">
        <v>107</v>
      </c>
      <c r="G1011">
        <v>89</v>
      </c>
      <c r="H1011">
        <v>89</v>
      </c>
      <c r="I1011">
        <v>87</v>
      </c>
      <c r="J1011" t="s">
        <v>119</v>
      </c>
      <c r="K1011" t="s">
        <v>119</v>
      </c>
      <c r="L1011" t="s">
        <v>28</v>
      </c>
      <c r="M1011" t="s">
        <v>227</v>
      </c>
      <c r="N1011" t="s">
        <v>82</v>
      </c>
      <c r="O1011" t="s">
        <v>227</v>
      </c>
      <c r="P1011" t="s">
        <v>133</v>
      </c>
      <c r="Q1011">
        <v>149</v>
      </c>
      <c r="R1011" t="s">
        <v>116</v>
      </c>
      <c r="S1011" t="e" vm="65">
        <f>_FV(-2,"89")</f>
        <v>#VALUE!</v>
      </c>
      <c r="T1011" t="s">
        <v>26</v>
      </c>
    </row>
    <row r="1012" spans="1:20" x14ac:dyDescent="0.3">
      <c r="A1012" t="s">
        <v>20</v>
      </c>
      <c r="B1012" s="1">
        <v>43546</v>
      </c>
      <c r="C1012">
        <v>17</v>
      </c>
      <c r="D1012" t="s">
        <v>185</v>
      </c>
      <c r="E1012" t="s">
        <v>264</v>
      </c>
      <c r="F1012" t="s">
        <v>185</v>
      </c>
      <c r="G1012">
        <v>72</v>
      </c>
      <c r="H1012">
        <v>73</v>
      </c>
      <c r="I1012">
        <v>65</v>
      </c>
      <c r="J1012" t="s">
        <v>345</v>
      </c>
      <c r="K1012" t="s">
        <v>80</v>
      </c>
      <c r="L1012" t="s">
        <v>35</v>
      </c>
      <c r="M1012" t="s">
        <v>137</v>
      </c>
      <c r="N1012" t="s">
        <v>188</v>
      </c>
      <c r="O1012" t="s">
        <v>137</v>
      </c>
      <c r="P1012" t="s">
        <v>179</v>
      </c>
      <c r="Q1012">
        <v>205</v>
      </c>
      <c r="R1012" t="s">
        <v>530</v>
      </c>
      <c r="S1012" t="s">
        <v>892</v>
      </c>
      <c r="T1012" t="s">
        <v>26</v>
      </c>
    </row>
    <row r="1013" spans="1:20" x14ac:dyDescent="0.3">
      <c r="A1013" t="s">
        <v>20</v>
      </c>
      <c r="B1013" s="1">
        <v>43546</v>
      </c>
      <c r="C1013">
        <v>12</v>
      </c>
      <c r="D1013" t="s">
        <v>192</v>
      </c>
      <c r="E1013" t="s">
        <v>192</v>
      </c>
      <c r="F1013" t="s">
        <v>114</v>
      </c>
      <c r="G1013">
        <v>85</v>
      </c>
      <c r="H1013">
        <v>90</v>
      </c>
      <c r="I1013">
        <v>84</v>
      </c>
      <c r="J1013" t="s">
        <v>80</v>
      </c>
      <c r="K1013" t="s">
        <v>87</v>
      </c>
      <c r="L1013" t="s">
        <v>119</v>
      </c>
      <c r="M1013" t="s">
        <v>273</v>
      </c>
      <c r="N1013" t="s">
        <v>273</v>
      </c>
      <c r="O1013" t="s">
        <v>315</v>
      </c>
      <c r="P1013" t="s">
        <v>124</v>
      </c>
      <c r="Q1013">
        <v>131</v>
      </c>
      <c r="R1013" t="s">
        <v>151</v>
      </c>
      <c r="S1013" t="s">
        <v>893</v>
      </c>
      <c r="T1013" t="s">
        <v>26</v>
      </c>
    </row>
    <row r="1014" spans="1:20" x14ac:dyDescent="0.3">
      <c r="A1014" t="s">
        <v>20</v>
      </c>
      <c r="B1014" s="1">
        <v>43546</v>
      </c>
      <c r="C1014">
        <v>4</v>
      </c>
      <c r="D1014" t="s">
        <v>72</v>
      </c>
      <c r="E1014" t="s">
        <v>114</v>
      </c>
      <c r="F1014" t="s">
        <v>72</v>
      </c>
      <c r="G1014">
        <v>87</v>
      </c>
      <c r="H1014">
        <v>88</v>
      </c>
      <c r="I1014">
        <v>86</v>
      </c>
      <c r="J1014" t="s">
        <v>28</v>
      </c>
      <c r="K1014" t="s">
        <v>65</v>
      </c>
      <c r="L1014" t="s">
        <v>28</v>
      </c>
      <c r="M1014" t="s">
        <v>82</v>
      </c>
      <c r="N1014" t="s">
        <v>141</v>
      </c>
      <c r="O1014" t="s">
        <v>82</v>
      </c>
      <c r="P1014" t="s">
        <v>105</v>
      </c>
      <c r="Q1014">
        <v>164</v>
      </c>
      <c r="R1014" t="s">
        <v>104</v>
      </c>
      <c r="S1014" t="e" vm="85">
        <f>_FV(-3,"45")</f>
        <v>#VALUE!</v>
      </c>
      <c r="T1014" t="s">
        <v>26</v>
      </c>
    </row>
    <row r="1015" spans="1:20" x14ac:dyDescent="0.3">
      <c r="A1015" t="s">
        <v>20</v>
      </c>
      <c r="B1015" s="1">
        <v>43546</v>
      </c>
      <c r="C1015">
        <v>6</v>
      </c>
      <c r="D1015" t="s">
        <v>135</v>
      </c>
      <c r="E1015" t="s">
        <v>107</v>
      </c>
      <c r="F1015" t="s">
        <v>135</v>
      </c>
      <c r="G1015">
        <v>90</v>
      </c>
      <c r="H1015">
        <v>90</v>
      </c>
      <c r="I1015">
        <v>89</v>
      </c>
      <c r="J1015" t="s">
        <v>119</v>
      </c>
      <c r="K1015" t="s">
        <v>119</v>
      </c>
      <c r="L1015" t="s">
        <v>119</v>
      </c>
      <c r="M1015" t="s">
        <v>130</v>
      </c>
      <c r="N1015" t="s">
        <v>227</v>
      </c>
      <c r="O1015" t="s">
        <v>130</v>
      </c>
      <c r="P1015" t="s">
        <v>111</v>
      </c>
      <c r="Q1015">
        <v>145</v>
      </c>
      <c r="R1015" t="s">
        <v>128</v>
      </c>
      <c r="S1015" t="e" vm="88">
        <f>_FV(-2,"76")</f>
        <v>#VALUE!</v>
      </c>
      <c r="T1015" t="s">
        <v>26</v>
      </c>
    </row>
    <row r="1016" spans="1:20" x14ac:dyDescent="0.3">
      <c r="A1016" t="s">
        <v>20</v>
      </c>
      <c r="B1016" s="1">
        <v>43546</v>
      </c>
      <c r="C1016">
        <v>13</v>
      </c>
      <c r="D1016" t="s">
        <v>285</v>
      </c>
      <c r="E1016" t="s">
        <v>202</v>
      </c>
      <c r="F1016" t="s">
        <v>233</v>
      </c>
      <c r="G1016">
        <v>79</v>
      </c>
      <c r="H1016">
        <v>85</v>
      </c>
      <c r="I1016">
        <v>79</v>
      </c>
      <c r="J1016" t="s">
        <v>119</v>
      </c>
      <c r="K1016" t="s">
        <v>87</v>
      </c>
      <c r="L1016" t="s">
        <v>119</v>
      </c>
      <c r="M1016" t="s">
        <v>386</v>
      </c>
      <c r="N1016" t="s">
        <v>386</v>
      </c>
      <c r="O1016" t="s">
        <v>273</v>
      </c>
      <c r="P1016" t="s">
        <v>83</v>
      </c>
      <c r="Q1016">
        <v>165</v>
      </c>
      <c r="R1016" t="s">
        <v>237</v>
      </c>
      <c r="S1016" t="s">
        <v>894</v>
      </c>
      <c r="T1016" t="s">
        <v>26</v>
      </c>
    </row>
    <row r="1017" spans="1:20" x14ac:dyDescent="0.3">
      <c r="A1017" t="s">
        <v>20</v>
      </c>
      <c r="B1017" s="1">
        <v>43546</v>
      </c>
      <c r="C1017">
        <v>8</v>
      </c>
      <c r="D1017" t="s">
        <v>121</v>
      </c>
      <c r="E1017" t="s">
        <v>135</v>
      </c>
      <c r="F1017" t="s">
        <v>121</v>
      </c>
      <c r="G1017">
        <v>91</v>
      </c>
      <c r="H1017">
        <v>91</v>
      </c>
      <c r="I1017">
        <v>90</v>
      </c>
      <c r="J1017" t="s">
        <v>119</v>
      </c>
      <c r="K1017" t="s">
        <v>65</v>
      </c>
      <c r="L1017" t="s">
        <v>119</v>
      </c>
      <c r="M1017" t="s">
        <v>66</v>
      </c>
      <c r="N1017" t="s">
        <v>66</v>
      </c>
      <c r="O1017" t="s">
        <v>130</v>
      </c>
      <c r="P1017" t="s">
        <v>133</v>
      </c>
      <c r="Q1017">
        <v>159</v>
      </c>
      <c r="R1017" t="s">
        <v>77</v>
      </c>
      <c r="S1017" t="e" vm="42">
        <f>_FV(-3,"20")</f>
        <v>#VALUE!</v>
      </c>
      <c r="T1017" t="s">
        <v>26</v>
      </c>
    </row>
    <row r="1018" spans="1:20" x14ac:dyDescent="0.3">
      <c r="A1018" t="s">
        <v>20</v>
      </c>
      <c r="B1018" s="1">
        <v>43546</v>
      </c>
      <c r="C1018">
        <v>10</v>
      </c>
      <c r="D1018" t="s">
        <v>118</v>
      </c>
      <c r="E1018" t="s">
        <v>148</v>
      </c>
      <c r="F1018" t="s">
        <v>118</v>
      </c>
      <c r="G1018">
        <v>92</v>
      </c>
      <c r="H1018">
        <v>92</v>
      </c>
      <c r="I1018">
        <v>91</v>
      </c>
      <c r="J1018" t="s">
        <v>119</v>
      </c>
      <c r="K1018" t="s">
        <v>65</v>
      </c>
      <c r="L1018" t="s">
        <v>119</v>
      </c>
      <c r="M1018" t="s">
        <v>141</v>
      </c>
      <c r="N1018" t="s">
        <v>141</v>
      </c>
      <c r="O1018" t="s">
        <v>150</v>
      </c>
      <c r="P1018" t="s">
        <v>105</v>
      </c>
      <c r="Q1018">
        <v>103</v>
      </c>
      <c r="R1018" t="s">
        <v>101</v>
      </c>
      <c r="S1018" s="2">
        <v>9937</v>
      </c>
      <c r="T1018" t="s">
        <v>26</v>
      </c>
    </row>
    <row r="1019" spans="1:20" x14ac:dyDescent="0.3">
      <c r="A1019" t="s">
        <v>20</v>
      </c>
      <c r="B1019" s="1">
        <v>43546</v>
      </c>
      <c r="C1019">
        <v>22</v>
      </c>
      <c r="D1019" t="s">
        <v>108</v>
      </c>
      <c r="E1019" t="s">
        <v>157</v>
      </c>
      <c r="F1019" t="s">
        <v>72</v>
      </c>
      <c r="G1019">
        <v>88</v>
      </c>
      <c r="H1019">
        <v>88</v>
      </c>
      <c r="I1019">
        <v>87</v>
      </c>
      <c r="J1019" t="s">
        <v>119</v>
      </c>
      <c r="K1019" t="s">
        <v>73</v>
      </c>
      <c r="L1019" t="s">
        <v>64</v>
      </c>
      <c r="M1019" t="s">
        <v>90</v>
      </c>
      <c r="N1019" t="s">
        <v>122</v>
      </c>
      <c r="O1019" t="s">
        <v>96</v>
      </c>
      <c r="P1019" t="s">
        <v>176</v>
      </c>
      <c r="Q1019">
        <v>258</v>
      </c>
      <c r="R1019" t="s">
        <v>84</v>
      </c>
      <c r="S1019" s="2">
        <v>9713</v>
      </c>
      <c r="T1019" t="s">
        <v>26</v>
      </c>
    </row>
    <row r="1020" spans="1:20" x14ac:dyDescent="0.3">
      <c r="A1020" t="s">
        <v>20</v>
      </c>
      <c r="B1020" s="1">
        <v>43546</v>
      </c>
      <c r="C1020">
        <v>14</v>
      </c>
      <c r="D1020" t="s">
        <v>302</v>
      </c>
      <c r="E1020" t="s">
        <v>302</v>
      </c>
      <c r="F1020" t="s">
        <v>356</v>
      </c>
      <c r="G1020">
        <v>81</v>
      </c>
      <c r="H1020">
        <v>89</v>
      </c>
      <c r="I1020">
        <v>79</v>
      </c>
      <c r="J1020" t="s">
        <v>79</v>
      </c>
      <c r="K1020" t="s">
        <v>135</v>
      </c>
      <c r="L1020" t="s">
        <v>81</v>
      </c>
      <c r="M1020" t="s">
        <v>386</v>
      </c>
      <c r="N1020" t="s">
        <v>363</v>
      </c>
      <c r="O1020" t="s">
        <v>386</v>
      </c>
      <c r="P1020" t="s">
        <v>115</v>
      </c>
      <c r="Q1020">
        <v>139</v>
      </c>
      <c r="R1020" t="s">
        <v>170</v>
      </c>
      <c r="S1020" t="s">
        <v>895</v>
      </c>
      <c r="T1020" t="s">
        <v>176</v>
      </c>
    </row>
    <row r="1021" spans="1:20" x14ac:dyDescent="0.3">
      <c r="A1021" t="s">
        <v>20</v>
      </c>
      <c r="B1021" s="1">
        <v>43546</v>
      </c>
      <c r="C1021">
        <v>11</v>
      </c>
      <c r="D1021" t="s">
        <v>114</v>
      </c>
      <c r="E1021" t="s">
        <v>114</v>
      </c>
      <c r="F1021" t="s">
        <v>118</v>
      </c>
      <c r="G1021">
        <v>89</v>
      </c>
      <c r="H1021">
        <v>92</v>
      </c>
      <c r="I1021">
        <v>89</v>
      </c>
      <c r="J1021" t="s">
        <v>63</v>
      </c>
      <c r="K1021" t="s">
        <v>136</v>
      </c>
      <c r="L1021" t="s">
        <v>119</v>
      </c>
      <c r="M1021" t="s">
        <v>315</v>
      </c>
      <c r="N1021" t="s">
        <v>315</v>
      </c>
      <c r="O1021" t="s">
        <v>141</v>
      </c>
      <c r="P1021" t="s">
        <v>115</v>
      </c>
      <c r="Q1021">
        <v>117</v>
      </c>
      <c r="R1021" t="s">
        <v>116</v>
      </c>
      <c r="S1021" t="s">
        <v>896</v>
      </c>
      <c r="T1021" t="s">
        <v>26</v>
      </c>
    </row>
    <row r="1022" spans="1:20" x14ac:dyDescent="0.3">
      <c r="A1022" t="s">
        <v>20</v>
      </c>
      <c r="B1022" s="1">
        <v>43546</v>
      </c>
      <c r="C1022">
        <v>21</v>
      </c>
      <c r="D1022" t="s">
        <v>157</v>
      </c>
      <c r="E1022" t="s">
        <v>356</v>
      </c>
      <c r="F1022" t="s">
        <v>108</v>
      </c>
      <c r="G1022">
        <v>87</v>
      </c>
      <c r="H1022">
        <v>92</v>
      </c>
      <c r="I1022">
        <v>87</v>
      </c>
      <c r="J1022" t="s">
        <v>73</v>
      </c>
      <c r="K1022" t="s">
        <v>58</v>
      </c>
      <c r="L1022" t="s">
        <v>73</v>
      </c>
      <c r="M1022" t="s">
        <v>96</v>
      </c>
      <c r="N1022" t="s">
        <v>209</v>
      </c>
      <c r="O1022" t="s">
        <v>137</v>
      </c>
      <c r="P1022" t="s">
        <v>128</v>
      </c>
      <c r="Q1022">
        <v>243</v>
      </c>
      <c r="R1022" t="s">
        <v>358</v>
      </c>
      <c r="S1022" t="s">
        <v>897</v>
      </c>
      <c r="T1022" t="s">
        <v>270</v>
      </c>
    </row>
    <row r="1023" spans="1:20" x14ac:dyDescent="0.3">
      <c r="A1023" t="s">
        <v>20</v>
      </c>
      <c r="B1023" s="1">
        <v>43546</v>
      </c>
      <c r="C1023">
        <v>18</v>
      </c>
      <c r="D1023" t="s">
        <v>310</v>
      </c>
      <c r="E1023" t="s">
        <v>185</v>
      </c>
      <c r="F1023" t="s">
        <v>236</v>
      </c>
      <c r="G1023">
        <v>80</v>
      </c>
      <c r="H1023">
        <v>83</v>
      </c>
      <c r="I1023">
        <v>72</v>
      </c>
      <c r="J1023" t="s">
        <v>81</v>
      </c>
      <c r="K1023" t="s">
        <v>109</v>
      </c>
      <c r="L1023" t="s">
        <v>44</v>
      </c>
      <c r="M1023" t="s">
        <v>231</v>
      </c>
      <c r="N1023" t="s">
        <v>82</v>
      </c>
      <c r="O1023" t="s">
        <v>231</v>
      </c>
      <c r="P1023" t="s">
        <v>240</v>
      </c>
      <c r="Q1023">
        <v>223</v>
      </c>
      <c r="R1023" t="s">
        <v>347</v>
      </c>
      <c r="S1023" t="s">
        <v>898</v>
      </c>
      <c r="T1023" t="s">
        <v>26</v>
      </c>
    </row>
    <row r="1024" spans="1:20" x14ac:dyDescent="0.3">
      <c r="A1024" t="s">
        <v>20</v>
      </c>
      <c r="B1024" s="1">
        <v>43546</v>
      </c>
      <c r="C1024">
        <v>20</v>
      </c>
      <c r="D1024" t="s">
        <v>108</v>
      </c>
      <c r="E1024" t="s">
        <v>114</v>
      </c>
      <c r="F1024" t="s">
        <v>136</v>
      </c>
      <c r="G1024">
        <v>92</v>
      </c>
      <c r="H1024">
        <v>93</v>
      </c>
      <c r="I1024">
        <v>90</v>
      </c>
      <c r="J1024" t="s">
        <v>22</v>
      </c>
      <c r="K1024" t="s">
        <v>79</v>
      </c>
      <c r="L1024" t="s">
        <v>36</v>
      </c>
      <c r="M1024" t="s">
        <v>137</v>
      </c>
      <c r="N1024" t="s">
        <v>137</v>
      </c>
      <c r="O1024" t="s">
        <v>227</v>
      </c>
      <c r="P1024" t="s">
        <v>176</v>
      </c>
      <c r="Q1024">
        <v>272</v>
      </c>
      <c r="R1024" t="s">
        <v>476</v>
      </c>
      <c r="S1024" t="s">
        <v>899</v>
      </c>
      <c r="T1024" t="s">
        <v>234</v>
      </c>
    </row>
    <row r="1025" spans="1:20" x14ac:dyDescent="0.3">
      <c r="A1025" t="s">
        <v>20</v>
      </c>
      <c r="B1025" s="1">
        <v>43546</v>
      </c>
      <c r="C1025">
        <v>19</v>
      </c>
      <c r="D1025" t="s">
        <v>135</v>
      </c>
      <c r="E1025" t="s">
        <v>265</v>
      </c>
      <c r="F1025" t="s">
        <v>135</v>
      </c>
      <c r="G1025">
        <v>91</v>
      </c>
      <c r="H1025">
        <v>91</v>
      </c>
      <c r="I1025">
        <v>81</v>
      </c>
      <c r="J1025" t="s">
        <v>73</v>
      </c>
      <c r="K1025" t="s">
        <v>80</v>
      </c>
      <c r="L1025" t="s">
        <v>81</v>
      </c>
      <c r="M1025" t="s">
        <v>150</v>
      </c>
      <c r="N1025" t="s">
        <v>137</v>
      </c>
      <c r="O1025" t="s">
        <v>231</v>
      </c>
      <c r="P1025" t="s">
        <v>68</v>
      </c>
      <c r="Q1025">
        <v>191</v>
      </c>
      <c r="R1025" t="s">
        <v>347</v>
      </c>
      <c r="S1025" t="s">
        <v>900</v>
      </c>
      <c r="T1025" t="s">
        <v>168</v>
      </c>
    </row>
    <row r="1026" spans="1:20" x14ac:dyDescent="0.3">
      <c r="A1026" t="s">
        <v>20</v>
      </c>
      <c r="B1026" s="1">
        <v>43547</v>
      </c>
      <c r="C1026">
        <v>23</v>
      </c>
      <c r="D1026" t="s">
        <v>72</v>
      </c>
      <c r="E1026" t="s">
        <v>156</v>
      </c>
      <c r="F1026" t="s">
        <v>72</v>
      </c>
      <c r="G1026">
        <v>88</v>
      </c>
      <c r="H1026">
        <v>88</v>
      </c>
      <c r="I1026">
        <v>85</v>
      </c>
      <c r="J1026" t="s">
        <v>119</v>
      </c>
      <c r="K1026" t="s">
        <v>119</v>
      </c>
      <c r="L1026" t="s">
        <v>64</v>
      </c>
      <c r="M1026" t="s">
        <v>328</v>
      </c>
      <c r="N1026" t="s">
        <v>188</v>
      </c>
      <c r="O1026" t="s">
        <v>96</v>
      </c>
      <c r="P1026" t="s">
        <v>174</v>
      </c>
      <c r="Q1026">
        <v>152</v>
      </c>
      <c r="R1026" t="s">
        <v>60</v>
      </c>
      <c r="S1026" t="e" vm="23">
        <f>_FV(-3,"54")</f>
        <v>#VALUE!</v>
      </c>
      <c r="T1026" t="s">
        <v>26</v>
      </c>
    </row>
    <row r="1027" spans="1:20" x14ac:dyDescent="0.3">
      <c r="A1027" t="s">
        <v>20</v>
      </c>
      <c r="B1027" s="1">
        <v>43547</v>
      </c>
      <c r="C1027">
        <v>14</v>
      </c>
      <c r="D1027" t="s">
        <v>261</v>
      </c>
      <c r="E1027" t="s">
        <v>261</v>
      </c>
      <c r="F1027" t="s">
        <v>321</v>
      </c>
      <c r="G1027">
        <v>73</v>
      </c>
      <c r="H1027">
        <v>79</v>
      </c>
      <c r="I1027">
        <v>72</v>
      </c>
      <c r="J1027" t="s">
        <v>119</v>
      </c>
      <c r="K1027" t="s">
        <v>80</v>
      </c>
      <c r="L1027" t="s">
        <v>49</v>
      </c>
      <c r="M1027" t="s">
        <v>494</v>
      </c>
      <c r="N1027" t="s">
        <v>613</v>
      </c>
      <c r="O1027" t="s">
        <v>494</v>
      </c>
      <c r="P1027" t="s">
        <v>68</v>
      </c>
      <c r="Q1027">
        <v>182</v>
      </c>
      <c r="R1027" t="s">
        <v>55</v>
      </c>
      <c r="S1027" t="s">
        <v>901</v>
      </c>
      <c r="T1027" t="s">
        <v>26</v>
      </c>
    </row>
    <row r="1028" spans="1:20" x14ac:dyDescent="0.3">
      <c r="A1028" t="s">
        <v>20</v>
      </c>
      <c r="B1028" s="1">
        <v>43547</v>
      </c>
      <c r="C1028">
        <v>9</v>
      </c>
      <c r="D1028" t="s">
        <v>58</v>
      </c>
      <c r="E1028" t="s">
        <v>95</v>
      </c>
      <c r="F1028" t="s">
        <v>58</v>
      </c>
      <c r="G1028">
        <v>92</v>
      </c>
      <c r="H1028">
        <v>92</v>
      </c>
      <c r="I1028">
        <v>92</v>
      </c>
      <c r="J1028" t="s">
        <v>99</v>
      </c>
      <c r="K1028" t="s">
        <v>99</v>
      </c>
      <c r="L1028" t="s">
        <v>99</v>
      </c>
      <c r="M1028" t="s">
        <v>90</v>
      </c>
      <c r="N1028" t="s">
        <v>122</v>
      </c>
      <c r="O1028" t="s">
        <v>90</v>
      </c>
      <c r="P1028" t="s">
        <v>124</v>
      </c>
      <c r="Q1028">
        <v>181</v>
      </c>
      <c r="R1028" t="s">
        <v>24</v>
      </c>
      <c r="S1028" t="e" vm="25">
        <f>_FV(-3,"37")</f>
        <v>#VALUE!</v>
      </c>
      <c r="T1028" t="s">
        <v>26</v>
      </c>
    </row>
    <row r="1029" spans="1:20" x14ac:dyDescent="0.3">
      <c r="A1029" t="s">
        <v>20</v>
      </c>
      <c r="B1029" s="1">
        <v>43547</v>
      </c>
      <c r="C1029">
        <v>15</v>
      </c>
      <c r="D1029" t="s">
        <v>205</v>
      </c>
      <c r="E1029" t="s">
        <v>342</v>
      </c>
      <c r="F1029" t="s">
        <v>186</v>
      </c>
      <c r="G1029">
        <v>66</v>
      </c>
      <c r="H1029">
        <v>73</v>
      </c>
      <c r="I1029">
        <v>64</v>
      </c>
      <c r="J1029" t="s">
        <v>345</v>
      </c>
      <c r="K1029" t="s">
        <v>65</v>
      </c>
      <c r="L1029" t="s">
        <v>163</v>
      </c>
      <c r="M1029" t="s">
        <v>282</v>
      </c>
      <c r="N1029" t="s">
        <v>494</v>
      </c>
      <c r="O1029" t="s">
        <v>282</v>
      </c>
      <c r="P1029" t="s">
        <v>182</v>
      </c>
      <c r="Q1029">
        <v>183</v>
      </c>
      <c r="R1029" t="s">
        <v>419</v>
      </c>
      <c r="S1029" t="s">
        <v>902</v>
      </c>
      <c r="T1029" t="s">
        <v>26</v>
      </c>
    </row>
    <row r="1030" spans="1:20" x14ac:dyDescent="0.3">
      <c r="A1030" t="s">
        <v>20</v>
      </c>
      <c r="B1030" s="1">
        <v>43547</v>
      </c>
      <c r="C1030">
        <v>0</v>
      </c>
      <c r="D1030" t="s">
        <v>71</v>
      </c>
      <c r="E1030" t="s">
        <v>71</v>
      </c>
      <c r="F1030" t="s">
        <v>88</v>
      </c>
      <c r="G1030">
        <v>90</v>
      </c>
      <c r="H1030">
        <v>91</v>
      </c>
      <c r="I1030">
        <v>90</v>
      </c>
      <c r="J1030" t="s">
        <v>119</v>
      </c>
      <c r="K1030" t="s">
        <v>119</v>
      </c>
      <c r="L1030" t="s">
        <v>100</v>
      </c>
      <c r="M1030" t="s">
        <v>330</v>
      </c>
      <c r="N1030" t="s">
        <v>330</v>
      </c>
      <c r="O1030" t="s">
        <v>193</v>
      </c>
      <c r="P1030" t="s">
        <v>183</v>
      </c>
      <c r="Q1030">
        <v>245</v>
      </c>
      <c r="R1030" t="s">
        <v>262</v>
      </c>
      <c r="S1030" t="s">
        <v>903</v>
      </c>
      <c r="T1030" t="s">
        <v>26</v>
      </c>
    </row>
    <row r="1031" spans="1:20" x14ac:dyDescent="0.3">
      <c r="A1031" t="s">
        <v>20</v>
      </c>
      <c r="B1031" s="1">
        <v>43547</v>
      </c>
      <c r="C1031">
        <v>2</v>
      </c>
      <c r="D1031" t="s">
        <v>95</v>
      </c>
      <c r="E1031" t="s">
        <v>121</v>
      </c>
      <c r="F1031" t="s">
        <v>95</v>
      </c>
      <c r="G1031">
        <v>92</v>
      </c>
      <c r="H1031">
        <v>92</v>
      </c>
      <c r="I1031">
        <v>90</v>
      </c>
      <c r="J1031" t="s">
        <v>99</v>
      </c>
      <c r="K1031" t="s">
        <v>64</v>
      </c>
      <c r="L1031" t="s">
        <v>99</v>
      </c>
      <c r="M1031" t="s">
        <v>386</v>
      </c>
      <c r="N1031" t="s">
        <v>386</v>
      </c>
      <c r="O1031" t="s">
        <v>282</v>
      </c>
      <c r="P1031" t="s">
        <v>77</v>
      </c>
      <c r="Q1031">
        <v>242</v>
      </c>
      <c r="R1031" t="s">
        <v>84</v>
      </c>
      <c r="S1031" t="e" vm="61">
        <f>_FV(-1,"97")</f>
        <v>#VALUE!</v>
      </c>
      <c r="T1031" t="s">
        <v>174</v>
      </c>
    </row>
    <row r="1032" spans="1:20" x14ac:dyDescent="0.3">
      <c r="A1032" t="s">
        <v>20</v>
      </c>
      <c r="B1032" s="1">
        <v>43547</v>
      </c>
      <c r="C1032">
        <v>3</v>
      </c>
      <c r="D1032" t="s">
        <v>148</v>
      </c>
      <c r="E1032" t="s">
        <v>148</v>
      </c>
      <c r="F1032" t="s">
        <v>95</v>
      </c>
      <c r="G1032">
        <v>92</v>
      </c>
      <c r="H1032">
        <v>92</v>
      </c>
      <c r="I1032">
        <v>91</v>
      </c>
      <c r="J1032" t="s">
        <v>65</v>
      </c>
      <c r="K1032" t="s">
        <v>65</v>
      </c>
      <c r="L1032" t="s">
        <v>99</v>
      </c>
      <c r="M1032" t="s">
        <v>283</v>
      </c>
      <c r="N1032" t="s">
        <v>386</v>
      </c>
      <c r="O1032" t="s">
        <v>283</v>
      </c>
      <c r="P1032" t="s">
        <v>124</v>
      </c>
      <c r="Q1032">
        <v>253</v>
      </c>
      <c r="R1032" t="s">
        <v>170</v>
      </c>
      <c r="S1032" t="s">
        <v>904</v>
      </c>
      <c r="T1032" t="s">
        <v>26</v>
      </c>
    </row>
    <row r="1033" spans="1:20" x14ac:dyDescent="0.3">
      <c r="A1033" t="s">
        <v>20</v>
      </c>
      <c r="B1033" s="1">
        <v>43547</v>
      </c>
      <c r="C1033">
        <v>5</v>
      </c>
      <c r="D1033" t="s">
        <v>71</v>
      </c>
      <c r="E1033" t="s">
        <v>149</v>
      </c>
      <c r="F1033" t="s">
        <v>121</v>
      </c>
      <c r="G1033">
        <v>91</v>
      </c>
      <c r="H1033">
        <v>91</v>
      </c>
      <c r="I1033">
        <v>90</v>
      </c>
      <c r="J1033" t="s">
        <v>119</v>
      </c>
      <c r="K1033" t="s">
        <v>109</v>
      </c>
      <c r="L1033" t="s">
        <v>119</v>
      </c>
      <c r="M1033" t="s">
        <v>315</v>
      </c>
      <c r="N1033" t="s">
        <v>273</v>
      </c>
      <c r="O1033" t="s">
        <v>315</v>
      </c>
      <c r="P1033" t="s">
        <v>115</v>
      </c>
      <c r="Q1033">
        <v>169</v>
      </c>
      <c r="R1033" t="s">
        <v>104</v>
      </c>
      <c r="S1033" t="e" vm="57">
        <f>_FV(-1,"48")</f>
        <v>#VALUE!</v>
      </c>
      <c r="T1033" t="s">
        <v>26</v>
      </c>
    </row>
    <row r="1034" spans="1:20" x14ac:dyDescent="0.3">
      <c r="A1034" t="s">
        <v>20</v>
      </c>
      <c r="B1034" s="1">
        <v>43547</v>
      </c>
      <c r="C1034">
        <v>1</v>
      </c>
      <c r="D1034" t="s">
        <v>121</v>
      </c>
      <c r="E1034" t="s">
        <v>135</v>
      </c>
      <c r="F1034" t="s">
        <v>121</v>
      </c>
      <c r="G1034">
        <v>90</v>
      </c>
      <c r="H1034">
        <v>90</v>
      </c>
      <c r="I1034">
        <v>89</v>
      </c>
      <c r="J1034" t="s">
        <v>28</v>
      </c>
      <c r="K1034" t="s">
        <v>119</v>
      </c>
      <c r="L1034" t="s">
        <v>81</v>
      </c>
      <c r="M1034" t="s">
        <v>282</v>
      </c>
      <c r="N1034" t="s">
        <v>282</v>
      </c>
      <c r="O1034" t="s">
        <v>330</v>
      </c>
      <c r="P1034" t="s">
        <v>24</v>
      </c>
      <c r="Q1034">
        <v>275</v>
      </c>
      <c r="R1034" t="s">
        <v>354</v>
      </c>
      <c r="S1034" t="s">
        <v>905</v>
      </c>
      <c r="T1034" t="s">
        <v>26</v>
      </c>
    </row>
    <row r="1035" spans="1:20" x14ac:dyDescent="0.3">
      <c r="A1035" t="s">
        <v>20</v>
      </c>
      <c r="B1035" s="1">
        <v>43547</v>
      </c>
      <c r="C1035">
        <v>6</v>
      </c>
      <c r="D1035" t="s">
        <v>118</v>
      </c>
      <c r="E1035" t="s">
        <v>71</v>
      </c>
      <c r="F1035" t="s">
        <v>118</v>
      </c>
      <c r="G1035">
        <v>91</v>
      </c>
      <c r="H1035">
        <v>91</v>
      </c>
      <c r="I1035">
        <v>91</v>
      </c>
      <c r="J1035" t="s">
        <v>64</v>
      </c>
      <c r="K1035" t="s">
        <v>119</v>
      </c>
      <c r="L1035" t="s">
        <v>28</v>
      </c>
      <c r="M1035" t="s">
        <v>188</v>
      </c>
      <c r="N1035" t="s">
        <v>315</v>
      </c>
      <c r="O1035" t="s">
        <v>188</v>
      </c>
      <c r="P1035" t="s">
        <v>67</v>
      </c>
      <c r="Q1035">
        <v>185</v>
      </c>
      <c r="R1035" t="s">
        <v>86</v>
      </c>
      <c r="S1035" t="e" vm="16">
        <f>_FV(-2,"39")</f>
        <v>#VALUE!</v>
      </c>
      <c r="T1035" t="s">
        <v>26</v>
      </c>
    </row>
    <row r="1036" spans="1:20" x14ac:dyDescent="0.3">
      <c r="A1036" t="s">
        <v>20</v>
      </c>
      <c r="B1036" s="1">
        <v>43547</v>
      </c>
      <c r="C1036">
        <v>17</v>
      </c>
      <c r="D1036" t="s">
        <v>265</v>
      </c>
      <c r="E1036" t="s">
        <v>196</v>
      </c>
      <c r="F1036" t="s">
        <v>62</v>
      </c>
      <c r="G1036">
        <v>83</v>
      </c>
      <c r="H1036">
        <v>91</v>
      </c>
      <c r="I1036">
        <v>75</v>
      </c>
      <c r="J1036" t="s">
        <v>80</v>
      </c>
      <c r="K1036" t="s">
        <v>79</v>
      </c>
      <c r="L1036" t="s">
        <v>44</v>
      </c>
      <c r="M1036" t="s">
        <v>315</v>
      </c>
      <c r="N1036" t="s">
        <v>276</v>
      </c>
      <c r="O1036" t="s">
        <v>315</v>
      </c>
      <c r="P1036" t="s">
        <v>173</v>
      </c>
      <c r="Q1036">
        <v>208</v>
      </c>
      <c r="R1036" t="s">
        <v>906</v>
      </c>
      <c r="S1036" t="s">
        <v>907</v>
      </c>
      <c r="T1036" t="s">
        <v>101</v>
      </c>
    </row>
    <row r="1037" spans="1:20" x14ac:dyDescent="0.3">
      <c r="A1037" t="s">
        <v>20</v>
      </c>
      <c r="B1037" s="1">
        <v>43547</v>
      </c>
      <c r="C1037">
        <v>10</v>
      </c>
      <c r="D1037" t="s">
        <v>58</v>
      </c>
      <c r="E1037" t="s">
        <v>58</v>
      </c>
      <c r="F1037" t="s">
        <v>79</v>
      </c>
      <c r="G1037">
        <v>92</v>
      </c>
      <c r="H1037">
        <v>92</v>
      </c>
      <c r="I1037">
        <v>92</v>
      </c>
      <c r="J1037" t="s">
        <v>81</v>
      </c>
      <c r="K1037" t="s">
        <v>81</v>
      </c>
      <c r="L1037" t="s">
        <v>100</v>
      </c>
      <c r="M1037" t="s">
        <v>23</v>
      </c>
      <c r="N1037" t="s">
        <v>23</v>
      </c>
      <c r="O1037" t="s">
        <v>90</v>
      </c>
      <c r="P1037" t="s">
        <v>268</v>
      </c>
      <c r="Q1037">
        <v>179</v>
      </c>
      <c r="R1037" t="s">
        <v>104</v>
      </c>
      <c r="S1037" t="s">
        <v>908</v>
      </c>
      <c r="T1037" t="s">
        <v>26</v>
      </c>
    </row>
    <row r="1038" spans="1:20" x14ac:dyDescent="0.3">
      <c r="A1038" t="s">
        <v>20</v>
      </c>
      <c r="B1038" s="1">
        <v>43547</v>
      </c>
      <c r="C1038">
        <v>4</v>
      </c>
      <c r="D1038" t="s">
        <v>149</v>
      </c>
      <c r="E1038" t="s">
        <v>107</v>
      </c>
      <c r="F1038" t="s">
        <v>148</v>
      </c>
      <c r="G1038">
        <v>91</v>
      </c>
      <c r="H1038">
        <v>92</v>
      </c>
      <c r="I1038">
        <v>91</v>
      </c>
      <c r="J1038" t="s">
        <v>109</v>
      </c>
      <c r="K1038" t="s">
        <v>80</v>
      </c>
      <c r="L1038" t="s">
        <v>65</v>
      </c>
      <c r="M1038" t="s">
        <v>273</v>
      </c>
      <c r="N1038" t="s">
        <v>357</v>
      </c>
      <c r="O1038" t="s">
        <v>273</v>
      </c>
      <c r="P1038" t="s">
        <v>83</v>
      </c>
      <c r="Q1038">
        <v>209</v>
      </c>
      <c r="R1038" t="s">
        <v>147</v>
      </c>
      <c r="S1038" t="s">
        <v>909</v>
      </c>
      <c r="T1038" t="s">
        <v>26</v>
      </c>
    </row>
    <row r="1039" spans="1:20" x14ac:dyDescent="0.3">
      <c r="A1039" t="s">
        <v>20</v>
      </c>
      <c r="B1039" s="1">
        <v>43547</v>
      </c>
      <c r="C1039">
        <v>16</v>
      </c>
      <c r="D1039" t="s">
        <v>196</v>
      </c>
      <c r="E1039" t="s">
        <v>47</v>
      </c>
      <c r="F1039" t="s">
        <v>196</v>
      </c>
      <c r="G1039">
        <v>75</v>
      </c>
      <c r="H1039">
        <v>75</v>
      </c>
      <c r="I1039">
        <v>60</v>
      </c>
      <c r="J1039" t="s">
        <v>81</v>
      </c>
      <c r="K1039" t="s">
        <v>119</v>
      </c>
      <c r="L1039" t="s">
        <v>396</v>
      </c>
      <c r="M1039" t="s">
        <v>306</v>
      </c>
      <c r="N1039" t="s">
        <v>282</v>
      </c>
      <c r="O1039" t="s">
        <v>311</v>
      </c>
      <c r="P1039" t="s">
        <v>151</v>
      </c>
      <c r="Q1039">
        <v>223</v>
      </c>
      <c r="R1039" t="s">
        <v>910</v>
      </c>
      <c r="S1039" t="s">
        <v>537</v>
      </c>
      <c r="T1039" t="s">
        <v>26</v>
      </c>
    </row>
    <row r="1040" spans="1:20" x14ac:dyDescent="0.3">
      <c r="A1040" t="s">
        <v>20</v>
      </c>
      <c r="B1040" s="1">
        <v>43547</v>
      </c>
      <c r="C1040">
        <v>13</v>
      </c>
      <c r="D1040" t="s">
        <v>321</v>
      </c>
      <c r="E1040" t="s">
        <v>228</v>
      </c>
      <c r="F1040" t="s">
        <v>356</v>
      </c>
      <c r="G1040">
        <v>78</v>
      </c>
      <c r="H1040">
        <v>86</v>
      </c>
      <c r="I1040">
        <v>78</v>
      </c>
      <c r="J1040" t="s">
        <v>81</v>
      </c>
      <c r="K1040" t="s">
        <v>63</v>
      </c>
      <c r="L1040" t="s">
        <v>99</v>
      </c>
      <c r="M1040" t="s">
        <v>613</v>
      </c>
      <c r="N1040" t="s">
        <v>613</v>
      </c>
      <c r="O1040" t="s">
        <v>433</v>
      </c>
      <c r="P1040" t="s">
        <v>176</v>
      </c>
      <c r="Q1040">
        <v>158</v>
      </c>
      <c r="R1040" t="s">
        <v>262</v>
      </c>
      <c r="S1040" t="s">
        <v>911</v>
      </c>
      <c r="T1040" t="s">
        <v>26</v>
      </c>
    </row>
    <row r="1041" spans="1:20" x14ac:dyDescent="0.3">
      <c r="A1041" t="s">
        <v>20</v>
      </c>
      <c r="B1041" s="1">
        <v>43547</v>
      </c>
      <c r="C1041">
        <v>7</v>
      </c>
      <c r="D1041" t="s">
        <v>118</v>
      </c>
      <c r="E1041" t="s">
        <v>148</v>
      </c>
      <c r="F1041" t="s">
        <v>118</v>
      </c>
      <c r="G1041">
        <v>91</v>
      </c>
      <c r="H1041">
        <v>91</v>
      </c>
      <c r="I1041">
        <v>91</v>
      </c>
      <c r="J1041" t="s">
        <v>28</v>
      </c>
      <c r="K1041" t="s">
        <v>119</v>
      </c>
      <c r="L1041" t="s">
        <v>28</v>
      </c>
      <c r="M1041" t="s">
        <v>122</v>
      </c>
      <c r="N1041" t="s">
        <v>91</v>
      </c>
      <c r="O1041" t="s">
        <v>122</v>
      </c>
      <c r="P1041" t="s">
        <v>115</v>
      </c>
      <c r="Q1041">
        <v>205</v>
      </c>
      <c r="R1041" t="s">
        <v>24</v>
      </c>
      <c r="S1041" t="e" vm="94">
        <f>_FV(-2,"67")</f>
        <v>#VALUE!</v>
      </c>
      <c r="T1041" t="s">
        <v>26</v>
      </c>
    </row>
    <row r="1042" spans="1:20" x14ac:dyDescent="0.3">
      <c r="A1042" t="s">
        <v>20</v>
      </c>
      <c r="B1042" s="1">
        <v>43547</v>
      </c>
      <c r="C1042">
        <v>8</v>
      </c>
      <c r="D1042" t="s">
        <v>95</v>
      </c>
      <c r="E1042" t="s">
        <v>118</v>
      </c>
      <c r="F1042" t="s">
        <v>95</v>
      </c>
      <c r="G1042">
        <v>92</v>
      </c>
      <c r="H1042">
        <v>92</v>
      </c>
      <c r="I1042">
        <v>91</v>
      </c>
      <c r="J1042" t="s">
        <v>99</v>
      </c>
      <c r="K1042" t="s">
        <v>28</v>
      </c>
      <c r="L1042" t="s">
        <v>99</v>
      </c>
      <c r="M1042" t="s">
        <v>90</v>
      </c>
      <c r="N1042" t="s">
        <v>328</v>
      </c>
      <c r="O1042" t="s">
        <v>90</v>
      </c>
      <c r="P1042" t="s">
        <v>105</v>
      </c>
      <c r="Q1042">
        <v>175</v>
      </c>
      <c r="R1042" t="s">
        <v>127</v>
      </c>
      <c r="S1042" t="e" vm="96">
        <f>_FV(-3,"17")</f>
        <v>#VALUE!</v>
      </c>
      <c r="T1042" t="s">
        <v>26</v>
      </c>
    </row>
    <row r="1043" spans="1:20" x14ac:dyDescent="0.3">
      <c r="A1043" t="s">
        <v>20</v>
      </c>
      <c r="B1043" s="1">
        <v>43547</v>
      </c>
      <c r="C1043">
        <v>11</v>
      </c>
      <c r="D1043" t="s">
        <v>149</v>
      </c>
      <c r="E1043" t="s">
        <v>149</v>
      </c>
      <c r="F1043" t="s">
        <v>58</v>
      </c>
      <c r="G1043">
        <v>90</v>
      </c>
      <c r="H1043">
        <v>92</v>
      </c>
      <c r="I1043">
        <v>90</v>
      </c>
      <c r="J1043" t="s">
        <v>65</v>
      </c>
      <c r="K1043" t="s">
        <v>65</v>
      </c>
      <c r="L1043" t="s">
        <v>81</v>
      </c>
      <c r="M1043" t="s">
        <v>308</v>
      </c>
      <c r="N1043" t="s">
        <v>308</v>
      </c>
      <c r="O1043" t="s">
        <v>23</v>
      </c>
      <c r="P1043" t="s">
        <v>115</v>
      </c>
      <c r="Q1043">
        <v>166</v>
      </c>
      <c r="R1043" t="s">
        <v>54</v>
      </c>
      <c r="S1043" t="s">
        <v>777</v>
      </c>
      <c r="T1043" t="s">
        <v>26</v>
      </c>
    </row>
    <row r="1044" spans="1:20" x14ac:dyDescent="0.3">
      <c r="A1044" t="s">
        <v>20</v>
      </c>
      <c r="B1044" s="1">
        <v>43547</v>
      </c>
      <c r="C1044">
        <v>22</v>
      </c>
      <c r="D1044" t="s">
        <v>156</v>
      </c>
      <c r="E1044" t="s">
        <v>192</v>
      </c>
      <c r="F1044" t="s">
        <v>156</v>
      </c>
      <c r="G1044">
        <v>85</v>
      </c>
      <c r="H1044">
        <v>85</v>
      </c>
      <c r="I1044">
        <v>80</v>
      </c>
      <c r="J1044" t="s">
        <v>64</v>
      </c>
      <c r="K1044" t="s">
        <v>64</v>
      </c>
      <c r="L1044" t="s">
        <v>100</v>
      </c>
      <c r="M1044" t="s">
        <v>96</v>
      </c>
      <c r="N1044" t="s">
        <v>96</v>
      </c>
      <c r="O1044" t="s">
        <v>254</v>
      </c>
      <c r="P1044" t="s">
        <v>133</v>
      </c>
      <c r="Q1044">
        <v>169</v>
      </c>
      <c r="R1044" t="s">
        <v>112</v>
      </c>
      <c r="S1044" t="s">
        <v>912</v>
      </c>
      <c r="T1044" t="s">
        <v>26</v>
      </c>
    </row>
    <row r="1045" spans="1:20" x14ac:dyDescent="0.3">
      <c r="A1045" t="s">
        <v>20</v>
      </c>
      <c r="B1045" s="1">
        <v>43547</v>
      </c>
      <c r="C1045">
        <v>21</v>
      </c>
      <c r="D1045" t="s">
        <v>192</v>
      </c>
      <c r="E1045" t="s">
        <v>229</v>
      </c>
      <c r="F1045" t="s">
        <v>187</v>
      </c>
      <c r="G1045">
        <v>80</v>
      </c>
      <c r="H1045">
        <v>80</v>
      </c>
      <c r="I1045">
        <v>76</v>
      </c>
      <c r="J1045" t="s">
        <v>89</v>
      </c>
      <c r="K1045" t="s">
        <v>119</v>
      </c>
      <c r="L1045" t="s">
        <v>49</v>
      </c>
      <c r="M1045" t="s">
        <v>254</v>
      </c>
      <c r="N1045" t="s">
        <v>254</v>
      </c>
      <c r="O1045" t="s">
        <v>180</v>
      </c>
      <c r="P1045" t="s">
        <v>67</v>
      </c>
      <c r="Q1045">
        <v>147</v>
      </c>
      <c r="R1045" t="s">
        <v>145</v>
      </c>
      <c r="S1045" t="s">
        <v>913</v>
      </c>
      <c r="T1045" t="s">
        <v>26</v>
      </c>
    </row>
    <row r="1046" spans="1:20" x14ac:dyDescent="0.3">
      <c r="A1046" t="s">
        <v>20</v>
      </c>
      <c r="B1046" s="1">
        <v>43547</v>
      </c>
      <c r="C1046">
        <v>12</v>
      </c>
      <c r="D1046" t="s">
        <v>356</v>
      </c>
      <c r="E1046" t="s">
        <v>356</v>
      </c>
      <c r="F1046" t="s">
        <v>149</v>
      </c>
      <c r="G1046">
        <v>85</v>
      </c>
      <c r="H1046">
        <v>90</v>
      </c>
      <c r="I1046">
        <v>85</v>
      </c>
      <c r="J1046" t="s">
        <v>119</v>
      </c>
      <c r="K1046" t="s">
        <v>109</v>
      </c>
      <c r="L1046" t="s">
        <v>64</v>
      </c>
      <c r="M1046" t="s">
        <v>433</v>
      </c>
      <c r="N1046" t="s">
        <v>433</v>
      </c>
      <c r="O1046" t="s">
        <v>308</v>
      </c>
      <c r="P1046" t="s">
        <v>124</v>
      </c>
      <c r="Q1046">
        <v>151</v>
      </c>
      <c r="R1046" t="s">
        <v>179</v>
      </c>
      <c r="S1046" t="s">
        <v>914</v>
      </c>
      <c r="T1046" t="s">
        <v>26</v>
      </c>
    </row>
    <row r="1047" spans="1:20" x14ac:dyDescent="0.3">
      <c r="A1047" t="s">
        <v>20</v>
      </c>
      <c r="B1047" s="1">
        <v>43547</v>
      </c>
      <c r="C1047">
        <v>19</v>
      </c>
      <c r="D1047" t="s">
        <v>202</v>
      </c>
      <c r="E1047" t="s">
        <v>202</v>
      </c>
      <c r="F1047" t="s">
        <v>321</v>
      </c>
      <c r="G1047">
        <v>80</v>
      </c>
      <c r="H1047">
        <v>80</v>
      </c>
      <c r="I1047">
        <v>76</v>
      </c>
      <c r="J1047" t="s">
        <v>109</v>
      </c>
      <c r="K1047" t="s">
        <v>109</v>
      </c>
      <c r="L1047" t="s">
        <v>49</v>
      </c>
      <c r="M1047" t="s">
        <v>82</v>
      </c>
      <c r="N1047" t="s">
        <v>141</v>
      </c>
      <c r="O1047" t="s">
        <v>82</v>
      </c>
      <c r="P1047" t="s">
        <v>105</v>
      </c>
      <c r="Q1047">
        <v>170</v>
      </c>
      <c r="R1047" t="s">
        <v>207</v>
      </c>
      <c r="S1047" t="s">
        <v>915</v>
      </c>
      <c r="T1047" t="s">
        <v>26</v>
      </c>
    </row>
    <row r="1048" spans="1:20" x14ac:dyDescent="0.3">
      <c r="A1048" t="s">
        <v>20</v>
      </c>
      <c r="B1048" s="1">
        <v>43547</v>
      </c>
      <c r="C1048">
        <v>18</v>
      </c>
      <c r="D1048" t="s">
        <v>285</v>
      </c>
      <c r="E1048" t="s">
        <v>285</v>
      </c>
      <c r="F1048" t="s">
        <v>236</v>
      </c>
      <c r="G1048">
        <v>79</v>
      </c>
      <c r="H1048">
        <v>84</v>
      </c>
      <c r="I1048">
        <v>79</v>
      </c>
      <c r="J1048" t="s">
        <v>65</v>
      </c>
      <c r="K1048" t="s">
        <v>136</v>
      </c>
      <c r="L1048" t="s">
        <v>89</v>
      </c>
      <c r="M1048" t="s">
        <v>141</v>
      </c>
      <c r="N1048" t="s">
        <v>315</v>
      </c>
      <c r="O1048" t="s">
        <v>141</v>
      </c>
      <c r="P1048" t="s">
        <v>60</v>
      </c>
      <c r="Q1048">
        <v>173</v>
      </c>
      <c r="R1048" t="s">
        <v>359</v>
      </c>
      <c r="S1048" t="s">
        <v>825</v>
      </c>
      <c r="T1048" t="s">
        <v>26</v>
      </c>
    </row>
    <row r="1049" spans="1:20" x14ac:dyDescent="0.3">
      <c r="A1049" t="s">
        <v>20</v>
      </c>
      <c r="B1049" s="1">
        <v>43547</v>
      </c>
      <c r="C1049">
        <v>20</v>
      </c>
      <c r="D1049" t="s">
        <v>202</v>
      </c>
      <c r="E1049" t="s">
        <v>229</v>
      </c>
      <c r="F1049" t="s">
        <v>285</v>
      </c>
      <c r="G1049">
        <v>77</v>
      </c>
      <c r="H1049">
        <v>80</v>
      </c>
      <c r="I1049">
        <v>76</v>
      </c>
      <c r="J1049" t="s">
        <v>81</v>
      </c>
      <c r="K1049" t="s">
        <v>63</v>
      </c>
      <c r="L1049" t="s">
        <v>100</v>
      </c>
      <c r="M1049" t="s">
        <v>231</v>
      </c>
      <c r="N1049" t="s">
        <v>82</v>
      </c>
      <c r="O1049" t="s">
        <v>231</v>
      </c>
      <c r="P1049" t="s">
        <v>127</v>
      </c>
      <c r="Q1049">
        <v>174</v>
      </c>
      <c r="R1049" t="s">
        <v>125</v>
      </c>
      <c r="S1049" t="s">
        <v>916</v>
      </c>
      <c r="T1049" t="s">
        <v>26</v>
      </c>
    </row>
    <row r="1050" spans="1:20" x14ac:dyDescent="0.3">
      <c r="A1050" t="s">
        <v>20</v>
      </c>
      <c r="B1050" s="1">
        <v>43548</v>
      </c>
      <c r="C1050">
        <v>17</v>
      </c>
      <c r="D1050" t="s">
        <v>333</v>
      </c>
      <c r="E1050" t="s">
        <v>186</v>
      </c>
      <c r="F1050" t="s">
        <v>149</v>
      </c>
      <c r="G1050">
        <v>85</v>
      </c>
      <c r="H1050">
        <v>90</v>
      </c>
      <c r="I1050">
        <v>73</v>
      </c>
      <c r="J1050" t="s">
        <v>73</v>
      </c>
      <c r="K1050" t="s">
        <v>79</v>
      </c>
      <c r="L1050" t="s">
        <v>100</v>
      </c>
      <c r="M1050" t="s">
        <v>188</v>
      </c>
      <c r="N1050" t="s">
        <v>276</v>
      </c>
      <c r="O1050" t="s">
        <v>188</v>
      </c>
      <c r="P1050" t="s">
        <v>105</v>
      </c>
      <c r="Q1050">
        <v>344</v>
      </c>
      <c r="R1050" t="s">
        <v>354</v>
      </c>
      <c r="S1050" t="s">
        <v>917</v>
      </c>
      <c r="T1050" t="s">
        <v>68</v>
      </c>
    </row>
    <row r="1051" spans="1:20" x14ac:dyDescent="0.3">
      <c r="A1051" t="s">
        <v>20</v>
      </c>
      <c r="B1051" s="1">
        <v>43548</v>
      </c>
      <c r="C1051">
        <v>13</v>
      </c>
      <c r="D1051" t="s">
        <v>239</v>
      </c>
      <c r="E1051" t="s">
        <v>202</v>
      </c>
      <c r="F1051" t="s">
        <v>157</v>
      </c>
      <c r="G1051">
        <v>80</v>
      </c>
      <c r="H1051">
        <v>88</v>
      </c>
      <c r="I1051">
        <v>78</v>
      </c>
      <c r="J1051" t="s">
        <v>28</v>
      </c>
      <c r="K1051" t="s">
        <v>87</v>
      </c>
      <c r="L1051" t="s">
        <v>100</v>
      </c>
      <c r="M1051" t="s">
        <v>595</v>
      </c>
      <c r="N1051" t="s">
        <v>595</v>
      </c>
      <c r="O1051" t="s">
        <v>444</v>
      </c>
      <c r="P1051" t="s">
        <v>183</v>
      </c>
      <c r="Q1051">
        <v>171</v>
      </c>
      <c r="R1051" t="s">
        <v>168</v>
      </c>
      <c r="S1051" t="s">
        <v>420</v>
      </c>
      <c r="T1051" t="s">
        <v>26</v>
      </c>
    </row>
    <row r="1052" spans="1:20" x14ac:dyDescent="0.3">
      <c r="A1052" t="s">
        <v>20</v>
      </c>
      <c r="B1052" s="1">
        <v>43548</v>
      </c>
      <c r="C1052">
        <v>23</v>
      </c>
      <c r="D1052" t="s">
        <v>58</v>
      </c>
      <c r="E1052" t="s">
        <v>58</v>
      </c>
      <c r="F1052" t="s">
        <v>22</v>
      </c>
      <c r="G1052">
        <v>93</v>
      </c>
      <c r="H1052">
        <v>93</v>
      </c>
      <c r="I1052">
        <v>92</v>
      </c>
      <c r="J1052" t="s">
        <v>28</v>
      </c>
      <c r="K1052" t="s">
        <v>28</v>
      </c>
      <c r="L1052" t="s">
        <v>100</v>
      </c>
      <c r="M1052" t="s">
        <v>188</v>
      </c>
      <c r="N1052" t="s">
        <v>188</v>
      </c>
      <c r="O1052" t="s">
        <v>142</v>
      </c>
      <c r="P1052" t="s">
        <v>83</v>
      </c>
      <c r="Q1052">
        <v>149</v>
      </c>
      <c r="R1052" t="s">
        <v>154</v>
      </c>
      <c r="S1052" t="e" vm="65">
        <f>_FV(-1,"89")</f>
        <v>#VALUE!</v>
      </c>
      <c r="T1052" t="s">
        <v>26</v>
      </c>
    </row>
    <row r="1053" spans="1:20" x14ac:dyDescent="0.3">
      <c r="A1053" t="s">
        <v>20</v>
      </c>
      <c r="B1053" s="1">
        <v>43548</v>
      </c>
      <c r="C1053">
        <v>5</v>
      </c>
      <c r="D1053" t="s">
        <v>88</v>
      </c>
      <c r="E1053" t="s">
        <v>148</v>
      </c>
      <c r="F1053" t="s">
        <v>88</v>
      </c>
      <c r="G1053">
        <v>90</v>
      </c>
      <c r="H1053">
        <v>90</v>
      </c>
      <c r="I1053">
        <v>89</v>
      </c>
      <c r="J1053" t="s">
        <v>99</v>
      </c>
      <c r="K1053" t="s">
        <v>99</v>
      </c>
      <c r="L1053" t="s">
        <v>89</v>
      </c>
      <c r="M1053" t="s">
        <v>91</v>
      </c>
      <c r="N1053" t="s">
        <v>245</v>
      </c>
      <c r="O1053" t="s">
        <v>91</v>
      </c>
      <c r="P1053" t="s">
        <v>111</v>
      </c>
      <c r="Q1053">
        <v>133</v>
      </c>
      <c r="R1053" t="s">
        <v>101</v>
      </c>
      <c r="S1053" t="e" vm="38">
        <f>_FV(-2,"98")</f>
        <v>#VALUE!</v>
      </c>
      <c r="T1053" t="s">
        <v>26</v>
      </c>
    </row>
    <row r="1054" spans="1:20" x14ac:dyDescent="0.3">
      <c r="A1054" t="s">
        <v>20</v>
      </c>
      <c r="B1054" s="1">
        <v>43548</v>
      </c>
      <c r="C1054">
        <v>15</v>
      </c>
      <c r="D1054" t="s">
        <v>239</v>
      </c>
      <c r="E1054" t="s">
        <v>239</v>
      </c>
      <c r="F1054" t="s">
        <v>121</v>
      </c>
      <c r="G1054">
        <v>76</v>
      </c>
      <c r="H1054">
        <v>91</v>
      </c>
      <c r="I1054">
        <v>75</v>
      </c>
      <c r="J1054" t="s">
        <v>361</v>
      </c>
      <c r="K1054" t="s">
        <v>73</v>
      </c>
      <c r="L1054" t="s">
        <v>216</v>
      </c>
      <c r="M1054" t="s">
        <v>422</v>
      </c>
      <c r="N1054" t="s">
        <v>589</v>
      </c>
      <c r="O1054" t="s">
        <v>422</v>
      </c>
      <c r="P1054" t="s">
        <v>138</v>
      </c>
      <c r="Q1054">
        <v>136</v>
      </c>
      <c r="R1054" t="s">
        <v>212</v>
      </c>
      <c r="S1054" t="s">
        <v>918</v>
      </c>
      <c r="T1054" t="s">
        <v>26</v>
      </c>
    </row>
    <row r="1055" spans="1:20" x14ac:dyDescent="0.3">
      <c r="A1055" t="s">
        <v>20</v>
      </c>
      <c r="B1055" s="1">
        <v>43548</v>
      </c>
      <c r="C1055">
        <v>16</v>
      </c>
      <c r="D1055" t="s">
        <v>385</v>
      </c>
      <c r="E1055" t="s">
        <v>261</v>
      </c>
      <c r="F1055" t="s">
        <v>239</v>
      </c>
      <c r="G1055">
        <v>73</v>
      </c>
      <c r="H1055">
        <v>76</v>
      </c>
      <c r="I1055">
        <v>72</v>
      </c>
      <c r="J1055" t="s">
        <v>81</v>
      </c>
      <c r="K1055" t="s">
        <v>63</v>
      </c>
      <c r="L1055" t="s">
        <v>44</v>
      </c>
      <c r="M1055" t="s">
        <v>276</v>
      </c>
      <c r="N1055" t="s">
        <v>422</v>
      </c>
      <c r="O1055" t="s">
        <v>276</v>
      </c>
      <c r="P1055" t="s">
        <v>97</v>
      </c>
      <c r="Q1055">
        <v>147</v>
      </c>
      <c r="R1055" t="s">
        <v>154</v>
      </c>
      <c r="S1055" t="s">
        <v>919</v>
      </c>
      <c r="T1055" t="s">
        <v>26</v>
      </c>
    </row>
    <row r="1056" spans="1:20" x14ac:dyDescent="0.3">
      <c r="A1056" t="s">
        <v>20</v>
      </c>
      <c r="B1056" s="1">
        <v>43548</v>
      </c>
      <c r="C1056">
        <v>3</v>
      </c>
      <c r="D1056" t="s">
        <v>121</v>
      </c>
      <c r="E1056" t="s">
        <v>72</v>
      </c>
      <c r="F1056" t="s">
        <v>121</v>
      </c>
      <c r="G1056">
        <v>87</v>
      </c>
      <c r="H1056">
        <v>87</v>
      </c>
      <c r="I1056">
        <v>83</v>
      </c>
      <c r="J1056" t="s">
        <v>36</v>
      </c>
      <c r="K1056" t="s">
        <v>36</v>
      </c>
      <c r="L1056" t="s">
        <v>163</v>
      </c>
      <c r="M1056" t="s">
        <v>308</v>
      </c>
      <c r="N1056" t="s">
        <v>363</v>
      </c>
      <c r="O1056" t="s">
        <v>308</v>
      </c>
      <c r="P1056" t="s">
        <v>133</v>
      </c>
      <c r="Q1056">
        <v>152</v>
      </c>
      <c r="R1056" t="s">
        <v>116</v>
      </c>
      <c r="S1056" t="e" vm="16">
        <f>_FV(-3,"39")</f>
        <v>#VALUE!</v>
      </c>
      <c r="T1056" t="s">
        <v>26</v>
      </c>
    </row>
    <row r="1057" spans="1:20" x14ac:dyDescent="0.3">
      <c r="A1057" t="s">
        <v>20</v>
      </c>
      <c r="B1057" s="1">
        <v>43548</v>
      </c>
      <c r="C1057">
        <v>22</v>
      </c>
      <c r="D1057" t="s">
        <v>22</v>
      </c>
      <c r="E1057" t="s">
        <v>95</v>
      </c>
      <c r="F1057" t="s">
        <v>22</v>
      </c>
      <c r="G1057">
        <v>92</v>
      </c>
      <c r="H1057">
        <v>93</v>
      </c>
      <c r="I1057">
        <v>92</v>
      </c>
      <c r="J1057" t="s">
        <v>100</v>
      </c>
      <c r="K1057" t="s">
        <v>28</v>
      </c>
      <c r="L1057" t="s">
        <v>89</v>
      </c>
      <c r="M1057" t="s">
        <v>142</v>
      </c>
      <c r="N1057" t="s">
        <v>142</v>
      </c>
      <c r="O1057" t="s">
        <v>82</v>
      </c>
      <c r="P1057" t="s">
        <v>67</v>
      </c>
      <c r="Q1057">
        <v>163</v>
      </c>
      <c r="R1057" t="s">
        <v>182</v>
      </c>
      <c r="S1057" t="s">
        <v>920</v>
      </c>
      <c r="T1057" t="s">
        <v>26</v>
      </c>
    </row>
    <row r="1058" spans="1:20" x14ac:dyDescent="0.3">
      <c r="A1058" t="s">
        <v>20</v>
      </c>
      <c r="B1058" s="1">
        <v>43548</v>
      </c>
      <c r="C1058">
        <v>0</v>
      </c>
      <c r="D1058" t="s">
        <v>121</v>
      </c>
      <c r="E1058" t="s">
        <v>72</v>
      </c>
      <c r="F1058" t="s">
        <v>121</v>
      </c>
      <c r="G1058">
        <v>90</v>
      </c>
      <c r="H1058">
        <v>90</v>
      </c>
      <c r="I1058">
        <v>88</v>
      </c>
      <c r="J1058" t="s">
        <v>64</v>
      </c>
      <c r="K1058" t="s">
        <v>119</v>
      </c>
      <c r="L1058" t="s">
        <v>64</v>
      </c>
      <c r="M1058" t="s">
        <v>245</v>
      </c>
      <c r="N1058" t="s">
        <v>245</v>
      </c>
      <c r="O1058" t="s">
        <v>328</v>
      </c>
      <c r="P1058" t="s">
        <v>174</v>
      </c>
      <c r="Q1058">
        <v>166</v>
      </c>
      <c r="R1058" t="s">
        <v>77</v>
      </c>
      <c r="S1058" t="e" vm="23">
        <f>_FV(-3,"54")</f>
        <v>#VALUE!</v>
      </c>
      <c r="T1058" t="s">
        <v>26</v>
      </c>
    </row>
    <row r="1059" spans="1:20" x14ac:dyDescent="0.3">
      <c r="A1059" t="s">
        <v>20</v>
      </c>
      <c r="B1059" s="1">
        <v>43548</v>
      </c>
      <c r="C1059">
        <v>1</v>
      </c>
      <c r="D1059" t="s">
        <v>135</v>
      </c>
      <c r="E1059" t="s">
        <v>135</v>
      </c>
      <c r="F1059" t="s">
        <v>121</v>
      </c>
      <c r="G1059">
        <v>87</v>
      </c>
      <c r="H1059">
        <v>90</v>
      </c>
      <c r="I1059">
        <v>87</v>
      </c>
      <c r="J1059" t="s">
        <v>100</v>
      </c>
      <c r="K1059" t="s">
        <v>119</v>
      </c>
      <c r="L1059" t="s">
        <v>100</v>
      </c>
      <c r="M1059" t="s">
        <v>273</v>
      </c>
      <c r="N1059" t="s">
        <v>273</v>
      </c>
      <c r="O1059" t="s">
        <v>245</v>
      </c>
      <c r="P1059" t="s">
        <v>83</v>
      </c>
      <c r="Q1059">
        <v>172</v>
      </c>
      <c r="R1059" t="s">
        <v>40</v>
      </c>
      <c r="S1059" t="e" vm="23">
        <f>_FV(-3,"54")</f>
        <v>#VALUE!</v>
      </c>
      <c r="T1059" t="s">
        <v>26</v>
      </c>
    </row>
    <row r="1060" spans="1:20" x14ac:dyDescent="0.3">
      <c r="A1060" t="s">
        <v>20</v>
      </c>
      <c r="B1060" s="1">
        <v>43548</v>
      </c>
      <c r="C1060">
        <v>6</v>
      </c>
      <c r="D1060" t="s">
        <v>95</v>
      </c>
      <c r="E1060" t="s">
        <v>118</v>
      </c>
      <c r="F1060" t="s">
        <v>95</v>
      </c>
      <c r="G1060">
        <v>90</v>
      </c>
      <c r="H1060">
        <v>90</v>
      </c>
      <c r="I1060">
        <v>89</v>
      </c>
      <c r="J1060" t="s">
        <v>89</v>
      </c>
      <c r="K1060" t="s">
        <v>99</v>
      </c>
      <c r="L1060" t="s">
        <v>89</v>
      </c>
      <c r="M1060" t="s">
        <v>122</v>
      </c>
      <c r="N1060" t="s">
        <v>91</v>
      </c>
      <c r="O1060" t="s">
        <v>122</v>
      </c>
      <c r="P1060" t="s">
        <v>105</v>
      </c>
      <c r="Q1060">
        <v>115</v>
      </c>
      <c r="R1060" t="s">
        <v>128</v>
      </c>
      <c r="S1060" t="e" vm="16">
        <f>_FV(-3,"39")</f>
        <v>#VALUE!</v>
      </c>
      <c r="T1060" t="s">
        <v>26</v>
      </c>
    </row>
    <row r="1061" spans="1:20" x14ac:dyDescent="0.3">
      <c r="A1061" t="s">
        <v>20</v>
      </c>
      <c r="B1061" s="1">
        <v>43548</v>
      </c>
      <c r="C1061">
        <v>2</v>
      </c>
      <c r="D1061" t="s">
        <v>72</v>
      </c>
      <c r="E1061" t="s">
        <v>108</v>
      </c>
      <c r="F1061" t="s">
        <v>135</v>
      </c>
      <c r="G1061">
        <v>83</v>
      </c>
      <c r="H1061">
        <v>87</v>
      </c>
      <c r="I1061">
        <v>82</v>
      </c>
      <c r="J1061" t="s">
        <v>163</v>
      </c>
      <c r="K1061" t="s">
        <v>100</v>
      </c>
      <c r="L1061" t="s">
        <v>361</v>
      </c>
      <c r="M1061" t="s">
        <v>386</v>
      </c>
      <c r="N1061" t="s">
        <v>386</v>
      </c>
      <c r="O1061" t="s">
        <v>273</v>
      </c>
      <c r="P1061" t="s">
        <v>97</v>
      </c>
      <c r="Q1061">
        <v>183</v>
      </c>
      <c r="R1061" t="s">
        <v>40</v>
      </c>
      <c r="S1061" t="e" vm="55">
        <f>_FV(-3,"51")</f>
        <v>#VALUE!</v>
      </c>
      <c r="T1061" t="s">
        <v>26</v>
      </c>
    </row>
    <row r="1062" spans="1:20" x14ac:dyDescent="0.3">
      <c r="A1062" t="s">
        <v>20</v>
      </c>
      <c r="B1062" s="1">
        <v>43548</v>
      </c>
      <c r="C1062">
        <v>9</v>
      </c>
      <c r="D1062" t="s">
        <v>63</v>
      </c>
      <c r="E1062" t="s">
        <v>136</v>
      </c>
      <c r="F1062" t="s">
        <v>80</v>
      </c>
      <c r="G1062">
        <v>93</v>
      </c>
      <c r="H1062">
        <v>93</v>
      </c>
      <c r="I1062">
        <v>93</v>
      </c>
      <c r="J1062" t="s">
        <v>49</v>
      </c>
      <c r="K1062" t="s">
        <v>89</v>
      </c>
      <c r="L1062" t="s">
        <v>36</v>
      </c>
      <c r="M1062" t="s">
        <v>91</v>
      </c>
      <c r="N1062" t="s">
        <v>91</v>
      </c>
      <c r="O1062" t="s">
        <v>328</v>
      </c>
      <c r="P1062" t="s">
        <v>70</v>
      </c>
      <c r="Q1062">
        <v>116</v>
      </c>
      <c r="R1062" t="s">
        <v>176</v>
      </c>
      <c r="S1062" t="e" vm="47">
        <f>_FV(-3,"34")</f>
        <v>#VALUE!</v>
      </c>
      <c r="T1062" t="s">
        <v>26</v>
      </c>
    </row>
    <row r="1063" spans="1:20" x14ac:dyDescent="0.3">
      <c r="A1063" t="s">
        <v>20</v>
      </c>
      <c r="B1063" s="1">
        <v>43548</v>
      </c>
      <c r="C1063">
        <v>8</v>
      </c>
      <c r="D1063" t="s">
        <v>136</v>
      </c>
      <c r="E1063" t="s">
        <v>22</v>
      </c>
      <c r="F1063" t="s">
        <v>136</v>
      </c>
      <c r="G1063">
        <v>93</v>
      </c>
      <c r="H1063">
        <v>93</v>
      </c>
      <c r="I1063">
        <v>92</v>
      </c>
      <c r="J1063" t="s">
        <v>89</v>
      </c>
      <c r="K1063" t="s">
        <v>100</v>
      </c>
      <c r="L1063" t="s">
        <v>89</v>
      </c>
      <c r="M1063" t="s">
        <v>328</v>
      </c>
      <c r="N1063" t="s">
        <v>188</v>
      </c>
      <c r="O1063" t="s">
        <v>328</v>
      </c>
      <c r="P1063" t="s">
        <v>67</v>
      </c>
      <c r="Q1063">
        <v>117</v>
      </c>
      <c r="R1063" t="s">
        <v>176</v>
      </c>
      <c r="S1063" t="e" vm="90">
        <f>_FV(-3,"13")</f>
        <v>#VALUE!</v>
      </c>
      <c r="T1063" t="s">
        <v>26</v>
      </c>
    </row>
    <row r="1064" spans="1:20" x14ac:dyDescent="0.3">
      <c r="A1064" t="s">
        <v>20</v>
      </c>
      <c r="B1064" s="1">
        <v>43548</v>
      </c>
      <c r="C1064">
        <v>4</v>
      </c>
      <c r="D1064" t="s">
        <v>148</v>
      </c>
      <c r="E1064" t="s">
        <v>121</v>
      </c>
      <c r="F1064" t="s">
        <v>148</v>
      </c>
      <c r="G1064">
        <v>89</v>
      </c>
      <c r="H1064">
        <v>89</v>
      </c>
      <c r="I1064">
        <v>87</v>
      </c>
      <c r="J1064" t="s">
        <v>100</v>
      </c>
      <c r="K1064" t="s">
        <v>100</v>
      </c>
      <c r="L1064" t="s">
        <v>49</v>
      </c>
      <c r="M1064" t="s">
        <v>245</v>
      </c>
      <c r="N1064" t="s">
        <v>308</v>
      </c>
      <c r="O1064" t="s">
        <v>245</v>
      </c>
      <c r="P1064" t="s">
        <v>70</v>
      </c>
      <c r="Q1064">
        <v>162</v>
      </c>
      <c r="R1064" t="s">
        <v>101</v>
      </c>
      <c r="S1064" t="e" vm="56">
        <f>_FV(-3,"25")</f>
        <v>#VALUE!</v>
      </c>
      <c r="T1064" t="s">
        <v>26</v>
      </c>
    </row>
    <row r="1065" spans="1:20" x14ac:dyDescent="0.3">
      <c r="A1065" t="s">
        <v>20</v>
      </c>
      <c r="B1065" s="1">
        <v>43548</v>
      </c>
      <c r="C1065">
        <v>10</v>
      </c>
      <c r="D1065" t="s">
        <v>87</v>
      </c>
      <c r="E1065" t="s">
        <v>87</v>
      </c>
      <c r="F1065" t="s">
        <v>80</v>
      </c>
      <c r="G1065">
        <v>93</v>
      </c>
      <c r="H1065">
        <v>93</v>
      </c>
      <c r="I1065">
        <v>93</v>
      </c>
      <c r="J1065" t="s">
        <v>100</v>
      </c>
      <c r="K1065" t="s">
        <v>100</v>
      </c>
      <c r="L1065" t="s">
        <v>49</v>
      </c>
      <c r="M1065" t="s">
        <v>276</v>
      </c>
      <c r="N1065" t="s">
        <v>276</v>
      </c>
      <c r="O1065" t="s">
        <v>91</v>
      </c>
      <c r="P1065" t="s">
        <v>178</v>
      </c>
      <c r="Q1065">
        <v>140</v>
      </c>
      <c r="R1065" t="s">
        <v>60</v>
      </c>
      <c r="S1065" t="s">
        <v>921</v>
      </c>
      <c r="T1065" t="s">
        <v>26</v>
      </c>
    </row>
    <row r="1066" spans="1:20" x14ac:dyDescent="0.3">
      <c r="A1066" t="s">
        <v>20</v>
      </c>
      <c r="B1066" s="1">
        <v>43548</v>
      </c>
      <c r="C1066">
        <v>11</v>
      </c>
      <c r="D1066" t="s">
        <v>88</v>
      </c>
      <c r="E1066" t="s">
        <v>88</v>
      </c>
      <c r="F1066" t="s">
        <v>87</v>
      </c>
      <c r="G1066">
        <v>93</v>
      </c>
      <c r="H1066">
        <v>94</v>
      </c>
      <c r="I1066">
        <v>93</v>
      </c>
      <c r="J1066" t="s">
        <v>119</v>
      </c>
      <c r="K1066" t="s">
        <v>119</v>
      </c>
      <c r="L1066" t="s">
        <v>100</v>
      </c>
      <c r="M1066" t="s">
        <v>283</v>
      </c>
      <c r="N1066" t="s">
        <v>283</v>
      </c>
      <c r="O1066" t="s">
        <v>276</v>
      </c>
      <c r="P1066" t="s">
        <v>138</v>
      </c>
      <c r="Q1066">
        <v>113</v>
      </c>
      <c r="R1066" t="s">
        <v>127</v>
      </c>
      <c r="S1066" t="s">
        <v>922</v>
      </c>
      <c r="T1066" t="s">
        <v>26</v>
      </c>
    </row>
    <row r="1067" spans="1:20" x14ac:dyDescent="0.3">
      <c r="A1067" t="s">
        <v>20</v>
      </c>
      <c r="B1067" s="1">
        <v>43548</v>
      </c>
      <c r="C1067">
        <v>14</v>
      </c>
      <c r="D1067" t="s">
        <v>121</v>
      </c>
      <c r="E1067" t="s">
        <v>228</v>
      </c>
      <c r="F1067" t="s">
        <v>95</v>
      </c>
      <c r="G1067">
        <v>91</v>
      </c>
      <c r="H1067">
        <v>91</v>
      </c>
      <c r="I1067">
        <v>77</v>
      </c>
      <c r="J1067" t="s">
        <v>119</v>
      </c>
      <c r="K1067" t="s">
        <v>119</v>
      </c>
      <c r="L1067" t="s">
        <v>35</v>
      </c>
      <c r="M1067" t="s">
        <v>589</v>
      </c>
      <c r="N1067" t="s">
        <v>637</v>
      </c>
      <c r="O1067" t="s">
        <v>595</v>
      </c>
      <c r="P1067" t="s">
        <v>68</v>
      </c>
      <c r="Q1067">
        <v>232</v>
      </c>
      <c r="R1067" t="s">
        <v>241</v>
      </c>
      <c r="S1067" t="s">
        <v>923</v>
      </c>
      <c r="T1067" t="s">
        <v>222</v>
      </c>
    </row>
    <row r="1068" spans="1:20" x14ac:dyDescent="0.3">
      <c r="A1068" t="s">
        <v>20</v>
      </c>
      <c r="B1068" s="1">
        <v>43548</v>
      </c>
      <c r="C1068">
        <v>7</v>
      </c>
      <c r="D1068" t="s">
        <v>22</v>
      </c>
      <c r="E1068" t="s">
        <v>95</v>
      </c>
      <c r="F1068" t="s">
        <v>22</v>
      </c>
      <c r="G1068">
        <v>92</v>
      </c>
      <c r="H1068">
        <v>92</v>
      </c>
      <c r="I1068">
        <v>90</v>
      </c>
      <c r="J1068" t="s">
        <v>89</v>
      </c>
      <c r="K1068" t="s">
        <v>89</v>
      </c>
      <c r="L1068" t="s">
        <v>49</v>
      </c>
      <c r="M1068" t="s">
        <v>188</v>
      </c>
      <c r="N1068" t="s">
        <v>188</v>
      </c>
      <c r="O1068" t="s">
        <v>122</v>
      </c>
      <c r="P1068" t="s">
        <v>70</v>
      </c>
      <c r="Q1068">
        <v>115</v>
      </c>
      <c r="R1068" t="s">
        <v>176</v>
      </c>
      <c r="S1068" t="e" vm="28">
        <f>_FV(-3,"52")</f>
        <v>#VALUE!</v>
      </c>
      <c r="T1068" t="s">
        <v>26</v>
      </c>
    </row>
    <row r="1069" spans="1:20" x14ac:dyDescent="0.3">
      <c r="A1069" t="s">
        <v>20</v>
      </c>
      <c r="B1069" s="1">
        <v>43548</v>
      </c>
      <c r="C1069">
        <v>20</v>
      </c>
      <c r="D1069" t="s">
        <v>62</v>
      </c>
      <c r="E1069" t="s">
        <v>157</v>
      </c>
      <c r="F1069" t="s">
        <v>95</v>
      </c>
      <c r="G1069">
        <v>92</v>
      </c>
      <c r="H1069">
        <v>92</v>
      </c>
      <c r="I1069">
        <v>84</v>
      </c>
      <c r="J1069" t="s">
        <v>28</v>
      </c>
      <c r="K1069" t="s">
        <v>119</v>
      </c>
      <c r="L1069" t="s">
        <v>89</v>
      </c>
      <c r="M1069" t="s">
        <v>137</v>
      </c>
      <c r="N1069" t="s">
        <v>82</v>
      </c>
      <c r="O1069" t="s">
        <v>227</v>
      </c>
      <c r="P1069" t="s">
        <v>138</v>
      </c>
      <c r="Q1069">
        <v>167</v>
      </c>
      <c r="R1069" t="s">
        <v>305</v>
      </c>
      <c r="S1069" t="s">
        <v>924</v>
      </c>
      <c r="T1069" t="s">
        <v>174</v>
      </c>
    </row>
    <row r="1070" spans="1:20" x14ac:dyDescent="0.3">
      <c r="A1070" t="s">
        <v>20</v>
      </c>
      <c r="B1070" s="1">
        <v>43548</v>
      </c>
      <c r="C1070">
        <v>12</v>
      </c>
      <c r="D1070" t="s">
        <v>333</v>
      </c>
      <c r="E1070" t="s">
        <v>333</v>
      </c>
      <c r="F1070" t="s">
        <v>88</v>
      </c>
      <c r="G1070">
        <v>88</v>
      </c>
      <c r="H1070">
        <v>93</v>
      </c>
      <c r="I1070">
        <v>88</v>
      </c>
      <c r="J1070" t="s">
        <v>87</v>
      </c>
      <c r="K1070" t="s">
        <v>136</v>
      </c>
      <c r="L1070" t="s">
        <v>119</v>
      </c>
      <c r="M1070" t="s">
        <v>444</v>
      </c>
      <c r="N1070" t="s">
        <v>444</v>
      </c>
      <c r="O1070" t="s">
        <v>283</v>
      </c>
      <c r="P1070" t="s">
        <v>115</v>
      </c>
      <c r="Q1070">
        <v>127</v>
      </c>
      <c r="R1070" t="s">
        <v>116</v>
      </c>
      <c r="S1070" t="s">
        <v>925</v>
      </c>
      <c r="T1070" t="s">
        <v>26</v>
      </c>
    </row>
    <row r="1071" spans="1:20" x14ac:dyDescent="0.3">
      <c r="A1071" t="s">
        <v>20</v>
      </c>
      <c r="B1071" s="1">
        <v>43548</v>
      </c>
      <c r="C1071">
        <v>21</v>
      </c>
      <c r="D1071" t="s">
        <v>58</v>
      </c>
      <c r="E1071" t="s">
        <v>118</v>
      </c>
      <c r="F1071" t="s">
        <v>58</v>
      </c>
      <c r="G1071">
        <v>93</v>
      </c>
      <c r="H1071">
        <v>93</v>
      </c>
      <c r="I1071">
        <v>92</v>
      </c>
      <c r="J1071" t="s">
        <v>81</v>
      </c>
      <c r="K1071" t="s">
        <v>65</v>
      </c>
      <c r="L1071" t="s">
        <v>81</v>
      </c>
      <c r="M1071" t="s">
        <v>82</v>
      </c>
      <c r="N1071" t="s">
        <v>123</v>
      </c>
      <c r="O1071" t="s">
        <v>137</v>
      </c>
      <c r="P1071" t="s">
        <v>138</v>
      </c>
      <c r="Q1071">
        <v>142</v>
      </c>
      <c r="R1071" t="s">
        <v>102</v>
      </c>
      <c r="S1071" t="s">
        <v>926</v>
      </c>
      <c r="T1071" t="s">
        <v>270</v>
      </c>
    </row>
    <row r="1072" spans="1:20" x14ac:dyDescent="0.3">
      <c r="A1072" t="s">
        <v>20</v>
      </c>
      <c r="B1072" s="1">
        <v>43548</v>
      </c>
      <c r="C1072">
        <v>18</v>
      </c>
      <c r="D1072" t="s">
        <v>285</v>
      </c>
      <c r="E1072" t="s">
        <v>196</v>
      </c>
      <c r="F1072" t="s">
        <v>356</v>
      </c>
      <c r="G1072">
        <v>81</v>
      </c>
      <c r="H1072">
        <v>88</v>
      </c>
      <c r="I1072">
        <v>80</v>
      </c>
      <c r="J1072" t="s">
        <v>63</v>
      </c>
      <c r="K1072" t="s">
        <v>118</v>
      </c>
      <c r="L1072" t="s">
        <v>119</v>
      </c>
      <c r="M1072" t="s">
        <v>96</v>
      </c>
      <c r="N1072" t="s">
        <v>91</v>
      </c>
      <c r="O1072" t="s">
        <v>123</v>
      </c>
      <c r="P1072" t="s">
        <v>138</v>
      </c>
      <c r="Q1072">
        <v>59</v>
      </c>
      <c r="R1072" t="s">
        <v>68</v>
      </c>
      <c r="S1072" t="s">
        <v>927</v>
      </c>
      <c r="T1072" t="s">
        <v>76</v>
      </c>
    </row>
    <row r="1073" spans="1:20" x14ac:dyDescent="0.3">
      <c r="A1073" t="s">
        <v>20</v>
      </c>
      <c r="B1073" s="1">
        <v>43548</v>
      </c>
      <c r="C1073">
        <v>19</v>
      </c>
      <c r="D1073" t="s">
        <v>272</v>
      </c>
      <c r="E1073" t="s">
        <v>195</v>
      </c>
      <c r="F1073" t="s">
        <v>108</v>
      </c>
      <c r="G1073">
        <v>85</v>
      </c>
      <c r="H1073">
        <v>86</v>
      </c>
      <c r="I1073">
        <v>81</v>
      </c>
      <c r="J1073" t="s">
        <v>81</v>
      </c>
      <c r="K1073" t="s">
        <v>87</v>
      </c>
      <c r="L1073" t="s">
        <v>49</v>
      </c>
      <c r="M1073" t="s">
        <v>254</v>
      </c>
      <c r="N1073" t="s">
        <v>209</v>
      </c>
      <c r="O1073" t="s">
        <v>254</v>
      </c>
      <c r="P1073" t="s">
        <v>124</v>
      </c>
      <c r="Q1073">
        <v>135</v>
      </c>
      <c r="R1073" t="s">
        <v>237</v>
      </c>
      <c r="S1073" t="s">
        <v>928</v>
      </c>
      <c r="T1073" t="s">
        <v>26</v>
      </c>
    </row>
    <row r="1074" spans="1:20" x14ac:dyDescent="0.3">
      <c r="A1074" t="s">
        <v>20</v>
      </c>
      <c r="B1074" s="1">
        <v>43549</v>
      </c>
      <c r="C1074">
        <v>9</v>
      </c>
      <c r="D1074" t="s">
        <v>80</v>
      </c>
      <c r="E1074" t="s">
        <v>80</v>
      </c>
      <c r="F1074" t="s">
        <v>109</v>
      </c>
      <c r="G1074">
        <v>94</v>
      </c>
      <c r="H1074">
        <v>94</v>
      </c>
      <c r="I1074">
        <v>94</v>
      </c>
      <c r="J1074" t="s">
        <v>49</v>
      </c>
      <c r="K1074" t="s">
        <v>89</v>
      </c>
      <c r="L1074" t="s">
        <v>49</v>
      </c>
      <c r="M1074" t="s">
        <v>209</v>
      </c>
      <c r="N1074" t="s">
        <v>209</v>
      </c>
      <c r="O1074" t="s">
        <v>123</v>
      </c>
      <c r="P1074" t="s">
        <v>111</v>
      </c>
      <c r="Q1074">
        <v>144</v>
      </c>
      <c r="R1074" t="s">
        <v>24</v>
      </c>
      <c r="S1074" t="s">
        <v>929</v>
      </c>
      <c r="T1074" t="s">
        <v>26</v>
      </c>
    </row>
    <row r="1075" spans="1:20" x14ac:dyDescent="0.3">
      <c r="A1075" t="s">
        <v>20</v>
      </c>
      <c r="B1075" s="1">
        <v>43549</v>
      </c>
      <c r="C1075">
        <v>5</v>
      </c>
      <c r="D1075" t="s">
        <v>109</v>
      </c>
      <c r="E1075" t="s">
        <v>63</v>
      </c>
      <c r="F1075" t="s">
        <v>109</v>
      </c>
      <c r="G1075">
        <v>93</v>
      </c>
      <c r="H1075">
        <v>93</v>
      </c>
      <c r="I1075">
        <v>93</v>
      </c>
      <c r="J1075" t="s">
        <v>36</v>
      </c>
      <c r="K1075" t="s">
        <v>49</v>
      </c>
      <c r="L1075" t="s">
        <v>36</v>
      </c>
      <c r="M1075" t="s">
        <v>188</v>
      </c>
      <c r="N1075" t="s">
        <v>306</v>
      </c>
      <c r="O1075" t="s">
        <v>188</v>
      </c>
      <c r="P1075" t="s">
        <v>133</v>
      </c>
      <c r="Q1075">
        <v>145</v>
      </c>
      <c r="R1075" t="s">
        <v>134</v>
      </c>
      <c r="S1075" t="e" vm="6">
        <f>_FV(-1,"30")</f>
        <v>#VALUE!</v>
      </c>
      <c r="T1075" t="s">
        <v>115</v>
      </c>
    </row>
    <row r="1076" spans="1:20" x14ac:dyDescent="0.3">
      <c r="A1076" t="s">
        <v>20</v>
      </c>
      <c r="B1076" s="1">
        <v>43549</v>
      </c>
      <c r="C1076">
        <v>13</v>
      </c>
      <c r="D1076" t="s">
        <v>156</v>
      </c>
      <c r="E1076" t="s">
        <v>156</v>
      </c>
      <c r="F1076" t="s">
        <v>79</v>
      </c>
      <c r="G1076">
        <v>82</v>
      </c>
      <c r="H1076">
        <v>93</v>
      </c>
      <c r="I1076">
        <v>82</v>
      </c>
      <c r="J1076" t="s">
        <v>345</v>
      </c>
      <c r="K1076" t="s">
        <v>64</v>
      </c>
      <c r="L1076" t="s">
        <v>361</v>
      </c>
      <c r="M1076" t="s">
        <v>282</v>
      </c>
      <c r="N1076" t="s">
        <v>282</v>
      </c>
      <c r="O1076" t="s">
        <v>329</v>
      </c>
      <c r="P1076" t="s">
        <v>134</v>
      </c>
      <c r="Q1076">
        <v>136</v>
      </c>
      <c r="R1076" t="s">
        <v>207</v>
      </c>
      <c r="S1076" t="s">
        <v>300</v>
      </c>
      <c r="T1076" t="s">
        <v>26</v>
      </c>
    </row>
    <row r="1077" spans="1:20" x14ac:dyDescent="0.3">
      <c r="A1077" t="s">
        <v>20</v>
      </c>
      <c r="B1077" s="1">
        <v>43549</v>
      </c>
      <c r="C1077">
        <v>8</v>
      </c>
      <c r="D1077" t="s">
        <v>109</v>
      </c>
      <c r="E1077" t="s">
        <v>80</v>
      </c>
      <c r="F1077" t="s">
        <v>109</v>
      </c>
      <c r="G1077">
        <v>94</v>
      </c>
      <c r="H1077">
        <v>94</v>
      </c>
      <c r="I1077">
        <v>94</v>
      </c>
      <c r="J1077" t="s">
        <v>49</v>
      </c>
      <c r="K1077" t="s">
        <v>49</v>
      </c>
      <c r="L1077" t="s">
        <v>36</v>
      </c>
      <c r="M1077" t="s">
        <v>123</v>
      </c>
      <c r="N1077" t="s">
        <v>96</v>
      </c>
      <c r="O1077" t="s">
        <v>123</v>
      </c>
      <c r="P1077" t="s">
        <v>105</v>
      </c>
      <c r="Q1077">
        <v>136</v>
      </c>
      <c r="R1077" t="s">
        <v>24</v>
      </c>
      <c r="S1077" t="e" vm="34">
        <f>_FV(-1,"10")</f>
        <v>#VALUE!</v>
      </c>
      <c r="T1077" t="s">
        <v>26</v>
      </c>
    </row>
    <row r="1078" spans="1:20" x14ac:dyDescent="0.3">
      <c r="A1078" t="s">
        <v>20</v>
      </c>
      <c r="B1078" s="1">
        <v>43549</v>
      </c>
      <c r="C1078">
        <v>14</v>
      </c>
      <c r="D1078" t="s">
        <v>233</v>
      </c>
      <c r="E1078" t="s">
        <v>192</v>
      </c>
      <c r="F1078" t="s">
        <v>114</v>
      </c>
      <c r="G1078">
        <v>81</v>
      </c>
      <c r="H1078">
        <v>82</v>
      </c>
      <c r="I1078">
        <v>79</v>
      </c>
      <c r="J1078" t="s">
        <v>100</v>
      </c>
      <c r="K1078" t="s">
        <v>28</v>
      </c>
      <c r="L1078" t="s">
        <v>35</v>
      </c>
      <c r="M1078" t="s">
        <v>282</v>
      </c>
      <c r="N1078" t="s">
        <v>282</v>
      </c>
      <c r="O1078" t="s">
        <v>353</v>
      </c>
      <c r="P1078" t="s">
        <v>115</v>
      </c>
      <c r="Q1078">
        <v>149</v>
      </c>
      <c r="R1078" t="s">
        <v>287</v>
      </c>
      <c r="S1078" t="s">
        <v>716</v>
      </c>
      <c r="T1078" t="s">
        <v>26</v>
      </c>
    </row>
    <row r="1079" spans="1:20" x14ac:dyDescent="0.3">
      <c r="A1079" t="s">
        <v>20</v>
      </c>
      <c r="B1079" s="1">
        <v>43549</v>
      </c>
      <c r="C1079">
        <v>3</v>
      </c>
      <c r="D1079" t="s">
        <v>136</v>
      </c>
      <c r="E1079" t="s">
        <v>136</v>
      </c>
      <c r="F1079" t="s">
        <v>87</v>
      </c>
      <c r="G1079">
        <v>92</v>
      </c>
      <c r="H1079">
        <v>92</v>
      </c>
      <c r="I1079">
        <v>92</v>
      </c>
      <c r="J1079" t="s">
        <v>36</v>
      </c>
      <c r="K1079" t="s">
        <v>49</v>
      </c>
      <c r="L1079" t="s">
        <v>36</v>
      </c>
      <c r="M1079" t="s">
        <v>308</v>
      </c>
      <c r="N1079" t="s">
        <v>282</v>
      </c>
      <c r="O1079" t="s">
        <v>308</v>
      </c>
      <c r="P1079" t="s">
        <v>174</v>
      </c>
      <c r="Q1079">
        <v>164</v>
      </c>
      <c r="R1079" t="s">
        <v>127</v>
      </c>
      <c r="S1079" t="e" vm="66">
        <f>_FV(-2,"31")</f>
        <v>#VALUE!</v>
      </c>
      <c r="T1079" t="s">
        <v>26</v>
      </c>
    </row>
    <row r="1080" spans="1:20" x14ac:dyDescent="0.3">
      <c r="A1080" t="s">
        <v>20</v>
      </c>
      <c r="B1080" s="1">
        <v>43549</v>
      </c>
      <c r="C1080">
        <v>23</v>
      </c>
      <c r="D1080" t="s">
        <v>79</v>
      </c>
      <c r="E1080" t="s">
        <v>62</v>
      </c>
      <c r="F1080" t="s">
        <v>79</v>
      </c>
      <c r="G1080">
        <v>88</v>
      </c>
      <c r="H1080">
        <v>89</v>
      </c>
      <c r="I1080">
        <v>87</v>
      </c>
      <c r="J1080" t="s">
        <v>361</v>
      </c>
      <c r="K1080" t="s">
        <v>49</v>
      </c>
      <c r="L1080" t="s">
        <v>361</v>
      </c>
      <c r="M1080" t="s">
        <v>82</v>
      </c>
      <c r="N1080" t="s">
        <v>82</v>
      </c>
      <c r="O1080" t="s">
        <v>227</v>
      </c>
      <c r="P1080" t="s">
        <v>105</v>
      </c>
      <c r="Q1080">
        <v>166</v>
      </c>
      <c r="R1080" t="s">
        <v>287</v>
      </c>
      <c r="S1080" t="e" vm="86">
        <f>_FV(-2,"23")</f>
        <v>#VALUE!</v>
      </c>
      <c r="T1080" t="s">
        <v>26</v>
      </c>
    </row>
    <row r="1081" spans="1:20" x14ac:dyDescent="0.3">
      <c r="A1081" t="s">
        <v>20</v>
      </c>
      <c r="B1081" s="1">
        <v>43549</v>
      </c>
      <c r="C1081">
        <v>1</v>
      </c>
      <c r="D1081" t="s">
        <v>87</v>
      </c>
      <c r="E1081" t="s">
        <v>79</v>
      </c>
      <c r="F1081" t="s">
        <v>87</v>
      </c>
      <c r="G1081">
        <v>93</v>
      </c>
      <c r="H1081">
        <v>93</v>
      </c>
      <c r="I1081">
        <v>92</v>
      </c>
      <c r="J1081" t="s">
        <v>49</v>
      </c>
      <c r="K1081" t="s">
        <v>100</v>
      </c>
      <c r="L1081" t="s">
        <v>49</v>
      </c>
      <c r="M1081" t="s">
        <v>329</v>
      </c>
      <c r="N1081" t="s">
        <v>329</v>
      </c>
      <c r="O1081" t="s">
        <v>312</v>
      </c>
      <c r="P1081" t="s">
        <v>115</v>
      </c>
      <c r="Q1081">
        <v>126</v>
      </c>
      <c r="R1081" t="s">
        <v>170</v>
      </c>
      <c r="S1081" t="e" vm="1">
        <f>_FV(-3,"32")</f>
        <v>#VALUE!</v>
      </c>
      <c r="T1081" t="s">
        <v>26</v>
      </c>
    </row>
    <row r="1082" spans="1:20" x14ac:dyDescent="0.3">
      <c r="A1082" t="s">
        <v>20</v>
      </c>
      <c r="B1082" s="1">
        <v>43549</v>
      </c>
      <c r="C1082">
        <v>0</v>
      </c>
      <c r="D1082" t="s">
        <v>79</v>
      </c>
      <c r="E1082" t="s">
        <v>95</v>
      </c>
      <c r="F1082" t="s">
        <v>79</v>
      </c>
      <c r="G1082">
        <v>92</v>
      </c>
      <c r="H1082">
        <v>93</v>
      </c>
      <c r="I1082">
        <v>92</v>
      </c>
      <c r="J1082" t="s">
        <v>99</v>
      </c>
      <c r="K1082" t="s">
        <v>28</v>
      </c>
      <c r="L1082" t="s">
        <v>99</v>
      </c>
      <c r="M1082" t="s">
        <v>312</v>
      </c>
      <c r="N1082" t="s">
        <v>312</v>
      </c>
      <c r="O1082" t="s">
        <v>188</v>
      </c>
      <c r="P1082" t="s">
        <v>115</v>
      </c>
      <c r="Q1082">
        <v>135</v>
      </c>
      <c r="R1082" t="s">
        <v>170</v>
      </c>
      <c r="S1082" t="e" vm="70">
        <f>_FV(-1,"80")</f>
        <v>#VALUE!</v>
      </c>
      <c r="T1082" t="s">
        <v>26</v>
      </c>
    </row>
    <row r="1083" spans="1:20" x14ac:dyDescent="0.3">
      <c r="A1083" t="s">
        <v>20</v>
      </c>
      <c r="B1083" s="1">
        <v>43549</v>
      </c>
      <c r="C1083">
        <v>16</v>
      </c>
      <c r="D1083" t="s">
        <v>118</v>
      </c>
      <c r="E1083" t="s">
        <v>114</v>
      </c>
      <c r="F1083" t="s">
        <v>95</v>
      </c>
      <c r="G1083">
        <v>92</v>
      </c>
      <c r="H1083">
        <v>93</v>
      </c>
      <c r="I1083">
        <v>86</v>
      </c>
      <c r="J1083" t="s">
        <v>65</v>
      </c>
      <c r="K1083" t="s">
        <v>80</v>
      </c>
      <c r="L1083" t="s">
        <v>99</v>
      </c>
      <c r="M1083" t="s">
        <v>91</v>
      </c>
      <c r="N1083" t="s">
        <v>276</v>
      </c>
      <c r="O1083" t="s">
        <v>91</v>
      </c>
      <c r="P1083" t="s">
        <v>83</v>
      </c>
      <c r="Q1083">
        <v>105</v>
      </c>
      <c r="R1083" t="s">
        <v>104</v>
      </c>
      <c r="S1083" t="s">
        <v>930</v>
      </c>
      <c r="T1083" t="s">
        <v>931</v>
      </c>
    </row>
    <row r="1084" spans="1:20" x14ac:dyDescent="0.3">
      <c r="A1084" t="s">
        <v>20</v>
      </c>
      <c r="B1084" s="1">
        <v>43549</v>
      </c>
      <c r="C1084">
        <v>2</v>
      </c>
      <c r="D1084" t="s">
        <v>136</v>
      </c>
      <c r="E1084" t="s">
        <v>136</v>
      </c>
      <c r="F1084" t="s">
        <v>87</v>
      </c>
      <c r="G1084">
        <v>92</v>
      </c>
      <c r="H1084">
        <v>93</v>
      </c>
      <c r="I1084">
        <v>92</v>
      </c>
      <c r="J1084" t="s">
        <v>49</v>
      </c>
      <c r="K1084" t="s">
        <v>89</v>
      </c>
      <c r="L1084" t="s">
        <v>36</v>
      </c>
      <c r="M1084" t="s">
        <v>308</v>
      </c>
      <c r="N1084" t="s">
        <v>308</v>
      </c>
      <c r="O1084" t="s">
        <v>329</v>
      </c>
      <c r="P1084" t="s">
        <v>105</v>
      </c>
      <c r="Q1084">
        <v>127</v>
      </c>
      <c r="R1084" t="s">
        <v>40</v>
      </c>
      <c r="S1084" t="e" vm="84">
        <f>_FV(-1,"81")</f>
        <v>#VALUE!</v>
      </c>
      <c r="T1084" t="s">
        <v>26</v>
      </c>
    </row>
    <row r="1085" spans="1:20" x14ac:dyDescent="0.3">
      <c r="A1085" t="s">
        <v>20</v>
      </c>
      <c r="B1085" s="1">
        <v>43549</v>
      </c>
      <c r="C1085">
        <v>15</v>
      </c>
      <c r="D1085" t="s">
        <v>114</v>
      </c>
      <c r="E1085" t="s">
        <v>321</v>
      </c>
      <c r="F1085" t="s">
        <v>114</v>
      </c>
      <c r="G1085">
        <v>86</v>
      </c>
      <c r="H1085">
        <v>86</v>
      </c>
      <c r="I1085">
        <v>79</v>
      </c>
      <c r="J1085" t="s">
        <v>81</v>
      </c>
      <c r="K1085" t="s">
        <v>65</v>
      </c>
      <c r="L1085" t="s">
        <v>89</v>
      </c>
      <c r="M1085" t="s">
        <v>276</v>
      </c>
      <c r="N1085" t="s">
        <v>282</v>
      </c>
      <c r="O1085" t="s">
        <v>276</v>
      </c>
      <c r="P1085" t="s">
        <v>176</v>
      </c>
      <c r="Q1085">
        <v>195</v>
      </c>
      <c r="R1085" t="s">
        <v>104</v>
      </c>
      <c r="S1085" t="s">
        <v>932</v>
      </c>
      <c r="T1085" t="s">
        <v>67</v>
      </c>
    </row>
    <row r="1086" spans="1:20" x14ac:dyDescent="0.3">
      <c r="A1086" t="s">
        <v>20</v>
      </c>
      <c r="B1086" s="1">
        <v>43549</v>
      </c>
      <c r="C1086">
        <v>12</v>
      </c>
      <c r="D1086" t="s">
        <v>58</v>
      </c>
      <c r="E1086" t="s">
        <v>58</v>
      </c>
      <c r="F1086" t="s">
        <v>65</v>
      </c>
      <c r="G1086">
        <v>93</v>
      </c>
      <c r="H1086">
        <v>94</v>
      </c>
      <c r="I1086">
        <v>93</v>
      </c>
      <c r="J1086" t="s">
        <v>28</v>
      </c>
      <c r="K1086" t="s">
        <v>28</v>
      </c>
      <c r="L1086" t="s">
        <v>163</v>
      </c>
      <c r="M1086" t="s">
        <v>329</v>
      </c>
      <c r="N1086" t="s">
        <v>329</v>
      </c>
      <c r="O1086" t="s">
        <v>312</v>
      </c>
      <c r="P1086" t="s">
        <v>124</v>
      </c>
      <c r="Q1086">
        <v>122</v>
      </c>
      <c r="R1086" t="s">
        <v>116</v>
      </c>
      <c r="S1086" t="s">
        <v>933</v>
      </c>
      <c r="T1086" t="s">
        <v>270</v>
      </c>
    </row>
    <row r="1087" spans="1:20" x14ac:dyDescent="0.3">
      <c r="A1087" t="s">
        <v>20</v>
      </c>
      <c r="B1087" s="1">
        <v>43549</v>
      </c>
      <c r="C1087">
        <v>4</v>
      </c>
      <c r="D1087" t="s">
        <v>63</v>
      </c>
      <c r="E1087" t="s">
        <v>136</v>
      </c>
      <c r="F1087" t="s">
        <v>80</v>
      </c>
      <c r="G1087">
        <v>93</v>
      </c>
      <c r="H1087">
        <v>93</v>
      </c>
      <c r="I1087">
        <v>92</v>
      </c>
      <c r="J1087" t="s">
        <v>36</v>
      </c>
      <c r="K1087" t="s">
        <v>49</v>
      </c>
      <c r="L1087" t="s">
        <v>345</v>
      </c>
      <c r="M1087" t="s">
        <v>306</v>
      </c>
      <c r="N1087" t="s">
        <v>308</v>
      </c>
      <c r="O1087" t="s">
        <v>306</v>
      </c>
      <c r="P1087" t="s">
        <v>473</v>
      </c>
      <c r="Q1087">
        <v>198</v>
      </c>
      <c r="R1087" t="s">
        <v>124</v>
      </c>
      <c r="S1087" t="e" vm="76">
        <f>_FV(-2,"61")</f>
        <v>#VALUE!</v>
      </c>
      <c r="T1087" t="s">
        <v>67</v>
      </c>
    </row>
    <row r="1088" spans="1:20" x14ac:dyDescent="0.3">
      <c r="A1088" t="s">
        <v>20</v>
      </c>
      <c r="B1088" s="1">
        <v>43549</v>
      </c>
      <c r="C1088">
        <v>6</v>
      </c>
      <c r="D1088" t="s">
        <v>80</v>
      </c>
      <c r="E1088" t="s">
        <v>80</v>
      </c>
      <c r="F1088" t="s">
        <v>73</v>
      </c>
      <c r="G1088">
        <v>93</v>
      </c>
      <c r="H1088">
        <v>94</v>
      </c>
      <c r="I1088">
        <v>93</v>
      </c>
      <c r="J1088" t="s">
        <v>36</v>
      </c>
      <c r="K1088" t="s">
        <v>36</v>
      </c>
      <c r="L1088" t="s">
        <v>163</v>
      </c>
      <c r="M1088" t="s">
        <v>96</v>
      </c>
      <c r="N1088" t="s">
        <v>188</v>
      </c>
      <c r="O1088" t="s">
        <v>96</v>
      </c>
      <c r="P1088" t="s">
        <v>70</v>
      </c>
      <c r="Q1088">
        <v>119</v>
      </c>
      <c r="R1088" t="s">
        <v>112</v>
      </c>
      <c r="S1088" t="e" vm="92">
        <f>_FV(0,"41")</f>
        <v>#VALUE!</v>
      </c>
      <c r="T1088" t="s">
        <v>26</v>
      </c>
    </row>
    <row r="1089" spans="1:20" x14ac:dyDescent="0.3">
      <c r="A1089" t="s">
        <v>20</v>
      </c>
      <c r="B1089" s="1">
        <v>43549</v>
      </c>
      <c r="C1089">
        <v>10</v>
      </c>
      <c r="D1089" t="s">
        <v>28</v>
      </c>
      <c r="E1089" t="s">
        <v>63</v>
      </c>
      <c r="F1089" t="s">
        <v>28</v>
      </c>
      <c r="G1089">
        <v>94</v>
      </c>
      <c r="H1089">
        <v>94</v>
      </c>
      <c r="I1089">
        <v>93</v>
      </c>
      <c r="J1089" t="s">
        <v>44</v>
      </c>
      <c r="K1089" t="s">
        <v>89</v>
      </c>
      <c r="L1089" t="s">
        <v>44</v>
      </c>
      <c r="M1089" t="s">
        <v>141</v>
      </c>
      <c r="N1089" t="s">
        <v>141</v>
      </c>
      <c r="O1089" t="s">
        <v>209</v>
      </c>
      <c r="P1089" t="s">
        <v>67</v>
      </c>
      <c r="Q1089">
        <v>150</v>
      </c>
      <c r="R1089" t="s">
        <v>179</v>
      </c>
      <c r="S1089" t="s">
        <v>934</v>
      </c>
      <c r="T1089" t="s">
        <v>67</v>
      </c>
    </row>
    <row r="1090" spans="1:20" x14ac:dyDescent="0.3">
      <c r="A1090" t="s">
        <v>20</v>
      </c>
      <c r="B1090" s="1">
        <v>43549</v>
      </c>
      <c r="C1090">
        <v>17</v>
      </c>
      <c r="D1090" t="s">
        <v>71</v>
      </c>
      <c r="E1090" t="s">
        <v>149</v>
      </c>
      <c r="F1090" t="s">
        <v>22</v>
      </c>
      <c r="G1090">
        <v>92</v>
      </c>
      <c r="H1090">
        <v>93</v>
      </c>
      <c r="I1090">
        <v>92</v>
      </c>
      <c r="J1090" t="s">
        <v>109</v>
      </c>
      <c r="K1090" t="s">
        <v>63</v>
      </c>
      <c r="L1090" t="s">
        <v>89</v>
      </c>
      <c r="M1090" t="s">
        <v>227</v>
      </c>
      <c r="N1090" t="s">
        <v>91</v>
      </c>
      <c r="O1090" t="s">
        <v>227</v>
      </c>
      <c r="P1090" t="s">
        <v>174</v>
      </c>
      <c r="Q1090">
        <v>121</v>
      </c>
      <c r="R1090" t="s">
        <v>54</v>
      </c>
      <c r="S1090" t="s">
        <v>935</v>
      </c>
      <c r="T1090" t="s">
        <v>104</v>
      </c>
    </row>
    <row r="1091" spans="1:20" x14ac:dyDescent="0.3">
      <c r="A1091" t="s">
        <v>20</v>
      </c>
      <c r="B1091" s="1">
        <v>43549</v>
      </c>
      <c r="C1091">
        <v>11</v>
      </c>
      <c r="D1091" t="s">
        <v>65</v>
      </c>
      <c r="E1091" t="s">
        <v>109</v>
      </c>
      <c r="F1091" t="s">
        <v>28</v>
      </c>
      <c r="G1091">
        <v>94</v>
      </c>
      <c r="H1091">
        <v>94</v>
      </c>
      <c r="I1091">
        <v>94</v>
      </c>
      <c r="J1091" t="s">
        <v>163</v>
      </c>
      <c r="K1091" t="s">
        <v>49</v>
      </c>
      <c r="L1091" t="s">
        <v>44</v>
      </c>
      <c r="M1091" t="s">
        <v>312</v>
      </c>
      <c r="N1091" t="s">
        <v>312</v>
      </c>
      <c r="O1091" t="s">
        <v>141</v>
      </c>
      <c r="P1091" t="s">
        <v>105</v>
      </c>
      <c r="Q1091">
        <v>162</v>
      </c>
      <c r="R1091" t="s">
        <v>147</v>
      </c>
      <c r="S1091" t="s">
        <v>936</v>
      </c>
      <c r="T1091" t="s">
        <v>26</v>
      </c>
    </row>
    <row r="1092" spans="1:20" x14ac:dyDescent="0.3">
      <c r="A1092" t="s">
        <v>20</v>
      </c>
      <c r="B1092" s="1">
        <v>43549</v>
      </c>
      <c r="C1092">
        <v>7</v>
      </c>
      <c r="D1092" t="s">
        <v>109</v>
      </c>
      <c r="E1092" t="s">
        <v>80</v>
      </c>
      <c r="F1092" t="s">
        <v>109</v>
      </c>
      <c r="G1092">
        <v>94</v>
      </c>
      <c r="H1092">
        <v>94</v>
      </c>
      <c r="I1092">
        <v>93</v>
      </c>
      <c r="J1092" t="s">
        <v>49</v>
      </c>
      <c r="K1092" t="s">
        <v>49</v>
      </c>
      <c r="L1092" t="s">
        <v>36</v>
      </c>
      <c r="M1092" t="s">
        <v>123</v>
      </c>
      <c r="N1092" t="s">
        <v>96</v>
      </c>
      <c r="O1092" t="s">
        <v>82</v>
      </c>
      <c r="P1092" t="s">
        <v>70</v>
      </c>
      <c r="Q1092">
        <v>108</v>
      </c>
      <c r="R1092" t="s">
        <v>128</v>
      </c>
      <c r="S1092" t="e" vm="71">
        <f>_FV(0,"79")</f>
        <v>#VALUE!</v>
      </c>
      <c r="T1092" t="s">
        <v>270</v>
      </c>
    </row>
    <row r="1093" spans="1:20" x14ac:dyDescent="0.3">
      <c r="A1093" t="s">
        <v>20</v>
      </c>
      <c r="B1093" s="1">
        <v>43549</v>
      </c>
      <c r="C1093">
        <v>18</v>
      </c>
      <c r="D1093" t="s">
        <v>157</v>
      </c>
      <c r="E1093" t="s">
        <v>356</v>
      </c>
      <c r="F1093" t="s">
        <v>121</v>
      </c>
      <c r="G1093">
        <v>91</v>
      </c>
      <c r="H1093">
        <v>92</v>
      </c>
      <c r="I1093">
        <v>91</v>
      </c>
      <c r="J1093" t="s">
        <v>58</v>
      </c>
      <c r="K1093" t="s">
        <v>95</v>
      </c>
      <c r="L1093" t="s">
        <v>73</v>
      </c>
      <c r="M1093" t="s">
        <v>232</v>
      </c>
      <c r="N1093" t="s">
        <v>227</v>
      </c>
      <c r="O1093" t="s">
        <v>232</v>
      </c>
      <c r="P1093" t="s">
        <v>111</v>
      </c>
      <c r="Q1093">
        <v>123</v>
      </c>
      <c r="R1093" t="s">
        <v>134</v>
      </c>
      <c r="S1093" t="s">
        <v>937</v>
      </c>
      <c r="T1093" t="s">
        <v>67</v>
      </c>
    </row>
    <row r="1094" spans="1:20" x14ac:dyDescent="0.3">
      <c r="A1094" t="s">
        <v>20</v>
      </c>
      <c r="B1094" s="1">
        <v>43549</v>
      </c>
      <c r="C1094">
        <v>20</v>
      </c>
      <c r="D1094" t="s">
        <v>108</v>
      </c>
      <c r="E1094" t="s">
        <v>108</v>
      </c>
      <c r="F1094" t="s">
        <v>121</v>
      </c>
      <c r="G1094">
        <v>83</v>
      </c>
      <c r="H1094">
        <v>88</v>
      </c>
      <c r="I1094">
        <v>82</v>
      </c>
      <c r="J1094" t="s">
        <v>345</v>
      </c>
      <c r="K1094" t="s">
        <v>100</v>
      </c>
      <c r="L1094" t="s">
        <v>35</v>
      </c>
      <c r="M1094" t="s">
        <v>52</v>
      </c>
      <c r="N1094" t="s">
        <v>181</v>
      </c>
      <c r="O1094" t="s">
        <v>52</v>
      </c>
      <c r="P1094" t="s">
        <v>92</v>
      </c>
      <c r="Q1094">
        <v>179</v>
      </c>
      <c r="R1094" t="s">
        <v>241</v>
      </c>
      <c r="S1094" t="s">
        <v>938</v>
      </c>
      <c r="T1094" t="s">
        <v>26</v>
      </c>
    </row>
    <row r="1095" spans="1:20" x14ac:dyDescent="0.3">
      <c r="A1095" t="s">
        <v>20</v>
      </c>
      <c r="B1095" s="1">
        <v>43549</v>
      </c>
      <c r="C1095">
        <v>19</v>
      </c>
      <c r="D1095" t="s">
        <v>135</v>
      </c>
      <c r="E1095" t="s">
        <v>187</v>
      </c>
      <c r="F1095" t="s">
        <v>88</v>
      </c>
      <c r="G1095">
        <v>88</v>
      </c>
      <c r="H1095">
        <v>91</v>
      </c>
      <c r="I1095">
        <v>86</v>
      </c>
      <c r="J1095" t="s">
        <v>100</v>
      </c>
      <c r="K1095" t="s">
        <v>148</v>
      </c>
      <c r="L1095" t="s">
        <v>361</v>
      </c>
      <c r="M1095" t="s">
        <v>181</v>
      </c>
      <c r="N1095" t="s">
        <v>232</v>
      </c>
      <c r="O1095" t="s">
        <v>181</v>
      </c>
      <c r="P1095" t="s">
        <v>24</v>
      </c>
      <c r="Q1095">
        <v>189</v>
      </c>
      <c r="R1095" t="s">
        <v>248</v>
      </c>
      <c r="S1095" t="s">
        <v>939</v>
      </c>
      <c r="T1095" t="s">
        <v>174</v>
      </c>
    </row>
    <row r="1096" spans="1:20" x14ac:dyDescent="0.3">
      <c r="A1096" t="s">
        <v>20</v>
      </c>
      <c r="B1096" s="1">
        <v>43549</v>
      </c>
      <c r="C1096">
        <v>21</v>
      </c>
      <c r="D1096" t="s">
        <v>148</v>
      </c>
      <c r="E1096" t="s">
        <v>108</v>
      </c>
      <c r="F1096" t="s">
        <v>148</v>
      </c>
      <c r="G1096">
        <v>88</v>
      </c>
      <c r="H1096">
        <v>88</v>
      </c>
      <c r="I1096">
        <v>83</v>
      </c>
      <c r="J1096" t="s">
        <v>49</v>
      </c>
      <c r="K1096" t="s">
        <v>49</v>
      </c>
      <c r="L1096" t="s">
        <v>35</v>
      </c>
      <c r="M1096" t="s">
        <v>232</v>
      </c>
      <c r="N1096" t="s">
        <v>232</v>
      </c>
      <c r="O1096" t="s">
        <v>52</v>
      </c>
      <c r="P1096" t="s">
        <v>86</v>
      </c>
      <c r="Q1096">
        <v>184</v>
      </c>
      <c r="R1096" t="s">
        <v>419</v>
      </c>
      <c r="S1096" t="s">
        <v>940</v>
      </c>
      <c r="T1096" t="s">
        <v>26</v>
      </c>
    </row>
    <row r="1097" spans="1:20" x14ac:dyDescent="0.3">
      <c r="A1097" t="s">
        <v>20</v>
      </c>
      <c r="B1097" s="1">
        <v>43549</v>
      </c>
      <c r="C1097">
        <v>22</v>
      </c>
      <c r="D1097" t="s">
        <v>62</v>
      </c>
      <c r="E1097" t="s">
        <v>148</v>
      </c>
      <c r="F1097" t="s">
        <v>62</v>
      </c>
      <c r="G1097">
        <v>89</v>
      </c>
      <c r="H1097">
        <v>90</v>
      </c>
      <c r="I1097">
        <v>88</v>
      </c>
      <c r="J1097" t="s">
        <v>36</v>
      </c>
      <c r="K1097" t="s">
        <v>100</v>
      </c>
      <c r="L1097" t="s">
        <v>36</v>
      </c>
      <c r="M1097" t="s">
        <v>227</v>
      </c>
      <c r="N1097" t="s">
        <v>227</v>
      </c>
      <c r="O1097" t="s">
        <v>232</v>
      </c>
      <c r="P1097" t="s">
        <v>60</v>
      </c>
      <c r="Q1097">
        <v>168</v>
      </c>
      <c r="R1097" t="s">
        <v>287</v>
      </c>
      <c r="S1097" t="s">
        <v>941</v>
      </c>
      <c r="T1097" t="s">
        <v>26</v>
      </c>
    </row>
    <row r="1098" spans="1:20" x14ac:dyDescent="0.3">
      <c r="A1098" t="s">
        <v>20</v>
      </c>
      <c r="B1098" s="1">
        <v>43550</v>
      </c>
      <c r="C1098">
        <v>3</v>
      </c>
      <c r="D1098" t="s">
        <v>87</v>
      </c>
      <c r="E1098" t="s">
        <v>22</v>
      </c>
      <c r="F1098" t="s">
        <v>87</v>
      </c>
      <c r="G1098">
        <v>92</v>
      </c>
      <c r="H1098">
        <v>92</v>
      </c>
      <c r="I1098">
        <v>91</v>
      </c>
      <c r="J1098" t="s">
        <v>49</v>
      </c>
      <c r="K1098" t="s">
        <v>89</v>
      </c>
      <c r="L1098" t="s">
        <v>49</v>
      </c>
      <c r="M1098" t="s">
        <v>244</v>
      </c>
      <c r="N1098" t="s">
        <v>312</v>
      </c>
      <c r="O1098" t="s">
        <v>244</v>
      </c>
      <c r="P1098" t="s">
        <v>178</v>
      </c>
      <c r="Q1098">
        <v>118</v>
      </c>
      <c r="R1098" t="s">
        <v>268</v>
      </c>
      <c r="S1098" t="e" vm="22">
        <f>_FV(-3,"28")</f>
        <v>#VALUE!</v>
      </c>
      <c r="T1098" t="s">
        <v>26</v>
      </c>
    </row>
    <row r="1099" spans="1:20" x14ac:dyDescent="0.3">
      <c r="A1099" t="s">
        <v>20</v>
      </c>
      <c r="B1099" s="1">
        <v>43550</v>
      </c>
      <c r="C1099">
        <v>8</v>
      </c>
      <c r="D1099" t="s">
        <v>73</v>
      </c>
      <c r="E1099" t="s">
        <v>80</v>
      </c>
      <c r="F1099" t="s">
        <v>65</v>
      </c>
      <c r="G1099">
        <v>94</v>
      </c>
      <c r="H1099">
        <v>94</v>
      </c>
      <c r="I1099">
        <v>94</v>
      </c>
      <c r="J1099" t="s">
        <v>36</v>
      </c>
      <c r="K1099" t="s">
        <v>89</v>
      </c>
      <c r="L1099" t="s">
        <v>345</v>
      </c>
      <c r="M1099" t="s">
        <v>180</v>
      </c>
      <c r="N1099" t="s">
        <v>180</v>
      </c>
      <c r="O1099" t="s">
        <v>132</v>
      </c>
      <c r="P1099" t="s">
        <v>133</v>
      </c>
      <c r="Q1099">
        <v>150</v>
      </c>
      <c r="R1099" t="s">
        <v>222</v>
      </c>
      <c r="S1099" t="e" vm="61">
        <f>_FV(-1,"97")</f>
        <v>#VALUE!</v>
      </c>
      <c r="T1099" t="s">
        <v>115</v>
      </c>
    </row>
    <row r="1100" spans="1:20" x14ac:dyDescent="0.3">
      <c r="A1100" t="s">
        <v>20</v>
      </c>
      <c r="B1100" s="1">
        <v>43550</v>
      </c>
      <c r="C1100">
        <v>13</v>
      </c>
      <c r="D1100" t="s">
        <v>272</v>
      </c>
      <c r="E1100" t="s">
        <v>356</v>
      </c>
      <c r="F1100" t="s">
        <v>107</v>
      </c>
      <c r="G1100">
        <v>85</v>
      </c>
      <c r="H1100">
        <v>91</v>
      </c>
      <c r="I1100">
        <v>84</v>
      </c>
      <c r="J1100" t="s">
        <v>81</v>
      </c>
      <c r="K1100" t="s">
        <v>63</v>
      </c>
      <c r="L1100" t="s">
        <v>100</v>
      </c>
      <c r="M1100" t="s">
        <v>283</v>
      </c>
      <c r="N1100" t="s">
        <v>283</v>
      </c>
      <c r="O1100" t="s">
        <v>329</v>
      </c>
      <c r="P1100" t="s">
        <v>83</v>
      </c>
      <c r="Q1100">
        <v>138</v>
      </c>
      <c r="R1100" t="s">
        <v>440</v>
      </c>
      <c r="S1100" t="s">
        <v>942</v>
      </c>
      <c r="T1100" t="s">
        <v>26</v>
      </c>
    </row>
    <row r="1101" spans="1:20" x14ac:dyDescent="0.3">
      <c r="A1101" t="s">
        <v>20</v>
      </c>
      <c r="B1101" s="1">
        <v>43550</v>
      </c>
      <c r="C1101">
        <v>15</v>
      </c>
      <c r="D1101" t="s">
        <v>356</v>
      </c>
      <c r="E1101" t="s">
        <v>286</v>
      </c>
      <c r="F1101" t="s">
        <v>156</v>
      </c>
      <c r="G1101">
        <v>82</v>
      </c>
      <c r="H1101">
        <v>86</v>
      </c>
      <c r="I1101">
        <v>82</v>
      </c>
      <c r="J1101" t="s">
        <v>49</v>
      </c>
      <c r="K1101" t="s">
        <v>64</v>
      </c>
      <c r="L1101" t="s">
        <v>49</v>
      </c>
      <c r="M1101" t="s">
        <v>273</v>
      </c>
      <c r="N1101" t="s">
        <v>283</v>
      </c>
      <c r="O1101" t="s">
        <v>273</v>
      </c>
      <c r="P1101" t="s">
        <v>97</v>
      </c>
      <c r="Q1101">
        <v>198</v>
      </c>
      <c r="R1101" t="s">
        <v>116</v>
      </c>
      <c r="S1101" t="s">
        <v>943</v>
      </c>
      <c r="T1101" t="s">
        <v>26</v>
      </c>
    </row>
    <row r="1102" spans="1:20" x14ac:dyDescent="0.3">
      <c r="A1102" t="s">
        <v>20</v>
      </c>
      <c r="B1102" s="1">
        <v>43550</v>
      </c>
      <c r="C1102">
        <v>5</v>
      </c>
      <c r="D1102" t="s">
        <v>109</v>
      </c>
      <c r="E1102" t="s">
        <v>63</v>
      </c>
      <c r="F1102" t="s">
        <v>109</v>
      </c>
      <c r="G1102">
        <v>94</v>
      </c>
      <c r="H1102">
        <v>94</v>
      </c>
      <c r="I1102">
        <v>93</v>
      </c>
      <c r="J1102" t="s">
        <v>36</v>
      </c>
      <c r="K1102" t="s">
        <v>49</v>
      </c>
      <c r="L1102" t="s">
        <v>36</v>
      </c>
      <c r="M1102" t="s">
        <v>82</v>
      </c>
      <c r="N1102" t="s">
        <v>29</v>
      </c>
      <c r="O1102" t="s">
        <v>82</v>
      </c>
      <c r="P1102" t="s">
        <v>105</v>
      </c>
      <c r="Q1102">
        <v>93</v>
      </c>
      <c r="R1102" t="s">
        <v>128</v>
      </c>
      <c r="S1102" t="e" vm="66">
        <f>_FV(-3,"31")</f>
        <v>#VALUE!</v>
      </c>
      <c r="T1102" t="s">
        <v>270</v>
      </c>
    </row>
    <row r="1103" spans="1:20" x14ac:dyDescent="0.3">
      <c r="A1103" t="s">
        <v>20</v>
      </c>
      <c r="B1103" s="1">
        <v>43550</v>
      </c>
      <c r="C1103">
        <v>0</v>
      </c>
      <c r="D1103" t="s">
        <v>79</v>
      </c>
      <c r="E1103" t="s">
        <v>58</v>
      </c>
      <c r="F1103" t="s">
        <v>79</v>
      </c>
      <c r="G1103">
        <v>90</v>
      </c>
      <c r="H1103">
        <v>90</v>
      </c>
      <c r="I1103">
        <v>88</v>
      </c>
      <c r="J1103" t="s">
        <v>36</v>
      </c>
      <c r="K1103" t="s">
        <v>36</v>
      </c>
      <c r="L1103" t="s">
        <v>361</v>
      </c>
      <c r="M1103" t="s">
        <v>188</v>
      </c>
      <c r="N1103" t="s">
        <v>188</v>
      </c>
      <c r="O1103" t="s">
        <v>82</v>
      </c>
      <c r="P1103" t="s">
        <v>70</v>
      </c>
      <c r="Q1103">
        <v>196</v>
      </c>
      <c r="R1103" t="s">
        <v>68</v>
      </c>
      <c r="S1103" t="e" vm="30">
        <f>_FV(-3,"36")</f>
        <v>#VALUE!</v>
      </c>
      <c r="T1103" t="s">
        <v>26</v>
      </c>
    </row>
    <row r="1104" spans="1:20" x14ac:dyDescent="0.3">
      <c r="A1104" t="s">
        <v>20</v>
      </c>
      <c r="B1104" s="1">
        <v>43550</v>
      </c>
      <c r="C1104">
        <v>19</v>
      </c>
      <c r="D1104" t="s">
        <v>272</v>
      </c>
      <c r="E1104" t="s">
        <v>310</v>
      </c>
      <c r="F1104" t="s">
        <v>72</v>
      </c>
      <c r="G1104">
        <v>86</v>
      </c>
      <c r="H1104">
        <v>86</v>
      </c>
      <c r="I1104">
        <v>78</v>
      </c>
      <c r="J1104" t="s">
        <v>28</v>
      </c>
      <c r="K1104" t="s">
        <v>28</v>
      </c>
      <c r="L1104" t="s">
        <v>361</v>
      </c>
      <c r="M1104" t="s">
        <v>52</v>
      </c>
      <c r="N1104" t="s">
        <v>190</v>
      </c>
      <c r="O1104" t="s">
        <v>52</v>
      </c>
      <c r="P1104" t="s">
        <v>67</v>
      </c>
      <c r="Q1104">
        <v>152</v>
      </c>
      <c r="R1104" t="s">
        <v>145</v>
      </c>
      <c r="S1104" t="s">
        <v>944</v>
      </c>
      <c r="T1104" t="s">
        <v>26</v>
      </c>
    </row>
    <row r="1105" spans="1:20" x14ac:dyDescent="0.3">
      <c r="A1105" t="s">
        <v>20</v>
      </c>
      <c r="B1105" s="1">
        <v>43550</v>
      </c>
      <c r="C1105">
        <v>9</v>
      </c>
      <c r="D1105" t="s">
        <v>73</v>
      </c>
      <c r="E1105" t="s">
        <v>109</v>
      </c>
      <c r="F1105" t="s">
        <v>73</v>
      </c>
      <c r="G1105">
        <v>94</v>
      </c>
      <c r="H1105">
        <v>94</v>
      </c>
      <c r="I1105">
        <v>94</v>
      </c>
      <c r="J1105" t="s">
        <v>36</v>
      </c>
      <c r="K1105" t="s">
        <v>49</v>
      </c>
      <c r="L1105" t="s">
        <v>36</v>
      </c>
      <c r="M1105" t="s">
        <v>137</v>
      </c>
      <c r="N1105" t="s">
        <v>137</v>
      </c>
      <c r="O1105" t="s">
        <v>45</v>
      </c>
      <c r="P1105" t="s">
        <v>174</v>
      </c>
      <c r="Q1105">
        <v>109</v>
      </c>
      <c r="R1105" t="s">
        <v>134</v>
      </c>
      <c r="S1105" t="e" vm="90">
        <f>_FV(-2,"13")</f>
        <v>#VALUE!</v>
      </c>
      <c r="T1105" t="s">
        <v>26</v>
      </c>
    </row>
    <row r="1106" spans="1:20" x14ac:dyDescent="0.3">
      <c r="A1106" t="s">
        <v>20</v>
      </c>
      <c r="B1106" s="1">
        <v>43550</v>
      </c>
      <c r="C1106">
        <v>1</v>
      </c>
      <c r="D1106" t="s">
        <v>22</v>
      </c>
      <c r="E1106" t="s">
        <v>58</v>
      </c>
      <c r="F1106" t="s">
        <v>136</v>
      </c>
      <c r="G1106">
        <v>91</v>
      </c>
      <c r="H1106">
        <v>91</v>
      </c>
      <c r="I1106">
        <v>90</v>
      </c>
      <c r="J1106" t="s">
        <v>345</v>
      </c>
      <c r="K1106" t="s">
        <v>36</v>
      </c>
      <c r="L1106" t="s">
        <v>345</v>
      </c>
      <c r="M1106" t="s">
        <v>315</v>
      </c>
      <c r="N1106" t="s">
        <v>315</v>
      </c>
      <c r="O1106" t="s">
        <v>188</v>
      </c>
      <c r="P1106" t="s">
        <v>178</v>
      </c>
      <c r="Q1106">
        <v>179</v>
      </c>
      <c r="R1106" t="s">
        <v>134</v>
      </c>
      <c r="S1106" t="e" vm="24">
        <f>_FV(-3,"02")</f>
        <v>#VALUE!</v>
      </c>
      <c r="T1106" t="s">
        <v>26</v>
      </c>
    </row>
    <row r="1107" spans="1:20" x14ac:dyDescent="0.3">
      <c r="A1107" t="s">
        <v>20</v>
      </c>
      <c r="B1107" s="1">
        <v>43550</v>
      </c>
      <c r="C1107">
        <v>7</v>
      </c>
      <c r="D1107" t="s">
        <v>80</v>
      </c>
      <c r="E1107" t="s">
        <v>63</v>
      </c>
      <c r="F1107" t="s">
        <v>80</v>
      </c>
      <c r="G1107">
        <v>94</v>
      </c>
      <c r="H1107">
        <v>94</v>
      </c>
      <c r="I1107">
        <v>94</v>
      </c>
      <c r="J1107" t="s">
        <v>89</v>
      </c>
      <c r="K1107" t="s">
        <v>89</v>
      </c>
      <c r="L1107" t="s">
        <v>49</v>
      </c>
      <c r="M1107" t="s">
        <v>132</v>
      </c>
      <c r="N1107" t="s">
        <v>180</v>
      </c>
      <c r="O1107" t="s">
        <v>132</v>
      </c>
      <c r="P1107" t="s">
        <v>105</v>
      </c>
      <c r="Q1107">
        <v>168</v>
      </c>
      <c r="R1107" t="s">
        <v>104</v>
      </c>
      <c r="S1107" t="e" vm="34">
        <f>_FV(-2,"10")</f>
        <v>#VALUE!</v>
      </c>
      <c r="T1107" t="s">
        <v>76</v>
      </c>
    </row>
    <row r="1108" spans="1:20" x14ac:dyDescent="0.3">
      <c r="A1108" t="s">
        <v>20</v>
      </c>
      <c r="B1108" s="1">
        <v>43550</v>
      </c>
      <c r="C1108">
        <v>2</v>
      </c>
      <c r="D1108" t="s">
        <v>22</v>
      </c>
      <c r="E1108" t="s">
        <v>22</v>
      </c>
      <c r="F1108" t="s">
        <v>136</v>
      </c>
      <c r="G1108">
        <v>92</v>
      </c>
      <c r="H1108">
        <v>92</v>
      </c>
      <c r="I1108">
        <v>91</v>
      </c>
      <c r="J1108" t="s">
        <v>89</v>
      </c>
      <c r="K1108" t="s">
        <v>89</v>
      </c>
      <c r="L1108" t="s">
        <v>345</v>
      </c>
      <c r="M1108" t="s">
        <v>312</v>
      </c>
      <c r="N1108" t="s">
        <v>312</v>
      </c>
      <c r="O1108" t="s">
        <v>315</v>
      </c>
      <c r="P1108" t="s">
        <v>174</v>
      </c>
      <c r="Q1108">
        <v>127</v>
      </c>
      <c r="R1108" t="s">
        <v>138</v>
      </c>
      <c r="S1108" t="e" vm="72">
        <f>_FV(-3,"18")</f>
        <v>#VALUE!</v>
      </c>
      <c r="T1108" t="s">
        <v>26</v>
      </c>
    </row>
    <row r="1109" spans="1:20" x14ac:dyDescent="0.3">
      <c r="A1109" t="s">
        <v>20</v>
      </c>
      <c r="B1109" s="1">
        <v>43550</v>
      </c>
      <c r="C1109">
        <v>14</v>
      </c>
      <c r="D1109" t="s">
        <v>157</v>
      </c>
      <c r="E1109" t="s">
        <v>157</v>
      </c>
      <c r="F1109" t="s">
        <v>121</v>
      </c>
      <c r="G1109">
        <v>86</v>
      </c>
      <c r="H1109">
        <v>90</v>
      </c>
      <c r="I1109">
        <v>84</v>
      </c>
      <c r="J1109" t="s">
        <v>119</v>
      </c>
      <c r="K1109" t="s">
        <v>109</v>
      </c>
      <c r="L1109" t="s">
        <v>345</v>
      </c>
      <c r="M1109" t="s">
        <v>283</v>
      </c>
      <c r="N1109" t="s">
        <v>386</v>
      </c>
      <c r="O1109" t="s">
        <v>283</v>
      </c>
      <c r="P1109" t="s">
        <v>70</v>
      </c>
      <c r="Q1109">
        <v>143</v>
      </c>
      <c r="R1109" t="s">
        <v>280</v>
      </c>
      <c r="S1109" t="s">
        <v>945</v>
      </c>
      <c r="T1109" t="s">
        <v>270</v>
      </c>
    </row>
    <row r="1110" spans="1:20" x14ac:dyDescent="0.3">
      <c r="A1110" t="s">
        <v>20</v>
      </c>
      <c r="B1110" s="1">
        <v>43550</v>
      </c>
      <c r="C1110">
        <v>4</v>
      </c>
      <c r="D1110" t="s">
        <v>63</v>
      </c>
      <c r="E1110" t="s">
        <v>87</v>
      </c>
      <c r="F1110" t="s">
        <v>63</v>
      </c>
      <c r="G1110">
        <v>93</v>
      </c>
      <c r="H1110">
        <v>93</v>
      </c>
      <c r="I1110">
        <v>92</v>
      </c>
      <c r="J1110" t="s">
        <v>49</v>
      </c>
      <c r="K1110" t="s">
        <v>49</v>
      </c>
      <c r="L1110" t="s">
        <v>49</v>
      </c>
      <c r="M1110" t="s">
        <v>29</v>
      </c>
      <c r="N1110" t="s">
        <v>244</v>
      </c>
      <c r="O1110" t="s">
        <v>29</v>
      </c>
      <c r="P1110" t="s">
        <v>133</v>
      </c>
      <c r="Q1110">
        <v>125</v>
      </c>
      <c r="R1110" t="s">
        <v>268</v>
      </c>
      <c r="S1110" t="e" vm="86">
        <f>_FV(-3,"23")</f>
        <v>#VALUE!</v>
      </c>
      <c r="T1110" t="s">
        <v>26</v>
      </c>
    </row>
    <row r="1111" spans="1:20" x14ac:dyDescent="0.3">
      <c r="A1111" t="s">
        <v>20</v>
      </c>
      <c r="B1111" s="1">
        <v>43550</v>
      </c>
      <c r="C1111">
        <v>6</v>
      </c>
      <c r="D1111" t="s">
        <v>80</v>
      </c>
      <c r="E1111" t="s">
        <v>80</v>
      </c>
      <c r="F1111" t="s">
        <v>109</v>
      </c>
      <c r="G1111">
        <v>94</v>
      </c>
      <c r="H1111">
        <v>94</v>
      </c>
      <c r="I1111">
        <v>94</v>
      </c>
      <c r="J1111" t="s">
        <v>89</v>
      </c>
      <c r="K1111" t="s">
        <v>89</v>
      </c>
      <c r="L1111" t="s">
        <v>36</v>
      </c>
      <c r="M1111" t="s">
        <v>180</v>
      </c>
      <c r="N1111" t="s">
        <v>82</v>
      </c>
      <c r="O1111" t="s">
        <v>180</v>
      </c>
      <c r="P1111" t="s">
        <v>67</v>
      </c>
      <c r="Q1111">
        <v>109</v>
      </c>
      <c r="R1111" t="s">
        <v>128</v>
      </c>
      <c r="S1111" t="e" vm="36">
        <f>_FV(-2,"58")</f>
        <v>#VALUE!</v>
      </c>
      <c r="T1111" t="s">
        <v>270</v>
      </c>
    </row>
    <row r="1112" spans="1:20" x14ac:dyDescent="0.3">
      <c r="A1112" t="s">
        <v>20</v>
      </c>
      <c r="B1112" s="1">
        <v>43550</v>
      </c>
      <c r="C1112">
        <v>18</v>
      </c>
      <c r="D1112" t="s">
        <v>310</v>
      </c>
      <c r="E1112" t="s">
        <v>228</v>
      </c>
      <c r="F1112" t="s">
        <v>236</v>
      </c>
      <c r="G1112">
        <v>79</v>
      </c>
      <c r="H1112">
        <v>80</v>
      </c>
      <c r="I1112">
        <v>77</v>
      </c>
      <c r="J1112" t="s">
        <v>89</v>
      </c>
      <c r="K1112" t="s">
        <v>64</v>
      </c>
      <c r="L1112" t="s">
        <v>345</v>
      </c>
      <c r="M1112" t="s">
        <v>190</v>
      </c>
      <c r="N1112" t="s">
        <v>82</v>
      </c>
      <c r="O1112" t="s">
        <v>190</v>
      </c>
      <c r="P1112" t="s">
        <v>112</v>
      </c>
      <c r="Q1112">
        <v>189</v>
      </c>
      <c r="R1112" t="s">
        <v>145</v>
      </c>
      <c r="S1112" t="s">
        <v>946</v>
      </c>
      <c r="T1112" t="s">
        <v>26</v>
      </c>
    </row>
    <row r="1113" spans="1:20" x14ac:dyDescent="0.3">
      <c r="A1113" t="s">
        <v>20</v>
      </c>
      <c r="B1113" s="1">
        <v>43550</v>
      </c>
      <c r="C1113">
        <v>17</v>
      </c>
      <c r="D1113" t="s">
        <v>321</v>
      </c>
      <c r="E1113" t="s">
        <v>321</v>
      </c>
      <c r="F1113" t="s">
        <v>233</v>
      </c>
      <c r="G1113">
        <v>78</v>
      </c>
      <c r="H1113">
        <v>82</v>
      </c>
      <c r="I1113">
        <v>78</v>
      </c>
      <c r="J1113" t="s">
        <v>99</v>
      </c>
      <c r="K1113" t="s">
        <v>119</v>
      </c>
      <c r="L1113" t="s">
        <v>49</v>
      </c>
      <c r="M1113" t="s">
        <v>82</v>
      </c>
      <c r="N1113" t="s">
        <v>244</v>
      </c>
      <c r="O1113" t="s">
        <v>82</v>
      </c>
      <c r="P1113" t="s">
        <v>101</v>
      </c>
      <c r="Q1113">
        <v>198</v>
      </c>
      <c r="R1113" t="s">
        <v>154</v>
      </c>
      <c r="S1113" t="s">
        <v>947</v>
      </c>
      <c r="T1113" t="s">
        <v>26</v>
      </c>
    </row>
    <row r="1114" spans="1:20" x14ac:dyDescent="0.3">
      <c r="A1114" t="s">
        <v>20</v>
      </c>
      <c r="B1114" s="1">
        <v>43550</v>
      </c>
      <c r="C1114">
        <v>10</v>
      </c>
      <c r="D1114" t="s">
        <v>80</v>
      </c>
      <c r="E1114" t="s">
        <v>80</v>
      </c>
      <c r="F1114" t="s">
        <v>73</v>
      </c>
      <c r="G1114">
        <v>94</v>
      </c>
      <c r="H1114">
        <v>94</v>
      </c>
      <c r="I1114">
        <v>94</v>
      </c>
      <c r="J1114" t="s">
        <v>89</v>
      </c>
      <c r="K1114" t="s">
        <v>89</v>
      </c>
      <c r="L1114" t="s">
        <v>36</v>
      </c>
      <c r="M1114" t="s">
        <v>141</v>
      </c>
      <c r="N1114" t="s">
        <v>141</v>
      </c>
      <c r="O1114" t="s">
        <v>137</v>
      </c>
      <c r="P1114" t="s">
        <v>174</v>
      </c>
      <c r="Q1114">
        <v>127</v>
      </c>
      <c r="R1114" t="s">
        <v>83</v>
      </c>
      <c r="S1114" t="s">
        <v>948</v>
      </c>
      <c r="T1114" t="s">
        <v>26</v>
      </c>
    </row>
    <row r="1115" spans="1:20" x14ac:dyDescent="0.3">
      <c r="A1115" t="s">
        <v>20</v>
      </c>
      <c r="B1115" s="1">
        <v>43550</v>
      </c>
      <c r="C1115">
        <v>11</v>
      </c>
      <c r="D1115" t="s">
        <v>22</v>
      </c>
      <c r="E1115" t="s">
        <v>22</v>
      </c>
      <c r="F1115" t="s">
        <v>109</v>
      </c>
      <c r="G1115">
        <v>94</v>
      </c>
      <c r="H1115">
        <v>94</v>
      </c>
      <c r="I1115">
        <v>94</v>
      </c>
      <c r="J1115" t="s">
        <v>28</v>
      </c>
      <c r="K1115" t="s">
        <v>28</v>
      </c>
      <c r="L1115" t="s">
        <v>49</v>
      </c>
      <c r="M1115" t="s">
        <v>91</v>
      </c>
      <c r="N1115" t="s">
        <v>91</v>
      </c>
      <c r="O1115" t="s">
        <v>122</v>
      </c>
      <c r="P1115" t="s">
        <v>268</v>
      </c>
      <c r="Q1115">
        <v>123</v>
      </c>
      <c r="R1115" t="s">
        <v>182</v>
      </c>
      <c r="S1115" t="s">
        <v>949</v>
      </c>
      <c r="T1115" t="s">
        <v>26</v>
      </c>
    </row>
    <row r="1116" spans="1:20" x14ac:dyDescent="0.3">
      <c r="A1116" t="s">
        <v>20</v>
      </c>
      <c r="B1116" s="1">
        <v>43550</v>
      </c>
      <c r="C1116">
        <v>16</v>
      </c>
      <c r="D1116" t="s">
        <v>233</v>
      </c>
      <c r="E1116" t="s">
        <v>192</v>
      </c>
      <c r="F1116" t="s">
        <v>356</v>
      </c>
      <c r="G1116">
        <v>82</v>
      </c>
      <c r="H1116">
        <v>83</v>
      </c>
      <c r="I1116">
        <v>81</v>
      </c>
      <c r="J1116" t="s">
        <v>81</v>
      </c>
      <c r="K1116" t="s">
        <v>65</v>
      </c>
      <c r="L1116" t="s">
        <v>89</v>
      </c>
      <c r="M1116" t="s">
        <v>244</v>
      </c>
      <c r="N1116" t="s">
        <v>273</v>
      </c>
      <c r="O1116" t="s">
        <v>244</v>
      </c>
      <c r="P1116" t="s">
        <v>83</v>
      </c>
      <c r="Q1116">
        <v>177</v>
      </c>
      <c r="R1116" t="s">
        <v>182</v>
      </c>
      <c r="S1116" t="s">
        <v>950</v>
      </c>
      <c r="T1116" t="s">
        <v>26</v>
      </c>
    </row>
    <row r="1117" spans="1:20" x14ac:dyDescent="0.3">
      <c r="A1117" t="s">
        <v>20</v>
      </c>
      <c r="B1117" s="1">
        <v>43550</v>
      </c>
      <c r="C1117">
        <v>12</v>
      </c>
      <c r="D1117" t="s">
        <v>108</v>
      </c>
      <c r="E1117" t="s">
        <v>114</v>
      </c>
      <c r="F1117" t="s">
        <v>22</v>
      </c>
      <c r="G1117">
        <v>91</v>
      </c>
      <c r="H1117">
        <v>94</v>
      </c>
      <c r="I1117">
        <v>91</v>
      </c>
      <c r="J1117" t="s">
        <v>87</v>
      </c>
      <c r="K1117" t="s">
        <v>22</v>
      </c>
      <c r="L1117" t="s">
        <v>28</v>
      </c>
      <c r="M1117" t="s">
        <v>329</v>
      </c>
      <c r="N1117" t="s">
        <v>329</v>
      </c>
      <c r="O1117" t="s">
        <v>91</v>
      </c>
      <c r="P1117" t="s">
        <v>70</v>
      </c>
      <c r="Q1117">
        <v>132</v>
      </c>
      <c r="R1117" t="s">
        <v>154</v>
      </c>
      <c r="S1117" t="s">
        <v>951</v>
      </c>
      <c r="T1117" t="s">
        <v>26</v>
      </c>
    </row>
    <row r="1118" spans="1:20" x14ac:dyDescent="0.3">
      <c r="A1118" t="s">
        <v>20</v>
      </c>
      <c r="B1118" s="1">
        <v>43550</v>
      </c>
      <c r="C1118">
        <v>20</v>
      </c>
      <c r="D1118" t="s">
        <v>286</v>
      </c>
      <c r="E1118" t="s">
        <v>187</v>
      </c>
      <c r="F1118" t="s">
        <v>272</v>
      </c>
      <c r="G1118">
        <v>81</v>
      </c>
      <c r="H1118">
        <v>86</v>
      </c>
      <c r="I1118">
        <v>80</v>
      </c>
      <c r="J1118" t="s">
        <v>49</v>
      </c>
      <c r="K1118" t="s">
        <v>119</v>
      </c>
      <c r="L1118" t="s">
        <v>36</v>
      </c>
      <c r="M1118" t="s">
        <v>52</v>
      </c>
      <c r="N1118" t="s">
        <v>298</v>
      </c>
      <c r="O1118" t="s">
        <v>131</v>
      </c>
      <c r="P1118" t="s">
        <v>176</v>
      </c>
      <c r="Q1118">
        <v>176</v>
      </c>
      <c r="R1118" t="s">
        <v>237</v>
      </c>
      <c r="S1118" t="s">
        <v>952</v>
      </c>
      <c r="T1118" t="s">
        <v>26</v>
      </c>
    </row>
    <row r="1119" spans="1:20" x14ac:dyDescent="0.3">
      <c r="A1119" t="s">
        <v>20</v>
      </c>
      <c r="B1119" s="1">
        <v>43550</v>
      </c>
      <c r="C1119">
        <v>22</v>
      </c>
      <c r="D1119" t="s">
        <v>72</v>
      </c>
      <c r="E1119" t="s">
        <v>333</v>
      </c>
      <c r="F1119" t="s">
        <v>72</v>
      </c>
      <c r="G1119">
        <v>86</v>
      </c>
      <c r="H1119">
        <v>86</v>
      </c>
      <c r="I1119">
        <v>82</v>
      </c>
      <c r="J1119" t="s">
        <v>100</v>
      </c>
      <c r="K1119" t="s">
        <v>100</v>
      </c>
      <c r="L1119" t="s">
        <v>49</v>
      </c>
      <c r="M1119" t="s">
        <v>181</v>
      </c>
      <c r="N1119" t="s">
        <v>181</v>
      </c>
      <c r="O1119" t="s">
        <v>298</v>
      </c>
      <c r="P1119" t="s">
        <v>105</v>
      </c>
      <c r="Q1119">
        <v>171</v>
      </c>
      <c r="R1119" t="s">
        <v>237</v>
      </c>
      <c r="S1119" t="s">
        <v>953</v>
      </c>
      <c r="T1119" t="s">
        <v>26</v>
      </c>
    </row>
    <row r="1120" spans="1:20" x14ac:dyDescent="0.3">
      <c r="A1120" t="s">
        <v>20</v>
      </c>
      <c r="B1120" s="1">
        <v>43550</v>
      </c>
      <c r="C1120">
        <v>21</v>
      </c>
      <c r="D1120" t="s">
        <v>356</v>
      </c>
      <c r="E1120" t="s">
        <v>233</v>
      </c>
      <c r="F1120" t="s">
        <v>356</v>
      </c>
      <c r="G1120">
        <v>82</v>
      </c>
      <c r="H1120">
        <v>82</v>
      </c>
      <c r="I1120">
        <v>80</v>
      </c>
      <c r="J1120" t="s">
        <v>89</v>
      </c>
      <c r="K1120" t="s">
        <v>89</v>
      </c>
      <c r="L1120" t="s">
        <v>36</v>
      </c>
      <c r="M1120" t="s">
        <v>59</v>
      </c>
      <c r="N1120" t="s">
        <v>59</v>
      </c>
      <c r="O1120" t="s">
        <v>52</v>
      </c>
      <c r="P1120" t="s">
        <v>176</v>
      </c>
      <c r="Q1120">
        <v>195</v>
      </c>
      <c r="R1120" t="s">
        <v>237</v>
      </c>
      <c r="S1120" t="s">
        <v>399</v>
      </c>
      <c r="T1120" t="s">
        <v>26</v>
      </c>
    </row>
    <row r="1121" spans="1:20" x14ac:dyDescent="0.3">
      <c r="A1121" t="s">
        <v>20</v>
      </c>
      <c r="B1121" s="1">
        <v>43550</v>
      </c>
      <c r="C1121">
        <v>23</v>
      </c>
      <c r="D1121" t="s">
        <v>72</v>
      </c>
      <c r="E1121" t="s">
        <v>72</v>
      </c>
      <c r="F1121" t="s">
        <v>135</v>
      </c>
      <c r="G1121">
        <v>88</v>
      </c>
      <c r="H1121">
        <v>88</v>
      </c>
      <c r="I1121">
        <v>86</v>
      </c>
      <c r="J1121" t="s">
        <v>64</v>
      </c>
      <c r="K1121" t="s">
        <v>64</v>
      </c>
      <c r="L1121" t="s">
        <v>100</v>
      </c>
      <c r="M1121" t="s">
        <v>231</v>
      </c>
      <c r="N1121" t="s">
        <v>231</v>
      </c>
      <c r="O1121" t="s">
        <v>181</v>
      </c>
      <c r="P1121" t="s">
        <v>83</v>
      </c>
      <c r="Q1121">
        <v>195</v>
      </c>
      <c r="R1121" t="s">
        <v>173</v>
      </c>
      <c r="S1121" t="e" vm="22">
        <f>_FV(-3,"28")</f>
        <v>#VALUE!</v>
      </c>
      <c r="T1121" t="s">
        <v>26</v>
      </c>
    </row>
    <row r="1122" spans="1:20" x14ac:dyDescent="0.3">
      <c r="A1122" t="s">
        <v>20</v>
      </c>
      <c r="B1122" s="1">
        <v>43551</v>
      </c>
      <c r="C1122">
        <v>8</v>
      </c>
      <c r="D1122" t="s">
        <v>73</v>
      </c>
      <c r="E1122" t="s">
        <v>63</v>
      </c>
      <c r="F1122" t="s">
        <v>73</v>
      </c>
      <c r="G1122">
        <v>93</v>
      </c>
      <c r="H1122">
        <v>93</v>
      </c>
      <c r="I1122">
        <v>93</v>
      </c>
      <c r="J1122" t="s">
        <v>163</v>
      </c>
      <c r="K1122" t="s">
        <v>36</v>
      </c>
      <c r="L1122" t="s">
        <v>163</v>
      </c>
      <c r="M1122" t="s">
        <v>227</v>
      </c>
      <c r="N1122" t="s">
        <v>254</v>
      </c>
      <c r="O1122" t="s">
        <v>180</v>
      </c>
      <c r="P1122" t="s">
        <v>76</v>
      </c>
      <c r="Q1122">
        <v>157</v>
      </c>
      <c r="R1122" t="s">
        <v>60</v>
      </c>
      <c r="S1122" t="e" vm="27">
        <f>_FV(-3,"53")</f>
        <v>#VALUE!</v>
      </c>
      <c r="T1122" t="s">
        <v>26</v>
      </c>
    </row>
    <row r="1123" spans="1:20" x14ac:dyDescent="0.3">
      <c r="A1123" t="s">
        <v>20</v>
      </c>
      <c r="B1123" s="1">
        <v>43551</v>
      </c>
      <c r="C1123">
        <v>22</v>
      </c>
      <c r="D1123" t="s">
        <v>187</v>
      </c>
      <c r="E1123" t="s">
        <v>192</v>
      </c>
      <c r="F1123" t="s">
        <v>233</v>
      </c>
      <c r="G1123">
        <v>83</v>
      </c>
      <c r="H1123">
        <v>83</v>
      </c>
      <c r="I1123">
        <v>77</v>
      </c>
      <c r="J1123" t="s">
        <v>119</v>
      </c>
      <c r="K1123" t="s">
        <v>119</v>
      </c>
      <c r="L1123" t="s">
        <v>361</v>
      </c>
      <c r="M1123" t="s">
        <v>231</v>
      </c>
      <c r="N1123" t="s">
        <v>231</v>
      </c>
      <c r="O1123" t="s">
        <v>130</v>
      </c>
      <c r="P1123" t="s">
        <v>86</v>
      </c>
      <c r="Q1123">
        <v>190</v>
      </c>
      <c r="R1123" t="s">
        <v>280</v>
      </c>
      <c r="S1123" t="s">
        <v>954</v>
      </c>
      <c r="T1123" t="s">
        <v>26</v>
      </c>
    </row>
    <row r="1124" spans="1:20" x14ac:dyDescent="0.3">
      <c r="A1124" t="s">
        <v>20</v>
      </c>
      <c r="B1124" s="1">
        <v>43551</v>
      </c>
      <c r="C1124">
        <v>23</v>
      </c>
      <c r="D1124" t="s">
        <v>272</v>
      </c>
      <c r="E1124" t="s">
        <v>187</v>
      </c>
      <c r="F1124" t="s">
        <v>108</v>
      </c>
      <c r="G1124">
        <v>83</v>
      </c>
      <c r="H1124">
        <v>86</v>
      </c>
      <c r="I1124">
        <v>81</v>
      </c>
      <c r="J1124" t="s">
        <v>49</v>
      </c>
      <c r="K1124" t="s">
        <v>109</v>
      </c>
      <c r="L1124" t="s">
        <v>44</v>
      </c>
      <c r="M1124" t="s">
        <v>142</v>
      </c>
      <c r="N1124" t="s">
        <v>142</v>
      </c>
      <c r="O1124" t="s">
        <v>231</v>
      </c>
      <c r="P1124" t="s">
        <v>97</v>
      </c>
      <c r="Q1124">
        <v>180</v>
      </c>
      <c r="R1124" t="s">
        <v>584</v>
      </c>
      <c r="S1124" t="e" vm="41">
        <f>_FV(-2,"78")</f>
        <v>#VALUE!</v>
      </c>
      <c r="T1124" t="s">
        <v>26</v>
      </c>
    </row>
    <row r="1125" spans="1:20" x14ac:dyDescent="0.3">
      <c r="A1125" t="s">
        <v>20</v>
      </c>
      <c r="B1125" s="1">
        <v>43551</v>
      </c>
      <c r="C1125">
        <v>3</v>
      </c>
      <c r="D1125" t="s">
        <v>148</v>
      </c>
      <c r="E1125" t="s">
        <v>121</v>
      </c>
      <c r="F1125" t="s">
        <v>62</v>
      </c>
      <c r="G1125">
        <v>88</v>
      </c>
      <c r="H1125">
        <v>88</v>
      </c>
      <c r="I1125">
        <v>85</v>
      </c>
      <c r="J1125" t="s">
        <v>49</v>
      </c>
      <c r="K1125" t="s">
        <v>89</v>
      </c>
      <c r="L1125" t="s">
        <v>163</v>
      </c>
      <c r="M1125" t="s">
        <v>315</v>
      </c>
      <c r="N1125" t="s">
        <v>245</v>
      </c>
      <c r="O1125" t="s">
        <v>315</v>
      </c>
      <c r="P1125" t="s">
        <v>105</v>
      </c>
      <c r="Q1125">
        <v>185</v>
      </c>
      <c r="R1125" t="s">
        <v>128</v>
      </c>
      <c r="S1125" t="e" vm="65">
        <f>_FV(-2,"89")</f>
        <v>#VALUE!</v>
      </c>
      <c r="T1125" t="s">
        <v>26</v>
      </c>
    </row>
    <row r="1126" spans="1:20" x14ac:dyDescent="0.3">
      <c r="A1126" t="s">
        <v>20</v>
      </c>
      <c r="B1126" s="1">
        <v>43551</v>
      </c>
      <c r="C1126">
        <v>2</v>
      </c>
      <c r="D1126" t="s">
        <v>121</v>
      </c>
      <c r="E1126" t="s">
        <v>108</v>
      </c>
      <c r="F1126" t="s">
        <v>121</v>
      </c>
      <c r="G1126">
        <v>85</v>
      </c>
      <c r="H1126">
        <v>85</v>
      </c>
      <c r="I1126">
        <v>83</v>
      </c>
      <c r="J1126" t="s">
        <v>163</v>
      </c>
      <c r="K1126" t="s">
        <v>36</v>
      </c>
      <c r="L1126" t="s">
        <v>163</v>
      </c>
      <c r="M1126" t="s">
        <v>315</v>
      </c>
      <c r="N1126" t="s">
        <v>23</v>
      </c>
      <c r="O1126" t="s">
        <v>188</v>
      </c>
      <c r="P1126" t="s">
        <v>133</v>
      </c>
      <c r="Q1126">
        <v>155</v>
      </c>
      <c r="R1126" t="s">
        <v>40</v>
      </c>
      <c r="S1126" t="e" vm="35">
        <f>_FV(-2,"95")</f>
        <v>#VALUE!</v>
      </c>
      <c r="T1126" t="s">
        <v>26</v>
      </c>
    </row>
    <row r="1127" spans="1:20" x14ac:dyDescent="0.3">
      <c r="A1127" t="s">
        <v>20</v>
      </c>
      <c r="B1127" s="1">
        <v>43551</v>
      </c>
      <c r="C1127">
        <v>0</v>
      </c>
      <c r="D1127" t="s">
        <v>72</v>
      </c>
      <c r="E1127" t="s">
        <v>114</v>
      </c>
      <c r="F1127" t="s">
        <v>72</v>
      </c>
      <c r="G1127">
        <v>85</v>
      </c>
      <c r="H1127">
        <v>88</v>
      </c>
      <c r="I1127">
        <v>84</v>
      </c>
      <c r="J1127" t="s">
        <v>100</v>
      </c>
      <c r="K1127" t="s">
        <v>64</v>
      </c>
      <c r="L1127" t="s">
        <v>89</v>
      </c>
      <c r="M1127" t="s">
        <v>142</v>
      </c>
      <c r="N1127" t="s">
        <v>142</v>
      </c>
      <c r="O1127" t="s">
        <v>231</v>
      </c>
      <c r="P1127" t="s">
        <v>97</v>
      </c>
      <c r="Q1127">
        <v>183</v>
      </c>
      <c r="R1127" t="s">
        <v>154</v>
      </c>
      <c r="S1127" t="e" vm="59">
        <f>_FV(-2,"35")</f>
        <v>#VALUE!</v>
      </c>
      <c r="T1127" t="s">
        <v>26</v>
      </c>
    </row>
    <row r="1128" spans="1:20" x14ac:dyDescent="0.3">
      <c r="A1128" t="s">
        <v>20</v>
      </c>
      <c r="B1128" s="1">
        <v>43551</v>
      </c>
      <c r="C1128">
        <v>19</v>
      </c>
      <c r="D1128" t="s">
        <v>204</v>
      </c>
      <c r="E1128" t="s">
        <v>200</v>
      </c>
      <c r="F1128" t="s">
        <v>275</v>
      </c>
      <c r="G1128">
        <v>71</v>
      </c>
      <c r="H1128">
        <v>72</v>
      </c>
      <c r="I1128">
        <v>66</v>
      </c>
      <c r="J1128" t="s">
        <v>100</v>
      </c>
      <c r="K1128" t="s">
        <v>109</v>
      </c>
      <c r="L1128" t="s">
        <v>35</v>
      </c>
      <c r="M1128" t="s">
        <v>190</v>
      </c>
      <c r="N1128" t="s">
        <v>180</v>
      </c>
      <c r="O1128" t="s">
        <v>190</v>
      </c>
      <c r="P1128" t="s">
        <v>86</v>
      </c>
      <c r="Q1128">
        <v>216</v>
      </c>
      <c r="R1128" t="s">
        <v>125</v>
      </c>
      <c r="S1128" t="s">
        <v>955</v>
      </c>
      <c r="T1128" t="s">
        <v>26</v>
      </c>
    </row>
    <row r="1129" spans="1:20" x14ac:dyDescent="0.3">
      <c r="A1129" t="s">
        <v>20</v>
      </c>
      <c r="B1129" s="1">
        <v>43551</v>
      </c>
      <c r="C1129">
        <v>1</v>
      </c>
      <c r="D1129" t="s">
        <v>108</v>
      </c>
      <c r="E1129" t="s">
        <v>272</v>
      </c>
      <c r="F1129" t="s">
        <v>72</v>
      </c>
      <c r="G1129">
        <v>83</v>
      </c>
      <c r="H1129">
        <v>86</v>
      </c>
      <c r="I1129">
        <v>83</v>
      </c>
      <c r="J1129" t="s">
        <v>345</v>
      </c>
      <c r="K1129" t="s">
        <v>99</v>
      </c>
      <c r="L1129" t="s">
        <v>345</v>
      </c>
      <c r="M1129" t="s">
        <v>188</v>
      </c>
      <c r="N1129" t="s">
        <v>188</v>
      </c>
      <c r="O1129" t="s">
        <v>142</v>
      </c>
      <c r="P1129" t="s">
        <v>77</v>
      </c>
      <c r="Q1129">
        <v>192</v>
      </c>
      <c r="R1129" t="s">
        <v>237</v>
      </c>
      <c r="S1129" t="e" vm="47">
        <f>_FV(-2,"34")</f>
        <v>#VALUE!</v>
      </c>
      <c r="T1129" t="s">
        <v>26</v>
      </c>
    </row>
    <row r="1130" spans="1:20" x14ac:dyDescent="0.3">
      <c r="A1130" t="s">
        <v>20</v>
      </c>
      <c r="B1130" s="1">
        <v>43551</v>
      </c>
      <c r="C1130">
        <v>5</v>
      </c>
      <c r="D1130" t="s">
        <v>79</v>
      </c>
      <c r="E1130" t="s">
        <v>95</v>
      </c>
      <c r="F1130" t="s">
        <v>22</v>
      </c>
      <c r="G1130">
        <v>90</v>
      </c>
      <c r="H1130">
        <v>90</v>
      </c>
      <c r="I1130">
        <v>89</v>
      </c>
      <c r="J1130" t="s">
        <v>36</v>
      </c>
      <c r="K1130" t="s">
        <v>36</v>
      </c>
      <c r="L1130" t="s">
        <v>163</v>
      </c>
      <c r="M1130" t="s">
        <v>82</v>
      </c>
      <c r="N1130" t="s">
        <v>90</v>
      </c>
      <c r="O1130" t="s">
        <v>82</v>
      </c>
      <c r="P1130" t="s">
        <v>138</v>
      </c>
      <c r="Q1130">
        <v>185</v>
      </c>
      <c r="R1130" t="s">
        <v>127</v>
      </c>
      <c r="S1130" t="e" vm="39">
        <f>_FV(-3,"46")</f>
        <v>#VALUE!</v>
      </c>
      <c r="T1130" t="s">
        <v>26</v>
      </c>
    </row>
    <row r="1131" spans="1:20" x14ac:dyDescent="0.3">
      <c r="A1131" t="s">
        <v>20</v>
      </c>
      <c r="B1131" s="1">
        <v>43551</v>
      </c>
      <c r="C1131">
        <v>6</v>
      </c>
      <c r="D1131" t="s">
        <v>87</v>
      </c>
      <c r="E1131" t="s">
        <v>79</v>
      </c>
      <c r="F1131" t="s">
        <v>63</v>
      </c>
      <c r="G1131">
        <v>92</v>
      </c>
      <c r="H1131">
        <v>92</v>
      </c>
      <c r="I1131">
        <v>90</v>
      </c>
      <c r="J1131" t="s">
        <v>345</v>
      </c>
      <c r="K1131" t="s">
        <v>36</v>
      </c>
      <c r="L1131" t="s">
        <v>163</v>
      </c>
      <c r="M1131" t="s">
        <v>180</v>
      </c>
      <c r="N1131" t="s">
        <v>82</v>
      </c>
      <c r="O1131" t="s">
        <v>180</v>
      </c>
      <c r="P1131" t="s">
        <v>111</v>
      </c>
      <c r="Q1131">
        <v>173</v>
      </c>
      <c r="R1131" t="s">
        <v>183</v>
      </c>
      <c r="S1131" t="e" vm="37">
        <f>_FV(-3,"43")</f>
        <v>#VALUE!</v>
      </c>
      <c r="T1131" t="s">
        <v>26</v>
      </c>
    </row>
    <row r="1132" spans="1:20" x14ac:dyDescent="0.3">
      <c r="A1132" t="s">
        <v>20</v>
      </c>
      <c r="B1132" s="1">
        <v>43551</v>
      </c>
      <c r="C1132">
        <v>15</v>
      </c>
      <c r="D1132" t="s">
        <v>279</v>
      </c>
      <c r="E1132" t="s">
        <v>228</v>
      </c>
      <c r="F1132" t="s">
        <v>114</v>
      </c>
      <c r="G1132">
        <v>79</v>
      </c>
      <c r="H1132">
        <v>87</v>
      </c>
      <c r="I1132">
        <v>79</v>
      </c>
      <c r="J1132" t="s">
        <v>81</v>
      </c>
      <c r="K1132" t="s">
        <v>87</v>
      </c>
      <c r="L1132" t="s">
        <v>89</v>
      </c>
      <c r="M1132" t="s">
        <v>273</v>
      </c>
      <c r="N1132" t="s">
        <v>407</v>
      </c>
      <c r="O1132" t="s">
        <v>273</v>
      </c>
      <c r="P1132" t="s">
        <v>83</v>
      </c>
      <c r="Q1132">
        <v>152</v>
      </c>
      <c r="R1132" t="s">
        <v>143</v>
      </c>
      <c r="S1132" t="s">
        <v>956</v>
      </c>
      <c r="T1132" t="s">
        <v>26</v>
      </c>
    </row>
    <row r="1133" spans="1:20" x14ac:dyDescent="0.3">
      <c r="A1133" t="s">
        <v>20</v>
      </c>
      <c r="B1133" s="1">
        <v>43551</v>
      </c>
      <c r="C1133">
        <v>4</v>
      </c>
      <c r="D1133" t="s">
        <v>95</v>
      </c>
      <c r="E1133" t="s">
        <v>148</v>
      </c>
      <c r="F1133" t="s">
        <v>95</v>
      </c>
      <c r="G1133">
        <v>89</v>
      </c>
      <c r="H1133">
        <v>89</v>
      </c>
      <c r="I1133">
        <v>87</v>
      </c>
      <c r="J1133" t="s">
        <v>345</v>
      </c>
      <c r="K1133" t="s">
        <v>49</v>
      </c>
      <c r="L1133" t="s">
        <v>345</v>
      </c>
      <c r="M1133" t="s">
        <v>90</v>
      </c>
      <c r="N1133" t="s">
        <v>315</v>
      </c>
      <c r="O1133" t="s">
        <v>90</v>
      </c>
      <c r="P1133" t="s">
        <v>138</v>
      </c>
      <c r="Q1133">
        <v>183</v>
      </c>
      <c r="R1133" t="s">
        <v>112</v>
      </c>
      <c r="S1133" t="e" vm="51">
        <f>_FV(-3,"22")</f>
        <v>#VALUE!</v>
      </c>
      <c r="T1133" t="s">
        <v>26</v>
      </c>
    </row>
    <row r="1134" spans="1:20" x14ac:dyDescent="0.3">
      <c r="A1134" t="s">
        <v>20</v>
      </c>
      <c r="B1134" s="1">
        <v>43551</v>
      </c>
      <c r="C1134">
        <v>14</v>
      </c>
      <c r="D1134" t="s">
        <v>333</v>
      </c>
      <c r="E1134" t="s">
        <v>310</v>
      </c>
      <c r="F1134" t="s">
        <v>157</v>
      </c>
      <c r="G1134">
        <v>83</v>
      </c>
      <c r="H1134">
        <v>85</v>
      </c>
      <c r="I1134">
        <v>80</v>
      </c>
      <c r="J1134" t="s">
        <v>81</v>
      </c>
      <c r="K1134" t="s">
        <v>73</v>
      </c>
      <c r="L1134" t="s">
        <v>100</v>
      </c>
      <c r="M1134" t="s">
        <v>407</v>
      </c>
      <c r="N1134" t="s">
        <v>422</v>
      </c>
      <c r="O1134" t="s">
        <v>407</v>
      </c>
      <c r="P1134" t="s">
        <v>101</v>
      </c>
      <c r="Q1134">
        <v>167</v>
      </c>
      <c r="R1134" t="s">
        <v>145</v>
      </c>
      <c r="S1134" t="s">
        <v>957</v>
      </c>
      <c r="T1134" t="s">
        <v>26</v>
      </c>
    </row>
    <row r="1135" spans="1:20" x14ac:dyDescent="0.3">
      <c r="A1135" t="s">
        <v>20</v>
      </c>
      <c r="B1135" s="1">
        <v>43551</v>
      </c>
      <c r="C1135">
        <v>7</v>
      </c>
      <c r="D1135" t="s">
        <v>63</v>
      </c>
      <c r="E1135" t="s">
        <v>87</v>
      </c>
      <c r="F1135" t="s">
        <v>80</v>
      </c>
      <c r="G1135">
        <v>93</v>
      </c>
      <c r="H1135">
        <v>93</v>
      </c>
      <c r="I1135">
        <v>92</v>
      </c>
      <c r="J1135" t="s">
        <v>36</v>
      </c>
      <c r="K1135" t="s">
        <v>36</v>
      </c>
      <c r="L1135" t="s">
        <v>163</v>
      </c>
      <c r="M1135" t="s">
        <v>180</v>
      </c>
      <c r="N1135" t="s">
        <v>231</v>
      </c>
      <c r="O1135" t="s">
        <v>45</v>
      </c>
      <c r="P1135" t="s">
        <v>76</v>
      </c>
      <c r="Q1135">
        <v>152</v>
      </c>
      <c r="R1135" t="s">
        <v>134</v>
      </c>
      <c r="S1135" t="e" vm="30">
        <f>_FV(-3,"36")</f>
        <v>#VALUE!</v>
      </c>
      <c r="T1135" t="s">
        <v>26</v>
      </c>
    </row>
    <row r="1136" spans="1:20" x14ac:dyDescent="0.3">
      <c r="A1136" t="s">
        <v>20</v>
      </c>
      <c r="B1136" s="1">
        <v>43551</v>
      </c>
      <c r="C1136">
        <v>13</v>
      </c>
      <c r="D1136" t="s">
        <v>333</v>
      </c>
      <c r="E1136" t="s">
        <v>333</v>
      </c>
      <c r="F1136" t="s">
        <v>108</v>
      </c>
      <c r="G1136">
        <v>85</v>
      </c>
      <c r="H1136">
        <v>86</v>
      </c>
      <c r="I1136">
        <v>84</v>
      </c>
      <c r="J1136" t="s">
        <v>119</v>
      </c>
      <c r="K1136" t="s">
        <v>65</v>
      </c>
      <c r="L1136" t="s">
        <v>89</v>
      </c>
      <c r="M1136" t="s">
        <v>422</v>
      </c>
      <c r="N1136" t="s">
        <v>422</v>
      </c>
      <c r="O1136" t="s">
        <v>353</v>
      </c>
      <c r="P1136" t="s">
        <v>83</v>
      </c>
      <c r="Q1136">
        <v>160</v>
      </c>
      <c r="R1136" t="s">
        <v>168</v>
      </c>
      <c r="S1136" t="s">
        <v>958</v>
      </c>
      <c r="T1136" t="s">
        <v>26</v>
      </c>
    </row>
    <row r="1137" spans="1:20" x14ac:dyDescent="0.3">
      <c r="A1137" t="s">
        <v>20</v>
      </c>
      <c r="B1137" s="1">
        <v>43551</v>
      </c>
      <c r="C1137">
        <v>10</v>
      </c>
      <c r="D1137" t="s">
        <v>109</v>
      </c>
      <c r="E1137" t="s">
        <v>109</v>
      </c>
      <c r="F1137" t="s">
        <v>64</v>
      </c>
      <c r="G1137">
        <v>94</v>
      </c>
      <c r="H1137">
        <v>94</v>
      </c>
      <c r="I1137">
        <v>93</v>
      </c>
      <c r="J1137" t="s">
        <v>36</v>
      </c>
      <c r="K1137" t="s">
        <v>49</v>
      </c>
      <c r="L1137" t="s">
        <v>44</v>
      </c>
      <c r="M1137" t="s">
        <v>91</v>
      </c>
      <c r="N1137" t="s">
        <v>91</v>
      </c>
      <c r="O1137" t="s">
        <v>96</v>
      </c>
      <c r="P1137" t="s">
        <v>473</v>
      </c>
      <c r="Q1137">
        <v>136</v>
      </c>
      <c r="R1137" t="s">
        <v>60</v>
      </c>
      <c r="S1137" t="s">
        <v>959</v>
      </c>
      <c r="T1137" t="s">
        <v>26</v>
      </c>
    </row>
    <row r="1138" spans="1:20" x14ac:dyDescent="0.3">
      <c r="A1138" t="s">
        <v>20</v>
      </c>
      <c r="B1138" s="1">
        <v>43551</v>
      </c>
      <c r="C1138">
        <v>9</v>
      </c>
      <c r="D1138" t="s">
        <v>64</v>
      </c>
      <c r="E1138" t="s">
        <v>73</v>
      </c>
      <c r="F1138" t="s">
        <v>64</v>
      </c>
      <c r="G1138">
        <v>93</v>
      </c>
      <c r="H1138">
        <v>93</v>
      </c>
      <c r="I1138">
        <v>93</v>
      </c>
      <c r="J1138" t="s">
        <v>44</v>
      </c>
      <c r="K1138" t="s">
        <v>163</v>
      </c>
      <c r="L1138" t="s">
        <v>44</v>
      </c>
      <c r="M1138" t="s">
        <v>96</v>
      </c>
      <c r="N1138" t="s">
        <v>96</v>
      </c>
      <c r="O1138" t="s">
        <v>227</v>
      </c>
      <c r="P1138" t="s">
        <v>76</v>
      </c>
      <c r="Q1138">
        <v>160</v>
      </c>
      <c r="R1138" t="s">
        <v>268</v>
      </c>
      <c r="S1138" t="e" vm="74">
        <f>_FV(-3,"27")</f>
        <v>#VALUE!</v>
      </c>
      <c r="T1138" t="s">
        <v>26</v>
      </c>
    </row>
    <row r="1139" spans="1:20" x14ac:dyDescent="0.3">
      <c r="A1139" t="s">
        <v>20</v>
      </c>
      <c r="B1139" s="1">
        <v>43551</v>
      </c>
      <c r="C1139">
        <v>17</v>
      </c>
      <c r="D1139" t="s">
        <v>219</v>
      </c>
      <c r="E1139" t="s">
        <v>27</v>
      </c>
      <c r="F1139" t="s">
        <v>192</v>
      </c>
      <c r="G1139">
        <v>73</v>
      </c>
      <c r="H1139">
        <v>87</v>
      </c>
      <c r="I1139">
        <v>72</v>
      </c>
      <c r="J1139" t="s">
        <v>109</v>
      </c>
      <c r="K1139" t="s">
        <v>71</v>
      </c>
      <c r="L1139" t="s">
        <v>100</v>
      </c>
      <c r="M1139" t="s">
        <v>82</v>
      </c>
      <c r="N1139" t="s">
        <v>193</v>
      </c>
      <c r="O1139" t="s">
        <v>82</v>
      </c>
      <c r="P1139" t="s">
        <v>97</v>
      </c>
      <c r="Q1139">
        <v>197</v>
      </c>
      <c r="R1139" t="s">
        <v>287</v>
      </c>
      <c r="S1139" t="s">
        <v>960</v>
      </c>
      <c r="T1139" t="s">
        <v>76</v>
      </c>
    </row>
    <row r="1140" spans="1:20" x14ac:dyDescent="0.3">
      <c r="A1140" t="s">
        <v>20</v>
      </c>
      <c r="B1140" s="1">
        <v>43551</v>
      </c>
      <c r="C1140">
        <v>16</v>
      </c>
      <c r="D1140" t="s">
        <v>281</v>
      </c>
      <c r="E1140" t="s">
        <v>57</v>
      </c>
      <c r="F1140" t="s">
        <v>279</v>
      </c>
      <c r="G1140">
        <v>74</v>
      </c>
      <c r="H1140">
        <v>80</v>
      </c>
      <c r="I1140">
        <v>72</v>
      </c>
      <c r="J1140" t="s">
        <v>81</v>
      </c>
      <c r="K1140" t="s">
        <v>136</v>
      </c>
      <c r="L1140" t="s">
        <v>99</v>
      </c>
      <c r="M1140" t="s">
        <v>193</v>
      </c>
      <c r="N1140" t="s">
        <v>273</v>
      </c>
      <c r="O1140" t="s">
        <v>193</v>
      </c>
      <c r="P1140" t="s">
        <v>138</v>
      </c>
      <c r="Q1140">
        <v>162</v>
      </c>
      <c r="R1140" t="s">
        <v>170</v>
      </c>
      <c r="S1140" t="s">
        <v>961</v>
      </c>
      <c r="T1140" t="s">
        <v>26</v>
      </c>
    </row>
    <row r="1141" spans="1:20" x14ac:dyDescent="0.3">
      <c r="A1141" t="s">
        <v>20</v>
      </c>
      <c r="B1141" s="1">
        <v>43551</v>
      </c>
      <c r="C1141">
        <v>18</v>
      </c>
      <c r="D1141" t="s">
        <v>205</v>
      </c>
      <c r="E1141" t="s">
        <v>21</v>
      </c>
      <c r="F1141" t="s">
        <v>275</v>
      </c>
      <c r="G1141">
        <v>71</v>
      </c>
      <c r="H1141">
        <v>76</v>
      </c>
      <c r="I1141">
        <v>67</v>
      </c>
      <c r="J1141" t="s">
        <v>80</v>
      </c>
      <c r="K1141" t="s">
        <v>58</v>
      </c>
      <c r="L1141" t="s">
        <v>49</v>
      </c>
      <c r="M1141" t="s">
        <v>180</v>
      </c>
      <c r="N1141" t="s">
        <v>82</v>
      </c>
      <c r="O1141" t="s">
        <v>180</v>
      </c>
      <c r="P1141" t="s">
        <v>101</v>
      </c>
      <c r="Q1141">
        <v>178</v>
      </c>
      <c r="R1141" t="s">
        <v>287</v>
      </c>
      <c r="S1141" t="s">
        <v>962</v>
      </c>
      <c r="T1141" t="s">
        <v>26</v>
      </c>
    </row>
    <row r="1142" spans="1:20" x14ac:dyDescent="0.3">
      <c r="A1142" t="s">
        <v>20</v>
      </c>
      <c r="B1142" s="1">
        <v>43551</v>
      </c>
      <c r="C1142">
        <v>11</v>
      </c>
      <c r="D1142" t="s">
        <v>135</v>
      </c>
      <c r="E1142" t="s">
        <v>135</v>
      </c>
      <c r="F1142" t="s">
        <v>109</v>
      </c>
      <c r="G1142">
        <v>92</v>
      </c>
      <c r="H1142">
        <v>94</v>
      </c>
      <c r="I1142">
        <v>92</v>
      </c>
      <c r="J1142" t="s">
        <v>80</v>
      </c>
      <c r="K1142" t="s">
        <v>63</v>
      </c>
      <c r="L1142" t="s">
        <v>49</v>
      </c>
      <c r="M1142" t="s">
        <v>311</v>
      </c>
      <c r="N1142" t="s">
        <v>311</v>
      </c>
      <c r="O1142" t="s">
        <v>91</v>
      </c>
      <c r="P1142" t="s">
        <v>115</v>
      </c>
      <c r="Q1142">
        <v>166</v>
      </c>
      <c r="R1142" t="s">
        <v>92</v>
      </c>
      <c r="S1142" t="s">
        <v>963</v>
      </c>
      <c r="T1142" t="s">
        <v>26</v>
      </c>
    </row>
    <row r="1143" spans="1:20" x14ac:dyDescent="0.3">
      <c r="A1143" t="s">
        <v>20</v>
      </c>
      <c r="B1143" s="1">
        <v>43551</v>
      </c>
      <c r="C1143">
        <v>12</v>
      </c>
      <c r="D1143" t="s">
        <v>114</v>
      </c>
      <c r="E1143" t="s">
        <v>114</v>
      </c>
      <c r="F1143" t="s">
        <v>135</v>
      </c>
      <c r="G1143">
        <v>85</v>
      </c>
      <c r="H1143">
        <v>92</v>
      </c>
      <c r="I1143">
        <v>85</v>
      </c>
      <c r="J1143" t="s">
        <v>99</v>
      </c>
      <c r="K1143" t="s">
        <v>63</v>
      </c>
      <c r="L1143" t="s">
        <v>49</v>
      </c>
      <c r="M1143" t="s">
        <v>353</v>
      </c>
      <c r="N1143" t="s">
        <v>353</v>
      </c>
      <c r="O1143" t="s">
        <v>311</v>
      </c>
      <c r="P1143" t="s">
        <v>173</v>
      </c>
      <c r="Q1143">
        <v>172</v>
      </c>
      <c r="R1143" t="s">
        <v>143</v>
      </c>
      <c r="S1143" t="s">
        <v>964</v>
      </c>
      <c r="T1143" t="s">
        <v>26</v>
      </c>
    </row>
    <row r="1144" spans="1:20" x14ac:dyDescent="0.3">
      <c r="A1144" t="s">
        <v>20</v>
      </c>
      <c r="B1144" s="1">
        <v>43551</v>
      </c>
      <c r="C1144">
        <v>21</v>
      </c>
      <c r="D1144" t="s">
        <v>233</v>
      </c>
      <c r="E1144" t="s">
        <v>236</v>
      </c>
      <c r="F1144" t="s">
        <v>286</v>
      </c>
      <c r="G1144">
        <v>80</v>
      </c>
      <c r="H1144">
        <v>86</v>
      </c>
      <c r="I1144">
        <v>80</v>
      </c>
      <c r="J1144" t="s">
        <v>89</v>
      </c>
      <c r="K1144" t="s">
        <v>87</v>
      </c>
      <c r="L1144" t="s">
        <v>49</v>
      </c>
      <c r="M1144" t="s">
        <v>130</v>
      </c>
      <c r="N1144" t="s">
        <v>130</v>
      </c>
      <c r="O1144" t="s">
        <v>59</v>
      </c>
      <c r="P1144" t="s">
        <v>173</v>
      </c>
      <c r="Q1144">
        <v>207</v>
      </c>
      <c r="R1144" t="s">
        <v>55</v>
      </c>
      <c r="S1144" t="s">
        <v>965</v>
      </c>
      <c r="T1144" t="s">
        <v>26</v>
      </c>
    </row>
    <row r="1145" spans="1:20" x14ac:dyDescent="0.3">
      <c r="A1145" t="s">
        <v>20</v>
      </c>
      <c r="B1145" s="1">
        <v>43551</v>
      </c>
      <c r="C1145">
        <v>20</v>
      </c>
      <c r="D1145" t="s">
        <v>192</v>
      </c>
      <c r="E1145" t="s">
        <v>219</v>
      </c>
      <c r="F1145" t="s">
        <v>192</v>
      </c>
      <c r="G1145">
        <v>84</v>
      </c>
      <c r="H1145">
        <v>84</v>
      </c>
      <c r="I1145">
        <v>71</v>
      </c>
      <c r="J1145" t="s">
        <v>73</v>
      </c>
      <c r="K1145" t="s">
        <v>22</v>
      </c>
      <c r="L1145" t="s">
        <v>89</v>
      </c>
      <c r="M1145" t="s">
        <v>130</v>
      </c>
      <c r="N1145" t="s">
        <v>66</v>
      </c>
      <c r="O1145" t="s">
        <v>190</v>
      </c>
      <c r="P1145" t="s">
        <v>182</v>
      </c>
      <c r="Q1145">
        <v>216</v>
      </c>
      <c r="R1145" t="s">
        <v>343</v>
      </c>
      <c r="S1145" t="s">
        <v>267</v>
      </c>
      <c r="T1145" t="s">
        <v>270</v>
      </c>
    </row>
    <row r="1146" spans="1:20" x14ac:dyDescent="0.3">
      <c r="A1146" t="s">
        <v>20</v>
      </c>
      <c r="B1146" s="1">
        <v>43552</v>
      </c>
      <c r="C1146">
        <v>10</v>
      </c>
      <c r="D1146" t="s">
        <v>58</v>
      </c>
      <c r="E1146" t="s">
        <v>95</v>
      </c>
      <c r="F1146" t="s">
        <v>58</v>
      </c>
      <c r="G1146">
        <v>92</v>
      </c>
      <c r="H1146">
        <v>93</v>
      </c>
      <c r="I1146">
        <v>92</v>
      </c>
      <c r="J1146" t="s">
        <v>99</v>
      </c>
      <c r="K1146" t="s">
        <v>28</v>
      </c>
      <c r="L1146" t="s">
        <v>100</v>
      </c>
      <c r="M1146" t="s">
        <v>244</v>
      </c>
      <c r="N1146" t="s">
        <v>244</v>
      </c>
      <c r="O1146" t="s">
        <v>29</v>
      </c>
      <c r="P1146" t="s">
        <v>111</v>
      </c>
      <c r="Q1146">
        <v>147</v>
      </c>
      <c r="R1146" t="s">
        <v>440</v>
      </c>
      <c r="S1146" t="s">
        <v>966</v>
      </c>
      <c r="T1146" t="s">
        <v>26</v>
      </c>
    </row>
    <row r="1147" spans="1:20" x14ac:dyDescent="0.3">
      <c r="A1147" t="s">
        <v>20</v>
      </c>
      <c r="B1147" s="1">
        <v>43552</v>
      </c>
      <c r="C1147">
        <v>17</v>
      </c>
      <c r="D1147" t="s">
        <v>229</v>
      </c>
      <c r="E1147" t="s">
        <v>205</v>
      </c>
      <c r="F1147" t="s">
        <v>310</v>
      </c>
      <c r="G1147">
        <v>75</v>
      </c>
      <c r="H1147">
        <v>78</v>
      </c>
      <c r="I1147">
        <v>70</v>
      </c>
      <c r="J1147" t="s">
        <v>100</v>
      </c>
      <c r="K1147" t="s">
        <v>79</v>
      </c>
      <c r="L1147" t="s">
        <v>373</v>
      </c>
      <c r="M1147" t="s">
        <v>137</v>
      </c>
      <c r="N1147" t="s">
        <v>193</v>
      </c>
      <c r="O1147" t="s">
        <v>137</v>
      </c>
      <c r="P1147" t="s">
        <v>101</v>
      </c>
      <c r="Q1147">
        <v>218</v>
      </c>
      <c r="R1147" t="s">
        <v>289</v>
      </c>
      <c r="S1147" t="s">
        <v>967</v>
      </c>
      <c r="T1147" t="s">
        <v>26</v>
      </c>
    </row>
    <row r="1148" spans="1:20" x14ac:dyDescent="0.3">
      <c r="A1148" t="s">
        <v>20</v>
      </c>
      <c r="B1148" s="1">
        <v>43552</v>
      </c>
      <c r="C1148">
        <v>2</v>
      </c>
      <c r="D1148" t="s">
        <v>149</v>
      </c>
      <c r="E1148" t="s">
        <v>149</v>
      </c>
      <c r="F1148" t="s">
        <v>135</v>
      </c>
      <c r="G1148">
        <v>92</v>
      </c>
      <c r="H1148">
        <v>92</v>
      </c>
      <c r="I1148">
        <v>91</v>
      </c>
      <c r="J1148" t="s">
        <v>80</v>
      </c>
      <c r="K1148" t="s">
        <v>80</v>
      </c>
      <c r="L1148" t="s">
        <v>109</v>
      </c>
      <c r="M1148" t="s">
        <v>312</v>
      </c>
      <c r="N1148" t="s">
        <v>306</v>
      </c>
      <c r="O1148" t="s">
        <v>315</v>
      </c>
      <c r="P1148" t="s">
        <v>178</v>
      </c>
      <c r="Q1148">
        <v>166</v>
      </c>
      <c r="R1148" t="s">
        <v>86</v>
      </c>
      <c r="S1148" t="e" vm="9">
        <f>_FV(-2,"70")</f>
        <v>#VALUE!</v>
      </c>
      <c r="T1148" t="s">
        <v>26</v>
      </c>
    </row>
    <row r="1149" spans="1:20" x14ac:dyDescent="0.3">
      <c r="A1149" t="s">
        <v>20</v>
      </c>
      <c r="B1149" s="1">
        <v>43552</v>
      </c>
      <c r="C1149">
        <v>6</v>
      </c>
      <c r="D1149" t="s">
        <v>148</v>
      </c>
      <c r="E1149" t="s">
        <v>121</v>
      </c>
      <c r="F1149" t="s">
        <v>148</v>
      </c>
      <c r="G1149">
        <v>92</v>
      </c>
      <c r="H1149">
        <v>93</v>
      </c>
      <c r="I1149">
        <v>92</v>
      </c>
      <c r="J1149" t="s">
        <v>65</v>
      </c>
      <c r="K1149" t="s">
        <v>109</v>
      </c>
      <c r="L1149" t="s">
        <v>65</v>
      </c>
      <c r="M1149" t="s">
        <v>82</v>
      </c>
      <c r="N1149" t="s">
        <v>96</v>
      </c>
      <c r="O1149" t="s">
        <v>82</v>
      </c>
      <c r="P1149" t="s">
        <v>124</v>
      </c>
      <c r="Q1149">
        <v>173</v>
      </c>
      <c r="R1149" t="s">
        <v>440</v>
      </c>
      <c r="S1149" t="e" vm="66">
        <f>_FV(-3,"31")</f>
        <v>#VALUE!</v>
      </c>
      <c r="T1149" t="s">
        <v>26</v>
      </c>
    </row>
    <row r="1150" spans="1:20" x14ac:dyDescent="0.3">
      <c r="A1150" t="s">
        <v>20</v>
      </c>
      <c r="B1150" s="1">
        <v>43552</v>
      </c>
      <c r="C1150">
        <v>3</v>
      </c>
      <c r="D1150" t="s">
        <v>71</v>
      </c>
      <c r="E1150" t="s">
        <v>149</v>
      </c>
      <c r="F1150" t="s">
        <v>71</v>
      </c>
      <c r="G1150">
        <v>92</v>
      </c>
      <c r="H1150">
        <v>92</v>
      </c>
      <c r="I1150">
        <v>92</v>
      </c>
      <c r="J1150" t="s">
        <v>80</v>
      </c>
      <c r="K1150" t="s">
        <v>80</v>
      </c>
      <c r="L1150" t="s">
        <v>80</v>
      </c>
      <c r="M1150" t="s">
        <v>315</v>
      </c>
      <c r="N1150" t="s">
        <v>312</v>
      </c>
      <c r="O1150" t="s">
        <v>244</v>
      </c>
      <c r="P1150" t="s">
        <v>133</v>
      </c>
      <c r="Q1150">
        <v>152</v>
      </c>
      <c r="R1150" t="s">
        <v>77</v>
      </c>
      <c r="S1150" t="e" vm="39">
        <f>_FV(-3,"46")</f>
        <v>#VALUE!</v>
      </c>
      <c r="T1150" t="s">
        <v>26</v>
      </c>
    </row>
    <row r="1151" spans="1:20" x14ac:dyDescent="0.3">
      <c r="A1151" t="s">
        <v>20</v>
      </c>
      <c r="B1151" s="1">
        <v>43552</v>
      </c>
      <c r="C1151">
        <v>18</v>
      </c>
      <c r="D1151" t="s">
        <v>281</v>
      </c>
      <c r="E1151" t="s">
        <v>57</v>
      </c>
      <c r="F1151" t="s">
        <v>229</v>
      </c>
      <c r="G1151">
        <v>74</v>
      </c>
      <c r="H1151">
        <v>76</v>
      </c>
      <c r="I1151">
        <v>72</v>
      </c>
      <c r="J1151" t="s">
        <v>81</v>
      </c>
      <c r="K1151" t="s">
        <v>80</v>
      </c>
      <c r="L1151" t="s">
        <v>49</v>
      </c>
      <c r="M1151" t="s">
        <v>232</v>
      </c>
      <c r="N1151" t="s">
        <v>137</v>
      </c>
      <c r="O1151" t="s">
        <v>130</v>
      </c>
      <c r="P1151" t="s">
        <v>86</v>
      </c>
      <c r="Q1151">
        <v>230</v>
      </c>
      <c r="R1151" t="s">
        <v>151</v>
      </c>
      <c r="S1151" t="s">
        <v>968</v>
      </c>
      <c r="T1151" t="s">
        <v>26</v>
      </c>
    </row>
    <row r="1152" spans="1:20" x14ac:dyDescent="0.3">
      <c r="A1152" t="s">
        <v>20</v>
      </c>
      <c r="B1152" s="1">
        <v>43552</v>
      </c>
      <c r="C1152">
        <v>0</v>
      </c>
      <c r="D1152" t="s">
        <v>107</v>
      </c>
      <c r="E1152" t="s">
        <v>157</v>
      </c>
      <c r="F1152" t="s">
        <v>107</v>
      </c>
      <c r="G1152">
        <v>89</v>
      </c>
      <c r="H1152">
        <v>89</v>
      </c>
      <c r="I1152">
        <v>83</v>
      </c>
      <c r="J1152" t="s">
        <v>65</v>
      </c>
      <c r="K1152" t="s">
        <v>65</v>
      </c>
      <c r="L1152" t="s">
        <v>49</v>
      </c>
      <c r="M1152" t="s">
        <v>141</v>
      </c>
      <c r="N1152" t="s">
        <v>141</v>
      </c>
      <c r="O1152" t="s">
        <v>142</v>
      </c>
      <c r="P1152" t="s">
        <v>70</v>
      </c>
      <c r="Q1152">
        <v>161</v>
      </c>
      <c r="R1152" t="s">
        <v>154</v>
      </c>
      <c r="S1152" t="e" vm="1">
        <f>_FV(-3,"32")</f>
        <v>#VALUE!</v>
      </c>
      <c r="T1152" t="s">
        <v>26</v>
      </c>
    </row>
    <row r="1153" spans="1:20" x14ac:dyDescent="0.3">
      <c r="A1153" t="s">
        <v>20</v>
      </c>
      <c r="B1153" s="1">
        <v>43552</v>
      </c>
      <c r="C1153">
        <v>16</v>
      </c>
      <c r="D1153" t="s">
        <v>27</v>
      </c>
      <c r="E1153" t="s">
        <v>27</v>
      </c>
      <c r="F1153" t="s">
        <v>321</v>
      </c>
      <c r="G1153">
        <v>72</v>
      </c>
      <c r="H1153">
        <v>86</v>
      </c>
      <c r="I1153">
        <v>71</v>
      </c>
      <c r="J1153" t="s">
        <v>73</v>
      </c>
      <c r="K1153" t="s">
        <v>121</v>
      </c>
      <c r="L1153" t="s">
        <v>28</v>
      </c>
      <c r="M1153" t="s">
        <v>193</v>
      </c>
      <c r="N1153" t="s">
        <v>329</v>
      </c>
      <c r="O1153" t="s">
        <v>193</v>
      </c>
      <c r="P1153" t="s">
        <v>134</v>
      </c>
      <c r="Q1153">
        <v>173</v>
      </c>
      <c r="R1153" t="s">
        <v>151</v>
      </c>
      <c r="S1153" t="s">
        <v>969</v>
      </c>
      <c r="T1153" t="s">
        <v>26</v>
      </c>
    </row>
    <row r="1154" spans="1:20" x14ac:dyDescent="0.3">
      <c r="A1154" t="s">
        <v>20</v>
      </c>
      <c r="B1154" s="1">
        <v>43552</v>
      </c>
      <c r="C1154">
        <v>1</v>
      </c>
      <c r="D1154" t="s">
        <v>149</v>
      </c>
      <c r="E1154" t="s">
        <v>107</v>
      </c>
      <c r="F1154" t="s">
        <v>149</v>
      </c>
      <c r="G1154">
        <v>91</v>
      </c>
      <c r="H1154">
        <v>91</v>
      </c>
      <c r="I1154">
        <v>89</v>
      </c>
      <c r="J1154" t="s">
        <v>109</v>
      </c>
      <c r="K1154" t="s">
        <v>109</v>
      </c>
      <c r="L1154" t="s">
        <v>65</v>
      </c>
      <c r="M1154" t="s">
        <v>315</v>
      </c>
      <c r="N1154" t="s">
        <v>315</v>
      </c>
      <c r="O1154" t="s">
        <v>141</v>
      </c>
      <c r="P1154" t="s">
        <v>67</v>
      </c>
      <c r="Q1154">
        <v>162</v>
      </c>
      <c r="R1154" t="s">
        <v>176</v>
      </c>
      <c r="S1154" t="e" vm="28">
        <f>_FV(-3,"52")</f>
        <v>#VALUE!</v>
      </c>
      <c r="T1154" t="s">
        <v>26</v>
      </c>
    </row>
    <row r="1155" spans="1:20" x14ac:dyDescent="0.3">
      <c r="A1155" t="s">
        <v>20</v>
      </c>
      <c r="B1155" s="1">
        <v>43552</v>
      </c>
      <c r="C1155">
        <v>4</v>
      </c>
      <c r="D1155" t="s">
        <v>71</v>
      </c>
      <c r="E1155" t="s">
        <v>135</v>
      </c>
      <c r="F1155" t="s">
        <v>71</v>
      </c>
      <c r="G1155">
        <v>92</v>
      </c>
      <c r="H1155">
        <v>92</v>
      </c>
      <c r="I1155">
        <v>92</v>
      </c>
      <c r="J1155" t="s">
        <v>109</v>
      </c>
      <c r="K1155" t="s">
        <v>63</v>
      </c>
      <c r="L1155" t="s">
        <v>109</v>
      </c>
      <c r="M1155" t="s">
        <v>90</v>
      </c>
      <c r="N1155" t="s">
        <v>315</v>
      </c>
      <c r="O1155" t="s">
        <v>90</v>
      </c>
      <c r="P1155" t="s">
        <v>67</v>
      </c>
      <c r="Q1155">
        <v>139</v>
      </c>
      <c r="R1155" t="s">
        <v>60</v>
      </c>
      <c r="S1155" t="e" vm="66">
        <f>_FV(-3,"31")</f>
        <v>#VALUE!</v>
      </c>
      <c r="T1155" t="s">
        <v>26</v>
      </c>
    </row>
    <row r="1156" spans="1:20" x14ac:dyDescent="0.3">
      <c r="A1156" t="s">
        <v>20</v>
      </c>
      <c r="B1156" s="1">
        <v>43552</v>
      </c>
      <c r="C1156">
        <v>15</v>
      </c>
      <c r="D1156" t="s">
        <v>321</v>
      </c>
      <c r="E1156" t="s">
        <v>228</v>
      </c>
      <c r="F1156" t="s">
        <v>333</v>
      </c>
      <c r="G1156">
        <v>86</v>
      </c>
      <c r="H1156">
        <v>90</v>
      </c>
      <c r="I1156">
        <v>82</v>
      </c>
      <c r="J1156" t="s">
        <v>88</v>
      </c>
      <c r="K1156" t="s">
        <v>71</v>
      </c>
      <c r="L1156" t="s">
        <v>109</v>
      </c>
      <c r="M1156" t="s">
        <v>329</v>
      </c>
      <c r="N1156" t="s">
        <v>407</v>
      </c>
      <c r="O1156" t="s">
        <v>329</v>
      </c>
      <c r="P1156" t="s">
        <v>128</v>
      </c>
      <c r="Q1156">
        <v>193</v>
      </c>
      <c r="R1156" t="s">
        <v>403</v>
      </c>
      <c r="S1156" t="s">
        <v>970</v>
      </c>
      <c r="T1156" t="s">
        <v>67</v>
      </c>
    </row>
    <row r="1157" spans="1:20" x14ac:dyDescent="0.3">
      <c r="A1157" t="s">
        <v>20</v>
      </c>
      <c r="B1157" s="1">
        <v>43552</v>
      </c>
      <c r="C1157">
        <v>11</v>
      </c>
      <c r="D1157" t="s">
        <v>149</v>
      </c>
      <c r="E1157" t="s">
        <v>107</v>
      </c>
      <c r="F1157" t="s">
        <v>58</v>
      </c>
      <c r="G1157">
        <v>92</v>
      </c>
      <c r="H1157">
        <v>92</v>
      </c>
      <c r="I1157">
        <v>91</v>
      </c>
      <c r="J1157" t="s">
        <v>63</v>
      </c>
      <c r="K1157" t="s">
        <v>63</v>
      </c>
      <c r="L1157" t="s">
        <v>99</v>
      </c>
      <c r="M1157" t="s">
        <v>276</v>
      </c>
      <c r="N1157" t="s">
        <v>276</v>
      </c>
      <c r="O1157" t="s">
        <v>244</v>
      </c>
      <c r="P1157" t="s">
        <v>115</v>
      </c>
      <c r="Q1157">
        <v>151</v>
      </c>
      <c r="R1157" t="s">
        <v>54</v>
      </c>
      <c r="S1157" t="s">
        <v>971</v>
      </c>
      <c r="T1157" t="s">
        <v>270</v>
      </c>
    </row>
    <row r="1158" spans="1:20" x14ac:dyDescent="0.3">
      <c r="A1158" t="s">
        <v>20</v>
      </c>
      <c r="B1158" s="1">
        <v>43552</v>
      </c>
      <c r="C1158">
        <v>5</v>
      </c>
      <c r="D1158" t="s">
        <v>148</v>
      </c>
      <c r="E1158" t="s">
        <v>71</v>
      </c>
      <c r="F1158" t="s">
        <v>148</v>
      </c>
      <c r="G1158">
        <v>93</v>
      </c>
      <c r="H1158">
        <v>93</v>
      </c>
      <c r="I1158">
        <v>92</v>
      </c>
      <c r="J1158" t="s">
        <v>109</v>
      </c>
      <c r="K1158" t="s">
        <v>109</v>
      </c>
      <c r="L1158" t="s">
        <v>73</v>
      </c>
      <c r="M1158" t="s">
        <v>123</v>
      </c>
      <c r="N1158" t="s">
        <v>90</v>
      </c>
      <c r="O1158" t="s">
        <v>82</v>
      </c>
      <c r="P1158" t="s">
        <v>111</v>
      </c>
      <c r="Q1158">
        <v>142</v>
      </c>
      <c r="R1158" t="s">
        <v>112</v>
      </c>
      <c r="S1158" t="e" vm="66">
        <f>_FV(-3,"31")</f>
        <v>#VALUE!</v>
      </c>
      <c r="T1158" t="s">
        <v>26</v>
      </c>
    </row>
    <row r="1159" spans="1:20" x14ac:dyDescent="0.3">
      <c r="A1159" t="s">
        <v>20</v>
      </c>
      <c r="B1159" s="1">
        <v>43552</v>
      </c>
      <c r="C1159">
        <v>19</v>
      </c>
      <c r="D1159" t="s">
        <v>256</v>
      </c>
      <c r="E1159" t="s">
        <v>256</v>
      </c>
      <c r="F1159" t="s">
        <v>206</v>
      </c>
      <c r="G1159">
        <v>80</v>
      </c>
      <c r="H1159">
        <v>80</v>
      </c>
      <c r="I1159">
        <v>74</v>
      </c>
      <c r="J1159" t="s">
        <v>95</v>
      </c>
      <c r="K1159" t="s">
        <v>95</v>
      </c>
      <c r="L1159" t="s">
        <v>81</v>
      </c>
      <c r="M1159" t="s">
        <v>52</v>
      </c>
      <c r="N1159" t="s">
        <v>232</v>
      </c>
      <c r="O1159" t="s">
        <v>131</v>
      </c>
      <c r="P1159" t="s">
        <v>128</v>
      </c>
      <c r="Q1159">
        <v>222</v>
      </c>
      <c r="R1159" t="s">
        <v>143</v>
      </c>
      <c r="S1159" t="s">
        <v>972</v>
      </c>
      <c r="T1159" t="s">
        <v>26</v>
      </c>
    </row>
    <row r="1160" spans="1:20" x14ac:dyDescent="0.3">
      <c r="A1160" t="s">
        <v>20</v>
      </c>
      <c r="B1160" s="1">
        <v>43552</v>
      </c>
      <c r="C1160">
        <v>7</v>
      </c>
      <c r="D1160" t="s">
        <v>95</v>
      </c>
      <c r="E1160" t="s">
        <v>121</v>
      </c>
      <c r="F1160" t="s">
        <v>95</v>
      </c>
      <c r="G1160">
        <v>92</v>
      </c>
      <c r="H1160">
        <v>92</v>
      </c>
      <c r="I1160">
        <v>90</v>
      </c>
      <c r="J1160" t="s">
        <v>81</v>
      </c>
      <c r="K1160" t="s">
        <v>65</v>
      </c>
      <c r="L1160" t="s">
        <v>99</v>
      </c>
      <c r="M1160" t="s">
        <v>150</v>
      </c>
      <c r="N1160" t="s">
        <v>123</v>
      </c>
      <c r="O1160" t="s">
        <v>254</v>
      </c>
      <c r="P1160" t="s">
        <v>70</v>
      </c>
      <c r="Q1160">
        <v>163</v>
      </c>
      <c r="R1160" t="s">
        <v>143</v>
      </c>
      <c r="S1160" t="e" vm="10">
        <f>_FV(-3,"06")</f>
        <v>#VALUE!</v>
      </c>
      <c r="T1160" t="s">
        <v>26</v>
      </c>
    </row>
    <row r="1161" spans="1:20" x14ac:dyDescent="0.3">
      <c r="A1161" t="s">
        <v>20</v>
      </c>
      <c r="B1161" s="1">
        <v>43552</v>
      </c>
      <c r="C1161">
        <v>12</v>
      </c>
      <c r="D1161" t="s">
        <v>265</v>
      </c>
      <c r="E1161" t="s">
        <v>285</v>
      </c>
      <c r="F1161" t="s">
        <v>149</v>
      </c>
      <c r="G1161">
        <v>80</v>
      </c>
      <c r="H1161">
        <v>92</v>
      </c>
      <c r="I1161">
        <v>79</v>
      </c>
      <c r="J1161" t="s">
        <v>28</v>
      </c>
      <c r="K1161" t="s">
        <v>79</v>
      </c>
      <c r="L1161" t="s">
        <v>81</v>
      </c>
      <c r="M1161" t="s">
        <v>386</v>
      </c>
      <c r="N1161" t="s">
        <v>386</v>
      </c>
      <c r="O1161" t="s">
        <v>276</v>
      </c>
      <c r="P1161" t="s">
        <v>176</v>
      </c>
      <c r="Q1161">
        <v>158</v>
      </c>
      <c r="R1161" t="s">
        <v>287</v>
      </c>
      <c r="S1161" t="s">
        <v>973</v>
      </c>
      <c r="T1161" t="s">
        <v>26</v>
      </c>
    </row>
    <row r="1162" spans="1:20" x14ac:dyDescent="0.3">
      <c r="A1162" t="s">
        <v>20</v>
      </c>
      <c r="B1162" s="1">
        <v>43552</v>
      </c>
      <c r="C1162">
        <v>20</v>
      </c>
      <c r="D1162" t="s">
        <v>285</v>
      </c>
      <c r="E1162" t="s">
        <v>275</v>
      </c>
      <c r="F1162" t="s">
        <v>285</v>
      </c>
      <c r="G1162">
        <v>77</v>
      </c>
      <c r="H1162">
        <v>80</v>
      </c>
      <c r="I1162">
        <v>75</v>
      </c>
      <c r="J1162" t="s">
        <v>99</v>
      </c>
      <c r="K1162" t="s">
        <v>88</v>
      </c>
      <c r="L1162" t="s">
        <v>99</v>
      </c>
      <c r="M1162" t="s">
        <v>190</v>
      </c>
      <c r="N1162" t="s">
        <v>130</v>
      </c>
      <c r="O1162" t="s">
        <v>52</v>
      </c>
      <c r="P1162" t="s">
        <v>271</v>
      </c>
      <c r="Q1162">
        <v>206</v>
      </c>
      <c r="R1162" t="s">
        <v>375</v>
      </c>
      <c r="S1162" t="s">
        <v>974</v>
      </c>
      <c r="T1162" t="s">
        <v>26</v>
      </c>
    </row>
    <row r="1163" spans="1:20" x14ac:dyDescent="0.3">
      <c r="A1163" t="s">
        <v>20</v>
      </c>
      <c r="B1163" s="1">
        <v>43552</v>
      </c>
      <c r="C1163">
        <v>8</v>
      </c>
      <c r="D1163" t="s">
        <v>58</v>
      </c>
      <c r="E1163" t="s">
        <v>95</v>
      </c>
      <c r="F1163" t="s">
        <v>58</v>
      </c>
      <c r="G1163">
        <v>92</v>
      </c>
      <c r="H1163">
        <v>92</v>
      </c>
      <c r="I1163">
        <v>92</v>
      </c>
      <c r="J1163" t="s">
        <v>81</v>
      </c>
      <c r="K1163" t="s">
        <v>28</v>
      </c>
      <c r="L1163" t="s">
        <v>99</v>
      </c>
      <c r="M1163" t="s">
        <v>82</v>
      </c>
      <c r="N1163" t="s">
        <v>82</v>
      </c>
      <c r="O1163" t="s">
        <v>150</v>
      </c>
      <c r="P1163" t="s">
        <v>67</v>
      </c>
      <c r="Q1163">
        <v>158</v>
      </c>
      <c r="R1163" t="s">
        <v>116</v>
      </c>
      <c r="S1163" t="e" vm="31">
        <f>_FV(-2,"71")</f>
        <v>#VALUE!</v>
      </c>
      <c r="T1163" t="s">
        <v>26</v>
      </c>
    </row>
    <row r="1164" spans="1:20" x14ac:dyDescent="0.3">
      <c r="A1164" t="s">
        <v>20</v>
      </c>
      <c r="B1164" s="1">
        <v>43552</v>
      </c>
      <c r="C1164">
        <v>14</v>
      </c>
      <c r="D1164" t="s">
        <v>279</v>
      </c>
      <c r="E1164" t="s">
        <v>185</v>
      </c>
      <c r="F1164" t="s">
        <v>279</v>
      </c>
      <c r="G1164">
        <v>82</v>
      </c>
      <c r="H1164">
        <v>83</v>
      </c>
      <c r="I1164">
        <v>74</v>
      </c>
      <c r="J1164" t="s">
        <v>109</v>
      </c>
      <c r="K1164" t="s">
        <v>87</v>
      </c>
      <c r="L1164" t="s">
        <v>100</v>
      </c>
      <c r="M1164" t="s">
        <v>407</v>
      </c>
      <c r="N1164" t="s">
        <v>433</v>
      </c>
      <c r="O1164" t="s">
        <v>363</v>
      </c>
      <c r="P1164" t="s">
        <v>77</v>
      </c>
      <c r="Q1164">
        <v>201</v>
      </c>
      <c r="R1164" t="s">
        <v>55</v>
      </c>
      <c r="S1164" t="s">
        <v>975</v>
      </c>
      <c r="T1164" t="s">
        <v>26</v>
      </c>
    </row>
    <row r="1165" spans="1:20" x14ac:dyDescent="0.3">
      <c r="A1165" t="s">
        <v>20</v>
      </c>
      <c r="B1165" s="1">
        <v>43552</v>
      </c>
      <c r="C1165">
        <v>9</v>
      </c>
      <c r="D1165" t="s">
        <v>58</v>
      </c>
      <c r="E1165" t="s">
        <v>95</v>
      </c>
      <c r="F1165" t="s">
        <v>58</v>
      </c>
      <c r="G1165">
        <v>93</v>
      </c>
      <c r="H1165">
        <v>93</v>
      </c>
      <c r="I1165">
        <v>92</v>
      </c>
      <c r="J1165" t="s">
        <v>28</v>
      </c>
      <c r="K1165" t="s">
        <v>28</v>
      </c>
      <c r="L1165" t="s">
        <v>81</v>
      </c>
      <c r="M1165" t="s">
        <v>29</v>
      </c>
      <c r="N1165" t="s">
        <v>29</v>
      </c>
      <c r="O1165" t="s">
        <v>82</v>
      </c>
      <c r="P1165" t="s">
        <v>70</v>
      </c>
      <c r="Q1165">
        <v>155</v>
      </c>
      <c r="R1165" t="s">
        <v>183</v>
      </c>
      <c r="S1165" t="e" vm="9">
        <f>_FV(-2,"70")</f>
        <v>#VALUE!</v>
      </c>
      <c r="T1165" t="s">
        <v>26</v>
      </c>
    </row>
    <row r="1166" spans="1:20" x14ac:dyDescent="0.3">
      <c r="A1166" t="s">
        <v>20</v>
      </c>
      <c r="B1166" s="1">
        <v>43552</v>
      </c>
      <c r="C1166">
        <v>13</v>
      </c>
      <c r="D1166" t="s">
        <v>229</v>
      </c>
      <c r="E1166" t="s">
        <v>215</v>
      </c>
      <c r="F1166" t="s">
        <v>310</v>
      </c>
      <c r="G1166">
        <v>76</v>
      </c>
      <c r="H1166">
        <v>82</v>
      </c>
      <c r="I1166">
        <v>72</v>
      </c>
      <c r="J1166" t="s">
        <v>99</v>
      </c>
      <c r="K1166" t="s">
        <v>79</v>
      </c>
      <c r="L1166" t="s">
        <v>100</v>
      </c>
      <c r="M1166" t="s">
        <v>407</v>
      </c>
      <c r="N1166" t="s">
        <v>407</v>
      </c>
      <c r="O1166" t="s">
        <v>386</v>
      </c>
      <c r="P1166" t="s">
        <v>176</v>
      </c>
      <c r="Q1166">
        <v>163</v>
      </c>
      <c r="R1166" t="s">
        <v>287</v>
      </c>
      <c r="S1166" t="s">
        <v>976</v>
      </c>
      <c r="T1166" t="s">
        <v>26</v>
      </c>
    </row>
    <row r="1167" spans="1:20" x14ac:dyDescent="0.3">
      <c r="A1167" t="s">
        <v>20</v>
      </c>
      <c r="B1167" s="1">
        <v>43552</v>
      </c>
      <c r="C1167">
        <v>22</v>
      </c>
      <c r="D1167" t="s">
        <v>356</v>
      </c>
      <c r="E1167" t="s">
        <v>229</v>
      </c>
      <c r="F1167" t="s">
        <v>356</v>
      </c>
      <c r="G1167">
        <v>87</v>
      </c>
      <c r="H1167">
        <v>87</v>
      </c>
      <c r="I1167">
        <v>75</v>
      </c>
      <c r="J1167" t="s">
        <v>109</v>
      </c>
      <c r="K1167" t="s">
        <v>63</v>
      </c>
      <c r="L1167" t="s">
        <v>89</v>
      </c>
      <c r="M1167" t="s">
        <v>137</v>
      </c>
      <c r="N1167" t="s">
        <v>137</v>
      </c>
      <c r="O1167" t="s">
        <v>232</v>
      </c>
      <c r="P1167" t="s">
        <v>83</v>
      </c>
      <c r="Q1167">
        <v>177</v>
      </c>
      <c r="R1167" t="s">
        <v>476</v>
      </c>
      <c r="S1167" t="s">
        <v>977</v>
      </c>
      <c r="T1167" t="s">
        <v>26</v>
      </c>
    </row>
    <row r="1168" spans="1:20" x14ac:dyDescent="0.3">
      <c r="A1168" t="s">
        <v>20</v>
      </c>
      <c r="B1168" s="1">
        <v>43552</v>
      </c>
      <c r="C1168">
        <v>21</v>
      </c>
      <c r="D1168" t="s">
        <v>229</v>
      </c>
      <c r="E1168" t="s">
        <v>229</v>
      </c>
      <c r="F1168" t="s">
        <v>239</v>
      </c>
      <c r="G1168">
        <v>80</v>
      </c>
      <c r="H1168">
        <v>81</v>
      </c>
      <c r="I1168">
        <v>74</v>
      </c>
      <c r="J1168" t="s">
        <v>63</v>
      </c>
      <c r="K1168" t="s">
        <v>87</v>
      </c>
      <c r="L1168" t="s">
        <v>361</v>
      </c>
      <c r="M1168" t="s">
        <v>130</v>
      </c>
      <c r="N1168" t="s">
        <v>66</v>
      </c>
      <c r="O1168" t="s">
        <v>190</v>
      </c>
      <c r="P1168" t="s">
        <v>104</v>
      </c>
      <c r="Q1168">
        <v>213</v>
      </c>
      <c r="R1168" t="s">
        <v>336</v>
      </c>
      <c r="S1168" t="s">
        <v>978</v>
      </c>
      <c r="T1168" t="s">
        <v>26</v>
      </c>
    </row>
    <row r="1169" spans="1:20" x14ac:dyDescent="0.3">
      <c r="A1169" t="s">
        <v>20</v>
      </c>
      <c r="B1169" s="1">
        <v>43552</v>
      </c>
      <c r="C1169">
        <v>23</v>
      </c>
      <c r="D1169" t="s">
        <v>272</v>
      </c>
      <c r="E1169" t="s">
        <v>356</v>
      </c>
      <c r="F1169" t="s">
        <v>108</v>
      </c>
      <c r="G1169">
        <v>89</v>
      </c>
      <c r="H1169">
        <v>89</v>
      </c>
      <c r="I1169">
        <v>86</v>
      </c>
      <c r="J1169" t="s">
        <v>109</v>
      </c>
      <c r="K1169" t="s">
        <v>80</v>
      </c>
      <c r="L1169" t="s">
        <v>65</v>
      </c>
      <c r="M1169" t="s">
        <v>328</v>
      </c>
      <c r="N1169" t="s">
        <v>328</v>
      </c>
      <c r="O1169" t="s">
        <v>137</v>
      </c>
      <c r="P1169" t="s">
        <v>124</v>
      </c>
      <c r="Q1169">
        <v>180</v>
      </c>
      <c r="R1169" t="s">
        <v>151</v>
      </c>
      <c r="S1169" t="e" vm="99">
        <f>_FV(-2,"91")</f>
        <v>#VALUE!</v>
      </c>
      <c r="T1169" t="s">
        <v>26</v>
      </c>
    </row>
    <row r="1170" spans="1:20" x14ac:dyDescent="0.3">
      <c r="A1170" t="s">
        <v>20</v>
      </c>
      <c r="B1170" s="1">
        <v>43553</v>
      </c>
      <c r="C1170">
        <v>10</v>
      </c>
      <c r="D1170" t="s">
        <v>121</v>
      </c>
      <c r="E1170" t="s">
        <v>121</v>
      </c>
      <c r="F1170" t="s">
        <v>118</v>
      </c>
      <c r="G1170">
        <v>91</v>
      </c>
      <c r="H1170">
        <v>91</v>
      </c>
      <c r="I1170">
        <v>90</v>
      </c>
      <c r="J1170" t="s">
        <v>119</v>
      </c>
      <c r="K1170" t="s">
        <v>119</v>
      </c>
      <c r="L1170" t="s">
        <v>81</v>
      </c>
      <c r="M1170" t="s">
        <v>193</v>
      </c>
      <c r="N1170" t="s">
        <v>193</v>
      </c>
      <c r="O1170" t="s">
        <v>142</v>
      </c>
      <c r="P1170" t="s">
        <v>70</v>
      </c>
      <c r="Q1170">
        <v>154</v>
      </c>
      <c r="R1170" t="s">
        <v>147</v>
      </c>
      <c r="S1170" t="s">
        <v>979</v>
      </c>
      <c r="T1170" t="s">
        <v>26</v>
      </c>
    </row>
    <row r="1171" spans="1:20" x14ac:dyDescent="0.3">
      <c r="A1171" t="s">
        <v>20</v>
      </c>
      <c r="B1171" s="1">
        <v>43553</v>
      </c>
      <c r="C1171">
        <v>22</v>
      </c>
      <c r="D1171" t="s">
        <v>192</v>
      </c>
      <c r="E1171" t="s">
        <v>192</v>
      </c>
      <c r="F1171" t="s">
        <v>286</v>
      </c>
      <c r="G1171">
        <v>89</v>
      </c>
      <c r="H1171">
        <v>90</v>
      </c>
      <c r="I1171">
        <v>87</v>
      </c>
      <c r="J1171" t="s">
        <v>62</v>
      </c>
      <c r="K1171" t="s">
        <v>62</v>
      </c>
      <c r="L1171" t="s">
        <v>136</v>
      </c>
      <c r="M1171" t="s">
        <v>45</v>
      </c>
      <c r="N1171" t="s">
        <v>45</v>
      </c>
      <c r="O1171" t="s">
        <v>59</v>
      </c>
      <c r="P1171" t="s">
        <v>111</v>
      </c>
      <c r="Q1171">
        <v>195</v>
      </c>
      <c r="R1171" t="s">
        <v>24</v>
      </c>
      <c r="S1171" t="s">
        <v>980</v>
      </c>
      <c r="T1171" t="s">
        <v>26</v>
      </c>
    </row>
    <row r="1172" spans="1:20" x14ac:dyDescent="0.3">
      <c r="A1172" t="s">
        <v>20</v>
      </c>
      <c r="B1172" s="1">
        <v>43553</v>
      </c>
      <c r="C1172">
        <v>21</v>
      </c>
      <c r="D1172" t="s">
        <v>187</v>
      </c>
      <c r="E1172" t="s">
        <v>195</v>
      </c>
      <c r="F1172" t="s">
        <v>156</v>
      </c>
      <c r="G1172">
        <v>87</v>
      </c>
      <c r="H1172">
        <v>92</v>
      </c>
      <c r="I1172">
        <v>82</v>
      </c>
      <c r="J1172" t="s">
        <v>136</v>
      </c>
      <c r="K1172" t="s">
        <v>62</v>
      </c>
      <c r="L1172" t="s">
        <v>63</v>
      </c>
      <c r="M1172" t="s">
        <v>59</v>
      </c>
      <c r="N1172" t="s">
        <v>59</v>
      </c>
      <c r="O1172" t="s">
        <v>39</v>
      </c>
      <c r="P1172" t="s">
        <v>105</v>
      </c>
      <c r="Q1172">
        <v>113</v>
      </c>
      <c r="R1172" t="s">
        <v>179</v>
      </c>
      <c r="S1172" t="s">
        <v>981</v>
      </c>
      <c r="T1172" t="s">
        <v>26</v>
      </c>
    </row>
    <row r="1173" spans="1:20" x14ac:dyDescent="0.3">
      <c r="A1173" t="s">
        <v>20</v>
      </c>
      <c r="B1173" s="1">
        <v>43553</v>
      </c>
      <c r="C1173">
        <v>14</v>
      </c>
      <c r="D1173" t="s">
        <v>219</v>
      </c>
      <c r="E1173" t="s">
        <v>219</v>
      </c>
      <c r="F1173" t="s">
        <v>228</v>
      </c>
      <c r="G1173">
        <v>72</v>
      </c>
      <c r="H1173">
        <v>78</v>
      </c>
      <c r="I1173">
        <v>71</v>
      </c>
      <c r="J1173" t="s">
        <v>65</v>
      </c>
      <c r="K1173" t="s">
        <v>65</v>
      </c>
      <c r="L1173" t="s">
        <v>345</v>
      </c>
      <c r="M1173" t="s">
        <v>308</v>
      </c>
      <c r="N1173" t="s">
        <v>283</v>
      </c>
      <c r="O1173" t="s">
        <v>308</v>
      </c>
      <c r="P1173" t="s">
        <v>127</v>
      </c>
      <c r="Q1173">
        <v>180</v>
      </c>
      <c r="R1173" t="s">
        <v>428</v>
      </c>
      <c r="S1173" t="s">
        <v>982</v>
      </c>
      <c r="T1173" t="s">
        <v>26</v>
      </c>
    </row>
    <row r="1174" spans="1:20" x14ac:dyDescent="0.3">
      <c r="A1174" t="s">
        <v>20</v>
      </c>
      <c r="B1174" s="1">
        <v>43553</v>
      </c>
      <c r="C1174">
        <v>6</v>
      </c>
      <c r="D1174" t="s">
        <v>148</v>
      </c>
      <c r="E1174" t="s">
        <v>148</v>
      </c>
      <c r="F1174" t="s">
        <v>118</v>
      </c>
      <c r="G1174">
        <v>92</v>
      </c>
      <c r="H1174">
        <v>92</v>
      </c>
      <c r="I1174">
        <v>91</v>
      </c>
      <c r="J1174" t="s">
        <v>65</v>
      </c>
      <c r="K1174" t="s">
        <v>65</v>
      </c>
      <c r="L1174" t="s">
        <v>64</v>
      </c>
      <c r="M1174" t="s">
        <v>209</v>
      </c>
      <c r="N1174" t="s">
        <v>141</v>
      </c>
      <c r="O1174" t="s">
        <v>123</v>
      </c>
      <c r="P1174" t="s">
        <v>105</v>
      </c>
      <c r="Q1174">
        <v>145</v>
      </c>
      <c r="R1174" t="s">
        <v>104</v>
      </c>
      <c r="S1174" t="e" vm="7">
        <f>_FV(-3,"24")</f>
        <v>#VALUE!</v>
      </c>
      <c r="T1174" t="s">
        <v>26</v>
      </c>
    </row>
    <row r="1175" spans="1:20" x14ac:dyDescent="0.3">
      <c r="A1175" t="s">
        <v>20</v>
      </c>
      <c r="B1175" s="1">
        <v>43553</v>
      </c>
      <c r="C1175">
        <v>20</v>
      </c>
      <c r="D1175" t="s">
        <v>156</v>
      </c>
      <c r="E1175" t="s">
        <v>156</v>
      </c>
      <c r="F1175" t="s">
        <v>87</v>
      </c>
      <c r="G1175">
        <v>92</v>
      </c>
      <c r="H1175">
        <v>94</v>
      </c>
      <c r="I1175">
        <v>86</v>
      </c>
      <c r="J1175" t="s">
        <v>95</v>
      </c>
      <c r="K1175" t="s">
        <v>95</v>
      </c>
      <c r="L1175" t="s">
        <v>163</v>
      </c>
      <c r="M1175" t="s">
        <v>39</v>
      </c>
      <c r="N1175" t="s">
        <v>190</v>
      </c>
      <c r="O1175" t="s">
        <v>51</v>
      </c>
      <c r="P1175" t="s">
        <v>97</v>
      </c>
      <c r="Q1175">
        <v>195</v>
      </c>
      <c r="R1175" t="s">
        <v>437</v>
      </c>
      <c r="S1175" t="s">
        <v>983</v>
      </c>
      <c r="T1175" t="s">
        <v>552</v>
      </c>
    </row>
    <row r="1176" spans="1:20" x14ac:dyDescent="0.3">
      <c r="A1176" t="s">
        <v>20</v>
      </c>
      <c r="B1176" s="1">
        <v>43553</v>
      </c>
      <c r="C1176">
        <v>18</v>
      </c>
      <c r="D1176" t="s">
        <v>342</v>
      </c>
      <c r="E1176" t="s">
        <v>34</v>
      </c>
      <c r="F1176" t="s">
        <v>192</v>
      </c>
      <c r="G1176">
        <v>63</v>
      </c>
      <c r="H1176">
        <v>80</v>
      </c>
      <c r="I1176">
        <v>62</v>
      </c>
      <c r="J1176" t="s">
        <v>44</v>
      </c>
      <c r="K1176" t="s">
        <v>80</v>
      </c>
      <c r="L1176" t="s">
        <v>396</v>
      </c>
      <c r="M1176" t="s">
        <v>140</v>
      </c>
      <c r="N1176" t="s">
        <v>132</v>
      </c>
      <c r="O1176" t="s">
        <v>140</v>
      </c>
      <c r="P1176" t="s">
        <v>86</v>
      </c>
      <c r="Q1176">
        <v>164</v>
      </c>
      <c r="R1176" t="s">
        <v>984</v>
      </c>
      <c r="S1176" t="s">
        <v>985</v>
      </c>
      <c r="T1176" t="s">
        <v>26</v>
      </c>
    </row>
    <row r="1177" spans="1:20" x14ac:dyDescent="0.3">
      <c r="A1177" t="s">
        <v>20</v>
      </c>
      <c r="B1177" s="1">
        <v>43553</v>
      </c>
      <c r="C1177">
        <v>19</v>
      </c>
      <c r="D1177" t="s">
        <v>121</v>
      </c>
      <c r="E1177" t="s">
        <v>32</v>
      </c>
      <c r="F1177" t="s">
        <v>121</v>
      </c>
      <c r="G1177">
        <v>86</v>
      </c>
      <c r="H1177">
        <v>86</v>
      </c>
      <c r="I1177">
        <v>59</v>
      </c>
      <c r="J1177" t="s">
        <v>163</v>
      </c>
      <c r="K1177" t="s">
        <v>80</v>
      </c>
      <c r="L1177" t="s">
        <v>377</v>
      </c>
      <c r="M1177" t="s">
        <v>59</v>
      </c>
      <c r="N1177" t="s">
        <v>59</v>
      </c>
      <c r="O1177" t="s">
        <v>197</v>
      </c>
      <c r="P1177" t="s">
        <v>262</v>
      </c>
      <c r="Q1177">
        <v>203</v>
      </c>
      <c r="R1177" t="s">
        <v>437</v>
      </c>
      <c r="S1177" t="s">
        <v>986</v>
      </c>
      <c r="T1177" t="s">
        <v>77</v>
      </c>
    </row>
    <row r="1178" spans="1:20" x14ac:dyDescent="0.3">
      <c r="A1178" t="s">
        <v>20</v>
      </c>
      <c r="B1178" s="1">
        <v>43553</v>
      </c>
      <c r="C1178">
        <v>23</v>
      </c>
      <c r="D1178" t="s">
        <v>310</v>
      </c>
      <c r="E1178" t="s">
        <v>310</v>
      </c>
      <c r="F1178" t="s">
        <v>187</v>
      </c>
      <c r="G1178">
        <v>84</v>
      </c>
      <c r="H1178">
        <v>89</v>
      </c>
      <c r="I1178">
        <v>84</v>
      </c>
      <c r="J1178" t="s">
        <v>80</v>
      </c>
      <c r="K1178" t="s">
        <v>95</v>
      </c>
      <c r="L1178" t="s">
        <v>80</v>
      </c>
      <c r="M1178" t="s">
        <v>209</v>
      </c>
      <c r="N1178" t="s">
        <v>209</v>
      </c>
      <c r="O1178" t="s">
        <v>45</v>
      </c>
      <c r="P1178" t="s">
        <v>138</v>
      </c>
      <c r="Q1178">
        <v>189</v>
      </c>
      <c r="R1178" t="s">
        <v>24</v>
      </c>
      <c r="S1178" t="e" vm="100">
        <f>_FV(-3,"03")</f>
        <v>#VALUE!</v>
      </c>
      <c r="T1178" t="s">
        <v>26</v>
      </c>
    </row>
    <row r="1179" spans="1:20" x14ac:dyDescent="0.3">
      <c r="A1179" t="s">
        <v>20</v>
      </c>
      <c r="B1179" s="1">
        <v>43553</v>
      </c>
      <c r="C1179">
        <v>2</v>
      </c>
      <c r="D1179" t="s">
        <v>107</v>
      </c>
      <c r="E1179" t="s">
        <v>356</v>
      </c>
      <c r="F1179" t="s">
        <v>107</v>
      </c>
      <c r="G1179">
        <v>90</v>
      </c>
      <c r="H1179">
        <v>90</v>
      </c>
      <c r="I1179">
        <v>85</v>
      </c>
      <c r="J1179" t="s">
        <v>73</v>
      </c>
      <c r="K1179" t="s">
        <v>109</v>
      </c>
      <c r="L1179" t="s">
        <v>28</v>
      </c>
      <c r="M1179" t="s">
        <v>283</v>
      </c>
      <c r="N1179" t="s">
        <v>283</v>
      </c>
      <c r="O1179" t="s">
        <v>273</v>
      </c>
      <c r="P1179" t="s">
        <v>60</v>
      </c>
      <c r="Q1179">
        <v>195</v>
      </c>
      <c r="R1179" t="s">
        <v>476</v>
      </c>
      <c r="S1179" t="e" vm="7">
        <f>_FV(-2,"24")</f>
        <v>#VALUE!</v>
      </c>
      <c r="T1179" t="s">
        <v>26</v>
      </c>
    </row>
    <row r="1180" spans="1:20" x14ac:dyDescent="0.3">
      <c r="A1180" t="s">
        <v>20</v>
      </c>
      <c r="B1180" s="1">
        <v>43553</v>
      </c>
      <c r="C1180">
        <v>0</v>
      </c>
      <c r="D1180" t="s">
        <v>356</v>
      </c>
      <c r="E1180" t="s">
        <v>356</v>
      </c>
      <c r="F1180" t="s">
        <v>114</v>
      </c>
      <c r="G1180">
        <v>84</v>
      </c>
      <c r="H1180">
        <v>89</v>
      </c>
      <c r="I1180">
        <v>84</v>
      </c>
      <c r="J1180" t="s">
        <v>81</v>
      </c>
      <c r="K1180" t="s">
        <v>80</v>
      </c>
      <c r="L1180" t="s">
        <v>81</v>
      </c>
      <c r="M1180" t="s">
        <v>311</v>
      </c>
      <c r="N1180" t="s">
        <v>311</v>
      </c>
      <c r="O1180" t="s">
        <v>328</v>
      </c>
      <c r="P1180" t="s">
        <v>101</v>
      </c>
      <c r="Q1180">
        <v>183</v>
      </c>
      <c r="R1180" t="s">
        <v>403</v>
      </c>
      <c r="S1180" t="e" vm="66">
        <f>_FV(-2,"31")</f>
        <v>#VALUE!</v>
      </c>
      <c r="T1180" t="s">
        <v>26</v>
      </c>
    </row>
    <row r="1181" spans="1:20" x14ac:dyDescent="0.3">
      <c r="A1181" t="s">
        <v>20</v>
      </c>
      <c r="B1181" s="1">
        <v>43553</v>
      </c>
      <c r="C1181">
        <v>9</v>
      </c>
      <c r="D1181" t="s">
        <v>148</v>
      </c>
      <c r="E1181" t="s">
        <v>71</v>
      </c>
      <c r="F1181" t="s">
        <v>148</v>
      </c>
      <c r="G1181">
        <v>90</v>
      </c>
      <c r="H1181">
        <v>91</v>
      </c>
      <c r="I1181">
        <v>90</v>
      </c>
      <c r="J1181" t="s">
        <v>28</v>
      </c>
      <c r="K1181" t="s">
        <v>119</v>
      </c>
      <c r="L1181" t="s">
        <v>28</v>
      </c>
      <c r="M1181" t="s">
        <v>142</v>
      </c>
      <c r="N1181" t="s">
        <v>29</v>
      </c>
      <c r="O1181" t="s">
        <v>209</v>
      </c>
      <c r="P1181" t="s">
        <v>105</v>
      </c>
      <c r="Q1181">
        <v>148</v>
      </c>
      <c r="R1181" t="s">
        <v>237</v>
      </c>
      <c r="S1181" t="e" vm="5">
        <f>_FV(-3,"33")</f>
        <v>#VALUE!</v>
      </c>
      <c r="T1181" t="s">
        <v>26</v>
      </c>
    </row>
    <row r="1182" spans="1:20" x14ac:dyDescent="0.3">
      <c r="A1182" t="s">
        <v>20</v>
      </c>
      <c r="B1182" s="1">
        <v>43553</v>
      </c>
      <c r="C1182">
        <v>3</v>
      </c>
      <c r="D1182" t="s">
        <v>149</v>
      </c>
      <c r="E1182" t="s">
        <v>107</v>
      </c>
      <c r="F1182" t="s">
        <v>135</v>
      </c>
      <c r="G1182">
        <v>89</v>
      </c>
      <c r="H1182">
        <v>90</v>
      </c>
      <c r="I1182">
        <v>89</v>
      </c>
      <c r="J1182" t="s">
        <v>64</v>
      </c>
      <c r="K1182" t="s">
        <v>73</v>
      </c>
      <c r="L1182" t="s">
        <v>28</v>
      </c>
      <c r="M1182" t="s">
        <v>273</v>
      </c>
      <c r="N1182" t="s">
        <v>283</v>
      </c>
      <c r="O1182" t="s">
        <v>273</v>
      </c>
      <c r="P1182" t="s">
        <v>268</v>
      </c>
      <c r="Q1182">
        <v>178</v>
      </c>
      <c r="R1182" t="s">
        <v>364</v>
      </c>
      <c r="S1182" t="e" vm="84">
        <f>_FV(-2,"81")</f>
        <v>#VALUE!</v>
      </c>
      <c r="T1182" t="s">
        <v>26</v>
      </c>
    </row>
    <row r="1183" spans="1:20" x14ac:dyDescent="0.3">
      <c r="A1183" t="s">
        <v>20</v>
      </c>
      <c r="B1183" s="1">
        <v>43553</v>
      </c>
      <c r="C1183">
        <v>1</v>
      </c>
      <c r="D1183" t="s">
        <v>156</v>
      </c>
      <c r="E1183" t="s">
        <v>286</v>
      </c>
      <c r="F1183" t="s">
        <v>272</v>
      </c>
      <c r="G1183">
        <v>85</v>
      </c>
      <c r="H1183">
        <v>85</v>
      </c>
      <c r="I1183">
        <v>82</v>
      </c>
      <c r="J1183" t="s">
        <v>81</v>
      </c>
      <c r="K1183" t="s">
        <v>81</v>
      </c>
      <c r="L1183" t="s">
        <v>100</v>
      </c>
      <c r="M1183" t="s">
        <v>273</v>
      </c>
      <c r="N1183" t="s">
        <v>273</v>
      </c>
      <c r="O1183" t="s">
        <v>311</v>
      </c>
      <c r="P1183" t="s">
        <v>101</v>
      </c>
      <c r="Q1183">
        <v>202</v>
      </c>
      <c r="R1183" t="s">
        <v>403</v>
      </c>
      <c r="S1183" t="e" vm="41">
        <f>_FV(-2,"78")</f>
        <v>#VALUE!</v>
      </c>
      <c r="T1183" t="s">
        <v>26</v>
      </c>
    </row>
    <row r="1184" spans="1:20" x14ac:dyDescent="0.3">
      <c r="A1184" t="s">
        <v>20</v>
      </c>
      <c r="B1184" s="1">
        <v>43553</v>
      </c>
      <c r="C1184">
        <v>7</v>
      </c>
      <c r="D1184" t="s">
        <v>148</v>
      </c>
      <c r="E1184" t="s">
        <v>121</v>
      </c>
      <c r="F1184" t="s">
        <v>148</v>
      </c>
      <c r="G1184">
        <v>91</v>
      </c>
      <c r="H1184">
        <v>92</v>
      </c>
      <c r="I1184">
        <v>91</v>
      </c>
      <c r="J1184" t="s">
        <v>119</v>
      </c>
      <c r="K1184" t="s">
        <v>65</v>
      </c>
      <c r="L1184" t="s">
        <v>119</v>
      </c>
      <c r="M1184" t="s">
        <v>209</v>
      </c>
      <c r="N1184" t="s">
        <v>142</v>
      </c>
      <c r="O1184" t="s">
        <v>96</v>
      </c>
      <c r="P1184" t="s">
        <v>67</v>
      </c>
      <c r="Q1184">
        <v>163</v>
      </c>
      <c r="R1184" t="s">
        <v>271</v>
      </c>
      <c r="S1184" t="e" vm="3">
        <f>_FV(-3,"15")</f>
        <v>#VALUE!</v>
      </c>
      <c r="T1184" t="s">
        <v>26</v>
      </c>
    </row>
    <row r="1185" spans="1:20" x14ac:dyDescent="0.3">
      <c r="A1185" t="s">
        <v>20</v>
      </c>
      <c r="B1185" s="1">
        <v>43553</v>
      </c>
      <c r="C1185">
        <v>11</v>
      </c>
      <c r="D1185" t="s">
        <v>239</v>
      </c>
      <c r="E1185" t="s">
        <v>239</v>
      </c>
      <c r="F1185" t="s">
        <v>121</v>
      </c>
      <c r="G1185">
        <v>83</v>
      </c>
      <c r="H1185">
        <v>91</v>
      </c>
      <c r="I1185">
        <v>83</v>
      </c>
      <c r="J1185" t="s">
        <v>63</v>
      </c>
      <c r="K1185" t="s">
        <v>87</v>
      </c>
      <c r="L1185" t="s">
        <v>119</v>
      </c>
      <c r="M1185" t="s">
        <v>330</v>
      </c>
      <c r="N1185" t="s">
        <v>330</v>
      </c>
      <c r="O1185" t="s">
        <v>193</v>
      </c>
      <c r="P1185" t="s">
        <v>176</v>
      </c>
      <c r="Q1185">
        <v>169</v>
      </c>
      <c r="R1185" t="s">
        <v>151</v>
      </c>
      <c r="S1185" t="s">
        <v>987</v>
      </c>
      <c r="T1185" t="s">
        <v>26</v>
      </c>
    </row>
    <row r="1186" spans="1:20" x14ac:dyDescent="0.3">
      <c r="A1186" t="s">
        <v>20</v>
      </c>
      <c r="B1186" s="1">
        <v>43553</v>
      </c>
      <c r="C1186">
        <v>4</v>
      </c>
      <c r="D1186" t="s">
        <v>135</v>
      </c>
      <c r="E1186" t="s">
        <v>149</v>
      </c>
      <c r="F1186" t="s">
        <v>135</v>
      </c>
      <c r="G1186">
        <v>89</v>
      </c>
      <c r="H1186">
        <v>89</v>
      </c>
      <c r="I1186">
        <v>89</v>
      </c>
      <c r="J1186" t="s">
        <v>64</v>
      </c>
      <c r="K1186" t="s">
        <v>64</v>
      </c>
      <c r="L1186" t="s">
        <v>28</v>
      </c>
      <c r="M1186" t="s">
        <v>311</v>
      </c>
      <c r="N1186" t="s">
        <v>308</v>
      </c>
      <c r="O1186" t="s">
        <v>311</v>
      </c>
      <c r="P1186" t="s">
        <v>138</v>
      </c>
      <c r="Q1186">
        <v>176</v>
      </c>
      <c r="R1186" t="s">
        <v>116</v>
      </c>
      <c r="S1186" t="e" vm="92">
        <f>_FV(-2,"41")</f>
        <v>#VALUE!</v>
      </c>
      <c r="T1186" t="s">
        <v>26</v>
      </c>
    </row>
    <row r="1187" spans="1:20" x14ac:dyDescent="0.3">
      <c r="A1187" t="s">
        <v>20</v>
      </c>
      <c r="B1187" s="1">
        <v>43553</v>
      </c>
      <c r="C1187">
        <v>5</v>
      </c>
      <c r="D1187" t="s">
        <v>148</v>
      </c>
      <c r="E1187" t="s">
        <v>135</v>
      </c>
      <c r="F1187" t="s">
        <v>148</v>
      </c>
      <c r="G1187">
        <v>91</v>
      </c>
      <c r="H1187">
        <v>91</v>
      </c>
      <c r="I1187">
        <v>89</v>
      </c>
      <c r="J1187" t="s">
        <v>64</v>
      </c>
      <c r="K1187" t="s">
        <v>64</v>
      </c>
      <c r="L1187" t="s">
        <v>28</v>
      </c>
      <c r="M1187" t="s">
        <v>141</v>
      </c>
      <c r="N1187" t="s">
        <v>311</v>
      </c>
      <c r="O1187" t="s">
        <v>141</v>
      </c>
      <c r="P1187" t="s">
        <v>111</v>
      </c>
      <c r="Q1187">
        <v>144</v>
      </c>
      <c r="R1187" t="s">
        <v>104</v>
      </c>
      <c r="S1187" t="e" vm="55">
        <f>_FV(-3,"51")</f>
        <v>#VALUE!</v>
      </c>
      <c r="T1187" t="s">
        <v>26</v>
      </c>
    </row>
    <row r="1188" spans="1:20" x14ac:dyDescent="0.3">
      <c r="A1188" t="s">
        <v>20</v>
      </c>
      <c r="B1188" s="1">
        <v>43553</v>
      </c>
      <c r="C1188">
        <v>8</v>
      </c>
      <c r="D1188" t="s">
        <v>71</v>
      </c>
      <c r="E1188" t="s">
        <v>71</v>
      </c>
      <c r="F1188" t="s">
        <v>148</v>
      </c>
      <c r="G1188">
        <v>91</v>
      </c>
      <c r="H1188">
        <v>91</v>
      </c>
      <c r="I1188">
        <v>91</v>
      </c>
      <c r="J1188" t="s">
        <v>119</v>
      </c>
      <c r="K1188" t="s">
        <v>119</v>
      </c>
      <c r="L1188" t="s">
        <v>64</v>
      </c>
      <c r="M1188" t="s">
        <v>142</v>
      </c>
      <c r="N1188" t="s">
        <v>142</v>
      </c>
      <c r="O1188" t="s">
        <v>123</v>
      </c>
      <c r="P1188" t="s">
        <v>124</v>
      </c>
      <c r="Q1188">
        <v>164</v>
      </c>
      <c r="R1188" t="s">
        <v>54</v>
      </c>
      <c r="S1188" t="e" vm="59">
        <f>_FV(-2,"35")</f>
        <v>#VALUE!</v>
      </c>
      <c r="T1188" t="s">
        <v>26</v>
      </c>
    </row>
    <row r="1189" spans="1:20" x14ac:dyDescent="0.3">
      <c r="A1189" t="s">
        <v>20</v>
      </c>
      <c r="B1189" s="1">
        <v>43553</v>
      </c>
      <c r="C1189">
        <v>17</v>
      </c>
      <c r="D1189" t="s">
        <v>392</v>
      </c>
      <c r="E1189" t="s">
        <v>47</v>
      </c>
      <c r="F1189" t="s">
        <v>247</v>
      </c>
      <c r="G1189">
        <v>62</v>
      </c>
      <c r="H1189">
        <v>69</v>
      </c>
      <c r="I1189">
        <v>61</v>
      </c>
      <c r="J1189" t="s">
        <v>36</v>
      </c>
      <c r="K1189" t="s">
        <v>109</v>
      </c>
      <c r="L1189" t="s">
        <v>44</v>
      </c>
      <c r="M1189" t="s">
        <v>190</v>
      </c>
      <c r="N1189" t="s">
        <v>123</v>
      </c>
      <c r="O1189" t="s">
        <v>190</v>
      </c>
      <c r="P1189" t="s">
        <v>182</v>
      </c>
      <c r="Q1189">
        <v>200</v>
      </c>
      <c r="R1189" t="s">
        <v>359</v>
      </c>
      <c r="S1189" t="s">
        <v>988</v>
      </c>
      <c r="T1189" t="s">
        <v>26</v>
      </c>
    </row>
    <row r="1190" spans="1:20" x14ac:dyDescent="0.3">
      <c r="A1190" t="s">
        <v>20</v>
      </c>
      <c r="B1190" s="1">
        <v>43553</v>
      </c>
      <c r="C1190">
        <v>13</v>
      </c>
      <c r="D1190" t="s">
        <v>196</v>
      </c>
      <c r="E1190" t="s">
        <v>196</v>
      </c>
      <c r="F1190" t="s">
        <v>265</v>
      </c>
      <c r="G1190">
        <v>77</v>
      </c>
      <c r="H1190">
        <v>81</v>
      </c>
      <c r="I1190">
        <v>75</v>
      </c>
      <c r="J1190" t="s">
        <v>73</v>
      </c>
      <c r="K1190" t="s">
        <v>109</v>
      </c>
      <c r="L1190" t="s">
        <v>100</v>
      </c>
      <c r="M1190" t="s">
        <v>283</v>
      </c>
      <c r="N1190" t="s">
        <v>357</v>
      </c>
      <c r="O1190" t="s">
        <v>273</v>
      </c>
      <c r="P1190" t="s">
        <v>134</v>
      </c>
      <c r="Q1190">
        <v>155</v>
      </c>
      <c r="R1190" t="s">
        <v>262</v>
      </c>
      <c r="S1190" t="s">
        <v>989</v>
      </c>
      <c r="T1190" t="s">
        <v>26</v>
      </c>
    </row>
    <row r="1191" spans="1:20" x14ac:dyDescent="0.3">
      <c r="A1191" t="s">
        <v>20</v>
      </c>
      <c r="B1191" s="1">
        <v>43553</v>
      </c>
      <c r="C1191">
        <v>12</v>
      </c>
      <c r="D1191" t="s">
        <v>265</v>
      </c>
      <c r="E1191" t="s">
        <v>285</v>
      </c>
      <c r="F1191" t="s">
        <v>192</v>
      </c>
      <c r="G1191">
        <v>81</v>
      </c>
      <c r="H1191">
        <v>83</v>
      </c>
      <c r="I1191">
        <v>80</v>
      </c>
      <c r="J1191" t="s">
        <v>64</v>
      </c>
      <c r="K1191" t="s">
        <v>80</v>
      </c>
      <c r="L1191" t="s">
        <v>100</v>
      </c>
      <c r="M1191" t="s">
        <v>308</v>
      </c>
      <c r="N1191" t="s">
        <v>308</v>
      </c>
      <c r="O1191" t="s">
        <v>330</v>
      </c>
      <c r="P1191" t="s">
        <v>112</v>
      </c>
      <c r="Q1191">
        <v>175</v>
      </c>
      <c r="R1191" t="s">
        <v>584</v>
      </c>
      <c r="S1191" t="s">
        <v>990</v>
      </c>
      <c r="T1191" t="s">
        <v>26</v>
      </c>
    </row>
    <row r="1192" spans="1:20" x14ac:dyDescent="0.3">
      <c r="A1192" t="s">
        <v>20</v>
      </c>
      <c r="B1192" s="1">
        <v>43553</v>
      </c>
      <c r="C1192">
        <v>16</v>
      </c>
      <c r="D1192" t="s">
        <v>335</v>
      </c>
      <c r="E1192" t="s">
        <v>214</v>
      </c>
      <c r="F1192" t="s">
        <v>186</v>
      </c>
      <c r="G1192">
        <v>66</v>
      </c>
      <c r="H1192">
        <v>70</v>
      </c>
      <c r="I1192">
        <v>61</v>
      </c>
      <c r="J1192" t="s">
        <v>28</v>
      </c>
      <c r="K1192" t="s">
        <v>119</v>
      </c>
      <c r="L1192" t="s">
        <v>373</v>
      </c>
      <c r="M1192" t="s">
        <v>123</v>
      </c>
      <c r="N1192" t="s">
        <v>311</v>
      </c>
      <c r="O1192" t="s">
        <v>123</v>
      </c>
      <c r="P1192" t="s">
        <v>68</v>
      </c>
      <c r="Q1192">
        <v>183</v>
      </c>
      <c r="R1192" t="s">
        <v>476</v>
      </c>
      <c r="S1192" t="s">
        <v>991</v>
      </c>
      <c r="T1192" t="s">
        <v>26</v>
      </c>
    </row>
    <row r="1193" spans="1:20" x14ac:dyDescent="0.3">
      <c r="A1193" t="s">
        <v>20</v>
      </c>
      <c r="B1193" s="1">
        <v>43553</v>
      </c>
      <c r="C1193">
        <v>15</v>
      </c>
      <c r="D1193" t="s">
        <v>342</v>
      </c>
      <c r="E1193" t="s">
        <v>258</v>
      </c>
      <c r="F1193" t="s">
        <v>186</v>
      </c>
      <c r="G1193">
        <v>62</v>
      </c>
      <c r="H1193">
        <v>72</v>
      </c>
      <c r="I1193">
        <v>62</v>
      </c>
      <c r="J1193" t="s">
        <v>216</v>
      </c>
      <c r="K1193" t="s">
        <v>65</v>
      </c>
      <c r="L1193" t="s">
        <v>216</v>
      </c>
      <c r="M1193" t="s">
        <v>311</v>
      </c>
      <c r="N1193" t="s">
        <v>308</v>
      </c>
      <c r="O1193" t="s">
        <v>245</v>
      </c>
      <c r="P1193" t="s">
        <v>68</v>
      </c>
      <c r="Q1193">
        <v>176</v>
      </c>
      <c r="R1193" t="s">
        <v>102</v>
      </c>
      <c r="S1193" t="s">
        <v>260</v>
      </c>
      <c r="T1193" t="s">
        <v>26</v>
      </c>
    </row>
    <row r="1194" spans="1:20" x14ac:dyDescent="0.3">
      <c r="A1194" t="s">
        <v>20</v>
      </c>
      <c r="B1194" s="1">
        <v>43554</v>
      </c>
      <c r="C1194">
        <v>15</v>
      </c>
      <c r="D1194" t="s">
        <v>275</v>
      </c>
      <c r="E1194" t="s">
        <v>27</v>
      </c>
      <c r="F1194" t="s">
        <v>186</v>
      </c>
      <c r="G1194">
        <v>73</v>
      </c>
      <c r="H1194">
        <v>73</v>
      </c>
      <c r="I1194">
        <v>69</v>
      </c>
      <c r="J1194" t="s">
        <v>64</v>
      </c>
      <c r="K1194" t="s">
        <v>109</v>
      </c>
      <c r="L1194" t="s">
        <v>163</v>
      </c>
      <c r="M1194" t="s">
        <v>282</v>
      </c>
      <c r="N1194" t="s">
        <v>407</v>
      </c>
      <c r="O1194" t="s">
        <v>282</v>
      </c>
      <c r="P1194" t="s">
        <v>83</v>
      </c>
      <c r="Q1194">
        <v>146</v>
      </c>
      <c r="R1194" t="s">
        <v>179</v>
      </c>
      <c r="S1194" t="s">
        <v>992</v>
      </c>
      <c r="T1194" t="s">
        <v>26</v>
      </c>
    </row>
    <row r="1195" spans="1:20" x14ac:dyDescent="0.3">
      <c r="A1195" t="s">
        <v>20</v>
      </c>
      <c r="B1195" s="1">
        <v>43554</v>
      </c>
      <c r="C1195">
        <v>6</v>
      </c>
      <c r="D1195" t="s">
        <v>118</v>
      </c>
      <c r="E1195" t="s">
        <v>148</v>
      </c>
      <c r="F1195" t="s">
        <v>118</v>
      </c>
      <c r="G1195">
        <v>89</v>
      </c>
      <c r="H1195">
        <v>89</v>
      </c>
      <c r="I1195">
        <v>89</v>
      </c>
      <c r="J1195" t="s">
        <v>100</v>
      </c>
      <c r="K1195" t="s">
        <v>100</v>
      </c>
      <c r="L1195" t="s">
        <v>89</v>
      </c>
      <c r="M1195" t="s">
        <v>96</v>
      </c>
      <c r="N1195" t="s">
        <v>29</v>
      </c>
      <c r="O1195" t="s">
        <v>123</v>
      </c>
      <c r="P1195" t="s">
        <v>70</v>
      </c>
      <c r="Q1195">
        <v>165</v>
      </c>
      <c r="R1195" t="s">
        <v>127</v>
      </c>
      <c r="S1195" t="e" vm="90">
        <f>_FV(-3,"13")</f>
        <v>#VALUE!</v>
      </c>
      <c r="T1195" t="s">
        <v>26</v>
      </c>
    </row>
    <row r="1196" spans="1:20" x14ac:dyDescent="0.3">
      <c r="A1196" t="s">
        <v>20</v>
      </c>
      <c r="B1196" s="1">
        <v>43554</v>
      </c>
      <c r="C1196">
        <v>22</v>
      </c>
      <c r="D1196" t="s">
        <v>285</v>
      </c>
      <c r="E1196" t="s">
        <v>281</v>
      </c>
      <c r="F1196" t="s">
        <v>285</v>
      </c>
      <c r="G1196">
        <v>80</v>
      </c>
      <c r="H1196">
        <v>80</v>
      </c>
      <c r="I1196">
        <v>73</v>
      </c>
      <c r="J1196" t="s">
        <v>65</v>
      </c>
      <c r="K1196" t="s">
        <v>73</v>
      </c>
      <c r="L1196" t="s">
        <v>100</v>
      </c>
      <c r="M1196" t="s">
        <v>45</v>
      </c>
      <c r="N1196" t="s">
        <v>45</v>
      </c>
      <c r="O1196" t="s">
        <v>181</v>
      </c>
      <c r="P1196" t="s">
        <v>178</v>
      </c>
      <c r="Q1196">
        <v>200</v>
      </c>
      <c r="R1196" t="s">
        <v>222</v>
      </c>
      <c r="S1196" t="s">
        <v>993</v>
      </c>
      <c r="T1196" t="s">
        <v>26</v>
      </c>
    </row>
    <row r="1197" spans="1:20" x14ac:dyDescent="0.3">
      <c r="A1197" t="s">
        <v>20</v>
      </c>
      <c r="B1197" s="1">
        <v>43554</v>
      </c>
      <c r="C1197">
        <v>12</v>
      </c>
      <c r="D1197" t="s">
        <v>233</v>
      </c>
      <c r="E1197" t="s">
        <v>233</v>
      </c>
      <c r="F1197" t="s">
        <v>149</v>
      </c>
      <c r="G1197">
        <v>84</v>
      </c>
      <c r="H1197">
        <v>89</v>
      </c>
      <c r="I1197">
        <v>84</v>
      </c>
      <c r="J1197" t="s">
        <v>119</v>
      </c>
      <c r="K1197" t="s">
        <v>65</v>
      </c>
      <c r="L1197" t="s">
        <v>81</v>
      </c>
      <c r="M1197" t="s">
        <v>363</v>
      </c>
      <c r="N1197" t="s">
        <v>363</v>
      </c>
      <c r="O1197" t="s">
        <v>330</v>
      </c>
      <c r="P1197" t="s">
        <v>268</v>
      </c>
      <c r="Q1197">
        <v>139</v>
      </c>
      <c r="R1197" t="s">
        <v>222</v>
      </c>
      <c r="S1197" t="s">
        <v>994</v>
      </c>
      <c r="T1197" t="s">
        <v>26</v>
      </c>
    </row>
    <row r="1198" spans="1:20" x14ac:dyDescent="0.3">
      <c r="A1198" t="s">
        <v>20</v>
      </c>
      <c r="B1198" s="1">
        <v>43554</v>
      </c>
      <c r="C1198">
        <v>14</v>
      </c>
      <c r="D1198" t="s">
        <v>275</v>
      </c>
      <c r="E1198" t="s">
        <v>204</v>
      </c>
      <c r="F1198" t="s">
        <v>285</v>
      </c>
      <c r="G1198">
        <v>71</v>
      </c>
      <c r="H1198">
        <v>78</v>
      </c>
      <c r="I1198">
        <v>70</v>
      </c>
      <c r="J1198" t="s">
        <v>89</v>
      </c>
      <c r="K1198" t="s">
        <v>73</v>
      </c>
      <c r="L1198" t="s">
        <v>44</v>
      </c>
      <c r="M1198" t="s">
        <v>407</v>
      </c>
      <c r="N1198" t="s">
        <v>433</v>
      </c>
      <c r="O1198" t="s">
        <v>407</v>
      </c>
      <c r="P1198" t="s">
        <v>124</v>
      </c>
      <c r="Q1198">
        <v>142</v>
      </c>
      <c r="R1198" t="s">
        <v>364</v>
      </c>
      <c r="S1198" t="s">
        <v>657</v>
      </c>
      <c r="T1198" t="s">
        <v>26</v>
      </c>
    </row>
    <row r="1199" spans="1:20" x14ac:dyDescent="0.3">
      <c r="A1199" t="s">
        <v>20</v>
      </c>
      <c r="B1199" s="1">
        <v>43554</v>
      </c>
      <c r="C1199">
        <v>23</v>
      </c>
      <c r="D1199" t="s">
        <v>321</v>
      </c>
      <c r="E1199" t="s">
        <v>285</v>
      </c>
      <c r="F1199" t="s">
        <v>286</v>
      </c>
      <c r="G1199">
        <v>86</v>
      </c>
      <c r="H1199">
        <v>88</v>
      </c>
      <c r="I1199">
        <v>80</v>
      </c>
      <c r="J1199" t="s">
        <v>62</v>
      </c>
      <c r="K1199" t="s">
        <v>62</v>
      </c>
      <c r="L1199" t="s">
        <v>65</v>
      </c>
      <c r="M1199" t="s">
        <v>209</v>
      </c>
      <c r="N1199" t="s">
        <v>209</v>
      </c>
      <c r="O1199" t="s">
        <v>45</v>
      </c>
      <c r="P1199" t="s">
        <v>115</v>
      </c>
      <c r="Q1199">
        <v>191</v>
      </c>
      <c r="R1199" t="s">
        <v>128</v>
      </c>
      <c r="S1199" t="e" vm="39">
        <f>_FV(-3,"46")</f>
        <v>#VALUE!</v>
      </c>
      <c r="T1199" t="s">
        <v>26</v>
      </c>
    </row>
    <row r="1200" spans="1:20" x14ac:dyDescent="0.3">
      <c r="A1200" t="s">
        <v>20</v>
      </c>
      <c r="B1200" s="1">
        <v>43554</v>
      </c>
      <c r="C1200">
        <v>16</v>
      </c>
      <c r="D1200" t="s">
        <v>200</v>
      </c>
      <c r="E1200" t="s">
        <v>208</v>
      </c>
      <c r="F1200" t="s">
        <v>196</v>
      </c>
      <c r="G1200">
        <v>70</v>
      </c>
      <c r="H1200">
        <v>77</v>
      </c>
      <c r="I1200">
        <v>69</v>
      </c>
      <c r="J1200" t="s">
        <v>65</v>
      </c>
      <c r="K1200" t="s">
        <v>79</v>
      </c>
      <c r="L1200" t="s">
        <v>99</v>
      </c>
      <c r="M1200" t="s">
        <v>91</v>
      </c>
      <c r="N1200" t="s">
        <v>282</v>
      </c>
      <c r="O1200" t="s">
        <v>91</v>
      </c>
      <c r="P1200" t="s">
        <v>97</v>
      </c>
      <c r="Q1200">
        <v>128</v>
      </c>
      <c r="R1200" t="s">
        <v>305</v>
      </c>
      <c r="S1200" t="s">
        <v>995</v>
      </c>
      <c r="T1200" t="s">
        <v>26</v>
      </c>
    </row>
    <row r="1201" spans="1:20" x14ac:dyDescent="0.3">
      <c r="A1201" t="s">
        <v>20</v>
      </c>
      <c r="B1201" s="1">
        <v>43554</v>
      </c>
      <c r="C1201">
        <v>13</v>
      </c>
      <c r="D1201" t="s">
        <v>285</v>
      </c>
      <c r="E1201" t="s">
        <v>195</v>
      </c>
      <c r="F1201" t="s">
        <v>286</v>
      </c>
      <c r="G1201">
        <v>77</v>
      </c>
      <c r="H1201">
        <v>84</v>
      </c>
      <c r="I1201">
        <v>77</v>
      </c>
      <c r="J1201" t="s">
        <v>99</v>
      </c>
      <c r="K1201" t="s">
        <v>80</v>
      </c>
      <c r="L1201" t="s">
        <v>89</v>
      </c>
      <c r="M1201" t="s">
        <v>433</v>
      </c>
      <c r="N1201" t="s">
        <v>422</v>
      </c>
      <c r="O1201" t="s">
        <v>363</v>
      </c>
      <c r="P1201" t="s">
        <v>60</v>
      </c>
      <c r="Q1201">
        <v>134</v>
      </c>
      <c r="R1201" t="s">
        <v>170</v>
      </c>
      <c r="S1201" t="s">
        <v>996</v>
      </c>
      <c r="T1201" t="s">
        <v>26</v>
      </c>
    </row>
    <row r="1202" spans="1:20" x14ac:dyDescent="0.3">
      <c r="A1202" t="s">
        <v>20</v>
      </c>
      <c r="B1202" s="1">
        <v>43554</v>
      </c>
      <c r="C1202">
        <v>2</v>
      </c>
      <c r="D1202" t="s">
        <v>114</v>
      </c>
      <c r="E1202" t="s">
        <v>286</v>
      </c>
      <c r="F1202" t="s">
        <v>114</v>
      </c>
      <c r="G1202">
        <v>83</v>
      </c>
      <c r="H1202">
        <v>83</v>
      </c>
      <c r="I1202">
        <v>81</v>
      </c>
      <c r="J1202" t="s">
        <v>49</v>
      </c>
      <c r="K1202" t="s">
        <v>89</v>
      </c>
      <c r="L1202" t="s">
        <v>36</v>
      </c>
      <c r="M1202" t="s">
        <v>276</v>
      </c>
      <c r="N1202" t="s">
        <v>276</v>
      </c>
      <c r="O1202" t="s">
        <v>306</v>
      </c>
      <c r="P1202" t="s">
        <v>97</v>
      </c>
      <c r="Q1202">
        <v>183</v>
      </c>
      <c r="R1202" t="s">
        <v>237</v>
      </c>
      <c r="S1202" t="e" vm="29">
        <f>_FV(-3,"49")</f>
        <v>#VALUE!</v>
      </c>
      <c r="T1202" t="s">
        <v>26</v>
      </c>
    </row>
    <row r="1203" spans="1:20" x14ac:dyDescent="0.3">
      <c r="A1203" t="s">
        <v>20</v>
      </c>
      <c r="B1203" s="1">
        <v>43554</v>
      </c>
      <c r="C1203">
        <v>1</v>
      </c>
      <c r="D1203" t="s">
        <v>286</v>
      </c>
      <c r="E1203" t="s">
        <v>236</v>
      </c>
      <c r="F1203" t="s">
        <v>333</v>
      </c>
      <c r="G1203">
        <v>81</v>
      </c>
      <c r="H1203">
        <v>81</v>
      </c>
      <c r="I1203">
        <v>80</v>
      </c>
      <c r="J1203" t="s">
        <v>89</v>
      </c>
      <c r="K1203" t="s">
        <v>81</v>
      </c>
      <c r="L1203" t="s">
        <v>49</v>
      </c>
      <c r="M1203" t="s">
        <v>306</v>
      </c>
      <c r="N1203" t="s">
        <v>306</v>
      </c>
      <c r="O1203" t="s">
        <v>91</v>
      </c>
      <c r="P1203" t="s">
        <v>134</v>
      </c>
      <c r="Q1203">
        <v>190</v>
      </c>
      <c r="R1203" t="s">
        <v>240</v>
      </c>
      <c r="S1203" t="e" vm="24">
        <f>_FV(-3,"02")</f>
        <v>#VALUE!</v>
      </c>
      <c r="T1203" t="s">
        <v>26</v>
      </c>
    </row>
    <row r="1204" spans="1:20" x14ac:dyDescent="0.3">
      <c r="A1204" t="s">
        <v>20</v>
      </c>
      <c r="B1204" s="1">
        <v>43554</v>
      </c>
      <c r="C1204">
        <v>0</v>
      </c>
      <c r="D1204" t="s">
        <v>192</v>
      </c>
      <c r="E1204" t="s">
        <v>310</v>
      </c>
      <c r="F1204" t="s">
        <v>192</v>
      </c>
      <c r="G1204">
        <v>81</v>
      </c>
      <c r="H1204">
        <v>84</v>
      </c>
      <c r="I1204">
        <v>80</v>
      </c>
      <c r="J1204" t="s">
        <v>99</v>
      </c>
      <c r="K1204" t="s">
        <v>80</v>
      </c>
      <c r="L1204" t="s">
        <v>99</v>
      </c>
      <c r="M1204" t="s">
        <v>91</v>
      </c>
      <c r="N1204" t="s">
        <v>91</v>
      </c>
      <c r="O1204" t="s">
        <v>209</v>
      </c>
      <c r="P1204" t="s">
        <v>60</v>
      </c>
      <c r="Q1204">
        <v>184</v>
      </c>
      <c r="R1204" t="s">
        <v>237</v>
      </c>
      <c r="S1204" t="e" vm="96">
        <f>_FV(-3,"17")</f>
        <v>#VALUE!</v>
      </c>
      <c r="T1204" t="s">
        <v>26</v>
      </c>
    </row>
    <row r="1205" spans="1:20" x14ac:dyDescent="0.3">
      <c r="A1205" t="s">
        <v>20</v>
      </c>
      <c r="B1205" s="1">
        <v>43554</v>
      </c>
      <c r="C1205">
        <v>4</v>
      </c>
      <c r="D1205" t="s">
        <v>71</v>
      </c>
      <c r="E1205" t="s">
        <v>107</v>
      </c>
      <c r="F1205" t="s">
        <v>71</v>
      </c>
      <c r="G1205">
        <v>88</v>
      </c>
      <c r="H1205">
        <v>88</v>
      </c>
      <c r="I1205">
        <v>86</v>
      </c>
      <c r="J1205" t="s">
        <v>99</v>
      </c>
      <c r="K1205" t="s">
        <v>99</v>
      </c>
      <c r="L1205" t="s">
        <v>89</v>
      </c>
      <c r="M1205" t="s">
        <v>188</v>
      </c>
      <c r="N1205" t="s">
        <v>245</v>
      </c>
      <c r="O1205" t="s">
        <v>188</v>
      </c>
      <c r="P1205" t="s">
        <v>133</v>
      </c>
      <c r="Q1205">
        <v>145</v>
      </c>
      <c r="R1205" t="s">
        <v>173</v>
      </c>
      <c r="S1205" t="e" vm="29">
        <f>_FV(-3,"49")</f>
        <v>#VALUE!</v>
      </c>
      <c r="T1205" t="s">
        <v>26</v>
      </c>
    </row>
    <row r="1206" spans="1:20" x14ac:dyDescent="0.3">
      <c r="A1206" t="s">
        <v>20</v>
      </c>
      <c r="B1206" s="1">
        <v>43554</v>
      </c>
      <c r="C1206">
        <v>7</v>
      </c>
      <c r="D1206" t="s">
        <v>62</v>
      </c>
      <c r="E1206" t="s">
        <v>118</v>
      </c>
      <c r="F1206" t="s">
        <v>62</v>
      </c>
      <c r="G1206">
        <v>90</v>
      </c>
      <c r="H1206">
        <v>90</v>
      </c>
      <c r="I1206">
        <v>89</v>
      </c>
      <c r="J1206" t="s">
        <v>89</v>
      </c>
      <c r="K1206" t="s">
        <v>100</v>
      </c>
      <c r="L1206" t="s">
        <v>89</v>
      </c>
      <c r="M1206" t="s">
        <v>96</v>
      </c>
      <c r="N1206" t="s">
        <v>96</v>
      </c>
      <c r="O1206" t="s">
        <v>82</v>
      </c>
      <c r="P1206" t="s">
        <v>67</v>
      </c>
      <c r="Q1206">
        <v>150</v>
      </c>
      <c r="R1206" t="s">
        <v>86</v>
      </c>
      <c r="S1206" t="e" vm="83">
        <f>_FV(-3,"29")</f>
        <v>#VALUE!</v>
      </c>
      <c r="T1206" t="s">
        <v>26</v>
      </c>
    </row>
    <row r="1207" spans="1:20" x14ac:dyDescent="0.3">
      <c r="A1207" t="s">
        <v>20</v>
      </c>
      <c r="B1207" s="1">
        <v>43554</v>
      </c>
      <c r="C1207">
        <v>3</v>
      </c>
      <c r="D1207" t="s">
        <v>107</v>
      </c>
      <c r="E1207" t="s">
        <v>272</v>
      </c>
      <c r="F1207" t="s">
        <v>149</v>
      </c>
      <c r="G1207">
        <v>86</v>
      </c>
      <c r="H1207">
        <v>86</v>
      </c>
      <c r="I1207">
        <v>83</v>
      </c>
      <c r="J1207" t="s">
        <v>89</v>
      </c>
      <c r="K1207" t="s">
        <v>89</v>
      </c>
      <c r="L1207" t="s">
        <v>36</v>
      </c>
      <c r="M1207" t="s">
        <v>245</v>
      </c>
      <c r="N1207" t="s">
        <v>276</v>
      </c>
      <c r="O1207" t="s">
        <v>245</v>
      </c>
      <c r="P1207" t="s">
        <v>138</v>
      </c>
      <c r="Q1207">
        <v>178</v>
      </c>
      <c r="R1207" t="s">
        <v>182</v>
      </c>
      <c r="S1207" t="e" vm="37">
        <f>_FV(-3,"43")</f>
        <v>#VALUE!</v>
      </c>
      <c r="T1207" t="s">
        <v>26</v>
      </c>
    </row>
    <row r="1208" spans="1:20" x14ac:dyDescent="0.3">
      <c r="A1208" t="s">
        <v>20</v>
      </c>
      <c r="B1208" s="1">
        <v>43554</v>
      </c>
      <c r="C1208">
        <v>11</v>
      </c>
      <c r="D1208" t="s">
        <v>149</v>
      </c>
      <c r="E1208" t="s">
        <v>107</v>
      </c>
      <c r="F1208" t="s">
        <v>62</v>
      </c>
      <c r="G1208">
        <v>89</v>
      </c>
      <c r="H1208">
        <v>91</v>
      </c>
      <c r="I1208">
        <v>88</v>
      </c>
      <c r="J1208" t="s">
        <v>64</v>
      </c>
      <c r="K1208" t="s">
        <v>65</v>
      </c>
      <c r="L1208" t="s">
        <v>99</v>
      </c>
      <c r="M1208" t="s">
        <v>330</v>
      </c>
      <c r="N1208" t="s">
        <v>330</v>
      </c>
      <c r="O1208" t="s">
        <v>193</v>
      </c>
      <c r="P1208" t="s">
        <v>115</v>
      </c>
      <c r="Q1208">
        <v>145</v>
      </c>
      <c r="R1208" t="s">
        <v>92</v>
      </c>
      <c r="S1208" t="s">
        <v>997</v>
      </c>
      <c r="T1208" t="s">
        <v>26</v>
      </c>
    </row>
    <row r="1209" spans="1:20" x14ac:dyDescent="0.3">
      <c r="A1209" t="s">
        <v>20</v>
      </c>
      <c r="B1209" s="1">
        <v>43554</v>
      </c>
      <c r="C1209">
        <v>5</v>
      </c>
      <c r="D1209" t="s">
        <v>118</v>
      </c>
      <c r="E1209" t="s">
        <v>71</v>
      </c>
      <c r="F1209" t="s">
        <v>118</v>
      </c>
      <c r="G1209">
        <v>89</v>
      </c>
      <c r="H1209">
        <v>89</v>
      </c>
      <c r="I1209">
        <v>88</v>
      </c>
      <c r="J1209" t="s">
        <v>89</v>
      </c>
      <c r="K1209" t="s">
        <v>99</v>
      </c>
      <c r="L1209" t="s">
        <v>89</v>
      </c>
      <c r="M1209" t="s">
        <v>29</v>
      </c>
      <c r="N1209" t="s">
        <v>188</v>
      </c>
      <c r="O1209" t="s">
        <v>29</v>
      </c>
      <c r="P1209" t="s">
        <v>111</v>
      </c>
      <c r="Q1209">
        <v>157</v>
      </c>
      <c r="R1209" t="s">
        <v>101</v>
      </c>
      <c r="S1209" t="e" vm="28">
        <f>_FV(-3,"52")</f>
        <v>#VALUE!</v>
      </c>
      <c r="T1209" t="s">
        <v>26</v>
      </c>
    </row>
    <row r="1210" spans="1:20" x14ac:dyDescent="0.3">
      <c r="A1210" t="s">
        <v>20</v>
      </c>
      <c r="B1210" s="1">
        <v>43554</v>
      </c>
      <c r="C1210">
        <v>21</v>
      </c>
      <c r="D1210" t="s">
        <v>302</v>
      </c>
      <c r="E1210" t="s">
        <v>186</v>
      </c>
      <c r="F1210" t="s">
        <v>195</v>
      </c>
      <c r="G1210">
        <v>77</v>
      </c>
      <c r="H1210">
        <v>80</v>
      </c>
      <c r="I1210">
        <v>74</v>
      </c>
      <c r="J1210" t="s">
        <v>119</v>
      </c>
      <c r="K1210" t="s">
        <v>80</v>
      </c>
      <c r="L1210" t="s">
        <v>99</v>
      </c>
      <c r="M1210" t="s">
        <v>190</v>
      </c>
      <c r="N1210" t="s">
        <v>190</v>
      </c>
      <c r="O1210" t="s">
        <v>298</v>
      </c>
      <c r="P1210" t="s">
        <v>67</v>
      </c>
      <c r="Q1210">
        <v>216</v>
      </c>
      <c r="R1210" t="s">
        <v>222</v>
      </c>
      <c r="S1210" t="s">
        <v>998</v>
      </c>
      <c r="T1210" t="s">
        <v>26</v>
      </c>
    </row>
    <row r="1211" spans="1:20" x14ac:dyDescent="0.3">
      <c r="A1211" t="s">
        <v>20</v>
      </c>
      <c r="B1211" s="1">
        <v>43554</v>
      </c>
      <c r="C1211">
        <v>17</v>
      </c>
      <c r="D1211" t="s">
        <v>47</v>
      </c>
      <c r="E1211" t="s">
        <v>43</v>
      </c>
      <c r="F1211" t="s">
        <v>250</v>
      </c>
      <c r="G1211">
        <v>62</v>
      </c>
      <c r="H1211">
        <v>71</v>
      </c>
      <c r="I1211">
        <v>60</v>
      </c>
      <c r="J1211" t="s">
        <v>36</v>
      </c>
      <c r="K1211" t="s">
        <v>62</v>
      </c>
      <c r="L1211" t="s">
        <v>361</v>
      </c>
      <c r="M1211" t="s">
        <v>150</v>
      </c>
      <c r="N1211" t="s">
        <v>91</v>
      </c>
      <c r="O1211" t="s">
        <v>150</v>
      </c>
      <c r="P1211" t="s">
        <v>268</v>
      </c>
      <c r="Q1211">
        <v>147</v>
      </c>
      <c r="R1211" t="s">
        <v>305</v>
      </c>
      <c r="S1211" t="s">
        <v>999</v>
      </c>
      <c r="T1211" t="s">
        <v>26</v>
      </c>
    </row>
    <row r="1212" spans="1:20" x14ac:dyDescent="0.3">
      <c r="A1212" t="s">
        <v>20</v>
      </c>
      <c r="B1212" s="1">
        <v>43554</v>
      </c>
      <c r="C1212">
        <v>10</v>
      </c>
      <c r="D1212" t="s">
        <v>62</v>
      </c>
      <c r="E1212" t="s">
        <v>62</v>
      </c>
      <c r="F1212" t="s">
        <v>79</v>
      </c>
      <c r="G1212">
        <v>91</v>
      </c>
      <c r="H1212">
        <v>92</v>
      </c>
      <c r="I1212">
        <v>91</v>
      </c>
      <c r="J1212" t="s">
        <v>99</v>
      </c>
      <c r="K1212" t="s">
        <v>99</v>
      </c>
      <c r="L1212" t="s">
        <v>100</v>
      </c>
      <c r="M1212" t="s">
        <v>193</v>
      </c>
      <c r="N1212" t="s">
        <v>193</v>
      </c>
      <c r="O1212" t="s">
        <v>90</v>
      </c>
      <c r="P1212" t="s">
        <v>111</v>
      </c>
      <c r="Q1212">
        <v>145</v>
      </c>
      <c r="R1212" t="s">
        <v>127</v>
      </c>
      <c r="S1212" t="s">
        <v>1000</v>
      </c>
      <c r="T1212" t="s">
        <v>26</v>
      </c>
    </row>
    <row r="1213" spans="1:20" x14ac:dyDescent="0.3">
      <c r="A1213" t="s">
        <v>20</v>
      </c>
      <c r="B1213" s="1">
        <v>43554</v>
      </c>
      <c r="C1213">
        <v>18</v>
      </c>
      <c r="D1213" t="s">
        <v>247</v>
      </c>
      <c r="E1213" t="s">
        <v>251</v>
      </c>
      <c r="F1213" t="s">
        <v>247</v>
      </c>
      <c r="G1213">
        <v>69</v>
      </c>
      <c r="H1213">
        <v>70</v>
      </c>
      <c r="I1213">
        <v>60</v>
      </c>
      <c r="J1213" t="s">
        <v>28</v>
      </c>
      <c r="K1213" t="s">
        <v>64</v>
      </c>
      <c r="L1213" t="s">
        <v>44</v>
      </c>
      <c r="M1213" t="s">
        <v>298</v>
      </c>
      <c r="N1213" t="s">
        <v>150</v>
      </c>
      <c r="O1213" t="s">
        <v>298</v>
      </c>
      <c r="P1213" t="s">
        <v>83</v>
      </c>
      <c r="Q1213">
        <v>246</v>
      </c>
      <c r="R1213" t="s">
        <v>30</v>
      </c>
      <c r="S1213" t="s">
        <v>1001</v>
      </c>
      <c r="T1213" t="s">
        <v>26</v>
      </c>
    </row>
    <row r="1214" spans="1:20" x14ac:dyDescent="0.3">
      <c r="A1214" t="s">
        <v>20</v>
      </c>
      <c r="B1214" s="1">
        <v>43554</v>
      </c>
      <c r="C1214">
        <v>8</v>
      </c>
      <c r="D1214" t="s">
        <v>22</v>
      </c>
      <c r="E1214" t="s">
        <v>62</v>
      </c>
      <c r="F1214" t="s">
        <v>136</v>
      </c>
      <c r="G1214">
        <v>92</v>
      </c>
      <c r="H1214">
        <v>92</v>
      </c>
      <c r="I1214">
        <v>90</v>
      </c>
      <c r="J1214" t="s">
        <v>89</v>
      </c>
      <c r="K1214" t="s">
        <v>89</v>
      </c>
      <c r="L1214" t="s">
        <v>36</v>
      </c>
      <c r="M1214" t="s">
        <v>29</v>
      </c>
      <c r="N1214" t="s">
        <v>29</v>
      </c>
      <c r="O1214" t="s">
        <v>123</v>
      </c>
      <c r="P1214" t="s">
        <v>76</v>
      </c>
      <c r="Q1214">
        <v>138</v>
      </c>
      <c r="R1214" t="s">
        <v>128</v>
      </c>
      <c r="S1214" t="e" vm="27">
        <f>_FV(-3,"53")</f>
        <v>#VALUE!</v>
      </c>
      <c r="T1214" t="s">
        <v>26</v>
      </c>
    </row>
    <row r="1215" spans="1:20" x14ac:dyDescent="0.3">
      <c r="A1215" t="s">
        <v>20</v>
      </c>
      <c r="B1215" s="1">
        <v>43554</v>
      </c>
      <c r="C1215">
        <v>20</v>
      </c>
      <c r="D1215" t="s">
        <v>206</v>
      </c>
      <c r="E1215" t="s">
        <v>281</v>
      </c>
      <c r="F1215" t="s">
        <v>195</v>
      </c>
      <c r="G1215">
        <v>75</v>
      </c>
      <c r="H1215">
        <v>77</v>
      </c>
      <c r="I1215">
        <v>72</v>
      </c>
      <c r="J1215" t="s">
        <v>99</v>
      </c>
      <c r="K1215" t="s">
        <v>73</v>
      </c>
      <c r="L1215" t="s">
        <v>361</v>
      </c>
      <c r="M1215" t="s">
        <v>298</v>
      </c>
      <c r="N1215" t="s">
        <v>298</v>
      </c>
      <c r="O1215" t="s">
        <v>131</v>
      </c>
      <c r="P1215" t="s">
        <v>105</v>
      </c>
      <c r="Q1215">
        <v>147</v>
      </c>
      <c r="R1215" t="s">
        <v>280</v>
      </c>
      <c r="S1215" t="s">
        <v>1002</v>
      </c>
      <c r="T1215" t="s">
        <v>26</v>
      </c>
    </row>
    <row r="1216" spans="1:20" x14ac:dyDescent="0.3">
      <c r="A1216" t="s">
        <v>20</v>
      </c>
      <c r="B1216" s="1">
        <v>43554</v>
      </c>
      <c r="C1216">
        <v>9</v>
      </c>
      <c r="D1216" t="s">
        <v>79</v>
      </c>
      <c r="E1216" t="s">
        <v>58</v>
      </c>
      <c r="F1216" t="s">
        <v>22</v>
      </c>
      <c r="G1216">
        <v>92</v>
      </c>
      <c r="H1216">
        <v>92</v>
      </c>
      <c r="I1216">
        <v>91</v>
      </c>
      <c r="J1216" t="s">
        <v>89</v>
      </c>
      <c r="K1216" t="s">
        <v>99</v>
      </c>
      <c r="L1216" t="s">
        <v>89</v>
      </c>
      <c r="M1216" t="s">
        <v>90</v>
      </c>
      <c r="N1216" t="s">
        <v>90</v>
      </c>
      <c r="O1216" t="s">
        <v>142</v>
      </c>
      <c r="P1216" t="s">
        <v>174</v>
      </c>
      <c r="Q1216">
        <v>134</v>
      </c>
      <c r="R1216" t="s">
        <v>134</v>
      </c>
      <c r="S1216" t="e" vm="48">
        <f>_FV(-3,"26")</f>
        <v>#VALUE!</v>
      </c>
      <c r="T1216" t="s">
        <v>26</v>
      </c>
    </row>
    <row r="1217" spans="1:20" x14ac:dyDescent="0.3">
      <c r="A1217" t="s">
        <v>20</v>
      </c>
      <c r="B1217" s="1">
        <v>43554</v>
      </c>
      <c r="C1217">
        <v>19</v>
      </c>
      <c r="D1217" t="s">
        <v>229</v>
      </c>
      <c r="E1217" t="s">
        <v>208</v>
      </c>
      <c r="F1217" t="s">
        <v>195</v>
      </c>
      <c r="G1217">
        <v>73</v>
      </c>
      <c r="H1217">
        <v>76</v>
      </c>
      <c r="I1217">
        <v>69</v>
      </c>
      <c r="J1217" t="s">
        <v>163</v>
      </c>
      <c r="K1217" t="s">
        <v>80</v>
      </c>
      <c r="L1217" t="s">
        <v>373</v>
      </c>
      <c r="M1217" t="s">
        <v>298</v>
      </c>
      <c r="N1217" t="s">
        <v>59</v>
      </c>
      <c r="O1217" t="s">
        <v>52</v>
      </c>
      <c r="P1217" t="s">
        <v>24</v>
      </c>
      <c r="Q1217">
        <v>196</v>
      </c>
      <c r="R1217" t="s">
        <v>259</v>
      </c>
      <c r="S1217" t="s">
        <v>1003</v>
      </c>
      <c r="T1217" t="s">
        <v>26</v>
      </c>
    </row>
    <row r="1218" spans="1:20" x14ac:dyDescent="0.3">
      <c r="A1218" t="s">
        <v>20</v>
      </c>
      <c r="B1218" s="1">
        <v>43555</v>
      </c>
      <c r="C1218">
        <v>15</v>
      </c>
      <c r="D1218" t="s">
        <v>186</v>
      </c>
      <c r="E1218" t="s">
        <v>275</v>
      </c>
      <c r="F1218" t="s">
        <v>229</v>
      </c>
      <c r="G1218">
        <v>70</v>
      </c>
      <c r="H1218">
        <v>78</v>
      </c>
      <c r="I1218">
        <v>70</v>
      </c>
      <c r="J1218" t="s">
        <v>163</v>
      </c>
      <c r="K1218" t="s">
        <v>65</v>
      </c>
      <c r="L1218" t="s">
        <v>163</v>
      </c>
      <c r="M1218" t="s">
        <v>357</v>
      </c>
      <c r="N1218" t="s">
        <v>444</v>
      </c>
      <c r="O1218" t="s">
        <v>357</v>
      </c>
      <c r="P1218" t="s">
        <v>134</v>
      </c>
      <c r="Q1218">
        <v>189</v>
      </c>
      <c r="R1218" t="s">
        <v>198</v>
      </c>
      <c r="S1218" t="s">
        <v>1004</v>
      </c>
      <c r="T1218" t="s">
        <v>26</v>
      </c>
    </row>
    <row r="1219" spans="1:20" x14ac:dyDescent="0.3">
      <c r="A1219" t="s">
        <v>20</v>
      </c>
      <c r="B1219" s="1">
        <v>43555</v>
      </c>
      <c r="C1219">
        <v>7</v>
      </c>
      <c r="D1219" t="s">
        <v>63</v>
      </c>
      <c r="E1219" t="s">
        <v>22</v>
      </c>
      <c r="F1219" t="s">
        <v>63</v>
      </c>
      <c r="G1219">
        <v>92</v>
      </c>
      <c r="H1219">
        <v>92</v>
      </c>
      <c r="I1219">
        <v>91</v>
      </c>
      <c r="J1219" t="s">
        <v>36</v>
      </c>
      <c r="K1219" t="s">
        <v>49</v>
      </c>
      <c r="L1219" t="s">
        <v>345</v>
      </c>
      <c r="M1219" t="s">
        <v>254</v>
      </c>
      <c r="N1219" t="s">
        <v>150</v>
      </c>
      <c r="O1219" t="s">
        <v>227</v>
      </c>
      <c r="P1219" t="s">
        <v>270</v>
      </c>
      <c r="Q1219">
        <v>331</v>
      </c>
      <c r="R1219" t="s">
        <v>83</v>
      </c>
      <c r="S1219" t="e" vm="57">
        <f>_FV(-3,"48")</f>
        <v>#VALUE!</v>
      </c>
      <c r="T1219" t="s">
        <v>26</v>
      </c>
    </row>
    <row r="1220" spans="1:20" x14ac:dyDescent="0.3">
      <c r="A1220" t="s">
        <v>20</v>
      </c>
      <c r="B1220" s="1">
        <v>43555</v>
      </c>
      <c r="C1220">
        <v>20</v>
      </c>
      <c r="D1220" t="s">
        <v>215</v>
      </c>
      <c r="E1220" t="s">
        <v>250</v>
      </c>
      <c r="F1220" t="s">
        <v>261</v>
      </c>
      <c r="G1220">
        <v>63</v>
      </c>
      <c r="H1220">
        <v>67</v>
      </c>
      <c r="I1220">
        <v>60</v>
      </c>
      <c r="J1220" t="s">
        <v>388</v>
      </c>
      <c r="K1220" t="s">
        <v>361</v>
      </c>
      <c r="L1220" t="s">
        <v>579</v>
      </c>
      <c r="M1220" t="s">
        <v>52</v>
      </c>
      <c r="N1220" t="s">
        <v>190</v>
      </c>
      <c r="O1220" t="s">
        <v>52</v>
      </c>
      <c r="P1220" t="s">
        <v>111</v>
      </c>
      <c r="Q1220">
        <v>138</v>
      </c>
      <c r="R1220" t="s">
        <v>154</v>
      </c>
      <c r="S1220" t="s">
        <v>1005</v>
      </c>
      <c r="T1220" t="s">
        <v>26</v>
      </c>
    </row>
    <row r="1221" spans="1:20" x14ac:dyDescent="0.3">
      <c r="A1221" t="s">
        <v>20</v>
      </c>
      <c r="B1221" s="1">
        <v>43555</v>
      </c>
      <c r="C1221">
        <v>16</v>
      </c>
      <c r="D1221" t="s">
        <v>256</v>
      </c>
      <c r="E1221" t="s">
        <v>385</v>
      </c>
      <c r="F1221" t="s">
        <v>196</v>
      </c>
      <c r="G1221">
        <v>71</v>
      </c>
      <c r="H1221">
        <v>75</v>
      </c>
      <c r="I1221">
        <v>68</v>
      </c>
      <c r="J1221" t="s">
        <v>345</v>
      </c>
      <c r="K1221" t="s">
        <v>64</v>
      </c>
      <c r="L1221" t="s">
        <v>224</v>
      </c>
      <c r="M1221" t="s">
        <v>312</v>
      </c>
      <c r="N1221" t="s">
        <v>357</v>
      </c>
      <c r="O1221" t="s">
        <v>312</v>
      </c>
      <c r="P1221" t="s">
        <v>183</v>
      </c>
      <c r="Q1221">
        <v>179</v>
      </c>
      <c r="R1221" t="s">
        <v>198</v>
      </c>
      <c r="S1221" t="s">
        <v>639</v>
      </c>
      <c r="T1221" t="s">
        <v>26</v>
      </c>
    </row>
    <row r="1222" spans="1:20" x14ac:dyDescent="0.3">
      <c r="A1222" t="s">
        <v>20</v>
      </c>
      <c r="B1222" s="1">
        <v>43555</v>
      </c>
      <c r="C1222">
        <v>19</v>
      </c>
      <c r="D1222" t="s">
        <v>261</v>
      </c>
      <c r="E1222" t="s">
        <v>48</v>
      </c>
      <c r="F1222" t="s">
        <v>261</v>
      </c>
      <c r="G1222">
        <v>65</v>
      </c>
      <c r="H1222">
        <v>66</v>
      </c>
      <c r="I1222">
        <v>61</v>
      </c>
      <c r="J1222" t="s">
        <v>373</v>
      </c>
      <c r="K1222" t="s">
        <v>361</v>
      </c>
      <c r="L1222" t="s">
        <v>388</v>
      </c>
      <c r="M1222" t="s">
        <v>190</v>
      </c>
      <c r="N1222" t="s">
        <v>45</v>
      </c>
      <c r="O1222" t="s">
        <v>190</v>
      </c>
      <c r="P1222" t="s">
        <v>268</v>
      </c>
      <c r="Q1222">
        <v>161</v>
      </c>
      <c r="R1222" t="s">
        <v>364</v>
      </c>
      <c r="S1222" t="s">
        <v>1006</v>
      </c>
      <c r="T1222" t="s">
        <v>26</v>
      </c>
    </row>
    <row r="1223" spans="1:20" x14ac:dyDescent="0.3">
      <c r="A1223" t="s">
        <v>20</v>
      </c>
      <c r="B1223" s="1">
        <v>43555</v>
      </c>
      <c r="C1223">
        <v>17</v>
      </c>
      <c r="D1223" t="s">
        <v>250</v>
      </c>
      <c r="E1223" t="s">
        <v>27</v>
      </c>
      <c r="F1223" t="s">
        <v>302</v>
      </c>
      <c r="G1223">
        <v>66</v>
      </c>
      <c r="H1223">
        <v>75</v>
      </c>
      <c r="I1223">
        <v>64</v>
      </c>
      <c r="J1223" t="s">
        <v>35</v>
      </c>
      <c r="K1223" t="s">
        <v>28</v>
      </c>
      <c r="L1223" t="s">
        <v>37</v>
      </c>
      <c r="M1223" t="s">
        <v>142</v>
      </c>
      <c r="N1223" t="s">
        <v>312</v>
      </c>
      <c r="O1223" t="s">
        <v>142</v>
      </c>
      <c r="P1223" t="s">
        <v>101</v>
      </c>
      <c r="Q1223">
        <v>157</v>
      </c>
      <c r="R1223" t="s">
        <v>358</v>
      </c>
      <c r="S1223" t="s">
        <v>487</v>
      </c>
      <c r="T1223" t="s">
        <v>26</v>
      </c>
    </row>
    <row r="1224" spans="1:20" x14ac:dyDescent="0.3">
      <c r="A1224" t="s">
        <v>20</v>
      </c>
      <c r="B1224" s="1">
        <v>43555</v>
      </c>
      <c r="C1224">
        <v>18</v>
      </c>
      <c r="D1224" t="s">
        <v>215</v>
      </c>
      <c r="E1224" t="s">
        <v>205</v>
      </c>
      <c r="F1224" t="s">
        <v>275</v>
      </c>
      <c r="G1224">
        <v>66</v>
      </c>
      <c r="H1224">
        <v>67</v>
      </c>
      <c r="I1224">
        <v>62</v>
      </c>
      <c r="J1224" t="s">
        <v>35</v>
      </c>
      <c r="K1224" t="s">
        <v>361</v>
      </c>
      <c r="L1224" t="s">
        <v>368</v>
      </c>
      <c r="M1224" t="s">
        <v>45</v>
      </c>
      <c r="N1224" t="s">
        <v>142</v>
      </c>
      <c r="O1224" t="s">
        <v>45</v>
      </c>
      <c r="P1224" t="s">
        <v>77</v>
      </c>
      <c r="Q1224">
        <v>147</v>
      </c>
      <c r="R1224" t="s">
        <v>354</v>
      </c>
      <c r="S1224" t="s">
        <v>1007</v>
      </c>
      <c r="T1224" t="s">
        <v>26</v>
      </c>
    </row>
    <row r="1225" spans="1:20" x14ac:dyDescent="0.3">
      <c r="A1225" t="s">
        <v>20</v>
      </c>
      <c r="B1225" s="1">
        <v>43555</v>
      </c>
      <c r="C1225">
        <v>21</v>
      </c>
      <c r="D1225" t="s">
        <v>196</v>
      </c>
      <c r="E1225" t="s">
        <v>215</v>
      </c>
      <c r="F1225" t="s">
        <v>196</v>
      </c>
      <c r="G1225">
        <v>76</v>
      </c>
      <c r="H1225">
        <v>77</v>
      </c>
      <c r="I1225">
        <v>63</v>
      </c>
      <c r="J1225" t="s">
        <v>64</v>
      </c>
      <c r="K1225" t="s">
        <v>73</v>
      </c>
      <c r="L1225" t="s">
        <v>388</v>
      </c>
      <c r="M1225" t="s">
        <v>181</v>
      </c>
      <c r="N1225" t="s">
        <v>181</v>
      </c>
      <c r="O1225" t="s">
        <v>52</v>
      </c>
      <c r="P1225" t="s">
        <v>77</v>
      </c>
      <c r="Q1225">
        <v>196</v>
      </c>
      <c r="R1225" t="s">
        <v>54</v>
      </c>
      <c r="S1225" t="s">
        <v>1008</v>
      </c>
      <c r="T1225" t="s">
        <v>26</v>
      </c>
    </row>
    <row r="1226" spans="1:20" x14ac:dyDescent="0.3">
      <c r="A1226" t="s">
        <v>20</v>
      </c>
      <c r="B1226" s="1">
        <v>43555</v>
      </c>
      <c r="C1226">
        <v>22</v>
      </c>
      <c r="D1226" t="s">
        <v>228</v>
      </c>
      <c r="E1226" t="s">
        <v>196</v>
      </c>
      <c r="F1226" t="s">
        <v>321</v>
      </c>
      <c r="G1226">
        <v>81</v>
      </c>
      <c r="H1226">
        <v>81</v>
      </c>
      <c r="I1226">
        <v>76</v>
      </c>
      <c r="J1226" t="s">
        <v>80</v>
      </c>
      <c r="K1226" t="s">
        <v>80</v>
      </c>
      <c r="L1226" t="s">
        <v>119</v>
      </c>
      <c r="M1226" t="s">
        <v>227</v>
      </c>
      <c r="N1226" t="s">
        <v>227</v>
      </c>
      <c r="O1226" t="s">
        <v>181</v>
      </c>
      <c r="P1226" t="s">
        <v>97</v>
      </c>
      <c r="Q1226">
        <v>178</v>
      </c>
      <c r="R1226" t="s">
        <v>40</v>
      </c>
      <c r="S1226" t="s">
        <v>1009</v>
      </c>
      <c r="T1226" t="s">
        <v>26</v>
      </c>
    </row>
    <row r="1227" spans="1:20" x14ac:dyDescent="0.3">
      <c r="A1227" t="s">
        <v>20</v>
      </c>
      <c r="B1227" s="1">
        <v>43555</v>
      </c>
      <c r="C1227">
        <v>23</v>
      </c>
      <c r="D1227" t="s">
        <v>107</v>
      </c>
      <c r="E1227" t="s">
        <v>228</v>
      </c>
      <c r="F1227" t="s">
        <v>149</v>
      </c>
      <c r="G1227">
        <v>87</v>
      </c>
      <c r="H1227">
        <v>87</v>
      </c>
      <c r="I1227">
        <v>80</v>
      </c>
      <c r="J1227" t="s">
        <v>81</v>
      </c>
      <c r="K1227" t="s">
        <v>109</v>
      </c>
      <c r="L1227" t="s">
        <v>377</v>
      </c>
      <c r="M1227" t="s">
        <v>142</v>
      </c>
      <c r="N1227" t="s">
        <v>142</v>
      </c>
      <c r="O1227" t="s">
        <v>227</v>
      </c>
      <c r="P1227" t="s">
        <v>111</v>
      </c>
      <c r="Q1227">
        <v>263</v>
      </c>
      <c r="R1227" t="s">
        <v>440</v>
      </c>
      <c r="S1227" t="e" vm="24">
        <f>_FV(-2,"02")</f>
        <v>#VALUE!</v>
      </c>
      <c r="T1227" t="s">
        <v>270</v>
      </c>
    </row>
    <row r="1228" spans="1:20" x14ac:dyDescent="0.3">
      <c r="A1228" t="s">
        <v>20</v>
      </c>
      <c r="B1228" s="1">
        <v>43555</v>
      </c>
      <c r="C1228">
        <v>9</v>
      </c>
      <c r="D1228" t="s">
        <v>109</v>
      </c>
      <c r="E1228" t="s">
        <v>63</v>
      </c>
      <c r="F1228" t="s">
        <v>109</v>
      </c>
      <c r="G1228">
        <v>94</v>
      </c>
      <c r="H1228">
        <v>94</v>
      </c>
      <c r="I1228">
        <v>93</v>
      </c>
      <c r="J1228" t="s">
        <v>36</v>
      </c>
      <c r="K1228" t="s">
        <v>49</v>
      </c>
      <c r="L1228" t="s">
        <v>345</v>
      </c>
      <c r="M1228" t="s">
        <v>29</v>
      </c>
      <c r="N1228" t="s">
        <v>29</v>
      </c>
      <c r="O1228" t="s">
        <v>150</v>
      </c>
      <c r="P1228" t="s">
        <v>270</v>
      </c>
      <c r="Q1228">
        <v>320</v>
      </c>
      <c r="R1228" t="s">
        <v>70</v>
      </c>
      <c r="S1228" t="e" vm="29">
        <f>_FV(-3,"49")</f>
        <v>#VALUE!</v>
      </c>
      <c r="T1228" t="s">
        <v>26</v>
      </c>
    </row>
    <row r="1229" spans="1:20" x14ac:dyDescent="0.3">
      <c r="A1229" t="s">
        <v>20</v>
      </c>
      <c r="B1229" s="1">
        <v>43555</v>
      </c>
      <c r="C1229">
        <v>8</v>
      </c>
      <c r="D1229" t="s">
        <v>63</v>
      </c>
      <c r="E1229" t="s">
        <v>87</v>
      </c>
      <c r="F1229" t="s">
        <v>80</v>
      </c>
      <c r="G1229">
        <v>93</v>
      </c>
      <c r="H1229">
        <v>93</v>
      </c>
      <c r="I1229">
        <v>92</v>
      </c>
      <c r="J1229" t="s">
        <v>49</v>
      </c>
      <c r="K1229" t="s">
        <v>89</v>
      </c>
      <c r="L1229" t="s">
        <v>345</v>
      </c>
      <c r="M1229" t="s">
        <v>150</v>
      </c>
      <c r="N1229" t="s">
        <v>137</v>
      </c>
      <c r="O1229" t="s">
        <v>254</v>
      </c>
      <c r="P1229" t="s">
        <v>178</v>
      </c>
      <c r="Q1229">
        <v>85</v>
      </c>
      <c r="R1229" t="s">
        <v>111</v>
      </c>
      <c r="S1229" t="e" vm="5">
        <f>_FV(-3,"33")</f>
        <v>#VALUE!</v>
      </c>
      <c r="T1229" t="s">
        <v>26</v>
      </c>
    </row>
    <row r="1230" spans="1:20" x14ac:dyDescent="0.3">
      <c r="A1230" t="s">
        <v>20</v>
      </c>
      <c r="B1230" s="1">
        <v>43555</v>
      </c>
      <c r="C1230">
        <v>2</v>
      </c>
      <c r="D1230" t="s">
        <v>356</v>
      </c>
      <c r="E1230" t="s">
        <v>192</v>
      </c>
      <c r="F1230" t="s">
        <v>356</v>
      </c>
      <c r="G1230">
        <v>80</v>
      </c>
      <c r="H1230">
        <v>80</v>
      </c>
      <c r="I1230">
        <v>78</v>
      </c>
      <c r="J1230" t="s">
        <v>163</v>
      </c>
      <c r="K1230" t="s">
        <v>89</v>
      </c>
      <c r="L1230" t="s">
        <v>163</v>
      </c>
      <c r="M1230" t="s">
        <v>329</v>
      </c>
      <c r="N1230" t="s">
        <v>308</v>
      </c>
      <c r="O1230" t="s">
        <v>330</v>
      </c>
      <c r="P1230" t="s">
        <v>70</v>
      </c>
      <c r="Q1230">
        <v>160</v>
      </c>
      <c r="R1230" t="s">
        <v>116</v>
      </c>
      <c r="S1230" t="e" vm="28">
        <f>_FV(-3,"52")</f>
        <v>#VALUE!</v>
      </c>
      <c r="T1230" t="s">
        <v>26</v>
      </c>
    </row>
    <row r="1231" spans="1:20" x14ac:dyDescent="0.3">
      <c r="A1231" t="s">
        <v>20</v>
      </c>
      <c r="B1231" s="1">
        <v>43555</v>
      </c>
      <c r="C1231">
        <v>4</v>
      </c>
      <c r="D1231" t="s">
        <v>71</v>
      </c>
      <c r="E1231" t="s">
        <v>114</v>
      </c>
      <c r="F1231" t="s">
        <v>71</v>
      </c>
      <c r="G1231">
        <v>87</v>
      </c>
      <c r="H1231">
        <v>87</v>
      </c>
      <c r="I1231">
        <v>83</v>
      </c>
      <c r="J1231" t="s">
        <v>49</v>
      </c>
      <c r="K1231" t="s">
        <v>89</v>
      </c>
      <c r="L1231" t="s">
        <v>36</v>
      </c>
      <c r="M1231" t="s">
        <v>141</v>
      </c>
      <c r="N1231" t="s">
        <v>312</v>
      </c>
      <c r="O1231" t="s">
        <v>141</v>
      </c>
      <c r="P1231" t="s">
        <v>174</v>
      </c>
      <c r="Q1231">
        <v>156</v>
      </c>
      <c r="R1231" t="s">
        <v>104</v>
      </c>
      <c r="S1231" t="e" vm="27">
        <f>_FV(-3,"53")</f>
        <v>#VALUE!</v>
      </c>
      <c r="T1231" t="s">
        <v>26</v>
      </c>
    </row>
    <row r="1232" spans="1:20" x14ac:dyDescent="0.3">
      <c r="A1232" t="s">
        <v>20</v>
      </c>
      <c r="B1232" s="1">
        <v>43555</v>
      </c>
      <c r="C1232">
        <v>13</v>
      </c>
      <c r="D1232" t="s">
        <v>233</v>
      </c>
      <c r="E1232" t="s">
        <v>233</v>
      </c>
      <c r="F1232" t="s">
        <v>71</v>
      </c>
      <c r="G1232">
        <v>87</v>
      </c>
      <c r="H1232">
        <v>93</v>
      </c>
      <c r="I1232">
        <v>87</v>
      </c>
      <c r="J1232" t="s">
        <v>136</v>
      </c>
      <c r="K1232" t="s">
        <v>95</v>
      </c>
      <c r="L1232" t="s">
        <v>80</v>
      </c>
      <c r="M1232" t="s">
        <v>494</v>
      </c>
      <c r="N1232" t="s">
        <v>494</v>
      </c>
      <c r="O1232" t="s">
        <v>433</v>
      </c>
      <c r="P1232" t="s">
        <v>268</v>
      </c>
      <c r="Q1232">
        <v>136</v>
      </c>
      <c r="R1232" t="s">
        <v>147</v>
      </c>
      <c r="S1232" t="s">
        <v>1010</v>
      </c>
      <c r="T1232" t="s">
        <v>26</v>
      </c>
    </row>
    <row r="1233" spans="1:20" x14ac:dyDescent="0.3">
      <c r="A1233" t="s">
        <v>20</v>
      </c>
      <c r="B1233" s="1">
        <v>43555</v>
      </c>
      <c r="C1233">
        <v>0</v>
      </c>
      <c r="D1233" t="s">
        <v>195</v>
      </c>
      <c r="E1233" t="s">
        <v>185</v>
      </c>
      <c r="F1233" t="s">
        <v>321</v>
      </c>
      <c r="G1233">
        <v>76</v>
      </c>
      <c r="H1233">
        <v>86</v>
      </c>
      <c r="I1233">
        <v>75</v>
      </c>
      <c r="J1233" t="s">
        <v>89</v>
      </c>
      <c r="K1233" t="s">
        <v>62</v>
      </c>
      <c r="L1233" t="s">
        <v>89</v>
      </c>
      <c r="M1233" t="s">
        <v>193</v>
      </c>
      <c r="N1233" t="s">
        <v>193</v>
      </c>
      <c r="O1233" t="s">
        <v>209</v>
      </c>
      <c r="P1233" t="s">
        <v>183</v>
      </c>
      <c r="Q1233">
        <v>186</v>
      </c>
      <c r="R1233" t="s">
        <v>145</v>
      </c>
      <c r="S1233" t="e" vm="71">
        <f>_FV(-2,"79")</f>
        <v>#VALUE!</v>
      </c>
      <c r="T1233" t="s">
        <v>26</v>
      </c>
    </row>
    <row r="1234" spans="1:20" x14ac:dyDescent="0.3">
      <c r="A1234" t="s">
        <v>20</v>
      </c>
      <c r="B1234" s="1">
        <v>43555</v>
      </c>
      <c r="C1234">
        <v>1</v>
      </c>
      <c r="D1234" t="s">
        <v>192</v>
      </c>
      <c r="E1234" t="s">
        <v>195</v>
      </c>
      <c r="F1234" t="s">
        <v>192</v>
      </c>
      <c r="G1234">
        <v>80</v>
      </c>
      <c r="H1234">
        <v>80</v>
      </c>
      <c r="I1234">
        <v>76</v>
      </c>
      <c r="J1234" t="s">
        <v>89</v>
      </c>
      <c r="K1234" t="s">
        <v>100</v>
      </c>
      <c r="L1234" t="s">
        <v>89</v>
      </c>
      <c r="M1234" t="s">
        <v>330</v>
      </c>
      <c r="N1234" t="s">
        <v>330</v>
      </c>
      <c r="O1234" t="s">
        <v>193</v>
      </c>
      <c r="P1234" t="s">
        <v>83</v>
      </c>
      <c r="Q1234">
        <v>168</v>
      </c>
      <c r="R1234" t="s">
        <v>364</v>
      </c>
      <c r="S1234" t="e" vm="82">
        <f>_FV(-3,"14")</f>
        <v>#VALUE!</v>
      </c>
      <c r="T1234" t="s">
        <v>26</v>
      </c>
    </row>
    <row r="1235" spans="1:20" x14ac:dyDescent="0.3">
      <c r="A1235" t="s">
        <v>20</v>
      </c>
      <c r="B1235" s="1">
        <v>43555</v>
      </c>
      <c r="C1235">
        <v>6</v>
      </c>
      <c r="D1235" t="s">
        <v>22</v>
      </c>
      <c r="E1235" t="s">
        <v>88</v>
      </c>
      <c r="F1235" t="s">
        <v>22</v>
      </c>
      <c r="G1235">
        <v>91</v>
      </c>
      <c r="H1235">
        <v>91</v>
      </c>
      <c r="I1235">
        <v>90</v>
      </c>
      <c r="J1235" t="s">
        <v>36</v>
      </c>
      <c r="K1235" t="s">
        <v>99</v>
      </c>
      <c r="L1235" t="s">
        <v>36</v>
      </c>
      <c r="M1235" t="s">
        <v>254</v>
      </c>
      <c r="N1235" t="s">
        <v>96</v>
      </c>
      <c r="O1235" t="s">
        <v>254</v>
      </c>
      <c r="P1235" t="s">
        <v>473</v>
      </c>
      <c r="Q1235">
        <v>161</v>
      </c>
      <c r="R1235" t="s">
        <v>124</v>
      </c>
      <c r="S1235" t="e" vm="23">
        <f>_FV(-3,"54")</f>
        <v>#VALUE!</v>
      </c>
      <c r="T1235" t="s">
        <v>26</v>
      </c>
    </row>
    <row r="1236" spans="1:20" x14ac:dyDescent="0.3">
      <c r="A1236" t="s">
        <v>20</v>
      </c>
      <c r="B1236" s="1">
        <v>43555</v>
      </c>
      <c r="C1236">
        <v>10</v>
      </c>
      <c r="D1236" t="s">
        <v>87</v>
      </c>
      <c r="E1236" t="s">
        <v>87</v>
      </c>
      <c r="F1236" t="s">
        <v>73</v>
      </c>
      <c r="G1236">
        <v>94</v>
      </c>
      <c r="H1236">
        <v>94</v>
      </c>
      <c r="I1236">
        <v>94</v>
      </c>
      <c r="J1236" t="s">
        <v>100</v>
      </c>
      <c r="K1236" t="s">
        <v>100</v>
      </c>
      <c r="L1236" t="s">
        <v>36</v>
      </c>
      <c r="M1236" t="s">
        <v>193</v>
      </c>
      <c r="N1236" t="s">
        <v>193</v>
      </c>
      <c r="O1236" t="s">
        <v>29</v>
      </c>
      <c r="P1236" t="s">
        <v>473</v>
      </c>
      <c r="Q1236">
        <v>195</v>
      </c>
      <c r="R1236" t="s">
        <v>133</v>
      </c>
      <c r="S1236" t="s">
        <v>1011</v>
      </c>
      <c r="T1236" t="s">
        <v>26</v>
      </c>
    </row>
    <row r="1237" spans="1:20" x14ac:dyDescent="0.3">
      <c r="A1237" t="s">
        <v>20</v>
      </c>
      <c r="B1237" s="1">
        <v>43555</v>
      </c>
      <c r="C1237">
        <v>12</v>
      </c>
      <c r="D1237" t="s">
        <v>71</v>
      </c>
      <c r="E1237" t="s">
        <v>135</v>
      </c>
      <c r="F1237" t="s">
        <v>95</v>
      </c>
      <c r="G1237">
        <v>93</v>
      </c>
      <c r="H1237">
        <v>94</v>
      </c>
      <c r="I1237">
        <v>93</v>
      </c>
      <c r="J1237" t="s">
        <v>63</v>
      </c>
      <c r="K1237" t="s">
        <v>87</v>
      </c>
      <c r="L1237" t="s">
        <v>119</v>
      </c>
      <c r="M1237" t="s">
        <v>433</v>
      </c>
      <c r="N1237" t="s">
        <v>433</v>
      </c>
      <c r="O1237" t="s">
        <v>273</v>
      </c>
      <c r="P1237" t="s">
        <v>133</v>
      </c>
      <c r="Q1237">
        <v>139</v>
      </c>
      <c r="R1237" t="s">
        <v>24</v>
      </c>
      <c r="S1237" t="s">
        <v>1012</v>
      </c>
      <c r="T1237" t="s">
        <v>174</v>
      </c>
    </row>
    <row r="1238" spans="1:20" x14ac:dyDescent="0.3">
      <c r="A1238" t="s">
        <v>20</v>
      </c>
      <c r="B1238" s="1">
        <v>43555</v>
      </c>
      <c r="C1238">
        <v>3</v>
      </c>
      <c r="D1238" t="s">
        <v>114</v>
      </c>
      <c r="E1238" t="s">
        <v>356</v>
      </c>
      <c r="F1238" t="s">
        <v>114</v>
      </c>
      <c r="G1238">
        <v>83</v>
      </c>
      <c r="H1238">
        <v>83</v>
      </c>
      <c r="I1238">
        <v>80</v>
      </c>
      <c r="J1238" t="s">
        <v>36</v>
      </c>
      <c r="K1238" t="s">
        <v>36</v>
      </c>
      <c r="L1238" t="s">
        <v>361</v>
      </c>
      <c r="M1238" t="s">
        <v>312</v>
      </c>
      <c r="N1238" t="s">
        <v>329</v>
      </c>
      <c r="O1238" t="s">
        <v>312</v>
      </c>
      <c r="P1238" t="s">
        <v>115</v>
      </c>
      <c r="Q1238">
        <v>162</v>
      </c>
      <c r="R1238" t="s">
        <v>104</v>
      </c>
      <c r="S1238" t="e" vm="33">
        <f>_FV(-3,"50")</f>
        <v>#VALUE!</v>
      </c>
      <c r="T1238" t="s">
        <v>26</v>
      </c>
    </row>
    <row r="1239" spans="1:20" x14ac:dyDescent="0.3">
      <c r="A1239" t="s">
        <v>20</v>
      </c>
      <c r="B1239" s="1">
        <v>43555</v>
      </c>
      <c r="C1239">
        <v>14</v>
      </c>
      <c r="D1239" t="s">
        <v>302</v>
      </c>
      <c r="E1239" t="s">
        <v>206</v>
      </c>
      <c r="F1239" t="s">
        <v>233</v>
      </c>
      <c r="G1239">
        <v>78</v>
      </c>
      <c r="H1239">
        <v>87</v>
      </c>
      <c r="I1239">
        <v>76</v>
      </c>
      <c r="J1239" t="s">
        <v>65</v>
      </c>
      <c r="K1239" t="s">
        <v>88</v>
      </c>
      <c r="L1239" t="s">
        <v>81</v>
      </c>
      <c r="M1239" t="s">
        <v>444</v>
      </c>
      <c r="N1239" t="s">
        <v>494</v>
      </c>
      <c r="O1239" t="s">
        <v>444</v>
      </c>
      <c r="P1239" t="s">
        <v>176</v>
      </c>
      <c r="Q1239">
        <v>179</v>
      </c>
      <c r="R1239" t="s">
        <v>207</v>
      </c>
      <c r="S1239" t="s">
        <v>1013</v>
      </c>
      <c r="T1239" t="s">
        <v>26</v>
      </c>
    </row>
    <row r="1240" spans="1:20" x14ac:dyDescent="0.3">
      <c r="A1240" t="s">
        <v>20</v>
      </c>
      <c r="B1240" s="1">
        <v>43555</v>
      </c>
      <c r="C1240">
        <v>11</v>
      </c>
      <c r="D1240" t="s">
        <v>62</v>
      </c>
      <c r="E1240" t="s">
        <v>62</v>
      </c>
      <c r="F1240" t="s">
        <v>87</v>
      </c>
      <c r="G1240">
        <v>94</v>
      </c>
      <c r="H1240">
        <v>94</v>
      </c>
      <c r="I1240">
        <v>94</v>
      </c>
      <c r="J1240" t="s">
        <v>119</v>
      </c>
      <c r="K1240" t="s">
        <v>65</v>
      </c>
      <c r="L1240" t="s">
        <v>100</v>
      </c>
      <c r="M1240" t="s">
        <v>308</v>
      </c>
      <c r="N1240" t="s">
        <v>308</v>
      </c>
      <c r="O1240" t="s">
        <v>193</v>
      </c>
      <c r="P1240" t="s">
        <v>174</v>
      </c>
      <c r="Q1240">
        <v>166</v>
      </c>
      <c r="R1240" t="s">
        <v>97</v>
      </c>
      <c r="S1240" t="s">
        <v>1014</v>
      </c>
      <c r="T1240" t="s">
        <v>76</v>
      </c>
    </row>
    <row r="1241" spans="1:20" x14ac:dyDescent="0.3">
      <c r="A1241" t="s">
        <v>20</v>
      </c>
      <c r="B1241" s="1">
        <v>43555</v>
      </c>
      <c r="C1241">
        <v>5</v>
      </c>
      <c r="D1241" t="s">
        <v>95</v>
      </c>
      <c r="E1241" t="s">
        <v>71</v>
      </c>
      <c r="F1241" t="s">
        <v>95</v>
      </c>
      <c r="G1241">
        <v>90</v>
      </c>
      <c r="H1241">
        <v>90</v>
      </c>
      <c r="I1241">
        <v>87</v>
      </c>
      <c r="J1241" t="s">
        <v>89</v>
      </c>
      <c r="K1241" t="s">
        <v>89</v>
      </c>
      <c r="L1241" t="s">
        <v>36</v>
      </c>
      <c r="M1241" t="s">
        <v>96</v>
      </c>
      <c r="N1241" t="s">
        <v>141</v>
      </c>
      <c r="O1241" t="s">
        <v>96</v>
      </c>
      <c r="P1241" t="s">
        <v>178</v>
      </c>
      <c r="Q1241">
        <v>128</v>
      </c>
      <c r="R1241" t="s">
        <v>268</v>
      </c>
      <c r="S1241" t="e" vm="23">
        <f>_FV(-3,"54")</f>
        <v>#VALUE!</v>
      </c>
      <c r="T1241" t="s">
        <v>26</v>
      </c>
    </row>
    <row r="1242" spans="1:20" x14ac:dyDescent="0.3">
      <c r="A1242" t="s">
        <v>20</v>
      </c>
      <c r="B1242" s="1">
        <v>43556</v>
      </c>
      <c r="C1242">
        <v>1</v>
      </c>
      <c r="D1242" t="s">
        <v>107</v>
      </c>
      <c r="E1242" t="s">
        <v>72</v>
      </c>
      <c r="F1242" t="s">
        <v>71</v>
      </c>
      <c r="G1242">
        <v>91</v>
      </c>
      <c r="H1242">
        <v>91</v>
      </c>
      <c r="I1242">
        <v>90</v>
      </c>
      <c r="J1242" t="s">
        <v>80</v>
      </c>
      <c r="K1242" t="s">
        <v>63</v>
      </c>
      <c r="L1242" t="s">
        <v>64</v>
      </c>
      <c r="M1242" t="s">
        <v>329</v>
      </c>
      <c r="N1242" t="s">
        <v>329</v>
      </c>
      <c r="O1242" t="s">
        <v>23</v>
      </c>
      <c r="P1242" t="s">
        <v>67</v>
      </c>
      <c r="Q1242">
        <v>182</v>
      </c>
      <c r="R1242" t="s">
        <v>60</v>
      </c>
      <c r="S1242" t="e" vm="56">
        <f>_FV(-2,"25")</f>
        <v>#VALUE!</v>
      </c>
      <c r="T1242" t="s">
        <v>26</v>
      </c>
    </row>
    <row r="1243" spans="1:20" x14ac:dyDescent="0.3">
      <c r="A1243" t="s">
        <v>20</v>
      </c>
      <c r="B1243" s="1">
        <v>43556</v>
      </c>
      <c r="C1243">
        <v>2</v>
      </c>
      <c r="D1243" t="s">
        <v>114</v>
      </c>
      <c r="E1243" t="s">
        <v>356</v>
      </c>
      <c r="F1243" t="s">
        <v>107</v>
      </c>
      <c r="G1243">
        <v>85</v>
      </c>
      <c r="H1243">
        <v>91</v>
      </c>
      <c r="I1243">
        <v>85</v>
      </c>
      <c r="J1243" t="s">
        <v>99</v>
      </c>
      <c r="K1243" t="s">
        <v>136</v>
      </c>
      <c r="L1243" t="s">
        <v>99</v>
      </c>
      <c r="M1243" t="s">
        <v>273</v>
      </c>
      <c r="N1243" t="s">
        <v>308</v>
      </c>
      <c r="O1243" t="s">
        <v>329</v>
      </c>
      <c r="P1243" t="s">
        <v>60</v>
      </c>
      <c r="Q1243">
        <v>182</v>
      </c>
      <c r="R1243" t="s">
        <v>440</v>
      </c>
      <c r="S1243" t="e" vm="76">
        <f>_FV(-1,"61")</f>
        <v>#VALUE!</v>
      </c>
      <c r="T1243" t="s">
        <v>76</v>
      </c>
    </row>
    <row r="1244" spans="1:20" x14ac:dyDescent="0.3">
      <c r="A1244" t="s">
        <v>20</v>
      </c>
      <c r="B1244" s="1">
        <v>43556</v>
      </c>
      <c r="C1244">
        <v>3</v>
      </c>
      <c r="D1244" t="s">
        <v>108</v>
      </c>
      <c r="E1244" t="s">
        <v>114</v>
      </c>
      <c r="F1244" t="s">
        <v>107</v>
      </c>
      <c r="G1244">
        <v>87</v>
      </c>
      <c r="H1244">
        <v>87</v>
      </c>
      <c r="I1244">
        <v>85</v>
      </c>
      <c r="J1244" t="s">
        <v>28</v>
      </c>
      <c r="K1244" t="s">
        <v>28</v>
      </c>
      <c r="L1244" t="s">
        <v>99</v>
      </c>
      <c r="M1244" t="s">
        <v>276</v>
      </c>
      <c r="N1244" t="s">
        <v>308</v>
      </c>
      <c r="O1244" t="s">
        <v>276</v>
      </c>
      <c r="P1244" t="s">
        <v>83</v>
      </c>
      <c r="Q1244">
        <v>188</v>
      </c>
      <c r="R1244" t="s">
        <v>440</v>
      </c>
      <c r="S1244" t="e" vm="72">
        <f>_FV(0,"18")</f>
        <v>#VALUE!</v>
      </c>
      <c r="T1244" t="s">
        <v>26</v>
      </c>
    </row>
    <row r="1245" spans="1:20" x14ac:dyDescent="0.3">
      <c r="A1245" t="s">
        <v>20</v>
      </c>
      <c r="B1245" s="1">
        <v>43556</v>
      </c>
      <c r="C1245">
        <v>4</v>
      </c>
      <c r="D1245" t="s">
        <v>149</v>
      </c>
      <c r="E1245" t="s">
        <v>108</v>
      </c>
      <c r="F1245" t="s">
        <v>149</v>
      </c>
      <c r="G1245">
        <v>88</v>
      </c>
      <c r="H1245">
        <v>88</v>
      </c>
      <c r="I1245">
        <v>86</v>
      </c>
      <c r="J1245" t="s">
        <v>81</v>
      </c>
      <c r="K1245" t="s">
        <v>28</v>
      </c>
      <c r="L1245" t="s">
        <v>99</v>
      </c>
      <c r="M1245" t="s">
        <v>244</v>
      </c>
      <c r="N1245" t="s">
        <v>276</v>
      </c>
      <c r="O1245" t="s">
        <v>244</v>
      </c>
      <c r="P1245" t="s">
        <v>105</v>
      </c>
      <c r="Q1245">
        <v>181</v>
      </c>
      <c r="R1245" t="s">
        <v>112</v>
      </c>
      <c r="S1245" t="s">
        <v>1015</v>
      </c>
      <c r="T1245" t="s">
        <v>26</v>
      </c>
    </row>
    <row r="1246" spans="1:20" x14ac:dyDescent="0.3">
      <c r="A1246" t="s">
        <v>20</v>
      </c>
      <c r="B1246" s="1">
        <v>43556</v>
      </c>
      <c r="C1246">
        <v>5</v>
      </c>
      <c r="D1246" t="s">
        <v>121</v>
      </c>
      <c r="E1246" t="s">
        <v>149</v>
      </c>
      <c r="F1246" t="s">
        <v>121</v>
      </c>
      <c r="G1246">
        <v>90</v>
      </c>
      <c r="H1246">
        <v>90</v>
      </c>
      <c r="I1246">
        <v>88</v>
      </c>
      <c r="J1246" t="s">
        <v>28</v>
      </c>
      <c r="K1246" t="s">
        <v>28</v>
      </c>
      <c r="L1246" t="s">
        <v>99</v>
      </c>
      <c r="M1246" t="s">
        <v>90</v>
      </c>
      <c r="N1246" t="s">
        <v>244</v>
      </c>
      <c r="O1246" t="s">
        <v>90</v>
      </c>
      <c r="P1246" t="s">
        <v>111</v>
      </c>
      <c r="Q1246">
        <v>170</v>
      </c>
      <c r="R1246" t="s">
        <v>101</v>
      </c>
      <c r="S1246" t="e" vm="47">
        <f>_FV(-2,"34")</f>
        <v>#VALUE!</v>
      </c>
      <c r="T1246" t="s">
        <v>26</v>
      </c>
    </row>
    <row r="1247" spans="1:20" x14ac:dyDescent="0.3">
      <c r="A1247" t="s">
        <v>20</v>
      </c>
      <c r="B1247" s="1">
        <v>43556</v>
      </c>
      <c r="C1247">
        <v>6</v>
      </c>
      <c r="D1247" t="s">
        <v>148</v>
      </c>
      <c r="E1247" t="s">
        <v>121</v>
      </c>
      <c r="F1247" t="s">
        <v>148</v>
      </c>
      <c r="G1247">
        <v>91</v>
      </c>
      <c r="H1247">
        <v>91</v>
      </c>
      <c r="I1247">
        <v>90</v>
      </c>
      <c r="J1247" t="s">
        <v>64</v>
      </c>
      <c r="K1247" t="s">
        <v>64</v>
      </c>
      <c r="L1247" t="s">
        <v>28</v>
      </c>
      <c r="M1247" t="s">
        <v>123</v>
      </c>
      <c r="N1247" t="s">
        <v>90</v>
      </c>
      <c r="O1247" t="s">
        <v>123</v>
      </c>
      <c r="P1247" t="s">
        <v>133</v>
      </c>
      <c r="Q1247">
        <v>167</v>
      </c>
      <c r="R1247" t="s">
        <v>60</v>
      </c>
      <c r="S1247" t="e" vm="37">
        <f>_FV(-2,"43")</f>
        <v>#VALUE!</v>
      </c>
      <c r="T1247" t="s">
        <v>26</v>
      </c>
    </row>
    <row r="1248" spans="1:20" x14ac:dyDescent="0.3">
      <c r="A1248" t="s">
        <v>20</v>
      </c>
      <c r="B1248" s="1">
        <v>43556</v>
      </c>
      <c r="C1248">
        <v>7</v>
      </c>
      <c r="D1248" t="s">
        <v>118</v>
      </c>
      <c r="E1248" t="s">
        <v>121</v>
      </c>
      <c r="F1248" t="s">
        <v>118</v>
      </c>
      <c r="G1248">
        <v>91</v>
      </c>
      <c r="H1248">
        <v>91</v>
      </c>
      <c r="I1248">
        <v>90</v>
      </c>
      <c r="J1248" t="s">
        <v>28</v>
      </c>
      <c r="K1248" t="s">
        <v>64</v>
      </c>
      <c r="L1248" t="s">
        <v>28</v>
      </c>
      <c r="M1248" t="s">
        <v>227</v>
      </c>
      <c r="N1248" t="s">
        <v>123</v>
      </c>
      <c r="O1248" t="s">
        <v>227</v>
      </c>
      <c r="P1248" t="s">
        <v>70</v>
      </c>
      <c r="Q1248">
        <v>171</v>
      </c>
      <c r="R1248" t="s">
        <v>101</v>
      </c>
      <c r="S1248" t="e" vm="80">
        <f>_FV(-2,"59")</f>
        <v>#VALUE!</v>
      </c>
      <c r="T1248" t="s">
        <v>26</v>
      </c>
    </row>
    <row r="1249" spans="1:20" x14ac:dyDescent="0.3">
      <c r="A1249" t="s">
        <v>20</v>
      </c>
      <c r="B1249" s="1">
        <v>43556</v>
      </c>
      <c r="C1249">
        <v>8</v>
      </c>
      <c r="D1249" t="s">
        <v>148</v>
      </c>
      <c r="E1249" t="s">
        <v>121</v>
      </c>
      <c r="F1249" t="s">
        <v>118</v>
      </c>
      <c r="G1249">
        <v>89</v>
      </c>
      <c r="H1249">
        <v>91</v>
      </c>
      <c r="I1249">
        <v>89</v>
      </c>
      <c r="J1249" t="s">
        <v>99</v>
      </c>
      <c r="K1249" t="s">
        <v>28</v>
      </c>
      <c r="L1249" t="s">
        <v>99</v>
      </c>
      <c r="M1249" t="s">
        <v>150</v>
      </c>
      <c r="N1249" t="s">
        <v>150</v>
      </c>
      <c r="O1249" t="s">
        <v>231</v>
      </c>
      <c r="P1249" t="s">
        <v>111</v>
      </c>
      <c r="Q1249">
        <v>155</v>
      </c>
      <c r="R1249" t="s">
        <v>183</v>
      </c>
      <c r="S1249" t="e" vm="72">
        <f>_FV(-2,"18")</f>
        <v>#VALUE!</v>
      </c>
      <c r="T1249" t="s">
        <v>26</v>
      </c>
    </row>
    <row r="1250" spans="1:20" x14ac:dyDescent="0.3">
      <c r="A1250" t="s">
        <v>20</v>
      </c>
      <c r="B1250" s="1">
        <v>43556</v>
      </c>
      <c r="C1250">
        <v>9</v>
      </c>
      <c r="D1250" t="s">
        <v>62</v>
      </c>
      <c r="E1250" t="s">
        <v>148</v>
      </c>
      <c r="F1250" t="s">
        <v>62</v>
      </c>
      <c r="G1250">
        <v>90</v>
      </c>
      <c r="H1250">
        <v>90</v>
      </c>
      <c r="I1250">
        <v>89</v>
      </c>
      <c r="J1250" t="s">
        <v>100</v>
      </c>
      <c r="K1250" t="s">
        <v>99</v>
      </c>
      <c r="L1250" t="s">
        <v>89</v>
      </c>
      <c r="M1250" t="s">
        <v>150</v>
      </c>
      <c r="N1250" t="s">
        <v>82</v>
      </c>
      <c r="O1250" t="s">
        <v>150</v>
      </c>
      <c r="P1250" t="s">
        <v>67</v>
      </c>
      <c r="Q1250">
        <v>126</v>
      </c>
      <c r="R1250" t="s">
        <v>128</v>
      </c>
      <c r="S1250" t="e" vm="49">
        <f>_FV(-1,"74")</f>
        <v>#VALUE!</v>
      </c>
      <c r="T1250" t="s">
        <v>26</v>
      </c>
    </row>
    <row r="1251" spans="1:20" x14ac:dyDescent="0.3">
      <c r="A1251" t="s">
        <v>20</v>
      </c>
      <c r="B1251" s="1">
        <v>43556</v>
      </c>
      <c r="C1251">
        <v>10</v>
      </c>
      <c r="D1251" t="s">
        <v>95</v>
      </c>
      <c r="E1251" t="s">
        <v>62</v>
      </c>
      <c r="F1251" t="s">
        <v>58</v>
      </c>
      <c r="G1251">
        <v>92</v>
      </c>
      <c r="H1251">
        <v>92</v>
      </c>
      <c r="I1251">
        <v>90</v>
      </c>
      <c r="J1251" t="s">
        <v>81</v>
      </c>
      <c r="K1251" t="s">
        <v>81</v>
      </c>
      <c r="L1251" t="s">
        <v>89</v>
      </c>
      <c r="M1251" t="s">
        <v>90</v>
      </c>
      <c r="N1251" t="s">
        <v>90</v>
      </c>
      <c r="O1251" t="s">
        <v>150</v>
      </c>
      <c r="P1251" t="s">
        <v>133</v>
      </c>
      <c r="Q1251">
        <v>88</v>
      </c>
      <c r="R1251" t="s">
        <v>101</v>
      </c>
      <c r="S1251" t="s">
        <v>1016</v>
      </c>
      <c r="T1251" t="s">
        <v>26</v>
      </c>
    </row>
    <row r="1252" spans="1:20" x14ac:dyDescent="0.3">
      <c r="A1252" t="s">
        <v>20</v>
      </c>
      <c r="B1252" s="1">
        <v>43556</v>
      </c>
      <c r="C1252">
        <v>11</v>
      </c>
      <c r="D1252" t="s">
        <v>71</v>
      </c>
      <c r="E1252" t="s">
        <v>71</v>
      </c>
      <c r="F1252" t="s">
        <v>95</v>
      </c>
      <c r="G1252">
        <v>89</v>
      </c>
      <c r="H1252">
        <v>92</v>
      </c>
      <c r="I1252">
        <v>89</v>
      </c>
      <c r="J1252" t="s">
        <v>28</v>
      </c>
      <c r="K1252" t="s">
        <v>119</v>
      </c>
      <c r="L1252" t="s">
        <v>99</v>
      </c>
      <c r="M1252" t="s">
        <v>193</v>
      </c>
      <c r="N1252" t="s">
        <v>193</v>
      </c>
      <c r="O1252" t="s">
        <v>90</v>
      </c>
      <c r="P1252" t="s">
        <v>115</v>
      </c>
      <c r="Q1252">
        <v>121</v>
      </c>
      <c r="R1252" t="s">
        <v>128</v>
      </c>
      <c r="S1252" t="s">
        <v>1017</v>
      </c>
      <c r="T1252" t="s">
        <v>26</v>
      </c>
    </row>
    <row r="1253" spans="1:20" x14ac:dyDescent="0.3">
      <c r="A1253" t="s">
        <v>20</v>
      </c>
      <c r="B1253" s="1">
        <v>43556</v>
      </c>
      <c r="C1253">
        <v>14</v>
      </c>
      <c r="D1253" t="s">
        <v>281</v>
      </c>
      <c r="E1253" t="s">
        <v>385</v>
      </c>
      <c r="F1253" t="s">
        <v>285</v>
      </c>
      <c r="G1253">
        <v>72</v>
      </c>
      <c r="H1253">
        <v>78</v>
      </c>
      <c r="I1253">
        <v>69</v>
      </c>
      <c r="J1253" t="s">
        <v>345</v>
      </c>
      <c r="K1253" t="s">
        <v>65</v>
      </c>
      <c r="L1253" t="s">
        <v>216</v>
      </c>
      <c r="M1253" t="s">
        <v>273</v>
      </c>
      <c r="N1253" t="s">
        <v>308</v>
      </c>
      <c r="O1253" t="s">
        <v>273</v>
      </c>
      <c r="P1253" t="s">
        <v>86</v>
      </c>
      <c r="Q1253">
        <v>171</v>
      </c>
      <c r="R1253" t="s">
        <v>358</v>
      </c>
      <c r="S1253" t="s">
        <v>1018</v>
      </c>
      <c r="T1253" t="s">
        <v>26</v>
      </c>
    </row>
    <row r="1254" spans="1:20" x14ac:dyDescent="0.3">
      <c r="A1254" t="s">
        <v>20</v>
      </c>
      <c r="B1254" s="1">
        <v>43556</v>
      </c>
      <c r="C1254">
        <v>12</v>
      </c>
      <c r="D1254" t="s">
        <v>187</v>
      </c>
      <c r="E1254" t="s">
        <v>310</v>
      </c>
      <c r="F1254" t="s">
        <v>71</v>
      </c>
      <c r="G1254">
        <v>81</v>
      </c>
      <c r="H1254">
        <v>89</v>
      </c>
      <c r="I1254">
        <v>79</v>
      </c>
      <c r="J1254" t="s">
        <v>99</v>
      </c>
      <c r="K1254" t="s">
        <v>65</v>
      </c>
      <c r="L1254" t="s">
        <v>36</v>
      </c>
      <c r="M1254" t="s">
        <v>311</v>
      </c>
      <c r="N1254" t="s">
        <v>311</v>
      </c>
      <c r="O1254" t="s">
        <v>91</v>
      </c>
      <c r="P1254" t="s">
        <v>97</v>
      </c>
      <c r="Q1254">
        <v>138</v>
      </c>
      <c r="R1254" t="s">
        <v>30</v>
      </c>
      <c r="S1254" t="s">
        <v>870</v>
      </c>
      <c r="T1254" t="s">
        <v>26</v>
      </c>
    </row>
    <row r="1255" spans="1:20" x14ac:dyDescent="0.3">
      <c r="A1255" t="s">
        <v>20</v>
      </c>
      <c r="B1255" s="1">
        <v>43556</v>
      </c>
      <c r="C1255">
        <v>13</v>
      </c>
      <c r="D1255" t="s">
        <v>196</v>
      </c>
      <c r="E1255" t="s">
        <v>196</v>
      </c>
      <c r="F1255" t="s">
        <v>187</v>
      </c>
      <c r="G1255">
        <v>78</v>
      </c>
      <c r="H1255">
        <v>81</v>
      </c>
      <c r="I1255">
        <v>78</v>
      </c>
      <c r="J1255" t="s">
        <v>109</v>
      </c>
      <c r="K1255" t="s">
        <v>109</v>
      </c>
      <c r="L1255" t="s">
        <v>36</v>
      </c>
      <c r="M1255" t="s">
        <v>273</v>
      </c>
      <c r="N1255" t="s">
        <v>273</v>
      </c>
      <c r="O1255" t="s">
        <v>311</v>
      </c>
      <c r="P1255" t="s">
        <v>268</v>
      </c>
      <c r="Q1255">
        <v>138</v>
      </c>
      <c r="R1255" t="s">
        <v>30</v>
      </c>
      <c r="S1255" t="s">
        <v>1019</v>
      </c>
      <c r="T1255" t="s">
        <v>26</v>
      </c>
    </row>
    <row r="1256" spans="1:20" x14ac:dyDescent="0.3">
      <c r="A1256" t="s">
        <v>20</v>
      </c>
      <c r="B1256" s="1">
        <v>43556</v>
      </c>
      <c r="C1256">
        <v>15</v>
      </c>
      <c r="D1256" t="s">
        <v>27</v>
      </c>
      <c r="E1256" t="s">
        <v>264</v>
      </c>
      <c r="F1256" t="s">
        <v>281</v>
      </c>
      <c r="G1256">
        <v>69</v>
      </c>
      <c r="H1256">
        <v>72</v>
      </c>
      <c r="I1256">
        <v>64</v>
      </c>
      <c r="J1256" t="s">
        <v>99</v>
      </c>
      <c r="K1256" t="s">
        <v>65</v>
      </c>
      <c r="L1256" t="s">
        <v>396</v>
      </c>
      <c r="M1256" t="s">
        <v>245</v>
      </c>
      <c r="N1256" t="s">
        <v>273</v>
      </c>
      <c r="O1256" t="s">
        <v>245</v>
      </c>
      <c r="P1256" t="s">
        <v>77</v>
      </c>
      <c r="Q1256">
        <v>174</v>
      </c>
      <c r="R1256" t="s">
        <v>55</v>
      </c>
      <c r="S1256" t="s">
        <v>1020</v>
      </c>
      <c r="T1256" t="s">
        <v>26</v>
      </c>
    </row>
    <row r="1257" spans="1:20" x14ac:dyDescent="0.3">
      <c r="A1257" t="s">
        <v>20</v>
      </c>
      <c r="B1257" s="1">
        <v>43556</v>
      </c>
      <c r="C1257">
        <v>16</v>
      </c>
      <c r="D1257" t="s">
        <v>27</v>
      </c>
      <c r="E1257" t="s">
        <v>48</v>
      </c>
      <c r="F1257" t="s">
        <v>57</v>
      </c>
      <c r="G1257">
        <v>68</v>
      </c>
      <c r="H1257">
        <v>69</v>
      </c>
      <c r="I1257">
        <v>63</v>
      </c>
      <c r="J1257" t="s">
        <v>89</v>
      </c>
      <c r="K1257" t="s">
        <v>89</v>
      </c>
      <c r="L1257" t="s">
        <v>224</v>
      </c>
      <c r="M1257" t="s">
        <v>90</v>
      </c>
      <c r="N1257" t="s">
        <v>245</v>
      </c>
      <c r="O1257" t="s">
        <v>90</v>
      </c>
      <c r="P1257" t="s">
        <v>173</v>
      </c>
      <c r="Q1257">
        <v>195</v>
      </c>
      <c r="R1257" t="s">
        <v>145</v>
      </c>
      <c r="S1257" t="s">
        <v>1021</v>
      </c>
      <c r="T1257" t="s">
        <v>26</v>
      </c>
    </row>
    <row r="1258" spans="1:20" x14ac:dyDescent="0.3">
      <c r="A1258" t="s">
        <v>20</v>
      </c>
      <c r="B1258" s="1">
        <v>43556</v>
      </c>
      <c r="C1258">
        <v>17</v>
      </c>
      <c r="D1258" t="s">
        <v>47</v>
      </c>
      <c r="E1258" t="s">
        <v>297</v>
      </c>
      <c r="F1258" t="s">
        <v>250</v>
      </c>
      <c r="G1258">
        <v>60</v>
      </c>
      <c r="H1258">
        <v>69</v>
      </c>
      <c r="I1258">
        <v>58</v>
      </c>
      <c r="J1258" t="s">
        <v>44</v>
      </c>
      <c r="K1258" t="s">
        <v>81</v>
      </c>
      <c r="L1258" t="s">
        <v>377</v>
      </c>
      <c r="M1258" t="s">
        <v>180</v>
      </c>
      <c r="N1258" t="s">
        <v>90</v>
      </c>
      <c r="O1258" t="s">
        <v>180</v>
      </c>
      <c r="P1258" t="s">
        <v>176</v>
      </c>
      <c r="Q1258">
        <v>173</v>
      </c>
      <c r="R1258" t="s">
        <v>84</v>
      </c>
      <c r="S1258" t="s">
        <v>1022</v>
      </c>
      <c r="T1258" t="s">
        <v>26</v>
      </c>
    </row>
    <row r="1259" spans="1:20" x14ac:dyDescent="0.3">
      <c r="A1259" t="s">
        <v>20</v>
      </c>
      <c r="B1259" s="1">
        <v>43556</v>
      </c>
      <c r="C1259">
        <v>18</v>
      </c>
      <c r="D1259" t="s">
        <v>264</v>
      </c>
      <c r="E1259" t="s">
        <v>317</v>
      </c>
      <c r="F1259" t="s">
        <v>215</v>
      </c>
      <c r="G1259">
        <v>66</v>
      </c>
      <c r="H1259">
        <v>70</v>
      </c>
      <c r="I1259">
        <v>61</v>
      </c>
      <c r="J1259" t="s">
        <v>81</v>
      </c>
      <c r="K1259" t="s">
        <v>63</v>
      </c>
      <c r="L1259" t="s">
        <v>163</v>
      </c>
      <c r="M1259" t="s">
        <v>181</v>
      </c>
      <c r="N1259" t="s">
        <v>180</v>
      </c>
      <c r="O1259" t="s">
        <v>181</v>
      </c>
      <c r="P1259" t="s">
        <v>134</v>
      </c>
      <c r="Q1259">
        <v>209</v>
      </c>
      <c r="R1259" t="s">
        <v>198</v>
      </c>
      <c r="S1259" t="s">
        <v>1023</v>
      </c>
      <c r="T1259" t="s">
        <v>26</v>
      </c>
    </row>
    <row r="1260" spans="1:20" x14ac:dyDescent="0.3">
      <c r="A1260" t="s">
        <v>20</v>
      </c>
      <c r="B1260" s="1">
        <v>43556</v>
      </c>
      <c r="C1260">
        <v>19</v>
      </c>
      <c r="D1260" t="s">
        <v>342</v>
      </c>
      <c r="E1260" t="s">
        <v>317</v>
      </c>
      <c r="F1260" t="s">
        <v>27</v>
      </c>
      <c r="G1260">
        <v>68</v>
      </c>
      <c r="H1260">
        <v>70</v>
      </c>
      <c r="I1260">
        <v>64</v>
      </c>
      <c r="J1260" t="s">
        <v>65</v>
      </c>
      <c r="K1260" t="s">
        <v>87</v>
      </c>
      <c r="L1260" t="s">
        <v>36</v>
      </c>
      <c r="M1260" t="s">
        <v>52</v>
      </c>
      <c r="N1260" t="s">
        <v>181</v>
      </c>
      <c r="O1260" t="s">
        <v>52</v>
      </c>
      <c r="P1260" t="s">
        <v>101</v>
      </c>
      <c r="Q1260">
        <v>209</v>
      </c>
      <c r="R1260" t="s">
        <v>217</v>
      </c>
      <c r="S1260" t="s">
        <v>875</v>
      </c>
      <c r="T1260" t="s">
        <v>26</v>
      </c>
    </row>
    <row r="1261" spans="1:20" x14ac:dyDescent="0.3">
      <c r="A1261" t="s">
        <v>20</v>
      </c>
      <c r="B1261" s="1">
        <v>43556</v>
      </c>
      <c r="C1261">
        <v>20</v>
      </c>
      <c r="D1261" t="s">
        <v>186</v>
      </c>
      <c r="E1261" t="s">
        <v>264</v>
      </c>
      <c r="F1261" t="s">
        <v>186</v>
      </c>
      <c r="G1261">
        <v>75</v>
      </c>
      <c r="H1261">
        <v>75</v>
      </c>
      <c r="I1261">
        <v>66</v>
      </c>
      <c r="J1261" t="s">
        <v>65</v>
      </c>
      <c r="K1261" t="s">
        <v>73</v>
      </c>
      <c r="L1261" t="s">
        <v>89</v>
      </c>
      <c r="M1261" t="s">
        <v>52</v>
      </c>
      <c r="N1261" t="s">
        <v>298</v>
      </c>
      <c r="O1261" t="s">
        <v>52</v>
      </c>
      <c r="P1261" t="s">
        <v>104</v>
      </c>
      <c r="Q1261">
        <v>217</v>
      </c>
      <c r="R1261" t="s">
        <v>289</v>
      </c>
      <c r="S1261" t="s">
        <v>1024</v>
      </c>
      <c r="T1261" t="s">
        <v>26</v>
      </c>
    </row>
    <row r="1262" spans="1:20" x14ac:dyDescent="0.3">
      <c r="A1262" t="s">
        <v>20</v>
      </c>
      <c r="B1262" s="1">
        <v>43556</v>
      </c>
      <c r="C1262">
        <v>21</v>
      </c>
      <c r="D1262" t="s">
        <v>285</v>
      </c>
      <c r="E1262" t="s">
        <v>57</v>
      </c>
      <c r="F1262" t="s">
        <v>285</v>
      </c>
      <c r="G1262">
        <v>75</v>
      </c>
      <c r="H1262">
        <v>75</v>
      </c>
      <c r="I1262">
        <v>71</v>
      </c>
      <c r="J1262" t="s">
        <v>345</v>
      </c>
      <c r="K1262" t="s">
        <v>65</v>
      </c>
      <c r="L1262" t="s">
        <v>44</v>
      </c>
      <c r="M1262" t="s">
        <v>130</v>
      </c>
      <c r="N1262" t="s">
        <v>232</v>
      </c>
      <c r="O1262" t="s">
        <v>52</v>
      </c>
      <c r="P1262" t="s">
        <v>183</v>
      </c>
      <c r="Q1262">
        <v>209</v>
      </c>
      <c r="R1262" t="s">
        <v>41</v>
      </c>
      <c r="S1262" t="s">
        <v>1025</v>
      </c>
      <c r="T1262" t="s">
        <v>26</v>
      </c>
    </row>
    <row r="1263" spans="1:20" x14ac:dyDescent="0.3">
      <c r="A1263" t="s">
        <v>20</v>
      </c>
      <c r="B1263" s="1">
        <v>43556</v>
      </c>
      <c r="C1263">
        <v>22</v>
      </c>
      <c r="D1263" t="s">
        <v>279</v>
      </c>
      <c r="E1263" t="s">
        <v>195</v>
      </c>
      <c r="F1263" t="s">
        <v>279</v>
      </c>
      <c r="G1263">
        <v>80</v>
      </c>
      <c r="H1263">
        <v>80</v>
      </c>
      <c r="I1263">
        <v>74</v>
      </c>
      <c r="J1263" t="s">
        <v>119</v>
      </c>
      <c r="K1263" t="s">
        <v>119</v>
      </c>
      <c r="L1263" t="s">
        <v>44</v>
      </c>
      <c r="M1263" t="s">
        <v>231</v>
      </c>
      <c r="N1263" t="s">
        <v>231</v>
      </c>
      <c r="O1263" t="s">
        <v>130</v>
      </c>
      <c r="P1263" t="s">
        <v>222</v>
      </c>
      <c r="Q1263">
        <v>212</v>
      </c>
      <c r="R1263" t="s">
        <v>55</v>
      </c>
      <c r="S1263" t="s">
        <v>1026</v>
      </c>
      <c r="T1263" t="s">
        <v>26</v>
      </c>
    </row>
    <row r="1264" spans="1:20" x14ac:dyDescent="0.3">
      <c r="A1264" t="s">
        <v>20</v>
      </c>
      <c r="B1264" s="1">
        <v>43556</v>
      </c>
      <c r="C1264">
        <v>23</v>
      </c>
      <c r="D1264" t="s">
        <v>356</v>
      </c>
      <c r="E1264" t="s">
        <v>279</v>
      </c>
      <c r="F1264" t="s">
        <v>356</v>
      </c>
      <c r="G1264">
        <v>83</v>
      </c>
      <c r="H1264">
        <v>85</v>
      </c>
      <c r="I1264">
        <v>80</v>
      </c>
      <c r="J1264" t="s">
        <v>100</v>
      </c>
      <c r="K1264" t="s">
        <v>73</v>
      </c>
      <c r="L1264" t="s">
        <v>100</v>
      </c>
      <c r="M1264" t="s">
        <v>209</v>
      </c>
      <c r="N1264" t="s">
        <v>209</v>
      </c>
      <c r="O1264" t="s">
        <v>231</v>
      </c>
      <c r="P1264" t="s">
        <v>112</v>
      </c>
      <c r="Q1264">
        <v>195</v>
      </c>
      <c r="R1264" t="s">
        <v>350</v>
      </c>
      <c r="S1264" t="e" vm="82">
        <f>_FV(-1,"14")</f>
        <v>#VALUE!</v>
      </c>
      <c r="T1264" t="s">
        <v>26</v>
      </c>
    </row>
    <row r="1265" spans="1:20" x14ac:dyDescent="0.3">
      <c r="A1265" t="s">
        <v>20</v>
      </c>
      <c r="B1265" s="1">
        <v>43556</v>
      </c>
      <c r="C1265">
        <v>0</v>
      </c>
      <c r="D1265" t="s">
        <v>71</v>
      </c>
      <c r="E1265" t="s">
        <v>114</v>
      </c>
      <c r="F1265" t="s">
        <v>121</v>
      </c>
      <c r="G1265">
        <v>90</v>
      </c>
      <c r="H1265">
        <v>90</v>
      </c>
      <c r="I1265">
        <v>87</v>
      </c>
      <c r="J1265" t="s">
        <v>64</v>
      </c>
      <c r="K1265" t="s">
        <v>109</v>
      </c>
      <c r="L1265" t="s">
        <v>81</v>
      </c>
      <c r="M1265" t="s">
        <v>23</v>
      </c>
      <c r="N1265" t="s">
        <v>23</v>
      </c>
      <c r="O1265" t="s">
        <v>142</v>
      </c>
      <c r="P1265" t="s">
        <v>178</v>
      </c>
      <c r="Q1265">
        <v>337</v>
      </c>
      <c r="R1265" t="s">
        <v>138</v>
      </c>
      <c r="S1265" t="e" vm="98">
        <f>_FV(-2,"83")</f>
        <v>#VALUE!</v>
      </c>
      <c r="T1265" t="s">
        <v>26</v>
      </c>
    </row>
    <row r="1266" spans="1:20" x14ac:dyDescent="0.3">
      <c r="A1266" t="s">
        <v>20</v>
      </c>
      <c r="B1266" s="1">
        <v>43557</v>
      </c>
      <c r="C1266">
        <v>0</v>
      </c>
      <c r="D1266" t="s">
        <v>333</v>
      </c>
      <c r="E1266" t="s">
        <v>333</v>
      </c>
      <c r="F1266" t="s">
        <v>114</v>
      </c>
      <c r="G1266">
        <v>83</v>
      </c>
      <c r="H1266">
        <v>83</v>
      </c>
      <c r="I1266">
        <v>82</v>
      </c>
      <c r="J1266" t="s">
        <v>81</v>
      </c>
      <c r="K1266" t="s">
        <v>81</v>
      </c>
      <c r="L1266" t="s">
        <v>36</v>
      </c>
      <c r="M1266" t="s">
        <v>328</v>
      </c>
      <c r="N1266" t="s">
        <v>328</v>
      </c>
      <c r="O1266" t="s">
        <v>209</v>
      </c>
      <c r="P1266" t="s">
        <v>86</v>
      </c>
      <c r="Q1266">
        <v>193</v>
      </c>
      <c r="R1266" t="s">
        <v>354</v>
      </c>
      <c r="S1266" t="e" vm="87">
        <f>_FV(-1,"85")</f>
        <v>#VALUE!</v>
      </c>
      <c r="T1266" t="s">
        <v>26</v>
      </c>
    </row>
    <row r="1267" spans="1:20" x14ac:dyDescent="0.3">
      <c r="A1267" t="s">
        <v>20</v>
      </c>
      <c r="B1267" s="1">
        <v>43557</v>
      </c>
      <c r="C1267">
        <v>1</v>
      </c>
      <c r="D1267" t="s">
        <v>72</v>
      </c>
      <c r="E1267" t="s">
        <v>333</v>
      </c>
      <c r="F1267" t="s">
        <v>72</v>
      </c>
      <c r="G1267">
        <v>82</v>
      </c>
      <c r="H1267">
        <v>86</v>
      </c>
      <c r="I1267">
        <v>82</v>
      </c>
      <c r="J1267" t="s">
        <v>35</v>
      </c>
      <c r="K1267" t="s">
        <v>119</v>
      </c>
      <c r="L1267" t="s">
        <v>35</v>
      </c>
      <c r="M1267" t="s">
        <v>312</v>
      </c>
      <c r="N1267" t="s">
        <v>312</v>
      </c>
      <c r="O1267" t="s">
        <v>328</v>
      </c>
      <c r="P1267" t="s">
        <v>183</v>
      </c>
      <c r="Q1267">
        <v>188</v>
      </c>
      <c r="R1267" t="s">
        <v>102</v>
      </c>
      <c r="S1267" t="e" vm="37">
        <f>_FV(-2,"43")</f>
        <v>#VALUE!</v>
      </c>
      <c r="T1267" t="s">
        <v>26</v>
      </c>
    </row>
    <row r="1268" spans="1:20" x14ac:dyDescent="0.3">
      <c r="A1268" t="s">
        <v>20</v>
      </c>
      <c r="B1268" s="1">
        <v>43557</v>
      </c>
      <c r="C1268">
        <v>2</v>
      </c>
      <c r="D1268" t="s">
        <v>135</v>
      </c>
      <c r="E1268" t="s">
        <v>72</v>
      </c>
      <c r="F1268" t="s">
        <v>135</v>
      </c>
      <c r="G1268">
        <v>83</v>
      </c>
      <c r="H1268">
        <v>85</v>
      </c>
      <c r="I1268">
        <v>82</v>
      </c>
      <c r="J1268" t="s">
        <v>216</v>
      </c>
      <c r="K1268" t="s">
        <v>89</v>
      </c>
      <c r="L1268" t="s">
        <v>216</v>
      </c>
      <c r="M1268" t="s">
        <v>330</v>
      </c>
      <c r="N1268" t="s">
        <v>330</v>
      </c>
      <c r="O1268" t="s">
        <v>312</v>
      </c>
      <c r="P1268" t="s">
        <v>134</v>
      </c>
      <c r="Q1268">
        <v>185</v>
      </c>
      <c r="R1268" t="s">
        <v>55</v>
      </c>
      <c r="S1268" t="e" vm="14">
        <f>_FV(-2,"63")</f>
        <v>#VALUE!</v>
      </c>
      <c r="T1268" t="s">
        <v>26</v>
      </c>
    </row>
    <row r="1269" spans="1:20" x14ac:dyDescent="0.3">
      <c r="A1269" t="s">
        <v>20</v>
      </c>
      <c r="B1269" s="1">
        <v>43557</v>
      </c>
      <c r="C1269">
        <v>4</v>
      </c>
      <c r="D1269" t="s">
        <v>62</v>
      </c>
      <c r="E1269" t="s">
        <v>148</v>
      </c>
      <c r="F1269" t="s">
        <v>62</v>
      </c>
      <c r="G1269">
        <v>84</v>
      </c>
      <c r="H1269">
        <v>85</v>
      </c>
      <c r="I1269">
        <v>84</v>
      </c>
      <c r="J1269" t="s">
        <v>377</v>
      </c>
      <c r="K1269" t="s">
        <v>216</v>
      </c>
      <c r="L1269" t="s">
        <v>377</v>
      </c>
      <c r="M1269" t="s">
        <v>142</v>
      </c>
      <c r="N1269" t="s">
        <v>245</v>
      </c>
      <c r="O1269" t="s">
        <v>142</v>
      </c>
      <c r="P1269" t="s">
        <v>60</v>
      </c>
      <c r="Q1269">
        <v>177</v>
      </c>
      <c r="R1269" t="s">
        <v>217</v>
      </c>
      <c r="S1269" t="e" vm="59">
        <f>_FV(-2,"35")</f>
        <v>#VALUE!</v>
      </c>
      <c r="T1269" t="s">
        <v>26</v>
      </c>
    </row>
    <row r="1270" spans="1:20" x14ac:dyDescent="0.3">
      <c r="A1270" t="s">
        <v>20</v>
      </c>
      <c r="B1270" s="1">
        <v>43557</v>
      </c>
      <c r="C1270">
        <v>5</v>
      </c>
      <c r="D1270" t="s">
        <v>88</v>
      </c>
      <c r="E1270" t="s">
        <v>118</v>
      </c>
      <c r="F1270" t="s">
        <v>95</v>
      </c>
      <c r="G1270">
        <v>82</v>
      </c>
      <c r="H1270">
        <v>85</v>
      </c>
      <c r="I1270">
        <v>82</v>
      </c>
      <c r="J1270" t="s">
        <v>388</v>
      </c>
      <c r="K1270" t="s">
        <v>377</v>
      </c>
      <c r="L1270" t="s">
        <v>388</v>
      </c>
      <c r="M1270" t="s">
        <v>132</v>
      </c>
      <c r="N1270" t="s">
        <v>142</v>
      </c>
      <c r="O1270" t="s">
        <v>132</v>
      </c>
      <c r="P1270" t="s">
        <v>70</v>
      </c>
      <c r="Q1270">
        <v>129</v>
      </c>
      <c r="R1270" t="s">
        <v>207</v>
      </c>
      <c r="S1270" t="e" vm="59">
        <f>_FV(-2,"35")</f>
        <v>#VALUE!</v>
      </c>
      <c r="T1270" t="s">
        <v>26</v>
      </c>
    </row>
    <row r="1271" spans="1:20" x14ac:dyDescent="0.3">
      <c r="A1271" t="s">
        <v>20</v>
      </c>
      <c r="B1271" s="1">
        <v>43557</v>
      </c>
      <c r="C1271">
        <v>3</v>
      </c>
      <c r="D1271" t="s">
        <v>148</v>
      </c>
      <c r="E1271" t="s">
        <v>135</v>
      </c>
      <c r="F1271" t="s">
        <v>118</v>
      </c>
      <c r="G1271">
        <v>84</v>
      </c>
      <c r="H1271">
        <v>84</v>
      </c>
      <c r="I1271">
        <v>82</v>
      </c>
      <c r="J1271" t="s">
        <v>216</v>
      </c>
      <c r="K1271" t="s">
        <v>44</v>
      </c>
      <c r="L1271" t="s">
        <v>396</v>
      </c>
      <c r="M1271" t="s">
        <v>245</v>
      </c>
      <c r="N1271" t="s">
        <v>330</v>
      </c>
      <c r="O1271" t="s">
        <v>245</v>
      </c>
      <c r="P1271" t="s">
        <v>183</v>
      </c>
      <c r="Q1271">
        <v>182</v>
      </c>
      <c r="R1271" t="s">
        <v>262</v>
      </c>
      <c r="S1271" t="e" vm="94">
        <f>_FV(-2,"67")</f>
        <v>#VALUE!</v>
      </c>
      <c r="T1271" t="s">
        <v>26</v>
      </c>
    </row>
    <row r="1272" spans="1:20" x14ac:dyDescent="0.3">
      <c r="A1272" t="s">
        <v>20</v>
      </c>
      <c r="B1272" s="1">
        <v>43557</v>
      </c>
      <c r="C1272">
        <v>6</v>
      </c>
      <c r="D1272" t="s">
        <v>136</v>
      </c>
      <c r="E1272" t="s">
        <v>88</v>
      </c>
      <c r="F1272" t="s">
        <v>136</v>
      </c>
      <c r="G1272">
        <v>85</v>
      </c>
      <c r="H1272">
        <v>85</v>
      </c>
      <c r="I1272">
        <v>82</v>
      </c>
      <c r="J1272" t="s">
        <v>37</v>
      </c>
      <c r="K1272" t="s">
        <v>37</v>
      </c>
      <c r="L1272" t="s">
        <v>383</v>
      </c>
      <c r="M1272" t="s">
        <v>130</v>
      </c>
      <c r="N1272" t="s">
        <v>132</v>
      </c>
      <c r="O1272" t="s">
        <v>130</v>
      </c>
      <c r="P1272" t="s">
        <v>111</v>
      </c>
      <c r="Q1272">
        <v>100</v>
      </c>
      <c r="R1272" t="s">
        <v>128</v>
      </c>
      <c r="S1272" t="e" vm="41">
        <f>_FV(-2,"78")</f>
        <v>#VALUE!</v>
      </c>
      <c r="T1272" t="s">
        <v>26</v>
      </c>
    </row>
    <row r="1273" spans="1:20" x14ac:dyDescent="0.3">
      <c r="A1273" t="s">
        <v>20</v>
      </c>
      <c r="B1273" s="1">
        <v>43557</v>
      </c>
      <c r="C1273">
        <v>7</v>
      </c>
      <c r="D1273" t="s">
        <v>136</v>
      </c>
      <c r="E1273" t="s">
        <v>79</v>
      </c>
      <c r="F1273" t="s">
        <v>136</v>
      </c>
      <c r="G1273">
        <v>86</v>
      </c>
      <c r="H1273">
        <v>86</v>
      </c>
      <c r="I1273">
        <v>85</v>
      </c>
      <c r="J1273" t="s">
        <v>373</v>
      </c>
      <c r="K1273" t="s">
        <v>373</v>
      </c>
      <c r="L1273" t="s">
        <v>37</v>
      </c>
      <c r="M1273" t="s">
        <v>232</v>
      </c>
      <c r="N1273" t="s">
        <v>66</v>
      </c>
      <c r="O1273" t="s">
        <v>130</v>
      </c>
      <c r="P1273" t="s">
        <v>70</v>
      </c>
      <c r="Q1273">
        <v>116</v>
      </c>
      <c r="R1273" t="s">
        <v>101</v>
      </c>
      <c r="S1273" t="e" vm="91">
        <f>_FV(-3,"09")</f>
        <v>#VALUE!</v>
      </c>
      <c r="T1273" t="s">
        <v>26</v>
      </c>
    </row>
    <row r="1274" spans="1:20" x14ac:dyDescent="0.3">
      <c r="A1274" t="s">
        <v>20</v>
      </c>
      <c r="B1274" s="1">
        <v>43557</v>
      </c>
      <c r="C1274">
        <v>8</v>
      </c>
      <c r="D1274" t="s">
        <v>73</v>
      </c>
      <c r="E1274" t="s">
        <v>136</v>
      </c>
      <c r="F1274" t="s">
        <v>65</v>
      </c>
      <c r="G1274">
        <v>89</v>
      </c>
      <c r="H1274">
        <v>89</v>
      </c>
      <c r="I1274">
        <v>86</v>
      </c>
      <c r="J1274" t="s">
        <v>377</v>
      </c>
      <c r="K1274" t="s">
        <v>377</v>
      </c>
      <c r="L1274" t="s">
        <v>37</v>
      </c>
      <c r="M1274" t="s">
        <v>180</v>
      </c>
      <c r="N1274" t="s">
        <v>180</v>
      </c>
      <c r="O1274" t="s">
        <v>232</v>
      </c>
      <c r="P1274" t="s">
        <v>133</v>
      </c>
      <c r="Q1274">
        <v>116</v>
      </c>
      <c r="R1274" t="s">
        <v>77</v>
      </c>
      <c r="S1274" t="e" vm="27">
        <f>_FV(-3,"53")</f>
        <v>#VALUE!</v>
      </c>
      <c r="T1274" t="s">
        <v>26</v>
      </c>
    </row>
    <row r="1275" spans="1:20" x14ac:dyDescent="0.3">
      <c r="A1275" t="s">
        <v>20</v>
      </c>
      <c r="B1275" s="1">
        <v>43557</v>
      </c>
      <c r="C1275">
        <v>9</v>
      </c>
      <c r="D1275" t="s">
        <v>119</v>
      </c>
      <c r="E1275" t="s">
        <v>80</v>
      </c>
      <c r="F1275" t="s">
        <v>119</v>
      </c>
      <c r="G1275">
        <v>90</v>
      </c>
      <c r="H1275">
        <v>90</v>
      </c>
      <c r="I1275">
        <v>89</v>
      </c>
      <c r="J1275" t="s">
        <v>377</v>
      </c>
      <c r="K1275" t="s">
        <v>396</v>
      </c>
      <c r="L1275" t="s">
        <v>224</v>
      </c>
      <c r="M1275" t="s">
        <v>150</v>
      </c>
      <c r="N1275" t="s">
        <v>150</v>
      </c>
      <c r="O1275" t="s">
        <v>180</v>
      </c>
      <c r="P1275" t="s">
        <v>473</v>
      </c>
      <c r="Q1275">
        <v>178</v>
      </c>
      <c r="R1275" t="s">
        <v>176</v>
      </c>
      <c r="S1275" t="e" vm="23">
        <f>_FV(-3,"54")</f>
        <v>#VALUE!</v>
      </c>
      <c r="T1275" t="s">
        <v>26</v>
      </c>
    </row>
    <row r="1276" spans="1:20" x14ac:dyDescent="0.3">
      <c r="A1276" t="s">
        <v>20</v>
      </c>
      <c r="B1276" s="1">
        <v>43557</v>
      </c>
      <c r="C1276">
        <v>14</v>
      </c>
      <c r="D1276" t="s">
        <v>261</v>
      </c>
      <c r="E1276" t="s">
        <v>205</v>
      </c>
      <c r="F1276" t="s">
        <v>275</v>
      </c>
      <c r="G1276">
        <v>71</v>
      </c>
      <c r="H1276">
        <v>73</v>
      </c>
      <c r="I1276">
        <v>68</v>
      </c>
      <c r="J1276" t="s">
        <v>28</v>
      </c>
      <c r="K1276" t="s">
        <v>73</v>
      </c>
      <c r="L1276" t="s">
        <v>163</v>
      </c>
      <c r="M1276" t="s">
        <v>273</v>
      </c>
      <c r="N1276" t="s">
        <v>308</v>
      </c>
      <c r="O1276" t="s">
        <v>273</v>
      </c>
      <c r="P1276" t="s">
        <v>101</v>
      </c>
      <c r="Q1276">
        <v>209</v>
      </c>
      <c r="R1276" t="s">
        <v>84</v>
      </c>
      <c r="S1276" t="s">
        <v>1027</v>
      </c>
      <c r="T1276" t="s">
        <v>26</v>
      </c>
    </row>
    <row r="1277" spans="1:20" x14ac:dyDescent="0.3">
      <c r="A1277" t="s">
        <v>20</v>
      </c>
      <c r="B1277" s="1">
        <v>43557</v>
      </c>
      <c r="C1277">
        <v>10</v>
      </c>
      <c r="D1277" t="s">
        <v>63</v>
      </c>
      <c r="E1277" t="s">
        <v>63</v>
      </c>
      <c r="F1277" t="s">
        <v>64</v>
      </c>
      <c r="G1277">
        <v>92</v>
      </c>
      <c r="H1277">
        <v>92</v>
      </c>
      <c r="I1277">
        <v>90</v>
      </c>
      <c r="J1277" t="s">
        <v>36</v>
      </c>
      <c r="K1277" t="s">
        <v>36</v>
      </c>
      <c r="L1277" t="s">
        <v>224</v>
      </c>
      <c r="M1277" t="s">
        <v>29</v>
      </c>
      <c r="N1277" t="s">
        <v>29</v>
      </c>
      <c r="O1277" t="s">
        <v>150</v>
      </c>
      <c r="P1277" t="s">
        <v>111</v>
      </c>
      <c r="Q1277">
        <v>95</v>
      </c>
      <c r="R1277" t="s">
        <v>124</v>
      </c>
      <c r="S1277" t="s">
        <v>1028</v>
      </c>
      <c r="T1277" t="s">
        <v>26</v>
      </c>
    </row>
    <row r="1278" spans="1:20" x14ac:dyDescent="0.3">
      <c r="A1278" t="s">
        <v>20</v>
      </c>
      <c r="B1278" s="1">
        <v>43557</v>
      </c>
      <c r="C1278">
        <v>11</v>
      </c>
      <c r="D1278" t="s">
        <v>114</v>
      </c>
      <c r="E1278" t="s">
        <v>114</v>
      </c>
      <c r="F1278" t="s">
        <v>63</v>
      </c>
      <c r="G1278">
        <v>88</v>
      </c>
      <c r="H1278">
        <v>92</v>
      </c>
      <c r="I1278">
        <v>88</v>
      </c>
      <c r="J1278" t="s">
        <v>73</v>
      </c>
      <c r="K1278" t="s">
        <v>109</v>
      </c>
      <c r="L1278" t="s">
        <v>36</v>
      </c>
      <c r="M1278" t="s">
        <v>244</v>
      </c>
      <c r="N1278" t="s">
        <v>244</v>
      </c>
      <c r="O1278" t="s">
        <v>29</v>
      </c>
      <c r="P1278" t="s">
        <v>138</v>
      </c>
      <c r="Q1278">
        <v>134</v>
      </c>
      <c r="R1278" t="s">
        <v>54</v>
      </c>
      <c r="S1278" t="s">
        <v>1029</v>
      </c>
      <c r="T1278" t="s">
        <v>26</v>
      </c>
    </row>
    <row r="1279" spans="1:20" x14ac:dyDescent="0.3">
      <c r="A1279" t="s">
        <v>20</v>
      </c>
      <c r="B1279" s="1">
        <v>43557</v>
      </c>
      <c r="C1279">
        <v>12</v>
      </c>
      <c r="D1279" t="s">
        <v>239</v>
      </c>
      <c r="E1279" t="s">
        <v>228</v>
      </c>
      <c r="F1279" t="s">
        <v>114</v>
      </c>
      <c r="G1279">
        <v>81</v>
      </c>
      <c r="H1279">
        <v>88</v>
      </c>
      <c r="I1279">
        <v>79</v>
      </c>
      <c r="J1279" t="s">
        <v>119</v>
      </c>
      <c r="K1279" t="s">
        <v>63</v>
      </c>
      <c r="L1279" t="s">
        <v>100</v>
      </c>
      <c r="M1279" t="s">
        <v>330</v>
      </c>
      <c r="N1279" t="s">
        <v>330</v>
      </c>
      <c r="O1279" t="s">
        <v>244</v>
      </c>
      <c r="P1279" t="s">
        <v>77</v>
      </c>
      <c r="Q1279">
        <v>144</v>
      </c>
      <c r="R1279" t="s">
        <v>207</v>
      </c>
      <c r="S1279" t="s">
        <v>1030</v>
      </c>
      <c r="T1279" t="s">
        <v>26</v>
      </c>
    </row>
    <row r="1280" spans="1:20" x14ac:dyDescent="0.3">
      <c r="A1280" t="s">
        <v>20</v>
      </c>
      <c r="B1280" s="1">
        <v>43557</v>
      </c>
      <c r="C1280">
        <v>13</v>
      </c>
      <c r="D1280" t="s">
        <v>215</v>
      </c>
      <c r="E1280" t="s">
        <v>215</v>
      </c>
      <c r="F1280" t="s">
        <v>236</v>
      </c>
      <c r="G1280">
        <v>72</v>
      </c>
      <c r="H1280">
        <v>81</v>
      </c>
      <c r="I1280">
        <v>72</v>
      </c>
      <c r="J1280" t="s">
        <v>73</v>
      </c>
      <c r="K1280" t="s">
        <v>136</v>
      </c>
      <c r="L1280" t="s">
        <v>100</v>
      </c>
      <c r="M1280" t="s">
        <v>308</v>
      </c>
      <c r="N1280" t="s">
        <v>308</v>
      </c>
      <c r="O1280" t="s">
        <v>330</v>
      </c>
      <c r="P1280" t="s">
        <v>97</v>
      </c>
      <c r="Q1280">
        <v>142</v>
      </c>
      <c r="R1280" t="s">
        <v>364</v>
      </c>
      <c r="S1280" t="s">
        <v>1031</v>
      </c>
      <c r="T1280" t="s">
        <v>26</v>
      </c>
    </row>
    <row r="1281" spans="1:20" x14ac:dyDescent="0.3">
      <c r="A1281" t="s">
        <v>20</v>
      </c>
      <c r="B1281" s="1">
        <v>43557</v>
      </c>
      <c r="C1281">
        <v>15</v>
      </c>
      <c r="D1281" t="s">
        <v>186</v>
      </c>
      <c r="E1281" t="s">
        <v>200</v>
      </c>
      <c r="F1281" t="s">
        <v>256</v>
      </c>
      <c r="G1281">
        <v>75</v>
      </c>
      <c r="H1281">
        <v>75</v>
      </c>
      <c r="I1281">
        <v>67</v>
      </c>
      <c r="J1281" t="s">
        <v>65</v>
      </c>
      <c r="K1281" t="s">
        <v>87</v>
      </c>
      <c r="L1281" t="s">
        <v>89</v>
      </c>
      <c r="M1281" t="s">
        <v>23</v>
      </c>
      <c r="N1281" t="s">
        <v>273</v>
      </c>
      <c r="O1281" t="s">
        <v>23</v>
      </c>
      <c r="P1281" t="s">
        <v>128</v>
      </c>
      <c r="Q1281">
        <v>258</v>
      </c>
      <c r="R1281" t="s">
        <v>364</v>
      </c>
      <c r="S1281" t="s">
        <v>1032</v>
      </c>
      <c r="T1281" t="s">
        <v>26</v>
      </c>
    </row>
    <row r="1282" spans="1:20" x14ac:dyDescent="0.3">
      <c r="A1282" t="s">
        <v>20</v>
      </c>
      <c r="B1282" s="1">
        <v>43557</v>
      </c>
      <c r="C1282">
        <v>16</v>
      </c>
      <c r="D1282" t="s">
        <v>114</v>
      </c>
      <c r="E1282" t="s">
        <v>335</v>
      </c>
      <c r="F1282" t="s">
        <v>72</v>
      </c>
      <c r="G1282">
        <v>90</v>
      </c>
      <c r="H1282">
        <v>90</v>
      </c>
      <c r="I1282">
        <v>68</v>
      </c>
      <c r="J1282" t="s">
        <v>63</v>
      </c>
      <c r="K1282" t="s">
        <v>88</v>
      </c>
      <c r="L1282" t="s">
        <v>345</v>
      </c>
      <c r="M1282" t="s">
        <v>29</v>
      </c>
      <c r="N1282" t="s">
        <v>23</v>
      </c>
      <c r="O1282" t="s">
        <v>29</v>
      </c>
      <c r="P1282" t="s">
        <v>97</v>
      </c>
      <c r="Q1282">
        <v>114</v>
      </c>
      <c r="R1282" t="s">
        <v>198</v>
      </c>
      <c r="S1282" t="s">
        <v>1033</v>
      </c>
      <c r="T1282" t="s">
        <v>125</v>
      </c>
    </row>
    <row r="1283" spans="1:20" x14ac:dyDescent="0.3">
      <c r="A1283" t="s">
        <v>20</v>
      </c>
      <c r="B1283" s="1">
        <v>43557</v>
      </c>
      <c r="C1283">
        <v>17</v>
      </c>
      <c r="D1283" t="s">
        <v>200</v>
      </c>
      <c r="E1283" t="s">
        <v>34</v>
      </c>
      <c r="F1283" t="s">
        <v>114</v>
      </c>
      <c r="G1283">
        <v>69</v>
      </c>
      <c r="H1283">
        <v>91</v>
      </c>
      <c r="I1283">
        <v>66</v>
      </c>
      <c r="J1283" t="s">
        <v>64</v>
      </c>
      <c r="K1283" t="s">
        <v>356</v>
      </c>
      <c r="L1283" t="s">
        <v>100</v>
      </c>
      <c r="M1283" t="s">
        <v>132</v>
      </c>
      <c r="N1283" t="s">
        <v>29</v>
      </c>
      <c r="O1283" t="s">
        <v>132</v>
      </c>
      <c r="P1283" t="s">
        <v>268</v>
      </c>
      <c r="Q1283">
        <v>11</v>
      </c>
      <c r="R1283" t="s">
        <v>104</v>
      </c>
      <c r="S1283" t="s">
        <v>1034</v>
      </c>
      <c r="T1283" t="s">
        <v>26</v>
      </c>
    </row>
    <row r="1284" spans="1:20" x14ac:dyDescent="0.3">
      <c r="A1284" t="s">
        <v>20</v>
      </c>
      <c r="B1284" s="1">
        <v>43557</v>
      </c>
      <c r="C1284">
        <v>18</v>
      </c>
      <c r="D1284" t="s">
        <v>157</v>
      </c>
      <c r="E1284" t="s">
        <v>208</v>
      </c>
      <c r="F1284" t="s">
        <v>114</v>
      </c>
      <c r="G1284">
        <v>89</v>
      </c>
      <c r="H1284">
        <v>90</v>
      </c>
      <c r="I1284">
        <v>69</v>
      </c>
      <c r="J1284" t="s">
        <v>136</v>
      </c>
      <c r="K1284" t="s">
        <v>79</v>
      </c>
      <c r="L1284" t="s">
        <v>28</v>
      </c>
      <c r="M1284" t="s">
        <v>52</v>
      </c>
      <c r="N1284" t="s">
        <v>66</v>
      </c>
      <c r="O1284" t="s">
        <v>52</v>
      </c>
      <c r="P1284" t="s">
        <v>133</v>
      </c>
      <c r="Q1284">
        <v>333</v>
      </c>
      <c r="R1284" t="s">
        <v>102</v>
      </c>
      <c r="S1284" t="s">
        <v>1035</v>
      </c>
      <c r="T1284" t="s">
        <v>676</v>
      </c>
    </row>
    <row r="1285" spans="1:20" x14ac:dyDescent="0.3">
      <c r="A1285" t="s">
        <v>20</v>
      </c>
      <c r="B1285" s="1">
        <v>43557</v>
      </c>
      <c r="C1285">
        <v>19</v>
      </c>
      <c r="D1285" t="s">
        <v>72</v>
      </c>
      <c r="E1285" t="s">
        <v>321</v>
      </c>
      <c r="F1285" t="s">
        <v>107</v>
      </c>
      <c r="G1285">
        <v>91</v>
      </c>
      <c r="H1285">
        <v>91</v>
      </c>
      <c r="I1285">
        <v>87</v>
      </c>
      <c r="J1285" t="s">
        <v>80</v>
      </c>
      <c r="K1285" t="s">
        <v>71</v>
      </c>
      <c r="L1285" t="s">
        <v>73</v>
      </c>
      <c r="M1285" t="s">
        <v>59</v>
      </c>
      <c r="N1285" t="s">
        <v>59</v>
      </c>
      <c r="O1285" t="s">
        <v>52</v>
      </c>
      <c r="P1285" t="s">
        <v>173</v>
      </c>
      <c r="Q1285">
        <v>176</v>
      </c>
      <c r="R1285" t="s">
        <v>241</v>
      </c>
      <c r="S1285" t="s">
        <v>1036</v>
      </c>
      <c r="T1285" t="s">
        <v>76</v>
      </c>
    </row>
    <row r="1286" spans="1:20" x14ac:dyDescent="0.3">
      <c r="A1286" t="s">
        <v>20</v>
      </c>
      <c r="B1286" s="1">
        <v>43557</v>
      </c>
      <c r="C1286">
        <v>20</v>
      </c>
      <c r="D1286" t="s">
        <v>62</v>
      </c>
      <c r="E1286" t="s">
        <v>72</v>
      </c>
      <c r="F1286" t="s">
        <v>95</v>
      </c>
      <c r="G1286">
        <v>92</v>
      </c>
      <c r="H1286">
        <v>92</v>
      </c>
      <c r="I1286">
        <v>90</v>
      </c>
      <c r="J1286" t="s">
        <v>64</v>
      </c>
      <c r="K1286" t="s">
        <v>87</v>
      </c>
      <c r="L1286" t="s">
        <v>81</v>
      </c>
      <c r="M1286" t="s">
        <v>130</v>
      </c>
      <c r="N1286" t="s">
        <v>130</v>
      </c>
      <c r="O1286" t="s">
        <v>59</v>
      </c>
      <c r="P1286" t="s">
        <v>101</v>
      </c>
      <c r="Q1286">
        <v>166</v>
      </c>
      <c r="R1286" t="s">
        <v>230</v>
      </c>
      <c r="S1286" t="s">
        <v>1037</v>
      </c>
      <c r="T1286" t="s">
        <v>174</v>
      </c>
    </row>
    <row r="1287" spans="1:20" x14ac:dyDescent="0.3">
      <c r="A1287" t="s">
        <v>20</v>
      </c>
      <c r="B1287" s="1">
        <v>43557</v>
      </c>
      <c r="C1287">
        <v>21</v>
      </c>
      <c r="D1287" t="s">
        <v>58</v>
      </c>
      <c r="E1287" t="s">
        <v>62</v>
      </c>
      <c r="F1287" t="s">
        <v>87</v>
      </c>
      <c r="G1287">
        <v>94</v>
      </c>
      <c r="H1287">
        <v>94</v>
      </c>
      <c r="I1287">
        <v>92</v>
      </c>
      <c r="J1287" t="s">
        <v>64</v>
      </c>
      <c r="K1287" t="s">
        <v>64</v>
      </c>
      <c r="L1287" t="s">
        <v>49</v>
      </c>
      <c r="M1287" t="s">
        <v>180</v>
      </c>
      <c r="N1287" t="s">
        <v>180</v>
      </c>
      <c r="O1287" t="s">
        <v>130</v>
      </c>
      <c r="P1287" t="s">
        <v>268</v>
      </c>
      <c r="Q1287">
        <v>153</v>
      </c>
      <c r="R1287" t="s">
        <v>280</v>
      </c>
      <c r="S1287" t="s">
        <v>1038</v>
      </c>
      <c r="T1287" t="s">
        <v>168</v>
      </c>
    </row>
    <row r="1288" spans="1:20" x14ac:dyDescent="0.3">
      <c r="A1288" t="s">
        <v>20</v>
      </c>
      <c r="B1288" s="1">
        <v>43557</v>
      </c>
      <c r="C1288">
        <v>22</v>
      </c>
      <c r="D1288" t="s">
        <v>87</v>
      </c>
      <c r="E1288" t="s">
        <v>58</v>
      </c>
      <c r="F1288" t="s">
        <v>63</v>
      </c>
      <c r="G1288">
        <v>94</v>
      </c>
      <c r="H1288">
        <v>94</v>
      </c>
      <c r="I1288">
        <v>94</v>
      </c>
      <c r="J1288" t="s">
        <v>99</v>
      </c>
      <c r="K1288" t="s">
        <v>64</v>
      </c>
      <c r="L1288" t="s">
        <v>100</v>
      </c>
      <c r="M1288" t="s">
        <v>137</v>
      </c>
      <c r="N1288" t="s">
        <v>137</v>
      </c>
      <c r="O1288" t="s">
        <v>180</v>
      </c>
      <c r="P1288" t="s">
        <v>83</v>
      </c>
      <c r="Q1288">
        <v>142</v>
      </c>
      <c r="R1288" t="s">
        <v>207</v>
      </c>
      <c r="S1288" s="2">
        <v>7635</v>
      </c>
      <c r="T1288" t="s">
        <v>471</v>
      </c>
    </row>
    <row r="1289" spans="1:20" x14ac:dyDescent="0.3">
      <c r="A1289" t="s">
        <v>20</v>
      </c>
      <c r="B1289" s="1">
        <v>43557</v>
      </c>
      <c r="C1289">
        <v>23</v>
      </c>
      <c r="D1289" t="s">
        <v>136</v>
      </c>
      <c r="E1289" t="s">
        <v>136</v>
      </c>
      <c r="F1289" t="s">
        <v>87</v>
      </c>
      <c r="G1289">
        <v>94</v>
      </c>
      <c r="H1289">
        <v>94</v>
      </c>
      <c r="I1289">
        <v>94</v>
      </c>
      <c r="J1289" t="s">
        <v>81</v>
      </c>
      <c r="K1289" t="s">
        <v>81</v>
      </c>
      <c r="L1289" t="s">
        <v>99</v>
      </c>
      <c r="M1289" t="s">
        <v>142</v>
      </c>
      <c r="N1289" t="s">
        <v>142</v>
      </c>
      <c r="O1289" t="s">
        <v>150</v>
      </c>
      <c r="P1289" t="s">
        <v>178</v>
      </c>
      <c r="Q1289">
        <v>63</v>
      </c>
      <c r="R1289" t="s">
        <v>222</v>
      </c>
      <c r="S1289" t="e" vm="40">
        <f>_FV(-1,"86")</f>
        <v>#VALUE!</v>
      </c>
      <c r="T1289" t="s">
        <v>68</v>
      </c>
    </row>
    <row r="1290" spans="1:20" x14ac:dyDescent="0.3">
      <c r="A1290" t="s">
        <v>20</v>
      </c>
      <c r="B1290" s="1">
        <v>43558</v>
      </c>
      <c r="C1290">
        <v>0</v>
      </c>
      <c r="D1290" t="s">
        <v>58</v>
      </c>
      <c r="E1290" t="s">
        <v>58</v>
      </c>
      <c r="F1290" t="s">
        <v>136</v>
      </c>
      <c r="G1290">
        <v>94</v>
      </c>
      <c r="H1290">
        <v>94</v>
      </c>
      <c r="I1290">
        <v>94</v>
      </c>
      <c r="J1290" t="s">
        <v>119</v>
      </c>
      <c r="K1290" t="s">
        <v>119</v>
      </c>
      <c r="L1290" t="s">
        <v>81</v>
      </c>
      <c r="M1290" t="s">
        <v>188</v>
      </c>
      <c r="N1290" t="s">
        <v>91</v>
      </c>
      <c r="O1290" t="s">
        <v>142</v>
      </c>
      <c r="P1290" t="s">
        <v>70</v>
      </c>
      <c r="Q1290">
        <v>131</v>
      </c>
      <c r="R1290" t="s">
        <v>60</v>
      </c>
      <c r="S1290" t="e" vm="4">
        <f>_FV(-1,"92")</f>
        <v>#VALUE!</v>
      </c>
      <c r="T1290" t="s">
        <v>26</v>
      </c>
    </row>
    <row r="1291" spans="1:20" x14ac:dyDescent="0.3">
      <c r="A1291" t="s">
        <v>20</v>
      </c>
      <c r="B1291" s="1">
        <v>43558</v>
      </c>
      <c r="C1291">
        <v>1</v>
      </c>
      <c r="D1291" t="s">
        <v>58</v>
      </c>
      <c r="E1291" t="s">
        <v>58</v>
      </c>
      <c r="F1291" t="s">
        <v>79</v>
      </c>
      <c r="G1291">
        <v>94</v>
      </c>
      <c r="H1291">
        <v>94</v>
      </c>
      <c r="I1291">
        <v>94</v>
      </c>
      <c r="J1291" t="s">
        <v>119</v>
      </c>
      <c r="K1291" t="s">
        <v>119</v>
      </c>
      <c r="L1291" t="s">
        <v>64</v>
      </c>
      <c r="M1291" t="s">
        <v>311</v>
      </c>
      <c r="N1291" t="s">
        <v>311</v>
      </c>
      <c r="O1291" t="s">
        <v>188</v>
      </c>
      <c r="P1291" t="s">
        <v>105</v>
      </c>
      <c r="Q1291">
        <v>160</v>
      </c>
      <c r="R1291" t="s">
        <v>68</v>
      </c>
      <c r="S1291" t="e" vm="51">
        <f>_FV(0,"22")</f>
        <v>#VALUE!</v>
      </c>
      <c r="T1291" t="s">
        <v>26</v>
      </c>
    </row>
    <row r="1292" spans="1:20" x14ac:dyDescent="0.3">
      <c r="A1292" t="s">
        <v>20</v>
      </c>
      <c r="B1292" s="1">
        <v>43558</v>
      </c>
      <c r="C1292">
        <v>2</v>
      </c>
      <c r="D1292" t="s">
        <v>79</v>
      </c>
      <c r="E1292" t="s">
        <v>58</v>
      </c>
      <c r="F1292" t="s">
        <v>79</v>
      </c>
      <c r="G1292">
        <v>94</v>
      </c>
      <c r="H1292">
        <v>94</v>
      </c>
      <c r="I1292">
        <v>94</v>
      </c>
      <c r="J1292" t="s">
        <v>64</v>
      </c>
      <c r="K1292" t="s">
        <v>119</v>
      </c>
      <c r="L1292" t="s">
        <v>64</v>
      </c>
      <c r="M1292" t="s">
        <v>276</v>
      </c>
      <c r="N1292" t="s">
        <v>329</v>
      </c>
      <c r="O1292" t="s">
        <v>245</v>
      </c>
      <c r="P1292" t="s">
        <v>83</v>
      </c>
      <c r="Q1292">
        <v>147</v>
      </c>
      <c r="R1292" t="s">
        <v>54</v>
      </c>
      <c r="S1292" t="e" vm="82">
        <f>_FV(0,"14")</f>
        <v>#VALUE!</v>
      </c>
      <c r="T1292" t="s">
        <v>76</v>
      </c>
    </row>
    <row r="1293" spans="1:20" x14ac:dyDescent="0.3">
      <c r="A1293" t="s">
        <v>20</v>
      </c>
      <c r="B1293" s="1">
        <v>43558</v>
      </c>
      <c r="C1293">
        <v>3</v>
      </c>
      <c r="D1293" t="s">
        <v>22</v>
      </c>
      <c r="E1293" t="s">
        <v>79</v>
      </c>
      <c r="F1293" t="s">
        <v>22</v>
      </c>
      <c r="G1293">
        <v>94</v>
      </c>
      <c r="H1293">
        <v>94</v>
      </c>
      <c r="I1293">
        <v>94</v>
      </c>
      <c r="J1293" t="s">
        <v>28</v>
      </c>
      <c r="K1293" t="s">
        <v>64</v>
      </c>
      <c r="L1293" t="s">
        <v>81</v>
      </c>
      <c r="M1293" t="s">
        <v>23</v>
      </c>
      <c r="N1293" t="s">
        <v>276</v>
      </c>
      <c r="O1293" t="s">
        <v>23</v>
      </c>
      <c r="P1293" t="s">
        <v>83</v>
      </c>
      <c r="Q1293">
        <v>149</v>
      </c>
      <c r="R1293" t="s">
        <v>440</v>
      </c>
      <c r="S1293" t="e" vm="95">
        <f>_FV(0,"19")</f>
        <v>#VALUE!</v>
      </c>
      <c r="T1293" t="s">
        <v>270</v>
      </c>
    </row>
    <row r="1294" spans="1:20" x14ac:dyDescent="0.3">
      <c r="A1294" t="s">
        <v>20</v>
      </c>
      <c r="B1294" s="1">
        <v>43558</v>
      </c>
      <c r="C1294">
        <v>4</v>
      </c>
      <c r="D1294" t="s">
        <v>136</v>
      </c>
      <c r="E1294" t="s">
        <v>22</v>
      </c>
      <c r="F1294" t="s">
        <v>136</v>
      </c>
      <c r="G1294">
        <v>94</v>
      </c>
      <c r="H1294">
        <v>94</v>
      </c>
      <c r="I1294">
        <v>94</v>
      </c>
      <c r="J1294" t="s">
        <v>81</v>
      </c>
      <c r="K1294" t="s">
        <v>28</v>
      </c>
      <c r="L1294" t="s">
        <v>81</v>
      </c>
      <c r="M1294" t="s">
        <v>328</v>
      </c>
      <c r="N1294" t="s">
        <v>23</v>
      </c>
      <c r="O1294" t="s">
        <v>328</v>
      </c>
      <c r="P1294" t="s">
        <v>83</v>
      </c>
      <c r="Q1294">
        <v>165</v>
      </c>
      <c r="R1294" t="s">
        <v>182</v>
      </c>
      <c r="S1294" t="e" vm="34">
        <f>_FV(0,"10")</f>
        <v>#VALUE!</v>
      </c>
      <c r="T1294" t="s">
        <v>174</v>
      </c>
    </row>
    <row r="1295" spans="1:20" x14ac:dyDescent="0.3">
      <c r="A1295" t="s">
        <v>20</v>
      </c>
      <c r="B1295" s="1">
        <v>43558</v>
      </c>
      <c r="C1295">
        <v>5</v>
      </c>
      <c r="D1295" t="s">
        <v>87</v>
      </c>
      <c r="E1295" t="s">
        <v>136</v>
      </c>
      <c r="F1295" t="s">
        <v>87</v>
      </c>
      <c r="G1295">
        <v>94</v>
      </c>
      <c r="H1295">
        <v>94</v>
      </c>
      <c r="I1295">
        <v>94</v>
      </c>
      <c r="J1295" t="s">
        <v>99</v>
      </c>
      <c r="K1295" t="s">
        <v>81</v>
      </c>
      <c r="L1295" t="s">
        <v>99</v>
      </c>
      <c r="M1295" t="s">
        <v>209</v>
      </c>
      <c r="N1295" t="s">
        <v>328</v>
      </c>
      <c r="O1295" t="s">
        <v>209</v>
      </c>
      <c r="P1295" t="s">
        <v>70</v>
      </c>
      <c r="Q1295">
        <v>173</v>
      </c>
      <c r="R1295" t="s">
        <v>182</v>
      </c>
      <c r="S1295" t="e" vm="97">
        <f>_FV(0,"00")</f>
        <v>#VALUE!</v>
      </c>
      <c r="T1295" t="s">
        <v>24</v>
      </c>
    </row>
    <row r="1296" spans="1:20" x14ac:dyDescent="0.3">
      <c r="A1296" t="s">
        <v>20</v>
      </c>
      <c r="B1296" s="1">
        <v>43558</v>
      </c>
      <c r="C1296">
        <v>6</v>
      </c>
      <c r="D1296" t="s">
        <v>87</v>
      </c>
      <c r="E1296" t="s">
        <v>87</v>
      </c>
      <c r="F1296" t="s">
        <v>63</v>
      </c>
      <c r="G1296">
        <v>94</v>
      </c>
      <c r="H1296">
        <v>94</v>
      </c>
      <c r="I1296">
        <v>94</v>
      </c>
      <c r="J1296" t="s">
        <v>81</v>
      </c>
      <c r="K1296" t="s">
        <v>81</v>
      </c>
      <c r="L1296" t="s">
        <v>99</v>
      </c>
      <c r="M1296" t="s">
        <v>137</v>
      </c>
      <c r="N1296" t="s">
        <v>209</v>
      </c>
      <c r="O1296" t="s">
        <v>137</v>
      </c>
      <c r="P1296" t="s">
        <v>174</v>
      </c>
      <c r="Q1296">
        <v>145</v>
      </c>
      <c r="R1296" t="s">
        <v>24</v>
      </c>
      <c r="S1296" t="e" vm="35">
        <f>_FV(0,"95")</f>
        <v>#VALUE!</v>
      </c>
      <c r="T1296" t="s">
        <v>76</v>
      </c>
    </row>
    <row r="1297" spans="1:20" x14ac:dyDescent="0.3">
      <c r="A1297" t="s">
        <v>20</v>
      </c>
      <c r="B1297" s="1">
        <v>43558</v>
      </c>
      <c r="C1297">
        <v>14</v>
      </c>
      <c r="D1297" t="s">
        <v>156</v>
      </c>
      <c r="E1297" t="s">
        <v>239</v>
      </c>
      <c r="F1297" t="s">
        <v>114</v>
      </c>
      <c r="G1297">
        <v>89</v>
      </c>
      <c r="H1297">
        <v>89</v>
      </c>
      <c r="I1297">
        <v>83</v>
      </c>
      <c r="J1297" t="s">
        <v>80</v>
      </c>
      <c r="K1297" t="s">
        <v>95</v>
      </c>
      <c r="L1297" t="s">
        <v>119</v>
      </c>
      <c r="M1297" t="s">
        <v>357</v>
      </c>
      <c r="N1297" t="s">
        <v>363</v>
      </c>
      <c r="O1297" t="s">
        <v>357</v>
      </c>
      <c r="P1297" t="s">
        <v>115</v>
      </c>
      <c r="Q1297">
        <v>170</v>
      </c>
      <c r="R1297" t="s">
        <v>222</v>
      </c>
      <c r="S1297" t="s">
        <v>1039</v>
      </c>
      <c r="T1297" t="s">
        <v>86</v>
      </c>
    </row>
    <row r="1298" spans="1:20" x14ac:dyDescent="0.3">
      <c r="A1298" t="s">
        <v>20</v>
      </c>
      <c r="B1298" s="1">
        <v>43558</v>
      </c>
      <c r="C1298">
        <v>7</v>
      </c>
      <c r="D1298" t="s">
        <v>63</v>
      </c>
      <c r="E1298" t="s">
        <v>87</v>
      </c>
      <c r="F1298" t="s">
        <v>63</v>
      </c>
      <c r="G1298">
        <v>94</v>
      </c>
      <c r="H1298">
        <v>95</v>
      </c>
      <c r="I1298">
        <v>94</v>
      </c>
      <c r="J1298" t="s">
        <v>99</v>
      </c>
      <c r="K1298" t="s">
        <v>81</v>
      </c>
      <c r="L1298" t="s">
        <v>99</v>
      </c>
      <c r="M1298" t="s">
        <v>150</v>
      </c>
      <c r="N1298" t="s">
        <v>137</v>
      </c>
      <c r="O1298" t="s">
        <v>254</v>
      </c>
      <c r="P1298" t="s">
        <v>105</v>
      </c>
      <c r="Q1298">
        <v>172</v>
      </c>
      <c r="R1298" t="s">
        <v>112</v>
      </c>
      <c r="S1298" t="e" vm="84">
        <f>_FV(-1,"81")</f>
        <v>#VALUE!</v>
      </c>
      <c r="T1298" t="s">
        <v>67</v>
      </c>
    </row>
    <row r="1299" spans="1:20" x14ac:dyDescent="0.3">
      <c r="A1299" t="s">
        <v>20</v>
      </c>
      <c r="B1299" s="1">
        <v>43558</v>
      </c>
      <c r="C1299">
        <v>8</v>
      </c>
      <c r="D1299" t="s">
        <v>109</v>
      </c>
      <c r="E1299" t="s">
        <v>63</v>
      </c>
      <c r="F1299" t="s">
        <v>109</v>
      </c>
      <c r="G1299">
        <v>95</v>
      </c>
      <c r="H1299">
        <v>95</v>
      </c>
      <c r="I1299">
        <v>94</v>
      </c>
      <c r="J1299" t="s">
        <v>89</v>
      </c>
      <c r="K1299" t="s">
        <v>100</v>
      </c>
      <c r="L1299" t="s">
        <v>89</v>
      </c>
      <c r="M1299" t="s">
        <v>150</v>
      </c>
      <c r="N1299" t="s">
        <v>137</v>
      </c>
      <c r="O1299" t="s">
        <v>150</v>
      </c>
      <c r="P1299" t="s">
        <v>124</v>
      </c>
      <c r="Q1299">
        <v>165</v>
      </c>
      <c r="R1299" t="s">
        <v>305</v>
      </c>
      <c r="S1299" t="e" vm="82">
        <f>_FV(-1,"14")</f>
        <v>#VALUE!</v>
      </c>
      <c r="T1299" t="s">
        <v>102</v>
      </c>
    </row>
    <row r="1300" spans="1:20" x14ac:dyDescent="0.3">
      <c r="A1300" t="s">
        <v>20</v>
      </c>
      <c r="B1300" s="1">
        <v>43558</v>
      </c>
      <c r="C1300">
        <v>9</v>
      </c>
      <c r="D1300" t="s">
        <v>80</v>
      </c>
      <c r="E1300" t="s">
        <v>80</v>
      </c>
      <c r="F1300" t="s">
        <v>109</v>
      </c>
      <c r="G1300">
        <v>95</v>
      </c>
      <c r="H1300">
        <v>95</v>
      </c>
      <c r="I1300">
        <v>95</v>
      </c>
      <c r="J1300" t="s">
        <v>100</v>
      </c>
      <c r="K1300" t="s">
        <v>100</v>
      </c>
      <c r="L1300" t="s">
        <v>89</v>
      </c>
      <c r="M1300" t="s">
        <v>82</v>
      </c>
      <c r="N1300" t="s">
        <v>82</v>
      </c>
      <c r="O1300" t="s">
        <v>254</v>
      </c>
      <c r="P1300" t="s">
        <v>97</v>
      </c>
      <c r="Q1300">
        <v>184</v>
      </c>
      <c r="R1300" t="s">
        <v>305</v>
      </c>
      <c r="S1300" t="e" vm="54">
        <f>_FV(-1,"21")</f>
        <v>#VALUE!</v>
      </c>
      <c r="T1300" t="s">
        <v>931</v>
      </c>
    </row>
    <row r="1301" spans="1:20" x14ac:dyDescent="0.3">
      <c r="A1301" t="s">
        <v>20</v>
      </c>
      <c r="B1301" s="1">
        <v>43558</v>
      </c>
      <c r="C1301">
        <v>10</v>
      </c>
      <c r="D1301" t="s">
        <v>80</v>
      </c>
      <c r="E1301" t="s">
        <v>80</v>
      </c>
      <c r="F1301" t="s">
        <v>80</v>
      </c>
      <c r="G1301">
        <v>95</v>
      </c>
      <c r="H1301">
        <v>95</v>
      </c>
      <c r="I1301">
        <v>95</v>
      </c>
      <c r="J1301" t="s">
        <v>100</v>
      </c>
      <c r="K1301" t="s">
        <v>99</v>
      </c>
      <c r="L1301" t="s">
        <v>100</v>
      </c>
      <c r="M1301" t="s">
        <v>122</v>
      </c>
      <c r="N1301" t="s">
        <v>122</v>
      </c>
      <c r="O1301" t="s">
        <v>82</v>
      </c>
      <c r="P1301" t="s">
        <v>67</v>
      </c>
      <c r="Q1301">
        <v>142</v>
      </c>
      <c r="R1301" t="s">
        <v>182</v>
      </c>
      <c r="S1301" s="2">
        <v>6942</v>
      </c>
      <c r="T1301" t="s">
        <v>287</v>
      </c>
    </row>
    <row r="1302" spans="1:20" x14ac:dyDescent="0.3">
      <c r="A1302" t="s">
        <v>20</v>
      </c>
      <c r="B1302" s="1">
        <v>43558</v>
      </c>
      <c r="C1302">
        <v>11</v>
      </c>
      <c r="D1302" t="s">
        <v>79</v>
      </c>
      <c r="E1302" t="s">
        <v>58</v>
      </c>
      <c r="F1302" t="s">
        <v>80</v>
      </c>
      <c r="G1302">
        <v>95</v>
      </c>
      <c r="H1302">
        <v>95</v>
      </c>
      <c r="I1302">
        <v>95</v>
      </c>
      <c r="J1302" t="s">
        <v>65</v>
      </c>
      <c r="K1302" t="s">
        <v>73</v>
      </c>
      <c r="L1302" t="s">
        <v>100</v>
      </c>
      <c r="M1302" t="s">
        <v>311</v>
      </c>
      <c r="N1302" t="s">
        <v>311</v>
      </c>
      <c r="O1302" t="s">
        <v>122</v>
      </c>
      <c r="P1302" t="s">
        <v>67</v>
      </c>
      <c r="Q1302">
        <v>164</v>
      </c>
      <c r="R1302" t="s">
        <v>147</v>
      </c>
      <c r="S1302" t="s">
        <v>1040</v>
      </c>
      <c r="T1302" t="s">
        <v>70</v>
      </c>
    </row>
    <row r="1303" spans="1:20" x14ac:dyDescent="0.3">
      <c r="A1303" t="s">
        <v>20</v>
      </c>
      <c r="B1303" s="1">
        <v>43558</v>
      </c>
      <c r="C1303">
        <v>12</v>
      </c>
      <c r="D1303" t="s">
        <v>88</v>
      </c>
      <c r="E1303" t="s">
        <v>148</v>
      </c>
      <c r="F1303" t="s">
        <v>22</v>
      </c>
      <c r="G1303">
        <v>94</v>
      </c>
      <c r="H1303">
        <v>95</v>
      </c>
      <c r="I1303">
        <v>94</v>
      </c>
      <c r="J1303" t="s">
        <v>80</v>
      </c>
      <c r="K1303" t="s">
        <v>87</v>
      </c>
      <c r="L1303" t="s">
        <v>119</v>
      </c>
      <c r="M1303" t="s">
        <v>273</v>
      </c>
      <c r="N1303" t="s">
        <v>273</v>
      </c>
      <c r="O1303" t="s">
        <v>311</v>
      </c>
      <c r="P1303" t="s">
        <v>268</v>
      </c>
      <c r="Q1303">
        <v>139</v>
      </c>
      <c r="R1303" t="s">
        <v>30</v>
      </c>
      <c r="S1303" t="s">
        <v>1041</v>
      </c>
      <c r="T1303" t="s">
        <v>26</v>
      </c>
    </row>
    <row r="1304" spans="1:20" x14ac:dyDescent="0.3">
      <c r="A1304" t="s">
        <v>20</v>
      </c>
      <c r="B1304" s="1">
        <v>43558</v>
      </c>
      <c r="C1304">
        <v>15</v>
      </c>
      <c r="D1304" t="s">
        <v>310</v>
      </c>
      <c r="E1304" t="s">
        <v>229</v>
      </c>
      <c r="F1304" t="s">
        <v>156</v>
      </c>
      <c r="G1304">
        <v>83</v>
      </c>
      <c r="H1304">
        <v>90</v>
      </c>
      <c r="I1304">
        <v>83</v>
      </c>
      <c r="J1304" t="s">
        <v>109</v>
      </c>
      <c r="K1304" t="s">
        <v>72</v>
      </c>
      <c r="L1304" t="s">
        <v>65</v>
      </c>
      <c r="M1304" t="s">
        <v>276</v>
      </c>
      <c r="N1304" t="s">
        <v>357</v>
      </c>
      <c r="O1304" t="s">
        <v>276</v>
      </c>
      <c r="P1304" t="s">
        <v>77</v>
      </c>
      <c r="Q1304">
        <v>170</v>
      </c>
      <c r="R1304" t="s">
        <v>358</v>
      </c>
      <c r="S1304" t="s">
        <v>1042</v>
      </c>
      <c r="T1304" t="s">
        <v>26</v>
      </c>
    </row>
    <row r="1305" spans="1:20" x14ac:dyDescent="0.3">
      <c r="A1305" t="s">
        <v>20</v>
      </c>
      <c r="B1305" s="1">
        <v>43558</v>
      </c>
      <c r="C1305">
        <v>13</v>
      </c>
      <c r="D1305" t="s">
        <v>356</v>
      </c>
      <c r="E1305" t="s">
        <v>333</v>
      </c>
      <c r="F1305" t="s">
        <v>88</v>
      </c>
      <c r="G1305">
        <v>88</v>
      </c>
      <c r="H1305">
        <v>94</v>
      </c>
      <c r="I1305">
        <v>88</v>
      </c>
      <c r="J1305" t="s">
        <v>63</v>
      </c>
      <c r="K1305" t="s">
        <v>62</v>
      </c>
      <c r="L1305" t="s">
        <v>80</v>
      </c>
      <c r="M1305" t="s">
        <v>363</v>
      </c>
      <c r="N1305" t="s">
        <v>363</v>
      </c>
      <c r="O1305" t="s">
        <v>273</v>
      </c>
      <c r="P1305" t="s">
        <v>124</v>
      </c>
      <c r="Q1305">
        <v>140</v>
      </c>
      <c r="R1305" t="s">
        <v>440</v>
      </c>
      <c r="S1305" t="s">
        <v>1043</v>
      </c>
      <c r="T1305" t="s">
        <v>26</v>
      </c>
    </row>
    <row r="1306" spans="1:20" x14ac:dyDescent="0.3">
      <c r="A1306" t="s">
        <v>20</v>
      </c>
      <c r="B1306" s="1">
        <v>43558</v>
      </c>
      <c r="C1306">
        <v>16</v>
      </c>
      <c r="D1306" t="s">
        <v>356</v>
      </c>
      <c r="E1306" t="s">
        <v>310</v>
      </c>
      <c r="F1306" t="s">
        <v>72</v>
      </c>
      <c r="G1306">
        <v>89</v>
      </c>
      <c r="H1306">
        <v>90</v>
      </c>
      <c r="I1306">
        <v>83</v>
      </c>
      <c r="J1306" t="s">
        <v>22</v>
      </c>
      <c r="K1306" t="s">
        <v>88</v>
      </c>
      <c r="L1306" t="s">
        <v>65</v>
      </c>
      <c r="M1306" t="s">
        <v>91</v>
      </c>
      <c r="N1306" t="s">
        <v>276</v>
      </c>
      <c r="O1306" t="s">
        <v>91</v>
      </c>
      <c r="P1306" t="s">
        <v>268</v>
      </c>
      <c r="Q1306">
        <v>143</v>
      </c>
      <c r="R1306" t="s">
        <v>354</v>
      </c>
      <c r="S1306" t="s">
        <v>1044</v>
      </c>
      <c r="T1306" t="s">
        <v>270</v>
      </c>
    </row>
    <row r="1307" spans="1:20" x14ac:dyDescent="0.3">
      <c r="A1307" t="s">
        <v>20</v>
      </c>
      <c r="B1307" s="1">
        <v>43558</v>
      </c>
      <c r="C1307">
        <v>17</v>
      </c>
      <c r="D1307" t="s">
        <v>286</v>
      </c>
      <c r="E1307" t="s">
        <v>233</v>
      </c>
      <c r="F1307" t="s">
        <v>156</v>
      </c>
      <c r="G1307">
        <v>87</v>
      </c>
      <c r="H1307">
        <v>89</v>
      </c>
      <c r="I1307">
        <v>86</v>
      </c>
      <c r="J1307" t="s">
        <v>87</v>
      </c>
      <c r="K1307" t="s">
        <v>22</v>
      </c>
      <c r="L1307" t="s">
        <v>65</v>
      </c>
      <c r="M1307" t="s">
        <v>254</v>
      </c>
      <c r="N1307" t="s">
        <v>91</v>
      </c>
      <c r="O1307" t="s">
        <v>254</v>
      </c>
      <c r="P1307" t="s">
        <v>105</v>
      </c>
      <c r="Q1307">
        <v>130</v>
      </c>
      <c r="R1307" t="s">
        <v>240</v>
      </c>
      <c r="S1307" t="s">
        <v>1045</v>
      </c>
      <c r="T1307" t="s">
        <v>26</v>
      </c>
    </row>
    <row r="1308" spans="1:20" x14ac:dyDescent="0.3">
      <c r="A1308" t="s">
        <v>20</v>
      </c>
      <c r="B1308" s="1">
        <v>43558</v>
      </c>
      <c r="C1308">
        <v>18</v>
      </c>
      <c r="D1308" t="s">
        <v>310</v>
      </c>
      <c r="E1308" t="s">
        <v>265</v>
      </c>
      <c r="F1308" t="s">
        <v>333</v>
      </c>
      <c r="G1308">
        <v>84</v>
      </c>
      <c r="H1308">
        <v>87</v>
      </c>
      <c r="I1308">
        <v>83</v>
      </c>
      <c r="J1308" t="s">
        <v>80</v>
      </c>
      <c r="K1308" t="s">
        <v>22</v>
      </c>
      <c r="L1308" t="s">
        <v>64</v>
      </c>
      <c r="M1308" t="s">
        <v>190</v>
      </c>
      <c r="N1308" t="s">
        <v>254</v>
      </c>
      <c r="O1308" t="s">
        <v>190</v>
      </c>
      <c r="P1308" t="s">
        <v>268</v>
      </c>
      <c r="Q1308">
        <v>141</v>
      </c>
      <c r="R1308" t="s">
        <v>179</v>
      </c>
      <c r="S1308" t="s">
        <v>355</v>
      </c>
      <c r="T1308" t="s">
        <v>26</v>
      </c>
    </row>
    <row r="1309" spans="1:20" x14ac:dyDescent="0.3">
      <c r="A1309" t="s">
        <v>20</v>
      </c>
      <c r="B1309" s="1">
        <v>43558</v>
      </c>
      <c r="C1309">
        <v>19</v>
      </c>
      <c r="D1309" t="s">
        <v>108</v>
      </c>
      <c r="E1309" t="s">
        <v>239</v>
      </c>
      <c r="F1309" t="s">
        <v>72</v>
      </c>
      <c r="G1309">
        <v>90</v>
      </c>
      <c r="H1309">
        <v>90</v>
      </c>
      <c r="I1309">
        <v>83</v>
      </c>
      <c r="J1309" t="s">
        <v>87</v>
      </c>
      <c r="K1309" t="s">
        <v>22</v>
      </c>
      <c r="L1309" t="s">
        <v>73</v>
      </c>
      <c r="M1309" t="s">
        <v>59</v>
      </c>
      <c r="N1309" t="s">
        <v>190</v>
      </c>
      <c r="O1309" t="s">
        <v>298</v>
      </c>
      <c r="P1309" t="s">
        <v>138</v>
      </c>
      <c r="Q1309">
        <v>142</v>
      </c>
      <c r="R1309" t="s">
        <v>440</v>
      </c>
      <c r="S1309" t="s">
        <v>1046</v>
      </c>
      <c r="T1309" t="s">
        <v>86</v>
      </c>
    </row>
    <row r="1310" spans="1:20" x14ac:dyDescent="0.3">
      <c r="A1310" t="s">
        <v>20</v>
      </c>
      <c r="B1310" s="1">
        <v>43558</v>
      </c>
      <c r="C1310">
        <v>20</v>
      </c>
      <c r="D1310" t="s">
        <v>272</v>
      </c>
      <c r="E1310" t="s">
        <v>157</v>
      </c>
      <c r="F1310" t="s">
        <v>72</v>
      </c>
      <c r="G1310">
        <v>91</v>
      </c>
      <c r="H1310">
        <v>92</v>
      </c>
      <c r="I1310">
        <v>90</v>
      </c>
      <c r="J1310" t="s">
        <v>22</v>
      </c>
      <c r="K1310" t="s">
        <v>95</v>
      </c>
      <c r="L1310" t="s">
        <v>63</v>
      </c>
      <c r="M1310" t="s">
        <v>140</v>
      </c>
      <c r="N1310" t="s">
        <v>181</v>
      </c>
      <c r="O1310" t="s">
        <v>140</v>
      </c>
      <c r="P1310" t="s">
        <v>138</v>
      </c>
      <c r="Q1310">
        <v>136</v>
      </c>
      <c r="R1310" t="s">
        <v>271</v>
      </c>
      <c r="S1310" t="s">
        <v>1047</v>
      </c>
      <c r="T1310" t="s">
        <v>26</v>
      </c>
    </row>
    <row r="1311" spans="1:20" x14ac:dyDescent="0.3">
      <c r="A1311" t="s">
        <v>20</v>
      </c>
      <c r="B1311" s="1">
        <v>43558</v>
      </c>
      <c r="C1311">
        <v>21</v>
      </c>
      <c r="D1311" t="s">
        <v>156</v>
      </c>
      <c r="E1311" t="s">
        <v>356</v>
      </c>
      <c r="F1311" t="s">
        <v>272</v>
      </c>
      <c r="G1311">
        <v>89</v>
      </c>
      <c r="H1311">
        <v>91</v>
      </c>
      <c r="I1311">
        <v>89</v>
      </c>
      <c r="J1311" t="s">
        <v>87</v>
      </c>
      <c r="K1311" t="s">
        <v>58</v>
      </c>
      <c r="L1311" t="s">
        <v>63</v>
      </c>
      <c r="M1311" t="s">
        <v>190</v>
      </c>
      <c r="N1311" t="s">
        <v>190</v>
      </c>
      <c r="O1311" t="s">
        <v>140</v>
      </c>
      <c r="P1311" t="s">
        <v>268</v>
      </c>
      <c r="Q1311">
        <v>179</v>
      </c>
      <c r="R1311" t="s">
        <v>154</v>
      </c>
      <c r="S1311" t="s">
        <v>1048</v>
      </c>
      <c r="T1311" t="s">
        <v>26</v>
      </c>
    </row>
    <row r="1312" spans="1:20" x14ac:dyDescent="0.3">
      <c r="A1312" t="s">
        <v>20</v>
      </c>
      <c r="B1312" s="1">
        <v>43558</v>
      </c>
      <c r="C1312">
        <v>22</v>
      </c>
      <c r="D1312" t="s">
        <v>95</v>
      </c>
      <c r="E1312" t="s">
        <v>157</v>
      </c>
      <c r="F1312" t="s">
        <v>95</v>
      </c>
      <c r="G1312">
        <v>92</v>
      </c>
      <c r="H1312">
        <v>92</v>
      </c>
      <c r="I1312">
        <v>88</v>
      </c>
      <c r="J1312" t="s">
        <v>81</v>
      </c>
      <c r="K1312" t="s">
        <v>22</v>
      </c>
      <c r="L1312" t="s">
        <v>89</v>
      </c>
      <c r="M1312" t="s">
        <v>254</v>
      </c>
      <c r="N1312" t="s">
        <v>254</v>
      </c>
      <c r="O1312" t="s">
        <v>190</v>
      </c>
      <c r="P1312" t="s">
        <v>83</v>
      </c>
      <c r="Q1312">
        <v>153</v>
      </c>
      <c r="R1312" t="s">
        <v>280</v>
      </c>
      <c r="S1312" t="s">
        <v>1049</v>
      </c>
      <c r="T1312" t="s">
        <v>174</v>
      </c>
    </row>
    <row r="1313" spans="1:20" x14ac:dyDescent="0.3">
      <c r="A1313" t="s">
        <v>20</v>
      </c>
      <c r="B1313" s="1">
        <v>43558</v>
      </c>
      <c r="C1313">
        <v>23</v>
      </c>
      <c r="D1313" t="s">
        <v>62</v>
      </c>
      <c r="E1313" t="s">
        <v>88</v>
      </c>
      <c r="F1313" t="s">
        <v>95</v>
      </c>
      <c r="G1313">
        <v>93</v>
      </c>
      <c r="H1313">
        <v>93</v>
      </c>
      <c r="I1313">
        <v>92</v>
      </c>
      <c r="J1313" t="s">
        <v>119</v>
      </c>
      <c r="K1313" t="s">
        <v>119</v>
      </c>
      <c r="L1313" t="s">
        <v>81</v>
      </c>
      <c r="M1313" t="s">
        <v>82</v>
      </c>
      <c r="N1313" t="s">
        <v>123</v>
      </c>
      <c r="O1313" t="s">
        <v>254</v>
      </c>
      <c r="P1313" t="s">
        <v>105</v>
      </c>
      <c r="Q1313">
        <v>175</v>
      </c>
      <c r="R1313" t="s">
        <v>179</v>
      </c>
      <c r="S1313" t="e" vm="48">
        <f>_FV(-1,"26")</f>
        <v>#VALUE!</v>
      </c>
      <c r="T1313" t="s">
        <v>26</v>
      </c>
    </row>
    <row r="1314" spans="1:20" x14ac:dyDescent="0.3">
      <c r="A1314" t="s">
        <v>20</v>
      </c>
      <c r="B1314" s="1">
        <v>43559</v>
      </c>
      <c r="C1314">
        <v>0</v>
      </c>
      <c r="D1314" t="s">
        <v>118</v>
      </c>
      <c r="E1314" t="s">
        <v>148</v>
      </c>
      <c r="F1314" t="s">
        <v>62</v>
      </c>
      <c r="G1314">
        <v>93</v>
      </c>
      <c r="H1314">
        <v>93</v>
      </c>
      <c r="I1314">
        <v>93</v>
      </c>
      <c r="J1314" t="s">
        <v>73</v>
      </c>
      <c r="K1314" t="s">
        <v>109</v>
      </c>
      <c r="L1314" t="s">
        <v>119</v>
      </c>
      <c r="M1314" t="s">
        <v>328</v>
      </c>
      <c r="N1314" t="s">
        <v>328</v>
      </c>
      <c r="O1314" t="s">
        <v>82</v>
      </c>
      <c r="P1314" t="s">
        <v>268</v>
      </c>
      <c r="Q1314">
        <v>175</v>
      </c>
      <c r="R1314" t="s">
        <v>170</v>
      </c>
      <c r="S1314" t="e" vm="12">
        <f>_FV(0,"57")</f>
        <v>#VALUE!</v>
      </c>
      <c r="T1314" t="s">
        <v>26</v>
      </c>
    </row>
    <row r="1315" spans="1:20" x14ac:dyDescent="0.3">
      <c r="A1315" t="s">
        <v>20</v>
      </c>
      <c r="B1315" s="1">
        <v>43559</v>
      </c>
      <c r="C1315">
        <v>1</v>
      </c>
      <c r="D1315" t="s">
        <v>62</v>
      </c>
      <c r="E1315" t="s">
        <v>148</v>
      </c>
      <c r="F1315" t="s">
        <v>62</v>
      </c>
      <c r="G1315">
        <v>92</v>
      </c>
      <c r="H1315">
        <v>93</v>
      </c>
      <c r="I1315">
        <v>91</v>
      </c>
      <c r="J1315" t="s">
        <v>28</v>
      </c>
      <c r="K1315" t="s">
        <v>73</v>
      </c>
      <c r="L1315" t="s">
        <v>81</v>
      </c>
      <c r="M1315" t="s">
        <v>315</v>
      </c>
      <c r="N1315" t="s">
        <v>315</v>
      </c>
      <c r="O1315" t="s">
        <v>328</v>
      </c>
      <c r="P1315" t="s">
        <v>83</v>
      </c>
      <c r="Q1315">
        <v>146</v>
      </c>
      <c r="R1315" t="s">
        <v>358</v>
      </c>
      <c r="S1315" t="s">
        <v>1050</v>
      </c>
      <c r="T1315" t="s">
        <v>26</v>
      </c>
    </row>
    <row r="1316" spans="1:20" x14ac:dyDescent="0.3">
      <c r="A1316" t="s">
        <v>20</v>
      </c>
      <c r="B1316" s="1">
        <v>43559</v>
      </c>
      <c r="C1316">
        <v>2</v>
      </c>
      <c r="D1316" t="s">
        <v>62</v>
      </c>
      <c r="E1316" t="s">
        <v>62</v>
      </c>
      <c r="F1316" t="s">
        <v>95</v>
      </c>
      <c r="G1316">
        <v>91</v>
      </c>
      <c r="H1316">
        <v>92</v>
      </c>
      <c r="I1316">
        <v>91</v>
      </c>
      <c r="J1316" t="s">
        <v>99</v>
      </c>
      <c r="K1316" t="s">
        <v>28</v>
      </c>
      <c r="L1316" t="s">
        <v>99</v>
      </c>
      <c r="M1316" t="s">
        <v>330</v>
      </c>
      <c r="N1316" t="s">
        <v>330</v>
      </c>
      <c r="O1316" t="s">
        <v>315</v>
      </c>
      <c r="P1316" t="s">
        <v>124</v>
      </c>
      <c r="Q1316">
        <v>150</v>
      </c>
      <c r="R1316" t="s">
        <v>358</v>
      </c>
      <c r="S1316" t="e" vm="47">
        <f>_FV(-2,"34")</f>
        <v>#VALUE!</v>
      </c>
      <c r="T1316" t="s">
        <v>26</v>
      </c>
    </row>
    <row r="1317" spans="1:20" x14ac:dyDescent="0.3">
      <c r="A1317" t="s">
        <v>20</v>
      </c>
      <c r="B1317" s="1">
        <v>43559</v>
      </c>
      <c r="C1317">
        <v>3</v>
      </c>
      <c r="D1317" t="s">
        <v>79</v>
      </c>
      <c r="E1317" t="s">
        <v>62</v>
      </c>
      <c r="F1317" t="s">
        <v>79</v>
      </c>
      <c r="G1317">
        <v>92</v>
      </c>
      <c r="H1317">
        <v>92</v>
      </c>
      <c r="I1317">
        <v>91</v>
      </c>
      <c r="J1317" t="s">
        <v>100</v>
      </c>
      <c r="K1317" t="s">
        <v>99</v>
      </c>
      <c r="L1317" t="s">
        <v>100</v>
      </c>
      <c r="M1317" t="s">
        <v>23</v>
      </c>
      <c r="N1317" t="s">
        <v>330</v>
      </c>
      <c r="O1317" t="s">
        <v>23</v>
      </c>
      <c r="P1317" t="s">
        <v>268</v>
      </c>
      <c r="Q1317">
        <v>141</v>
      </c>
      <c r="R1317" t="s">
        <v>358</v>
      </c>
      <c r="S1317" t="e" vm="45">
        <f>_FV(-1,"60")</f>
        <v>#VALUE!</v>
      </c>
      <c r="T1317" t="s">
        <v>26</v>
      </c>
    </row>
    <row r="1318" spans="1:20" x14ac:dyDescent="0.3">
      <c r="A1318" t="s">
        <v>20</v>
      </c>
      <c r="B1318" s="1">
        <v>43559</v>
      </c>
      <c r="C1318">
        <v>4</v>
      </c>
      <c r="D1318" t="s">
        <v>87</v>
      </c>
      <c r="E1318" t="s">
        <v>79</v>
      </c>
      <c r="F1318" t="s">
        <v>87</v>
      </c>
      <c r="G1318">
        <v>92</v>
      </c>
      <c r="H1318">
        <v>92</v>
      </c>
      <c r="I1318">
        <v>92</v>
      </c>
      <c r="J1318" t="s">
        <v>49</v>
      </c>
      <c r="K1318" t="s">
        <v>100</v>
      </c>
      <c r="L1318" t="s">
        <v>36</v>
      </c>
      <c r="M1318" t="s">
        <v>90</v>
      </c>
      <c r="N1318" t="s">
        <v>23</v>
      </c>
      <c r="O1318" t="s">
        <v>90</v>
      </c>
      <c r="P1318" t="s">
        <v>138</v>
      </c>
      <c r="Q1318">
        <v>134</v>
      </c>
      <c r="R1318" t="s">
        <v>280</v>
      </c>
      <c r="S1318" t="e" vm="24">
        <f>_FV(-2,"02")</f>
        <v>#VALUE!</v>
      </c>
      <c r="T1318" t="s">
        <v>26</v>
      </c>
    </row>
    <row r="1319" spans="1:20" x14ac:dyDescent="0.3">
      <c r="A1319" t="s">
        <v>20</v>
      </c>
      <c r="B1319" s="1">
        <v>43559</v>
      </c>
      <c r="C1319">
        <v>5</v>
      </c>
      <c r="D1319" t="s">
        <v>80</v>
      </c>
      <c r="E1319" t="s">
        <v>87</v>
      </c>
      <c r="F1319" t="s">
        <v>80</v>
      </c>
      <c r="G1319">
        <v>93</v>
      </c>
      <c r="H1319">
        <v>93</v>
      </c>
      <c r="I1319">
        <v>92</v>
      </c>
      <c r="J1319" t="s">
        <v>345</v>
      </c>
      <c r="K1319" t="s">
        <v>49</v>
      </c>
      <c r="L1319" t="s">
        <v>345</v>
      </c>
      <c r="M1319" t="s">
        <v>137</v>
      </c>
      <c r="N1319" t="s">
        <v>90</v>
      </c>
      <c r="O1319" t="s">
        <v>137</v>
      </c>
      <c r="P1319" t="s">
        <v>115</v>
      </c>
      <c r="Q1319">
        <v>133</v>
      </c>
      <c r="R1319" t="s">
        <v>104</v>
      </c>
      <c r="S1319" t="e" vm="8">
        <f>_FV(-2,"44")</f>
        <v>#VALUE!</v>
      </c>
      <c r="T1319" t="s">
        <v>26</v>
      </c>
    </row>
    <row r="1320" spans="1:20" x14ac:dyDescent="0.3">
      <c r="A1320" t="s">
        <v>20</v>
      </c>
      <c r="B1320" s="1">
        <v>43559</v>
      </c>
      <c r="C1320">
        <v>6</v>
      </c>
      <c r="D1320" t="s">
        <v>80</v>
      </c>
      <c r="E1320" t="s">
        <v>80</v>
      </c>
      <c r="F1320" t="s">
        <v>109</v>
      </c>
      <c r="G1320">
        <v>93</v>
      </c>
      <c r="H1320">
        <v>93</v>
      </c>
      <c r="I1320">
        <v>93</v>
      </c>
      <c r="J1320" t="s">
        <v>345</v>
      </c>
      <c r="K1320" t="s">
        <v>36</v>
      </c>
      <c r="L1320" t="s">
        <v>345</v>
      </c>
      <c r="M1320" t="s">
        <v>45</v>
      </c>
      <c r="N1320" t="s">
        <v>137</v>
      </c>
      <c r="O1320" t="s">
        <v>45</v>
      </c>
      <c r="P1320" t="s">
        <v>70</v>
      </c>
      <c r="Q1320">
        <v>142</v>
      </c>
      <c r="R1320" t="s">
        <v>116</v>
      </c>
      <c r="S1320" t="e" vm="60">
        <f>_FV(-2,"05")</f>
        <v>#VALUE!</v>
      </c>
      <c r="T1320" t="s">
        <v>26</v>
      </c>
    </row>
    <row r="1321" spans="1:20" x14ac:dyDescent="0.3">
      <c r="A1321" t="s">
        <v>20</v>
      </c>
      <c r="B1321" s="1">
        <v>43559</v>
      </c>
      <c r="C1321">
        <v>13</v>
      </c>
      <c r="D1321" t="s">
        <v>272</v>
      </c>
      <c r="E1321" t="s">
        <v>272</v>
      </c>
      <c r="F1321" t="s">
        <v>121</v>
      </c>
      <c r="G1321">
        <v>85</v>
      </c>
      <c r="H1321">
        <v>89</v>
      </c>
      <c r="I1321">
        <v>84</v>
      </c>
      <c r="J1321" t="s">
        <v>99</v>
      </c>
      <c r="K1321" t="s">
        <v>81</v>
      </c>
      <c r="L1321" t="s">
        <v>36</v>
      </c>
      <c r="M1321" t="s">
        <v>273</v>
      </c>
      <c r="N1321" t="s">
        <v>273</v>
      </c>
      <c r="O1321" t="s">
        <v>311</v>
      </c>
      <c r="P1321" t="s">
        <v>138</v>
      </c>
      <c r="Q1321">
        <v>114</v>
      </c>
      <c r="R1321" t="s">
        <v>287</v>
      </c>
      <c r="S1321" t="s">
        <v>1051</v>
      </c>
      <c r="T1321" t="s">
        <v>26</v>
      </c>
    </row>
    <row r="1322" spans="1:20" x14ac:dyDescent="0.3">
      <c r="A1322" t="s">
        <v>20</v>
      </c>
      <c r="B1322" s="1">
        <v>43559</v>
      </c>
      <c r="C1322">
        <v>7</v>
      </c>
      <c r="D1322" t="s">
        <v>73</v>
      </c>
      <c r="E1322" t="s">
        <v>80</v>
      </c>
      <c r="F1322" t="s">
        <v>65</v>
      </c>
      <c r="G1322">
        <v>94</v>
      </c>
      <c r="H1322">
        <v>94</v>
      </c>
      <c r="I1322">
        <v>93</v>
      </c>
      <c r="J1322" t="s">
        <v>345</v>
      </c>
      <c r="K1322" t="s">
        <v>345</v>
      </c>
      <c r="L1322" t="s">
        <v>163</v>
      </c>
      <c r="M1322" t="s">
        <v>130</v>
      </c>
      <c r="N1322" t="s">
        <v>45</v>
      </c>
      <c r="O1322" t="s">
        <v>130</v>
      </c>
      <c r="P1322" t="s">
        <v>70</v>
      </c>
      <c r="Q1322">
        <v>131</v>
      </c>
      <c r="R1322" t="s">
        <v>240</v>
      </c>
      <c r="S1322" t="e" vm="50">
        <f>_FV(-1,"88")</f>
        <v>#VALUE!</v>
      </c>
      <c r="T1322" t="s">
        <v>26</v>
      </c>
    </row>
    <row r="1323" spans="1:20" x14ac:dyDescent="0.3">
      <c r="A1323" t="s">
        <v>20</v>
      </c>
      <c r="B1323" s="1">
        <v>43559</v>
      </c>
      <c r="C1323">
        <v>8</v>
      </c>
      <c r="D1323" t="s">
        <v>65</v>
      </c>
      <c r="E1323" t="s">
        <v>73</v>
      </c>
      <c r="F1323" t="s">
        <v>119</v>
      </c>
      <c r="G1323">
        <v>93</v>
      </c>
      <c r="H1323">
        <v>94</v>
      </c>
      <c r="I1323">
        <v>93</v>
      </c>
      <c r="J1323" t="s">
        <v>361</v>
      </c>
      <c r="K1323" t="s">
        <v>345</v>
      </c>
      <c r="L1323" t="s">
        <v>361</v>
      </c>
      <c r="M1323" t="s">
        <v>190</v>
      </c>
      <c r="N1323" t="s">
        <v>130</v>
      </c>
      <c r="O1323" t="s">
        <v>59</v>
      </c>
      <c r="P1323" t="s">
        <v>138</v>
      </c>
      <c r="Q1323">
        <v>128</v>
      </c>
      <c r="R1323" t="s">
        <v>40</v>
      </c>
      <c r="S1323" t="e" vm="29">
        <f>_FV(-2,"49")</f>
        <v>#VALUE!</v>
      </c>
      <c r="T1323" t="s">
        <v>26</v>
      </c>
    </row>
    <row r="1324" spans="1:20" x14ac:dyDescent="0.3">
      <c r="A1324" t="s">
        <v>20</v>
      </c>
      <c r="B1324" s="1">
        <v>43559</v>
      </c>
      <c r="C1324">
        <v>9</v>
      </c>
      <c r="D1324" t="s">
        <v>119</v>
      </c>
      <c r="E1324" t="s">
        <v>65</v>
      </c>
      <c r="F1324" t="s">
        <v>119</v>
      </c>
      <c r="G1324">
        <v>93</v>
      </c>
      <c r="H1324">
        <v>93</v>
      </c>
      <c r="I1324">
        <v>93</v>
      </c>
      <c r="J1324" t="s">
        <v>361</v>
      </c>
      <c r="K1324" t="s">
        <v>163</v>
      </c>
      <c r="L1324" t="s">
        <v>361</v>
      </c>
      <c r="M1324" t="s">
        <v>130</v>
      </c>
      <c r="N1324" t="s">
        <v>130</v>
      </c>
      <c r="O1324" t="s">
        <v>190</v>
      </c>
      <c r="P1324" t="s">
        <v>115</v>
      </c>
      <c r="Q1324">
        <v>136</v>
      </c>
      <c r="R1324" t="s">
        <v>68</v>
      </c>
      <c r="S1324" t="e" vm="100">
        <f>_FV(-2,"03")</f>
        <v>#VALUE!</v>
      </c>
      <c r="T1324" t="s">
        <v>26</v>
      </c>
    </row>
    <row r="1325" spans="1:20" x14ac:dyDescent="0.3">
      <c r="A1325" t="s">
        <v>20</v>
      </c>
      <c r="B1325" s="1">
        <v>43559</v>
      </c>
      <c r="C1325">
        <v>10</v>
      </c>
      <c r="D1325" t="s">
        <v>65</v>
      </c>
      <c r="E1325" t="s">
        <v>65</v>
      </c>
      <c r="F1325" t="s">
        <v>119</v>
      </c>
      <c r="G1325">
        <v>93</v>
      </c>
      <c r="H1325">
        <v>93</v>
      </c>
      <c r="I1325">
        <v>93</v>
      </c>
      <c r="J1325" t="s">
        <v>163</v>
      </c>
      <c r="K1325" t="s">
        <v>163</v>
      </c>
      <c r="L1325" t="s">
        <v>44</v>
      </c>
      <c r="M1325" t="s">
        <v>150</v>
      </c>
      <c r="N1325" t="s">
        <v>150</v>
      </c>
      <c r="O1325" t="s">
        <v>130</v>
      </c>
      <c r="P1325" t="s">
        <v>70</v>
      </c>
      <c r="Q1325">
        <v>117</v>
      </c>
      <c r="R1325" t="s">
        <v>68</v>
      </c>
      <c r="S1325" t="s">
        <v>1052</v>
      </c>
      <c r="T1325" t="s">
        <v>26</v>
      </c>
    </row>
    <row r="1326" spans="1:20" x14ac:dyDescent="0.3">
      <c r="A1326" t="s">
        <v>20</v>
      </c>
      <c r="B1326" s="1">
        <v>43559</v>
      </c>
      <c r="C1326">
        <v>11</v>
      </c>
      <c r="D1326" t="s">
        <v>22</v>
      </c>
      <c r="E1326" t="s">
        <v>22</v>
      </c>
      <c r="F1326" t="s">
        <v>65</v>
      </c>
      <c r="G1326">
        <v>92</v>
      </c>
      <c r="H1326">
        <v>93</v>
      </c>
      <c r="I1326">
        <v>92</v>
      </c>
      <c r="J1326" t="s">
        <v>100</v>
      </c>
      <c r="K1326" t="s">
        <v>100</v>
      </c>
      <c r="L1326" t="s">
        <v>163</v>
      </c>
      <c r="M1326" t="s">
        <v>141</v>
      </c>
      <c r="N1326" t="s">
        <v>141</v>
      </c>
      <c r="O1326" t="s">
        <v>150</v>
      </c>
      <c r="P1326" t="s">
        <v>105</v>
      </c>
      <c r="Q1326">
        <v>123</v>
      </c>
      <c r="R1326" t="s">
        <v>116</v>
      </c>
      <c r="S1326" t="s">
        <v>1053</v>
      </c>
      <c r="T1326" t="s">
        <v>26</v>
      </c>
    </row>
    <row r="1327" spans="1:20" x14ac:dyDescent="0.3">
      <c r="A1327" t="s">
        <v>20</v>
      </c>
      <c r="B1327" s="1">
        <v>43559</v>
      </c>
      <c r="C1327">
        <v>12</v>
      </c>
      <c r="D1327" t="s">
        <v>71</v>
      </c>
      <c r="E1327" t="s">
        <v>71</v>
      </c>
      <c r="F1327" t="s">
        <v>22</v>
      </c>
      <c r="G1327">
        <v>89</v>
      </c>
      <c r="H1327">
        <v>92</v>
      </c>
      <c r="I1327">
        <v>88</v>
      </c>
      <c r="J1327" t="s">
        <v>81</v>
      </c>
      <c r="K1327" t="s">
        <v>81</v>
      </c>
      <c r="L1327" t="s">
        <v>49</v>
      </c>
      <c r="M1327" t="s">
        <v>311</v>
      </c>
      <c r="N1327" t="s">
        <v>311</v>
      </c>
      <c r="O1327" t="s">
        <v>328</v>
      </c>
      <c r="P1327" t="s">
        <v>101</v>
      </c>
      <c r="Q1327">
        <v>117</v>
      </c>
      <c r="R1327" t="s">
        <v>364</v>
      </c>
      <c r="S1327" t="s">
        <v>1054</v>
      </c>
      <c r="T1327" t="s">
        <v>26</v>
      </c>
    </row>
    <row r="1328" spans="1:20" x14ac:dyDescent="0.3">
      <c r="A1328" t="s">
        <v>20</v>
      </c>
      <c r="B1328" s="1">
        <v>43559</v>
      </c>
      <c r="C1328">
        <v>14</v>
      </c>
      <c r="D1328" t="s">
        <v>233</v>
      </c>
      <c r="E1328" t="s">
        <v>233</v>
      </c>
      <c r="F1328" t="s">
        <v>108</v>
      </c>
      <c r="G1328">
        <v>85</v>
      </c>
      <c r="H1328">
        <v>85</v>
      </c>
      <c r="I1328">
        <v>83</v>
      </c>
      <c r="J1328" t="s">
        <v>73</v>
      </c>
      <c r="K1328" t="s">
        <v>73</v>
      </c>
      <c r="L1328" t="s">
        <v>49</v>
      </c>
      <c r="M1328" t="s">
        <v>329</v>
      </c>
      <c r="N1328" t="s">
        <v>273</v>
      </c>
      <c r="O1328" t="s">
        <v>329</v>
      </c>
      <c r="P1328" t="s">
        <v>83</v>
      </c>
      <c r="Q1328">
        <v>152</v>
      </c>
      <c r="R1328" t="s">
        <v>154</v>
      </c>
      <c r="S1328" t="s">
        <v>1055</v>
      </c>
      <c r="T1328" t="s">
        <v>26</v>
      </c>
    </row>
    <row r="1329" spans="1:20" x14ac:dyDescent="0.3">
      <c r="A1329" t="s">
        <v>20</v>
      </c>
      <c r="B1329" s="1">
        <v>43559</v>
      </c>
      <c r="C1329">
        <v>15</v>
      </c>
      <c r="D1329" t="s">
        <v>192</v>
      </c>
      <c r="E1329" t="s">
        <v>279</v>
      </c>
      <c r="F1329" t="s">
        <v>333</v>
      </c>
      <c r="G1329">
        <v>78</v>
      </c>
      <c r="H1329">
        <v>85</v>
      </c>
      <c r="I1329">
        <v>76</v>
      </c>
      <c r="J1329" t="s">
        <v>163</v>
      </c>
      <c r="K1329" t="s">
        <v>73</v>
      </c>
      <c r="L1329" t="s">
        <v>361</v>
      </c>
      <c r="M1329" t="s">
        <v>312</v>
      </c>
      <c r="N1329" t="s">
        <v>329</v>
      </c>
      <c r="O1329" t="s">
        <v>312</v>
      </c>
      <c r="P1329" t="s">
        <v>176</v>
      </c>
      <c r="Q1329">
        <v>151</v>
      </c>
      <c r="R1329" t="s">
        <v>403</v>
      </c>
      <c r="S1329" t="s">
        <v>1056</v>
      </c>
      <c r="T1329" t="s">
        <v>270</v>
      </c>
    </row>
    <row r="1330" spans="1:20" x14ac:dyDescent="0.3">
      <c r="A1330" t="s">
        <v>20</v>
      </c>
      <c r="B1330" s="1">
        <v>43559</v>
      </c>
      <c r="C1330">
        <v>16</v>
      </c>
      <c r="D1330" t="s">
        <v>279</v>
      </c>
      <c r="E1330" t="s">
        <v>321</v>
      </c>
      <c r="F1330" t="s">
        <v>192</v>
      </c>
      <c r="G1330">
        <v>76</v>
      </c>
      <c r="H1330">
        <v>80</v>
      </c>
      <c r="I1330">
        <v>76</v>
      </c>
      <c r="J1330" t="s">
        <v>345</v>
      </c>
      <c r="K1330" t="s">
        <v>119</v>
      </c>
      <c r="L1330" t="s">
        <v>345</v>
      </c>
      <c r="M1330" t="s">
        <v>328</v>
      </c>
      <c r="N1330" t="s">
        <v>312</v>
      </c>
      <c r="O1330" t="s">
        <v>328</v>
      </c>
      <c r="P1330" t="s">
        <v>124</v>
      </c>
      <c r="Q1330">
        <v>143</v>
      </c>
      <c r="R1330" t="s">
        <v>403</v>
      </c>
      <c r="S1330" t="s">
        <v>495</v>
      </c>
      <c r="T1330" t="s">
        <v>26</v>
      </c>
    </row>
    <row r="1331" spans="1:20" x14ac:dyDescent="0.3">
      <c r="A1331" t="s">
        <v>20</v>
      </c>
      <c r="B1331" s="1">
        <v>43559</v>
      </c>
      <c r="C1331">
        <v>17</v>
      </c>
      <c r="D1331" t="s">
        <v>333</v>
      </c>
      <c r="E1331" t="s">
        <v>279</v>
      </c>
      <c r="F1331" t="s">
        <v>333</v>
      </c>
      <c r="G1331">
        <v>84</v>
      </c>
      <c r="H1331">
        <v>84</v>
      </c>
      <c r="I1331">
        <v>76</v>
      </c>
      <c r="J1331" t="s">
        <v>64</v>
      </c>
      <c r="K1331" t="s">
        <v>119</v>
      </c>
      <c r="L1331" t="s">
        <v>163</v>
      </c>
      <c r="M1331" t="s">
        <v>137</v>
      </c>
      <c r="N1331" t="s">
        <v>328</v>
      </c>
      <c r="O1331" t="s">
        <v>137</v>
      </c>
      <c r="P1331" t="s">
        <v>268</v>
      </c>
      <c r="Q1331">
        <v>177</v>
      </c>
      <c r="R1331" t="s">
        <v>207</v>
      </c>
      <c r="S1331" t="s">
        <v>1057</v>
      </c>
      <c r="T1331" t="s">
        <v>270</v>
      </c>
    </row>
    <row r="1332" spans="1:20" x14ac:dyDescent="0.3">
      <c r="A1332" t="s">
        <v>20</v>
      </c>
      <c r="B1332" s="1">
        <v>43559</v>
      </c>
      <c r="C1332">
        <v>18</v>
      </c>
      <c r="D1332" t="s">
        <v>272</v>
      </c>
      <c r="E1332" t="s">
        <v>333</v>
      </c>
      <c r="F1332" t="s">
        <v>72</v>
      </c>
      <c r="G1332">
        <v>89</v>
      </c>
      <c r="H1332">
        <v>90</v>
      </c>
      <c r="I1332">
        <v>84</v>
      </c>
      <c r="J1332" t="s">
        <v>63</v>
      </c>
      <c r="K1332" t="s">
        <v>136</v>
      </c>
      <c r="L1332" t="s">
        <v>119</v>
      </c>
      <c r="M1332" t="s">
        <v>66</v>
      </c>
      <c r="N1332" t="s">
        <v>137</v>
      </c>
      <c r="O1332" t="s">
        <v>66</v>
      </c>
      <c r="P1332" t="s">
        <v>83</v>
      </c>
      <c r="Q1332">
        <v>179</v>
      </c>
      <c r="R1332" t="s">
        <v>104</v>
      </c>
      <c r="S1332" t="s">
        <v>1058</v>
      </c>
      <c r="T1332" t="s">
        <v>67</v>
      </c>
    </row>
    <row r="1333" spans="1:20" x14ac:dyDescent="0.3">
      <c r="A1333" t="s">
        <v>20</v>
      </c>
      <c r="B1333" s="1">
        <v>43559</v>
      </c>
      <c r="C1333">
        <v>19</v>
      </c>
      <c r="D1333" t="s">
        <v>156</v>
      </c>
      <c r="E1333" t="s">
        <v>156</v>
      </c>
      <c r="F1333" t="s">
        <v>108</v>
      </c>
      <c r="G1333">
        <v>86</v>
      </c>
      <c r="H1333">
        <v>90</v>
      </c>
      <c r="I1333">
        <v>86</v>
      </c>
      <c r="J1333" t="s">
        <v>64</v>
      </c>
      <c r="K1333" t="s">
        <v>136</v>
      </c>
      <c r="L1333" t="s">
        <v>64</v>
      </c>
      <c r="M1333" t="s">
        <v>66</v>
      </c>
      <c r="N1333" t="s">
        <v>66</v>
      </c>
      <c r="O1333" t="s">
        <v>232</v>
      </c>
      <c r="P1333" t="s">
        <v>77</v>
      </c>
      <c r="Q1333">
        <v>224</v>
      </c>
      <c r="R1333" t="s">
        <v>271</v>
      </c>
      <c r="S1333" t="s">
        <v>1059</v>
      </c>
      <c r="T1333" t="s">
        <v>26</v>
      </c>
    </row>
    <row r="1334" spans="1:20" x14ac:dyDescent="0.3">
      <c r="A1334" t="s">
        <v>20</v>
      </c>
      <c r="B1334" s="1">
        <v>43559</v>
      </c>
      <c r="C1334">
        <v>20</v>
      </c>
      <c r="D1334" t="s">
        <v>114</v>
      </c>
      <c r="E1334" t="s">
        <v>157</v>
      </c>
      <c r="F1334" t="s">
        <v>108</v>
      </c>
      <c r="G1334">
        <v>84</v>
      </c>
      <c r="H1334">
        <v>87</v>
      </c>
      <c r="I1334">
        <v>84</v>
      </c>
      <c r="J1334" t="s">
        <v>89</v>
      </c>
      <c r="K1334" t="s">
        <v>73</v>
      </c>
      <c r="L1334" t="s">
        <v>49</v>
      </c>
      <c r="M1334" t="s">
        <v>190</v>
      </c>
      <c r="N1334" t="s">
        <v>66</v>
      </c>
      <c r="O1334" t="s">
        <v>181</v>
      </c>
      <c r="P1334" t="s">
        <v>138</v>
      </c>
      <c r="Q1334">
        <v>167</v>
      </c>
      <c r="R1334" t="s">
        <v>179</v>
      </c>
      <c r="S1334" t="s">
        <v>1060</v>
      </c>
      <c r="T1334" t="s">
        <v>26</v>
      </c>
    </row>
    <row r="1335" spans="1:20" x14ac:dyDescent="0.3">
      <c r="A1335" t="s">
        <v>20</v>
      </c>
      <c r="B1335" s="1">
        <v>43559</v>
      </c>
      <c r="C1335">
        <v>21</v>
      </c>
      <c r="D1335" t="s">
        <v>79</v>
      </c>
      <c r="E1335" t="s">
        <v>114</v>
      </c>
      <c r="F1335" t="s">
        <v>22</v>
      </c>
      <c r="G1335">
        <v>90</v>
      </c>
      <c r="H1335">
        <v>90</v>
      </c>
      <c r="I1335">
        <v>84</v>
      </c>
      <c r="J1335" t="s">
        <v>36</v>
      </c>
      <c r="K1335" t="s">
        <v>100</v>
      </c>
      <c r="L1335" t="s">
        <v>361</v>
      </c>
      <c r="M1335" t="s">
        <v>180</v>
      </c>
      <c r="N1335" t="s">
        <v>180</v>
      </c>
      <c r="O1335" t="s">
        <v>190</v>
      </c>
      <c r="P1335" t="s">
        <v>124</v>
      </c>
      <c r="Q1335">
        <v>117</v>
      </c>
      <c r="R1335" t="s">
        <v>240</v>
      </c>
      <c r="S1335" t="s">
        <v>1061</v>
      </c>
      <c r="T1335" t="s">
        <v>26</v>
      </c>
    </row>
    <row r="1336" spans="1:20" x14ac:dyDescent="0.3">
      <c r="A1336" t="s">
        <v>20</v>
      </c>
      <c r="B1336" s="1">
        <v>43559</v>
      </c>
      <c r="C1336">
        <v>22</v>
      </c>
      <c r="D1336" t="s">
        <v>136</v>
      </c>
      <c r="E1336" t="s">
        <v>79</v>
      </c>
      <c r="F1336" t="s">
        <v>136</v>
      </c>
      <c r="G1336">
        <v>92</v>
      </c>
      <c r="H1336">
        <v>92</v>
      </c>
      <c r="I1336">
        <v>90</v>
      </c>
      <c r="J1336" t="s">
        <v>89</v>
      </c>
      <c r="K1336" t="s">
        <v>100</v>
      </c>
      <c r="L1336" t="s">
        <v>36</v>
      </c>
      <c r="M1336" t="s">
        <v>254</v>
      </c>
      <c r="N1336" t="s">
        <v>254</v>
      </c>
      <c r="O1336" t="s">
        <v>45</v>
      </c>
      <c r="P1336" t="s">
        <v>97</v>
      </c>
      <c r="Q1336">
        <v>118</v>
      </c>
      <c r="R1336" t="s">
        <v>54</v>
      </c>
      <c r="S1336" s="2">
        <v>9144</v>
      </c>
      <c r="T1336" t="s">
        <v>26</v>
      </c>
    </row>
    <row r="1337" spans="1:20" x14ac:dyDescent="0.3">
      <c r="A1337" t="s">
        <v>20</v>
      </c>
      <c r="B1337" s="1">
        <v>43559</v>
      </c>
      <c r="C1337">
        <v>23</v>
      </c>
      <c r="D1337" t="s">
        <v>80</v>
      </c>
      <c r="E1337" t="s">
        <v>136</v>
      </c>
      <c r="F1337" t="s">
        <v>109</v>
      </c>
      <c r="G1337">
        <v>93</v>
      </c>
      <c r="H1337">
        <v>93</v>
      </c>
      <c r="I1337">
        <v>92</v>
      </c>
      <c r="J1337" t="s">
        <v>345</v>
      </c>
      <c r="K1337" t="s">
        <v>89</v>
      </c>
      <c r="L1337" t="s">
        <v>345</v>
      </c>
      <c r="M1337" t="s">
        <v>90</v>
      </c>
      <c r="N1337" t="s">
        <v>90</v>
      </c>
      <c r="O1337" t="s">
        <v>254</v>
      </c>
      <c r="P1337" t="s">
        <v>268</v>
      </c>
      <c r="Q1337">
        <v>108</v>
      </c>
      <c r="R1337" t="s">
        <v>222</v>
      </c>
      <c r="S1337" t="e" vm="6">
        <f>_FV(-3,"30")</f>
        <v>#VALUE!</v>
      </c>
      <c r="T1337" t="s">
        <v>26</v>
      </c>
    </row>
    <row r="1338" spans="1:20" x14ac:dyDescent="0.3">
      <c r="A1338" t="s">
        <v>20</v>
      </c>
      <c r="B1338" s="1">
        <v>43560</v>
      </c>
      <c r="C1338">
        <v>3</v>
      </c>
      <c r="D1338" t="s">
        <v>73</v>
      </c>
      <c r="E1338" t="s">
        <v>63</v>
      </c>
      <c r="F1338" t="s">
        <v>119</v>
      </c>
      <c r="G1338">
        <v>93</v>
      </c>
      <c r="H1338">
        <v>93</v>
      </c>
      <c r="I1338">
        <v>93</v>
      </c>
      <c r="J1338" t="s">
        <v>345</v>
      </c>
      <c r="K1338" t="s">
        <v>36</v>
      </c>
      <c r="L1338" t="s">
        <v>44</v>
      </c>
      <c r="M1338" t="s">
        <v>283</v>
      </c>
      <c r="N1338" t="s">
        <v>363</v>
      </c>
      <c r="O1338" t="s">
        <v>283</v>
      </c>
      <c r="P1338" t="s">
        <v>105</v>
      </c>
      <c r="Q1338">
        <v>113</v>
      </c>
      <c r="R1338" t="s">
        <v>125</v>
      </c>
      <c r="S1338" t="e" vm="46">
        <f>_FV(-1,"40")</f>
        <v>#VALUE!</v>
      </c>
      <c r="T1338" t="s">
        <v>101</v>
      </c>
    </row>
    <row r="1339" spans="1:20" x14ac:dyDescent="0.3">
      <c r="A1339" t="s">
        <v>20</v>
      </c>
      <c r="B1339" s="1">
        <v>43560</v>
      </c>
      <c r="C1339">
        <v>2</v>
      </c>
      <c r="D1339" t="s">
        <v>63</v>
      </c>
      <c r="E1339" t="s">
        <v>63</v>
      </c>
      <c r="F1339" t="s">
        <v>109</v>
      </c>
      <c r="G1339">
        <v>93</v>
      </c>
      <c r="H1339">
        <v>93</v>
      </c>
      <c r="I1339">
        <v>92</v>
      </c>
      <c r="J1339" t="s">
        <v>36</v>
      </c>
      <c r="K1339" t="s">
        <v>36</v>
      </c>
      <c r="L1339" t="s">
        <v>163</v>
      </c>
      <c r="M1339" t="s">
        <v>363</v>
      </c>
      <c r="N1339" t="s">
        <v>363</v>
      </c>
      <c r="O1339" t="s">
        <v>308</v>
      </c>
      <c r="P1339" t="s">
        <v>133</v>
      </c>
      <c r="Q1339">
        <v>101</v>
      </c>
      <c r="R1339" t="s">
        <v>86</v>
      </c>
      <c r="S1339" t="e" vm="60">
        <f>_FV(-3,"05")</f>
        <v>#VALUE!</v>
      </c>
      <c r="T1339" t="s">
        <v>270</v>
      </c>
    </row>
    <row r="1340" spans="1:20" x14ac:dyDescent="0.3">
      <c r="A1340" t="s">
        <v>20</v>
      </c>
      <c r="B1340" s="1">
        <v>43560</v>
      </c>
      <c r="C1340">
        <v>0</v>
      </c>
      <c r="D1340" t="s">
        <v>80</v>
      </c>
      <c r="E1340" t="s">
        <v>63</v>
      </c>
      <c r="F1340" t="s">
        <v>109</v>
      </c>
      <c r="G1340">
        <v>92</v>
      </c>
      <c r="H1340">
        <v>93</v>
      </c>
      <c r="I1340">
        <v>92</v>
      </c>
      <c r="J1340" t="s">
        <v>163</v>
      </c>
      <c r="K1340" t="s">
        <v>345</v>
      </c>
      <c r="L1340" t="s">
        <v>361</v>
      </c>
      <c r="M1340" t="s">
        <v>315</v>
      </c>
      <c r="N1340" t="s">
        <v>315</v>
      </c>
      <c r="O1340" t="s">
        <v>90</v>
      </c>
      <c r="P1340" t="s">
        <v>133</v>
      </c>
      <c r="Q1340">
        <v>111</v>
      </c>
      <c r="R1340" t="s">
        <v>222</v>
      </c>
      <c r="S1340" t="e" vm="56">
        <f>_FV(-3,"25")</f>
        <v>#VALUE!</v>
      </c>
      <c r="T1340" t="s">
        <v>26</v>
      </c>
    </row>
    <row r="1341" spans="1:20" x14ac:dyDescent="0.3">
      <c r="A1341" t="s">
        <v>20</v>
      </c>
      <c r="B1341" s="1">
        <v>43560</v>
      </c>
      <c r="C1341">
        <v>1</v>
      </c>
      <c r="D1341" t="s">
        <v>109</v>
      </c>
      <c r="E1341" t="s">
        <v>80</v>
      </c>
      <c r="F1341" t="s">
        <v>73</v>
      </c>
      <c r="G1341">
        <v>92</v>
      </c>
      <c r="H1341">
        <v>92</v>
      </c>
      <c r="I1341">
        <v>92</v>
      </c>
      <c r="J1341" t="s">
        <v>163</v>
      </c>
      <c r="K1341" t="s">
        <v>163</v>
      </c>
      <c r="L1341" t="s">
        <v>361</v>
      </c>
      <c r="M1341" t="s">
        <v>308</v>
      </c>
      <c r="N1341" t="s">
        <v>308</v>
      </c>
      <c r="O1341" t="s">
        <v>315</v>
      </c>
      <c r="P1341" t="s">
        <v>76</v>
      </c>
      <c r="Q1341">
        <v>150</v>
      </c>
      <c r="R1341" t="s">
        <v>124</v>
      </c>
      <c r="S1341" t="e" vm="56">
        <f>_FV(-3,"25")</f>
        <v>#VALUE!</v>
      </c>
      <c r="T1341" t="s">
        <v>26</v>
      </c>
    </row>
    <row r="1342" spans="1:20" x14ac:dyDescent="0.3">
      <c r="A1342" t="s">
        <v>20</v>
      </c>
      <c r="B1342" s="1">
        <v>43560</v>
      </c>
      <c r="C1342">
        <v>4</v>
      </c>
      <c r="D1342" t="s">
        <v>65</v>
      </c>
      <c r="E1342" t="s">
        <v>73</v>
      </c>
      <c r="F1342" t="s">
        <v>119</v>
      </c>
      <c r="G1342">
        <v>94</v>
      </c>
      <c r="H1342">
        <v>94</v>
      </c>
      <c r="I1342">
        <v>93</v>
      </c>
      <c r="J1342" t="s">
        <v>163</v>
      </c>
      <c r="K1342" t="s">
        <v>345</v>
      </c>
      <c r="L1342" t="s">
        <v>163</v>
      </c>
      <c r="M1342" t="s">
        <v>276</v>
      </c>
      <c r="N1342" t="s">
        <v>357</v>
      </c>
      <c r="O1342" t="s">
        <v>276</v>
      </c>
      <c r="P1342" t="s">
        <v>67</v>
      </c>
      <c r="Q1342">
        <v>121</v>
      </c>
      <c r="R1342" t="s">
        <v>68</v>
      </c>
      <c r="S1342" t="e" vm="7">
        <f>_FV(-2,"24")</f>
        <v>#VALUE!</v>
      </c>
      <c r="T1342" t="s">
        <v>76</v>
      </c>
    </row>
    <row r="1343" spans="1:20" x14ac:dyDescent="0.3">
      <c r="A1343" t="s">
        <v>20</v>
      </c>
      <c r="B1343" s="1">
        <v>43560</v>
      </c>
      <c r="C1343">
        <v>5</v>
      </c>
      <c r="D1343" t="s">
        <v>119</v>
      </c>
      <c r="E1343" t="s">
        <v>65</v>
      </c>
      <c r="F1343" t="s">
        <v>119</v>
      </c>
      <c r="G1343">
        <v>94</v>
      </c>
      <c r="H1343">
        <v>94</v>
      </c>
      <c r="I1343">
        <v>94</v>
      </c>
      <c r="J1343" t="s">
        <v>163</v>
      </c>
      <c r="K1343" t="s">
        <v>345</v>
      </c>
      <c r="L1343" t="s">
        <v>163</v>
      </c>
      <c r="M1343" t="s">
        <v>23</v>
      </c>
      <c r="N1343" t="s">
        <v>276</v>
      </c>
      <c r="O1343" t="s">
        <v>23</v>
      </c>
      <c r="P1343" t="s">
        <v>111</v>
      </c>
      <c r="Q1343">
        <v>114</v>
      </c>
      <c r="R1343" t="s">
        <v>60</v>
      </c>
      <c r="S1343" t="e" vm="86">
        <f>_FV(-2,"23")</f>
        <v>#VALUE!</v>
      </c>
      <c r="T1343" t="s">
        <v>26</v>
      </c>
    </row>
    <row r="1344" spans="1:20" x14ac:dyDescent="0.3">
      <c r="A1344" t="s">
        <v>20</v>
      </c>
      <c r="B1344" s="1">
        <v>43560</v>
      </c>
      <c r="C1344">
        <v>6</v>
      </c>
      <c r="D1344" t="s">
        <v>64</v>
      </c>
      <c r="E1344" t="s">
        <v>119</v>
      </c>
      <c r="F1344" t="s">
        <v>64</v>
      </c>
      <c r="G1344">
        <v>94</v>
      </c>
      <c r="H1344">
        <v>94</v>
      </c>
      <c r="I1344">
        <v>94</v>
      </c>
      <c r="J1344" t="s">
        <v>163</v>
      </c>
      <c r="K1344" t="s">
        <v>163</v>
      </c>
      <c r="L1344" t="s">
        <v>361</v>
      </c>
      <c r="M1344" t="s">
        <v>328</v>
      </c>
      <c r="N1344" t="s">
        <v>23</v>
      </c>
      <c r="O1344" t="s">
        <v>328</v>
      </c>
      <c r="P1344" t="s">
        <v>174</v>
      </c>
      <c r="Q1344">
        <v>98</v>
      </c>
      <c r="R1344" t="s">
        <v>24</v>
      </c>
      <c r="S1344" t="e" vm="47">
        <f>_FV(-2,"34")</f>
        <v>#VALUE!</v>
      </c>
      <c r="T1344" t="s">
        <v>26</v>
      </c>
    </row>
    <row r="1345" spans="1:20" x14ac:dyDescent="0.3">
      <c r="A1345" t="s">
        <v>20</v>
      </c>
      <c r="B1345" s="1">
        <v>43560</v>
      </c>
      <c r="C1345">
        <v>7</v>
      </c>
      <c r="D1345" t="s">
        <v>64</v>
      </c>
      <c r="E1345" t="s">
        <v>119</v>
      </c>
      <c r="F1345" t="s">
        <v>64</v>
      </c>
      <c r="G1345">
        <v>95</v>
      </c>
      <c r="H1345">
        <v>95</v>
      </c>
      <c r="I1345">
        <v>94</v>
      </c>
      <c r="J1345" t="s">
        <v>163</v>
      </c>
      <c r="K1345" t="s">
        <v>163</v>
      </c>
      <c r="L1345" t="s">
        <v>163</v>
      </c>
      <c r="M1345" t="s">
        <v>122</v>
      </c>
      <c r="N1345" t="s">
        <v>328</v>
      </c>
      <c r="O1345" t="s">
        <v>90</v>
      </c>
      <c r="P1345" t="s">
        <v>178</v>
      </c>
      <c r="Q1345">
        <v>105</v>
      </c>
      <c r="R1345" t="s">
        <v>138</v>
      </c>
      <c r="S1345" t="e" vm="11">
        <f>_FV(-2,"66")</f>
        <v>#VALUE!</v>
      </c>
      <c r="T1345" t="s">
        <v>26</v>
      </c>
    </row>
    <row r="1346" spans="1:20" x14ac:dyDescent="0.3">
      <c r="A1346" t="s">
        <v>20</v>
      </c>
      <c r="B1346" s="1">
        <v>43560</v>
      </c>
      <c r="C1346">
        <v>8</v>
      </c>
      <c r="D1346" t="s">
        <v>64</v>
      </c>
      <c r="E1346" t="s">
        <v>64</v>
      </c>
      <c r="F1346" t="s">
        <v>28</v>
      </c>
      <c r="G1346">
        <v>95</v>
      </c>
      <c r="H1346">
        <v>95</v>
      </c>
      <c r="I1346">
        <v>95</v>
      </c>
      <c r="J1346" t="s">
        <v>163</v>
      </c>
      <c r="K1346" t="s">
        <v>163</v>
      </c>
      <c r="L1346" t="s">
        <v>361</v>
      </c>
      <c r="M1346" t="s">
        <v>328</v>
      </c>
      <c r="N1346" t="s">
        <v>328</v>
      </c>
      <c r="O1346" t="s">
        <v>90</v>
      </c>
      <c r="P1346" t="s">
        <v>178</v>
      </c>
      <c r="Q1346">
        <v>42</v>
      </c>
      <c r="R1346" t="s">
        <v>77</v>
      </c>
      <c r="S1346" t="e" vm="42">
        <f>_FV(-2,"20")</f>
        <v>#VALUE!</v>
      </c>
      <c r="T1346" t="s">
        <v>26</v>
      </c>
    </row>
    <row r="1347" spans="1:20" x14ac:dyDescent="0.3">
      <c r="A1347" t="s">
        <v>20</v>
      </c>
      <c r="B1347" s="1">
        <v>43560</v>
      </c>
      <c r="C1347">
        <v>9</v>
      </c>
      <c r="D1347" t="s">
        <v>28</v>
      </c>
      <c r="E1347" t="s">
        <v>64</v>
      </c>
      <c r="F1347" t="s">
        <v>28</v>
      </c>
      <c r="G1347">
        <v>95</v>
      </c>
      <c r="H1347">
        <v>95</v>
      </c>
      <c r="I1347">
        <v>95</v>
      </c>
      <c r="J1347" t="s">
        <v>361</v>
      </c>
      <c r="K1347" t="s">
        <v>163</v>
      </c>
      <c r="L1347" t="s">
        <v>361</v>
      </c>
      <c r="M1347" t="s">
        <v>141</v>
      </c>
      <c r="N1347" t="s">
        <v>328</v>
      </c>
      <c r="O1347" t="s">
        <v>141</v>
      </c>
      <c r="P1347" t="s">
        <v>133</v>
      </c>
      <c r="Q1347">
        <v>86</v>
      </c>
      <c r="R1347" t="s">
        <v>77</v>
      </c>
      <c r="S1347" t="e" vm="92">
        <f>_FV(-2,"41")</f>
        <v>#VALUE!</v>
      </c>
      <c r="T1347" t="s">
        <v>26</v>
      </c>
    </row>
    <row r="1348" spans="1:20" x14ac:dyDescent="0.3">
      <c r="A1348" t="s">
        <v>20</v>
      </c>
      <c r="B1348" s="1">
        <v>43560</v>
      </c>
      <c r="C1348">
        <v>10</v>
      </c>
      <c r="D1348" t="s">
        <v>119</v>
      </c>
      <c r="E1348" t="s">
        <v>119</v>
      </c>
      <c r="F1348" t="s">
        <v>28</v>
      </c>
      <c r="G1348">
        <v>95</v>
      </c>
      <c r="H1348">
        <v>95</v>
      </c>
      <c r="I1348">
        <v>95</v>
      </c>
      <c r="J1348" t="s">
        <v>36</v>
      </c>
      <c r="K1348" t="s">
        <v>36</v>
      </c>
      <c r="L1348" t="s">
        <v>361</v>
      </c>
      <c r="M1348" t="s">
        <v>193</v>
      </c>
      <c r="N1348" t="s">
        <v>193</v>
      </c>
      <c r="O1348" t="s">
        <v>141</v>
      </c>
      <c r="P1348" t="s">
        <v>178</v>
      </c>
      <c r="Q1348">
        <v>17</v>
      </c>
      <c r="R1348" t="s">
        <v>97</v>
      </c>
      <c r="S1348" t="s">
        <v>1062</v>
      </c>
      <c r="T1348" t="s">
        <v>26</v>
      </c>
    </row>
    <row r="1349" spans="1:20" x14ac:dyDescent="0.3">
      <c r="A1349" t="s">
        <v>20</v>
      </c>
      <c r="B1349" s="1">
        <v>43560</v>
      </c>
      <c r="C1349">
        <v>11</v>
      </c>
      <c r="D1349" t="s">
        <v>63</v>
      </c>
      <c r="E1349" t="s">
        <v>87</v>
      </c>
      <c r="F1349" t="s">
        <v>119</v>
      </c>
      <c r="G1349">
        <v>95</v>
      </c>
      <c r="H1349">
        <v>95</v>
      </c>
      <c r="I1349">
        <v>95</v>
      </c>
      <c r="J1349" t="s">
        <v>99</v>
      </c>
      <c r="K1349" t="s">
        <v>99</v>
      </c>
      <c r="L1349" t="s">
        <v>36</v>
      </c>
      <c r="M1349" t="s">
        <v>276</v>
      </c>
      <c r="N1349" t="s">
        <v>276</v>
      </c>
      <c r="O1349" t="s">
        <v>193</v>
      </c>
      <c r="P1349" t="s">
        <v>70</v>
      </c>
      <c r="Q1349">
        <v>86</v>
      </c>
      <c r="R1349" t="s">
        <v>101</v>
      </c>
      <c r="S1349" t="s">
        <v>1063</v>
      </c>
      <c r="T1349" t="s">
        <v>26</v>
      </c>
    </row>
    <row r="1350" spans="1:20" x14ac:dyDescent="0.3">
      <c r="A1350" t="s">
        <v>20</v>
      </c>
      <c r="B1350" s="1">
        <v>43560</v>
      </c>
      <c r="C1350">
        <v>12</v>
      </c>
      <c r="D1350" t="s">
        <v>187</v>
      </c>
      <c r="E1350" t="s">
        <v>187</v>
      </c>
      <c r="F1350" t="s">
        <v>63</v>
      </c>
      <c r="G1350">
        <v>89</v>
      </c>
      <c r="H1350">
        <v>95</v>
      </c>
      <c r="I1350">
        <v>88</v>
      </c>
      <c r="J1350" t="s">
        <v>95</v>
      </c>
      <c r="K1350" t="s">
        <v>71</v>
      </c>
      <c r="L1350" t="s">
        <v>100</v>
      </c>
      <c r="M1350" t="s">
        <v>353</v>
      </c>
      <c r="N1350" t="s">
        <v>353</v>
      </c>
      <c r="O1350" t="s">
        <v>276</v>
      </c>
      <c r="P1350" t="s">
        <v>70</v>
      </c>
      <c r="Q1350">
        <v>99</v>
      </c>
      <c r="R1350" t="s">
        <v>173</v>
      </c>
      <c r="S1350" t="s">
        <v>1064</v>
      </c>
      <c r="T1350" t="s">
        <v>26</v>
      </c>
    </row>
    <row r="1351" spans="1:20" x14ac:dyDescent="0.3">
      <c r="A1351" t="s">
        <v>20</v>
      </c>
      <c r="B1351" s="1">
        <v>43560</v>
      </c>
      <c r="C1351">
        <v>17</v>
      </c>
      <c r="D1351" t="s">
        <v>21</v>
      </c>
      <c r="E1351" t="s">
        <v>258</v>
      </c>
      <c r="F1351" t="s">
        <v>243</v>
      </c>
      <c r="G1351">
        <v>64</v>
      </c>
      <c r="H1351">
        <v>71</v>
      </c>
      <c r="I1351">
        <v>62</v>
      </c>
      <c r="J1351" t="s">
        <v>36</v>
      </c>
      <c r="K1351" t="s">
        <v>79</v>
      </c>
      <c r="L1351" t="s">
        <v>216</v>
      </c>
      <c r="M1351" t="s">
        <v>142</v>
      </c>
      <c r="N1351" t="s">
        <v>245</v>
      </c>
      <c r="O1351" t="s">
        <v>142</v>
      </c>
      <c r="P1351" t="s">
        <v>127</v>
      </c>
      <c r="Q1351">
        <v>251</v>
      </c>
      <c r="R1351" t="s">
        <v>125</v>
      </c>
      <c r="S1351" t="s">
        <v>1065</v>
      </c>
      <c r="T1351" t="s">
        <v>26</v>
      </c>
    </row>
    <row r="1352" spans="1:20" x14ac:dyDescent="0.3">
      <c r="A1352" t="s">
        <v>20</v>
      </c>
      <c r="B1352" s="1">
        <v>43560</v>
      </c>
      <c r="C1352">
        <v>13</v>
      </c>
      <c r="D1352" t="s">
        <v>186</v>
      </c>
      <c r="E1352" t="s">
        <v>250</v>
      </c>
      <c r="F1352" t="s">
        <v>333</v>
      </c>
      <c r="G1352">
        <v>72</v>
      </c>
      <c r="H1352">
        <v>89</v>
      </c>
      <c r="I1352">
        <v>71</v>
      </c>
      <c r="J1352" t="s">
        <v>100</v>
      </c>
      <c r="K1352" t="s">
        <v>88</v>
      </c>
      <c r="L1352" t="s">
        <v>36</v>
      </c>
      <c r="M1352" t="s">
        <v>357</v>
      </c>
      <c r="N1352" t="s">
        <v>357</v>
      </c>
      <c r="O1352" t="s">
        <v>353</v>
      </c>
      <c r="P1352" t="s">
        <v>176</v>
      </c>
      <c r="Q1352">
        <v>171</v>
      </c>
      <c r="R1352" t="s">
        <v>84</v>
      </c>
      <c r="S1352" t="s">
        <v>1066</v>
      </c>
      <c r="T1352" t="s">
        <v>26</v>
      </c>
    </row>
    <row r="1353" spans="1:20" x14ac:dyDescent="0.3">
      <c r="A1353" t="s">
        <v>20</v>
      </c>
      <c r="B1353" s="1">
        <v>43560</v>
      </c>
      <c r="C1353">
        <v>14</v>
      </c>
      <c r="D1353" t="s">
        <v>186</v>
      </c>
      <c r="E1353" t="s">
        <v>57</v>
      </c>
      <c r="F1353" t="s">
        <v>206</v>
      </c>
      <c r="G1353">
        <v>72</v>
      </c>
      <c r="H1353">
        <v>75</v>
      </c>
      <c r="I1353">
        <v>71</v>
      </c>
      <c r="J1353" t="s">
        <v>100</v>
      </c>
      <c r="K1353" t="s">
        <v>73</v>
      </c>
      <c r="L1353" t="s">
        <v>163</v>
      </c>
      <c r="M1353" t="s">
        <v>386</v>
      </c>
      <c r="N1353" t="s">
        <v>363</v>
      </c>
      <c r="O1353" t="s">
        <v>357</v>
      </c>
      <c r="P1353" t="s">
        <v>176</v>
      </c>
      <c r="Q1353">
        <v>165</v>
      </c>
      <c r="R1353" t="s">
        <v>84</v>
      </c>
      <c r="S1353" t="s">
        <v>1067</v>
      </c>
      <c r="T1353" t="s">
        <v>26</v>
      </c>
    </row>
    <row r="1354" spans="1:20" x14ac:dyDescent="0.3">
      <c r="A1354" t="s">
        <v>20</v>
      </c>
      <c r="B1354" s="1">
        <v>43560</v>
      </c>
      <c r="C1354">
        <v>15</v>
      </c>
      <c r="D1354" t="s">
        <v>219</v>
      </c>
      <c r="E1354" t="s">
        <v>205</v>
      </c>
      <c r="F1354" t="s">
        <v>281</v>
      </c>
      <c r="G1354">
        <v>68</v>
      </c>
      <c r="H1354">
        <v>74</v>
      </c>
      <c r="I1354">
        <v>66</v>
      </c>
      <c r="J1354" t="s">
        <v>345</v>
      </c>
      <c r="K1354" t="s">
        <v>109</v>
      </c>
      <c r="L1354" t="s">
        <v>361</v>
      </c>
      <c r="M1354" t="s">
        <v>273</v>
      </c>
      <c r="N1354" t="s">
        <v>386</v>
      </c>
      <c r="O1354" t="s">
        <v>273</v>
      </c>
      <c r="P1354" t="s">
        <v>128</v>
      </c>
      <c r="Q1354">
        <v>164</v>
      </c>
      <c r="R1354" t="s">
        <v>198</v>
      </c>
      <c r="S1354" t="s">
        <v>1068</v>
      </c>
      <c r="T1354" t="s">
        <v>26</v>
      </c>
    </row>
    <row r="1355" spans="1:20" x14ac:dyDescent="0.3">
      <c r="A1355" t="s">
        <v>20</v>
      </c>
      <c r="B1355" s="1">
        <v>43560</v>
      </c>
      <c r="C1355">
        <v>16</v>
      </c>
      <c r="D1355" t="s">
        <v>200</v>
      </c>
      <c r="E1355" t="s">
        <v>208</v>
      </c>
      <c r="F1355" t="s">
        <v>219</v>
      </c>
      <c r="G1355">
        <v>70</v>
      </c>
      <c r="H1355">
        <v>72</v>
      </c>
      <c r="I1355">
        <v>65</v>
      </c>
      <c r="J1355" t="s">
        <v>73</v>
      </c>
      <c r="K1355" t="s">
        <v>63</v>
      </c>
      <c r="L1355" t="s">
        <v>35</v>
      </c>
      <c r="M1355" t="s">
        <v>245</v>
      </c>
      <c r="N1355" t="s">
        <v>273</v>
      </c>
      <c r="O1355" t="s">
        <v>245</v>
      </c>
      <c r="P1355" t="s">
        <v>134</v>
      </c>
      <c r="Q1355">
        <v>237</v>
      </c>
      <c r="R1355" t="s">
        <v>143</v>
      </c>
      <c r="S1355" t="s">
        <v>1069</v>
      </c>
      <c r="T1355" t="s">
        <v>26</v>
      </c>
    </row>
    <row r="1356" spans="1:20" x14ac:dyDescent="0.3">
      <c r="A1356" t="s">
        <v>20</v>
      </c>
      <c r="B1356" s="1">
        <v>43560</v>
      </c>
      <c r="C1356">
        <v>18</v>
      </c>
      <c r="D1356" t="s">
        <v>392</v>
      </c>
      <c r="E1356" t="s">
        <v>370</v>
      </c>
      <c r="F1356" t="s">
        <v>48</v>
      </c>
      <c r="G1356">
        <v>58</v>
      </c>
      <c r="H1356">
        <v>66</v>
      </c>
      <c r="I1356">
        <v>56</v>
      </c>
      <c r="J1356" t="s">
        <v>37</v>
      </c>
      <c r="K1356" t="s">
        <v>119</v>
      </c>
      <c r="L1356" t="s">
        <v>292</v>
      </c>
      <c r="M1356" t="s">
        <v>231</v>
      </c>
      <c r="N1356" t="s">
        <v>142</v>
      </c>
      <c r="O1356" t="s">
        <v>231</v>
      </c>
      <c r="P1356" t="s">
        <v>147</v>
      </c>
      <c r="Q1356">
        <v>218</v>
      </c>
      <c r="R1356" t="s">
        <v>289</v>
      </c>
      <c r="S1356" t="s">
        <v>1070</v>
      </c>
      <c r="T1356" t="s">
        <v>26</v>
      </c>
    </row>
    <row r="1357" spans="1:20" x14ac:dyDescent="0.3">
      <c r="A1357" t="s">
        <v>20</v>
      </c>
      <c r="B1357" s="1">
        <v>43560</v>
      </c>
      <c r="C1357">
        <v>19</v>
      </c>
      <c r="D1357" t="s">
        <v>149</v>
      </c>
      <c r="E1357" t="s">
        <v>220</v>
      </c>
      <c r="F1357" t="s">
        <v>149</v>
      </c>
      <c r="G1357">
        <v>83</v>
      </c>
      <c r="H1357">
        <v>84</v>
      </c>
      <c r="I1357">
        <v>58</v>
      </c>
      <c r="J1357" t="s">
        <v>44</v>
      </c>
      <c r="K1357" t="s">
        <v>99</v>
      </c>
      <c r="L1357" t="s">
        <v>292</v>
      </c>
      <c r="M1357" t="s">
        <v>132</v>
      </c>
      <c r="N1357" t="s">
        <v>254</v>
      </c>
      <c r="O1357" t="s">
        <v>132</v>
      </c>
      <c r="P1357" t="s">
        <v>128</v>
      </c>
      <c r="Q1357">
        <v>113</v>
      </c>
      <c r="R1357" t="s">
        <v>530</v>
      </c>
      <c r="S1357" t="s">
        <v>1071</v>
      </c>
      <c r="T1357" t="s">
        <v>26</v>
      </c>
    </row>
    <row r="1358" spans="1:20" x14ac:dyDescent="0.3">
      <c r="A1358" t="s">
        <v>20</v>
      </c>
      <c r="B1358" s="1">
        <v>43560</v>
      </c>
      <c r="C1358">
        <v>20</v>
      </c>
      <c r="D1358" t="s">
        <v>72</v>
      </c>
      <c r="E1358" t="s">
        <v>72</v>
      </c>
      <c r="F1358" t="s">
        <v>148</v>
      </c>
      <c r="G1358">
        <v>81</v>
      </c>
      <c r="H1358">
        <v>84</v>
      </c>
      <c r="I1358">
        <v>81</v>
      </c>
      <c r="J1358" t="s">
        <v>216</v>
      </c>
      <c r="K1358" t="s">
        <v>163</v>
      </c>
      <c r="L1358" t="s">
        <v>224</v>
      </c>
      <c r="M1358" t="s">
        <v>45</v>
      </c>
      <c r="N1358" t="s">
        <v>45</v>
      </c>
      <c r="O1358" t="s">
        <v>66</v>
      </c>
      <c r="P1358" t="s">
        <v>111</v>
      </c>
      <c r="Q1358">
        <v>99</v>
      </c>
      <c r="R1358" t="s">
        <v>305</v>
      </c>
      <c r="S1358" t="s">
        <v>1072</v>
      </c>
      <c r="T1358" t="s">
        <v>26</v>
      </c>
    </row>
    <row r="1359" spans="1:20" x14ac:dyDescent="0.3">
      <c r="A1359" t="s">
        <v>20</v>
      </c>
      <c r="B1359" s="1">
        <v>43560</v>
      </c>
      <c r="C1359">
        <v>21</v>
      </c>
      <c r="D1359" t="s">
        <v>333</v>
      </c>
      <c r="E1359" t="s">
        <v>192</v>
      </c>
      <c r="F1359" t="s">
        <v>72</v>
      </c>
      <c r="G1359">
        <v>79</v>
      </c>
      <c r="H1359">
        <v>81</v>
      </c>
      <c r="I1359">
        <v>78</v>
      </c>
      <c r="J1359" t="s">
        <v>361</v>
      </c>
      <c r="K1359" t="s">
        <v>89</v>
      </c>
      <c r="L1359" t="s">
        <v>396</v>
      </c>
      <c r="M1359" t="s">
        <v>227</v>
      </c>
      <c r="N1359" t="s">
        <v>254</v>
      </c>
      <c r="O1359" t="s">
        <v>45</v>
      </c>
      <c r="P1359" t="s">
        <v>174</v>
      </c>
      <c r="Q1359">
        <v>142</v>
      </c>
      <c r="R1359" t="s">
        <v>124</v>
      </c>
      <c r="S1359" t="s">
        <v>1073</v>
      </c>
      <c r="T1359" t="s">
        <v>26</v>
      </c>
    </row>
    <row r="1360" spans="1:20" x14ac:dyDescent="0.3">
      <c r="A1360" t="s">
        <v>20</v>
      </c>
      <c r="B1360" s="1">
        <v>43560</v>
      </c>
      <c r="C1360">
        <v>22</v>
      </c>
      <c r="D1360" t="s">
        <v>286</v>
      </c>
      <c r="E1360" t="s">
        <v>233</v>
      </c>
      <c r="F1360" t="s">
        <v>157</v>
      </c>
      <c r="G1360">
        <v>79</v>
      </c>
      <c r="H1360">
        <v>82</v>
      </c>
      <c r="I1360">
        <v>79</v>
      </c>
      <c r="J1360" t="s">
        <v>361</v>
      </c>
      <c r="K1360" t="s">
        <v>100</v>
      </c>
      <c r="L1360" t="s">
        <v>361</v>
      </c>
      <c r="M1360" t="s">
        <v>122</v>
      </c>
      <c r="N1360" t="s">
        <v>122</v>
      </c>
      <c r="O1360" t="s">
        <v>227</v>
      </c>
      <c r="P1360" t="s">
        <v>268</v>
      </c>
      <c r="Q1360">
        <v>155</v>
      </c>
      <c r="R1360" t="s">
        <v>364</v>
      </c>
      <c r="S1360" t="s">
        <v>1074</v>
      </c>
      <c r="T1360" t="s">
        <v>26</v>
      </c>
    </row>
    <row r="1361" spans="1:20" x14ac:dyDescent="0.3">
      <c r="A1361" t="s">
        <v>20</v>
      </c>
      <c r="B1361" s="1">
        <v>43560</v>
      </c>
      <c r="C1361">
        <v>23</v>
      </c>
      <c r="D1361" t="s">
        <v>88</v>
      </c>
      <c r="E1361" t="s">
        <v>286</v>
      </c>
      <c r="F1361" t="s">
        <v>88</v>
      </c>
      <c r="G1361">
        <v>86</v>
      </c>
      <c r="H1361">
        <v>86</v>
      </c>
      <c r="I1361">
        <v>76</v>
      </c>
      <c r="J1361" t="s">
        <v>44</v>
      </c>
      <c r="K1361" t="s">
        <v>361</v>
      </c>
      <c r="L1361" t="s">
        <v>388</v>
      </c>
      <c r="M1361" t="s">
        <v>244</v>
      </c>
      <c r="N1361" t="s">
        <v>244</v>
      </c>
      <c r="O1361" t="s">
        <v>122</v>
      </c>
      <c r="P1361" t="s">
        <v>97</v>
      </c>
      <c r="Q1361">
        <v>119</v>
      </c>
      <c r="R1361" t="s">
        <v>364</v>
      </c>
      <c r="S1361" t="e" vm="22">
        <f>_FV(-2,"28")</f>
        <v>#VALUE!</v>
      </c>
      <c r="T1361" t="s">
        <v>26</v>
      </c>
    </row>
    <row r="1362" spans="1:20" x14ac:dyDescent="0.3">
      <c r="A1362" t="s">
        <v>20</v>
      </c>
      <c r="B1362" s="1">
        <v>43561</v>
      </c>
      <c r="C1362">
        <v>0</v>
      </c>
      <c r="D1362" t="s">
        <v>95</v>
      </c>
      <c r="E1362" t="s">
        <v>88</v>
      </c>
      <c r="F1362" t="s">
        <v>95</v>
      </c>
      <c r="G1362">
        <v>90</v>
      </c>
      <c r="H1362">
        <v>90</v>
      </c>
      <c r="I1362">
        <v>86</v>
      </c>
      <c r="J1362" t="s">
        <v>49</v>
      </c>
      <c r="K1362" t="s">
        <v>49</v>
      </c>
      <c r="L1362" t="s">
        <v>44</v>
      </c>
      <c r="M1362" t="s">
        <v>276</v>
      </c>
      <c r="N1362" t="s">
        <v>276</v>
      </c>
      <c r="O1362" t="s">
        <v>244</v>
      </c>
      <c r="P1362" t="s">
        <v>133</v>
      </c>
      <c r="Q1362">
        <v>70</v>
      </c>
      <c r="R1362" t="s">
        <v>237</v>
      </c>
      <c r="S1362" t="e" vm="56">
        <f>_FV(-3,"25")</f>
        <v>#VALUE!</v>
      </c>
      <c r="T1362" t="s">
        <v>26</v>
      </c>
    </row>
    <row r="1363" spans="1:20" x14ac:dyDescent="0.3">
      <c r="A1363" t="s">
        <v>20</v>
      </c>
      <c r="B1363" s="1">
        <v>43561</v>
      </c>
      <c r="C1363">
        <v>1</v>
      </c>
      <c r="D1363" t="s">
        <v>62</v>
      </c>
      <c r="E1363" t="s">
        <v>88</v>
      </c>
      <c r="F1363" t="s">
        <v>95</v>
      </c>
      <c r="G1363">
        <v>91</v>
      </c>
      <c r="H1363">
        <v>91</v>
      </c>
      <c r="I1363">
        <v>90</v>
      </c>
      <c r="J1363" t="s">
        <v>81</v>
      </c>
      <c r="K1363" t="s">
        <v>28</v>
      </c>
      <c r="L1363" t="s">
        <v>49</v>
      </c>
      <c r="M1363" t="s">
        <v>363</v>
      </c>
      <c r="N1363" t="s">
        <v>363</v>
      </c>
      <c r="O1363" t="s">
        <v>276</v>
      </c>
      <c r="P1363" t="s">
        <v>124</v>
      </c>
      <c r="Q1363">
        <v>84</v>
      </c>
      <c r="R1363" t="s">
        <v>127</v>
      </c>
      <c r="S1363" t="e" vm="97">
        <f>_FV(-3,"00")</f>
        <v>#VALUE!</v>
      </c>
      <c r="T1363" t="s">
        <v>26</v>
      </c>
    </row>
    <row r="1364" spans="1:20" x14ac:dyDescent="0.3">
      <c r="A1364" t="s">
        <v>20</v>
      </c>
      <c r="B1364" s="1">
        <v>43561</v>
      </c>
      <c r="C1364">
        <v>2</v>
      </c>
      <c r="D1364" t="s">
        <v>79</v>
      </c>
      <c r="E1364" t="s">
        <v>62</v>
      </c>
      <c r="F1364" t="s">
        <v>79</v>
      </c>
      <c r="G1364">
        <v>91</v>
      </c>
      <c r="H1364">
        <v>92</v>
      </c>
      <c r="I1364">
        <v>91</v>
      </c>
      <c r="J1364" t="s">
        <v>49</v>
      </c>
      <c r="K1364" t="s">
        <v>28</v>
      </c>
      <c r="L1364" t="s">
        <v>49</v>
      </c>
      <c r="M1364" t="s">
        <v>433</v>
      </c>
      <c r="N1364" t="s">
        <v>433</v>
      </c>
      <c r="O1364" t="s">
        <v>363</v>
      </c>
      <c r="P1364" t="s">
        <v>70</v>
      </c>
      <c r="Q1364">
        <v>108</v>
      </c>
      <c r="R1364" t="s">
        <v>104</v>
      </c>
      <c r="S1364" t="e" vm="48">
        <f>_FV(-2,"26")</f>
        <v>#VALUE!</v>
      </c>
      <c r="T1364" t="s">
        <v>26</v>
      </c>
    </row>
    <row r="1365" spans="1:20" x14ac:dyDescent="0.3">
      <c r="A1365" t="s">
        <v>20</v>
      </c>
      <c r="B1365" s="1">
        <v>43561</v>
      </c>
      <c r="C1365">
        <v>3</v>
      </c>
      <c r="D1365" t="s">
        <v>22</v>
      </c>
      <c r="E1365" t="s">
        <v>58</v>
      </c>
      <c r="F1365" t="s">
        <v>22</v>
      </c>
      <c r="G1365">
        <v>91</v>
      </c>
      <c r="H1365">
        <v>91</v>
      </c>
      <c r="I1365">
        <v>91</v>
      </c>
      <c r="J1365" t="s">
        <v>49</v>
      </c>
      <c r="K1365" t="s">
        <v>89</v>
      </c>
      <c r="L1365" t="s">
        <v>49</v>
      </c>
      <c r="M1365" t="s">
        <v>283</v>
      </c>
      <c r="N1365" t="s">
        <v>433</v>
      </c>
      <c r="O1365" t="s">
        <v>283</v>
      </c>
      <c r="P1365" t="s">
        <v>178</v>
      </c>
      <c r="Q1365">
        <v>159</v>
      </c>
      <c r="R1365" t="s">
        <v>176</v>
      </c>
      <c r="S1365" t="e" vm="69">
        <f>_FV(-2,"65")</f>
        <v>#VALUE!</v>
      </c>
      <c r="T1365" t="s">
        <v>26</v>
      </c>
    </row>
    <row r="1366" spans="1:20" x14ac:dyDescent="0.3">
      <c r="A1366" t="s">
        <v>20</v>
      </c>
      <c r="B1366" s="1">
        <v>43561</v>
      </c>
      <c r="C1366">
        <v>4</v>
      </c>
      <c r="D1366" t="s">
        <v>136</v>
      </c>
      <c r="E1366" t="s">
        <v>79</v>
      </c>
      <c r="F1366" t="s">
        <v>87</v>
      </c>
      <c r="G1366">
        <v>92</v>
      </c>
      <c r="H1366">
        <v>92</v>
      </c>
      <c r="I1366">
        <v>91</v>
      </c>
      <c r="J1366" t="s">
        <v>49</v>
      </c>
      <c r="K1366" t="s">
        <v>49</v>
      </c>
      <c r="L1366" t="s">
        <v>36</v>
      </c>
      <c r="M1366" t="s">
        <v>311</v>
      </c>
      <c r="N1366" t="s">
        <v>283</v>
      </c>
      <c r="O1366" t="s">
        <v>311</v>
      </c>
      <c r="P1366" t="s">
        <v>270</v>
      </c>
      <c r="Q1366">
        <v>193</v>
      </c>
      <c r="R1366" t="s">
        <v>77</v>
      </c>
      <c r="S1366" t="e" vm="46">
        <f>_FV(-3,"40")</f>
        <v>#VALUE!</v>
      </c>
      <c r="T1366" t="s">
        <v>26</v>
      </c>
    </row>
    <row r="1367" spans="1:20" x14ac:dyDescent="0.3">
      <c r="A1367" t="s">
        <v>20</v>
      </c>
      <c r="B1367" s="1">
        <v>43561</v>
      </c>
      <c r="C1367">
        <v>5</v>
      </c>
      <c r="D1367" t="s">
        <v>63</v>
      </c>
      <c r="E1367" t="s">
        <v>136</v>
      </c>
      <c r="F1367" t="s">
        <v>80</v>
      </c>
      <c r="G1367">
        <v>93</v>
      </c>
      <c r="H1367">
        <v>93</v>
      </c>
      <c r="I1367">
        <v>92</v>
      </c>
      <c r="J1367" t="s">
        <v>36</v>
      </c>
      <c r="K1367" t="s">
        <v>49</v>
      </c>
      <c r="L1367" t="s">
        <v>345</v>
      </c>
      <c r="M1367" t="s">
        <v>122</v>
      </c>
      <c r="N1367" t="s">
        <v>311</v>
      </c>
      <c r="O1367" t="s">
        <v>122</v>
      </c>
      <c r="P1367" t="s">
        <v>174</v>
      </c>
      <c r="Q1367">
        <v>126</v>
      </c>
      <c r="R1367" t="s">
        <v>77</v>
      </c>
      <c r="S1367" t="e" vm="23">
        <f>_FV(-3,"54")</f>
        <v>#VALUE!</v>
      </c>
      <c r="T1367" t="s">
        <v>26</v>
      </c>
    </row>
    <row r="1368" spans="1:20" x14ac:dyDescent="0.3">
      <c r="A1368" t="s">
        <v>20</v>
      </c>
      <c r="B1368" s="1">
        <v>43561</v>
      </c>
      <c r="C1368">
        <v>6</v>
      </c>
      <c r="D1368" t="s">
        <v>73</v>
      </c>
      <c r="E1368" t="s">
        <v>63</v>
      </c>
      <c r="F1368" t="s">
        <v>73</v>
      </c>
      <c r="G1368">
        <v>93</v>
      </c>
      <c r="H1368">
        <v>93</v>
      </c>
      <c r="I1368">
        <v>93</v>
      </c>
      <c r="J1368" t="s">
        <v>163</v>
      </c>
      <c r="K1368" t="s">
        <v>36</v>
      </c>
      <c r="L1368" t="s">
        <v>163</v>
      </c>
      <c r="M1368" t="s">
        <v>137</v>
      </c>
      <c r="N1368" t="s">
        <v>122</v>
      </c>
      <c r="O1368" t="s">
        <v>137</v>
      </c>
      <c r="P1368" t="s">
        <v>174</v>
      </c>
      <c r="Q1368">
        <v>143</v>
      </c>
      <c r="R1368" t="s">
        <v>124</v>
      </c>
      <c r="S1368" t="e" vm="27">
        <f>_FV(-3,"53")</f>
        <v>#VALUE!</v>
      </c>
      <c r="T1368" t="s">
        <v>26</v>
      </c>
    </row>
    <row r="1369" spans="1:20" x14ac:dyDescent="0.3">
      <c r="A1369" t="s">
        <v>20</v>
      </c>
      <c r="B1369" s="1">
        <v>43561</v>
      </c>
      <c r="C1369">
        <v>7</v>
      </c>
      <c r="D1369" t="s">
        <v>119</v>
      </c>
      <c r="E1369" t="s">
        <v>109</v>
      </c>
      <c r="F1369" t="s">
        <v>119</v>
      </c>
      <c r="G1369">
        <v>94</v>
      </c>
      <c r="H1369">
        <v>94</v>
      </c>
      <c r="I1369">
        <v>93</v>
      </c>
      <c r="J1369" t="s">
        <v>361</v>
      </c>
      <c r="K1369" t="s">
        <v>345</v>
      </c>
      <c r="L1369" t="s">
        <v>361</v>
      </c>
      <c r="M1369" t="s">
        <v>82</v>
      </c>
      <c r="N1369" t="s">
        <v>82</v>
      </c>
      <c r="O1369" t="s">
        <v>254</v>
      </c>
      <c r="P1369" t="s">
        <v>76</v>
      </c>
      <c r="Q1369">
        <v>144</v>
      </c>
      <c r="R1369" t="s">
        <v>134</v>
      </c>
      <c r="S1369" t="e" vm="23">
        <f>_FV(-3,"54")</f>
        <v>#VALUE!</v>
      </c>
      <c r="T1369" t="s">
        <v>26</v>
      </c>
    </row>
    <row r="1370" spans="1:20" x14ac:dyDescent="0.3">
      <c r="A1370" t="s">
        <v>20</v>
      </c>
      <c r="B1370" s="1">
        <v>43561</v>
      </c>
      <c r="C1370">
        <v>14</v>
      </c>
      <c r="D1370" t="s">
        <v>57</v>
      </c>
      <c r="E1370" t="s">
        <v>200</v>
      </c>
      <c r="F1370" t="s">
        <v>196</v>
      </c>
      <c r="G1370">
        <v>70</v>
      </c>
      <c r="H1370">
        <v>74</v>
      </c>
      <c r="I1370">
        <v>66</v>
      </c>
      <c r="J1370" t="s">
        <v>89</v>
      </c>
      <c r="K1370" t="s">
        <v>80</v>
      </c>
      <c r="L1370" t="s">
        <v>35</v>
      </c>
      <c r="M1370" t="s">
        <v>494</v>
      </c>
      <c r="N1370" t="s">
        <v>589</v>
      </c>
      <c r="O1370" t="s">
        <v>494</v>
      </c>
      <c r="P1370" t="s">
        <v>134</v>
      </c>
      <c r="Q1370">
        <v>160</v>
      </c>
      <c r="R1370" t="s">
        <v>419</v>
      </c>
      <c r="S1370" t="s">
        <v>1075</v>
      </c>
      <c r="T1370" t="s">
        <v>26</v>
      </c>
    </row>
    <row r="1371" spans="1:20" x14ac:dyDescent="0.3">
      <c r="A1371" t="s">
        <v>20</v>
      </c>
      <c r="B1371" s="1">
        <v>43561</v>
      </c>
      <c r="C1371">
        <v>8</v>
      </c>
      <c r="D1371" t="s">
        <v>64</v>
      </c>
      <c r="E1371" t="s">
        <v>119</v>
      </c>
      <c r="F1371" t="s">
        <v>28</v>
      </c>
      <c r="G1371">
        <v>94</v>
      </c>
      <c r="H1371">
        <v>94</v>
      </c>
      <c r="I1371">
        <v>94</v>
      </c>
      <c r="J1371" t="s">
        <v>361</v>
      </c>
      <c r="K1371" t="s">
        <v>163</v>
      </c>
      <c r="L1371" t="s">
        <v>35</v>
      </c>
      <c r="M1371" t="s">
        <v>142</v>
      </c>
      <c r="N1371" t="s">
        <v>142</v>
      </c>
      <c r="O1371" t="s">
        <v>82</v>
      </c>
      <c r="P1371" t="s">
        <v>178</v>
      </c>
      <c r="Q1371">
        <v>167</v>
      </c>
      <c r="R1371" t="s">
        <v>138</v>
      </c>
      <c r="S1371" t="e" vm="23">
        <f>_FV(-3,"54")</f>
        <v>#VALUE!</v>
      </c>
      <c r="T1371" t="s">
        <v>26</v>
      </c>
    </row>
    <row r="1372" spans="1:20" x14ac:dyDescent="0.3">
      <c r="A1372" t="s">
        <v>20</v>
      </c>
      <c r="B1372" s="1">
        <v>43561</v>
      </c>
      <c r="C1372">
        <v>9</v>
      </c>
      <c r="D1372" t="s">
        <v>119</v>
      </c>
      <c r="E1372" t="s">
        <v>119</v>
      </c>
      <c r="F1372" t="s">
        <v>28</v>
      </c>
      <c r="G1372">
        <v>94</v>
      </c>
      <c r="H1372">
        <v>94</v>
      </c>
      <c r="I1372">
        <v>94</v>
      </c>
      <c r="J1372" t="s">
        <v>163</v>
      </c>
      <c r="K1372" t="s">
        <v>163</v>
      </c>
      <c r="L1372" t="s">
        <v>44</v>
      </c>
      <c r="M1372" t="s">
        <v>141</v>
      </c>
      <c r="N1372" t="s">
        <v>141</v>
      </c>
      <c r="O1372" t="s">
        <v>142</v>
      </c>
      <c r="P1372" t="s">
        <v>76</v>
      </c>
      <c r="Q1372">
        <v>145</v>
      </c>
      <c r="R1372" t="s">
        <v>124</v>
      </c>
      <c r="S1372" t="e" vm="5">
        <f>_FV(-3,"33")</f>
        <v>#VALUE!</v>
      </c>
      <c r="T1372" t="s">
        <v>26</v>
      </c>
    </row>
    <row r="1373" spans="1:20" x14ac:dyDescent="0.3">
      <c r="A1373" t="s">
        <v>20</v>
      </c>
      <c r="B1373" s="1">
        <v>43561</v>
      </c>
      <c r="C1373">
        <v>10</v>
      </c>
      <c r="D1373" t="s">
        <v>64</v>
      </c>
      <c r="E1373" t="s">
        <v>119</v>
      </c>
      <c r="F1373" t="s">
        <v>99</v>
      </c>
      <c r="G1373">
        <v>94</v>
      </c>
      <c r="H1373">
        <v>94</v>
      </c>
      <c r="I1373">
        <v>94</v>
      </c>
      <c r="J1373" t="s">
        <v>361</v>
      </c>
      <c r="K1373" t="s">
        <v>163</v>
      </c>
      <c r="L1373" t="s">
        <v>216</v>
      </c>
      <c r="M1373" t="s">
        <v>306</v>
      </c>
      <c r="N1373" t="s">
        <v>306</v>
      </c>
      <c r="O1373" t="s">
        <v>141</v>
      </c>
      <c r="P1373" t="s">
        <v>133</v>
      </c>
      <c r="Q1373">
        <v>109</v>
      </c>
      <c r="R1373" t="s">
        <v>268</v>
      </c>
      <c r="S1373" t="s">
        <v>1076</v>
      </c>
      <c r="T1373" t="s">
        <v>26</v>
      </c>
    </row>
    <row r="1374" spans="1:20" x14ac:dyDescent="0.3">
      <c r="A1374" t="s">
        <v>20</v>
      </c>
      <c r="B1374" s="1">
        <v>43561</v>
      </c>
      <c r="C1374">
        <v>11</v>
      </c>
      <c r="D1374" t="s">
        <v>118</v>
      </c>
      <c r="E1374" t="s">
        <v>118</v>
      </c>
      <c r="F1374" t="s">
        <v>28</v>
      </c>
      <c r="G1374">
        <v>95</v>
      </c>
      <c r="H1374">
        <v>95</v>
      </c>
      <c r="I1374">
        <v>94</v>
      </c>
      <c r="J1374" t="s">
        <v>80</v>
      </c>
      <c r="K1374" t="s">
        <v>80</v>
      </c>
      <c r="L1374" t="s">
        <v>361</v>
      </c>
      <c r="M1374" t="s">
        <v>308</v>
      </c>
      <c r="N1374" t="s">
        <v>308</v>
      </c>
      <c r="O1374" t="s">
        <v>306</v>
      </c>
      <c r="P1374" t="s">
        <v>111</v>
      </c>
      <c r="Q1374">
        <v>148</v>
      </c>
      <c r="R1374" t="s">
        <v>176</v>
      </c>
      <c r="S1374" t="s">
        <v>1077</v>
      </c>
      <c r="T1374" t="s">
        <v>26</v>
      </c>
    </row>
    <row r="1375" spans="1:20" x14ac:dyDescent="0.3">
      <c r="A1375" t="s">
        <v>20</v>
      </c>
      <c r="B1375" s="1">
        <v>43561</v>
      </c>
      <c r="C1375">
        <v>12</v>
      </c>
      <c r="D1375" t="s">
        <v>302</v>
      </c>
      <c r="E1375" t="s">
        <v>302</v>
      </c>
      <c r="F1375" t="s">
        <v>62</v>
      </c>
      <c r="G1375">
        <v>76</v>
      </c>
      <c r="H1375">
        <v>95</v>
      </c>
      <c r="I1375">
        <v>75</v>
      </c>
      <c r="J1375" t="s">
        <v>81</v>
      </c>
      <c r="K1375" t="s">
        <v>88</v>
      </c>
      <c r="L1375" t="s">
        <v>89</v>
      </c>
      <c r="M1375" t="s">
        <v>433</v>
      </c>
      <c r="N1375" t="s">
        <v>433</v>
      </c>
      <c r="O1375" t="s">
        <v>308</v>
      </c>
      <c r="P1375" t="s">
        <v>68</v>
      </c>
      <c r="Q1375">
        <v>178</v>
      </c>
      <c r="R1375" t="s">
        <v>102</v>
      </c>
      <c r="S1375" t="s">
        <v>1078</v>
      </c>
      <c r="T1375" t="s">
        <v>26</v>
      </c>
    </row>
    <row r="1376" spans="1:20" x14ac:dyDescent="0.3">
      <c r="A1376" t="s">
        <v>20</v>
      </c>
      <c r="B1376" s="1">
        <v>43561</v>
      </c>
      <c r="C1376">
        <v>13</v>
      </c>
      <c r="D1376" t="s">
        <v>185</v>
      </c>
      <c r="E1376" t="s">
        <v>275</v>
      </c>
      <c r="F1376" t="s">
        <v>195</v>
      </c>
      <c r="G1376">
        <v>73</v>
      </c>
      <c r="H1376">
        <v>77</v>
      </c>
      <c r="I1376">
        <v>71</v>
      </c>
      <c r="J1376" t="s">
        <v>89</v>
      </c>
      <c r="K1376" t="s">
        <v>73</v>
      </c>
      <c r="L1376" t="s">
        <v>163</v>
      </c>
      <c r="M1376" t="s">
        <v>595</v>
      </c>
      <c r="N1376" t="s">
        <v>595</v>
      </c>
      <c r="O1376" t="s">
        <v>433</v>
      </c>
      <c r="P1376" t="s">
        <v>92</v>
      </c>
      <c r="Q1376">
        <v>168</v>
      </c>
      <c r="R1376" t="s">
        <v>212</v>
      </c>
      <c r="S1376" t="s">
        <v>1079</v>
      </c>
      <c r="T1376" t="s">
        <v>26</v>
      </c>
    </row>
    <row r="1377" spans="1:20" x14ac:dyDescent="0.3">
      <c r="A1377" t="s">
        <v>20</v>
      </c>
      <c r="B1377" s="1">
        <v>43561</v>
      </c>
      <c r="C1377">
        <v>15</v>
      </c>
      <c r="D1377" t="s">
        <v>342</v>
      </c>
      <c r="E1377" t="s">
        <v>392</v>
      </c>
      <c r="F1377" t="s">
        <v>57</v>
      </c>
      <c r="G1377">
        <v>61</v>
      </c>
      <c r="H1377">
        <v>70</v>
      </c>
      <c r="I1377">
        <v>60</v>
      </c>
      <c r="J1377" t="s">
        <v>224</v>
      </c>
      <c r="K1377" t="s">
        <v>28</v>
      </c>
      <c r="L1377" t="s">
        <v>37</v>
      </c>
      <c r="M1377" t="s">
        <v>283</v>
      </c>
      <c r="N1377" t="s">
        <v>494</v>
      </c>
      <c r="O1377" t="s">
        <v>283</v>
      </c>
      <c r="P1377" t="s">
        <v>271</v>
      </c>
      <c r="Q1377">
        <v>183</v>
      </c>
      <c r="R1377" t="s">
        <v>294</v>
      </c>
      <c r="S1377" t="s">
        <v>1080</v>
      </c>
      <c r="T1377" t="s">
        <v>26</v>
      </c>
    </row>
    <row r="1378" spans="1:20" x14ac:dyDescent="0.3">
      <c r="A1378" t="s">
        <v>20</v>
      </c>
      <c r="B1378" s="1">
        <v>43561</v>
      </c>
      <c r="C1378">
        <v>16</v>
      </c>
      <c r="D1378" t="s">
        <v>250</v>
      </c>
      <c r="E1378" t="s">
        <v>317</v>
      </c>
      <c r="F1378" t="s">
        <v>219</v>
      </c>
      <c r="G1378">
        <v>72</v>
      </c>
      <c r="H1378">
        <v>73</v>
      </c>
      <c r="I1378">
        <v>57</v>
      </c>
      <c r="J1378" t="s">
        <v>65</v>
      </c>
      <c r="K1378" t="s">
        <v>109</v>
      </c>
      <c r="L1378" t="s">
        <v>577</v>
      </c>
      <c r="M1378" t="s">
        <v>312</v>
      </c>
      <c r="N1378" t="s">
        <v>283</v>
      </c>
      <c r="O1378" t="s">
        <v>312</v>
      </c>
      <c r="P1378" t="s">
        <v>271</v>
      </c>
      <c r="Q1378">
        <v>239</v>
      </c>
      <c r="R1378" t="s">
        <v>371</v>
      </c>
      <c r="S1378" t="s">
        <v>1081</v>
      </c>
      <c r="T1378" t="s">
        <v>26</v>
      </c>
    </row>
    <row r="1379" spans="1:20" x14ac:dyDescent="0.3">
      <c r="A1379" t="s">
        <v>20</v>
      </c>
      <c r="B1379" s="1">
        <v>43561</v>
      </c>
      <c r="C1379">
        <v>17</v>
      </c>
      <c r="D1379" t="s">
        <v>342</v>
      </c>
      <c r="E1379" t="s">
        <v>335</v>
      </c>
      <c r="F1379" t="s">
        <v>215</v>
      </c>
      <c r="G1379">
        <v>68</v>
      </c>
      <c r="H1379">
        <v>72</v>
      </c>
      <c r="I1379">
        <v>65</v>
      </c>
      <c r="J1379" t="s">
        <v>65</v>
      </c>
      <c r="K1379" t="s">
        <v>136</v>
      </c>
      <c r="L1379" t="s">
        <v>361</v>
      </c>
      <c r="M1379" t="s">
        <v>142</v>
      </c>
      <c r="N1379" t="s">
        <v>312</v>
      </c>
      <c r="O1379" t="s">
        <v>142</v>
      </c>
      <c r="P1379" t="s">
        <v>104</v>
      </c>
      <c r="Q1379">
        <v>233</v>
      </c>
      <c r="R1379" t="s">
        <v>294</v>
      </c>
      <c r="S1379" t="s">
        <v>690</v>
      </c>
      <c r="T1379" t="s">
        <v>26</v>
      </c>
    </row>
    <row r="1380" spans="1:20" x14ac:dyDescent="0.3">
      <c r="A1380" t="s">
        <v>20</v>
      </c>
      <c r="B1380" s="1">
        <v>43561</v>
      </c>
      <c r="C1380">
        <v>18</v>
      </c>
      <c r="D1380" t="s">
        <v>264</v>
      </c>
      <c r="E1380" t="s">
        <v>317</v>
      </c>
      <c r="F1380" t="s">
        <v>215</v>
      </c>
      <c r="G1380">
        <v>64</v>
      </c>
      <c r="H1380">
        <v>71</v>
      </c>
      <c r="I1380">
        <v>64</v>
      </c>
      <c r="J1380" t="s">
        <v>36</v>
      </c>
      <c r="K1380" t="s">
        <v>58</v>
      </c>
      <c r="L1380" t="s">
        <v>36</v>
      </c>
      <c r="M1380" t="s">
        <v>231</v>
      </c>
      <c r="N1380" t="s">
        <v>142</v>
      </c>
      <c r="O1380" t="s">
        <v>231</v>
      </c>
      <c r="P1380" t="s">
        <v>30</v>
      </c>
      <c r="Q1380">
        <v>226</v>
      </c>
      <c r="R1380" t="s">
        <v>371</v>
      </c>
      <c r="S1380" t="s">
        <v>1082</v>
      </c>
      <c r="T1380" t="s">
        <v>26</v>
      </c>
    </row>
    <row r="1381" spans="1:20" x14ac:dyDescent="0.3">
      <c r="A1381" t="s">
        <v>20</v>
      </c>
      <c r="B1381" s="1">
        <v>43561</v>
      </c>
      <c r="C1381">
        <v>19</v>
      </c>
      <c r="D1381" t="s">
        <v>185</v>
      </c>
      <c r="E1381" t="s">
        <v>392</v>
      </c>
      <c r="F1381" t="s">
        <v>185</v>
      </c>
      <c r="G1381">
        <v>69</v>
      </c>
      <c r="H1381">
        <v>69</v>
      </c>
      <c r="I1381">
        <v>58</v>
      </c>
      <c r="J1381" t="s">
        <v>396</v>
      </c>
      <c r="K1381" t="s">
        <v>64</v>
      </c>
      <c r="L1381" t="s">
        <v>368</v>
      </c>
      <c r="M1381" t="s">
        <v>232</v>
      </c>
      <c r="N1381" t="s">
        <v>231</v>
      </c>
      <c r="O1381" t="s">
        <v>130</v>
      </c>
      <c r="P1381" t="s">
        <v>179</v>
      </c>
      <c r="Q1381">
        <v>208</v>
      </c>
      <c r="R1381" t="s">
        <v>336</v>
      </c>
      <c r="S1381" t="s">
        <v>1083</v>
      </c>
      <c r="T1381" t="s">
        <v>26</v>
      </c>
    </row>
    <row r="1382" spans="1:20" x14ac:dyDescent="0.3">
      <c r="A1382" t="s">
        <v>20</v>
      </c>
      <c r="B1382" s="1">
        <v>43561</v>
      </c>
      <c r="C1382">
        <v>20</v>
      </c>
      <c r="D1382" t="s">
        <v>186</v>
      </c>
      <c r="E1382" t="s">
        <v>385</v>
      </c>
      <c r="F1382" t="s">
        <v>185</v>
      </c>
      <c r="G1382">
        <v>71</v>
      </c>
      <c r="H1382">
        <v>71</v>
      </c>
      <c r="I1382">
        <v>67</v>
      </c>
      <c r="J1382" t="s">
        <v>36</v>
      </c>
      <c r="K1382" t="s">
        <v>49</v>
      </c>
      <c r="L1382" t="s">
        <v>373</v>
      </c>
      <c r="M1382" t="s">
        <v>232</v>
      </c>
      <c r="N1382" t="s">
        <v>232</v>
      </c>
      <c r="O1382" t="s">
        <v>130</v>
      </c>
      <c r="P1382" t="s">
        <v>40</v>
      </c>
      <c r="Q1382">
        <v>205</v>
      </c>
      <c r="R1382" t="s">
        <v>336</v>
      </c>
      <c r="S1382" t="s">
        <v>1084</v>
      </c>
      <c r="T1382" t="s">
        <v>26</v>
      </c>
    </row>
    <row r="1383" spans="1:20" x14ac:dyDescent="0.3">
      <c r="A1383" t="s">
        <v>20</v>
      </c>
      <c r="B1383" s="1">
        <v>43561</v>
      </c>
      <c r="C1383">
        <v>21</v>
      </c>
      <c r="D1383" t="s">
        <v>192</v>
      </c>
      <c r="E1383" t="s">
        <v>385</v>
      </c>
      <c r="F1383" t="s">
        <v>192</v>
      </c>
      <c r="G1383">
        <v>74</v>
      </c>
      <c r="H1383">
        <v>76</v>
      </c>
      <c r="I1383">
        <v>71</v>
      </c>
      <c r="J1383" t="s">
        <v>224</v>
      </c>
      <c r="K1383" t="s">
        <v>100</v>
      </c>
      <c r="L1383" t="s">
        <v>224</v>
      </c>
      <c r="M1383" t="s">
        <v>227</v>
      </c>
      <c r="N1383" t="s">
        <v>227</v>
      </c>
      <c r="O1383" t="s">
        <v>232</v>
      </c>
      <c r="P1383" t="s">
        <v>24</v>
      </c>
      <c r="Q1383">
        <v>180</v>
      </c>
      <c r="R1383" t="s">
        <v>347</v>
      </c>
      <c r="S1383" t="s">
        <v>1085</v>
      </c>
      <c r="T1383" t="s">
        <v>26</v>
      </c>
    </row>
    <row r="1384" spans="1:20" x14ac:dyDescent="0.3">
      <c r="A1384" t="s">
        <v>20</v>
      </c>
      <c r="B1384" s="1">
        <v>43561</v>
      </c>
      <c r="C1384">
        <v>22</v>
      </c>
      <c r="D1384" t="s">
        <v>236</v>
      </c>
      <c r="E1384" t="s">
        <v>239</v>
      </c>
      <c r="F1384" t="s">
        <v>192</v>
      </c>
      <c r="G1384">
        <v>73</v>
      </c>
      <c r="H1384">
        <v>75</v>
      </c>
      <c r="I1384">
        <v>71</v>
      </c>
      <c r="J1384" t="s">
        <v>37</v>
      </c>
      <c r="K1384" t="s">
        <v>224</v>
      </c>
      <c r="L1384" t="s">
        <v>368</v>
      </c>
      <c r="M1384" t="s">
        <v>137</v>
      </c>
      <c r="N1384" t="s">
        <v>137</v>
      </c>
      <c r="O1384" t="s">
        <v>227</v>
      </c>
      <c r="P1384" t="s">
        <v>124</v>
      </c>
      <c r="Q1384">
        <v>172</v>
      </c>
      <c r="R1384" t="s">
        <v>234</v>
      </c>
      <c r="S1384" t="s">
        <v>1086</v>
      </c>
      <c r="T1384" t="s">
        <v>26</v>
      </c>
    </row>
    <row r="1385" spans="1:20" x14ac:dyDescent="0.3">
      <c r="A1385" t="s">
        <v>20</v>
      </c>
      <c r="B1385" s="1">
        <v>43561</v>
      </c>
      <c r="C1385">
        <v>23</v>
      </c>
      <c r="D1385" t="s">
        <v>279</v>
      </c>
      <c r="E1385" t="s">
        <v>279</v>
      </c>
      <c r="F1385" t="s">
        <v>236</v>
      </c>
      <c r="G1385">
        <v>78</v>
      </c>
      <c r="H1385">
        <v>79</v>
      </c>
      <c r="I1385">
        <v>73</v>
      </c>
      <c r="J1385" t="s">
        <v>100</v>
      </c>
      <c r="K1385" t="s">
        <v>99</v>
      </c>
      <c r="L1385" t="s">
        <v>37</v>
      </c>
      <c r="M1385" t="s">
        <v>188</v>
      </c>
      <c r="N1385" t="s">
        <v>188</v>
      </c>
      <c r="O1385" t="s">
        <v>137</v>
      </c>
      <c r="P1385" t="s">
        <v>24</v>
      </c>
      <c r="Q1385">
        <v>201</v>
      </c>
      <c r="R1385" t="s">
        <v>234</v>
      </c>
      <c r="S1385" t="e" vm="13">
        <f>_FV(-3,"12")</f>
        <v>#VALUE!</v>
      </c>
      <c r="T1385" t="s">
        <v>26</v>
      </c>
    </row>
    <row r="1386" spans="1:20" x14ac:dyDescent="0.3">
      <c r="A1386" t="s">
        <v>20</v>
      </c>
      <c r="B1386" s="1">
        <v>43562</v>
      </c>
      <c r="C1386">
        <v>0</v>
      </c>
      <c r="D1386" t="s">
        <v>187</v>
      </c>
      <c r="E1386" t="s">
        <v>279</v>
      </c>
      <c r="F1386" t="s">
        <v>187</v>
      </c>
      <c r="G1386">
        <v>80</v>
      </c>
      <c r="H1386">
        <v>80</v>
      </c>
      <c r="I1386">
        <v>77</v>
      </c>
      <c r="J1386" t="s">
        <v>49</v>
      </c>
      <c r="K1386" t="s">
        <v>99</v>
      </c>
      <c r="L1386" t="s">
        <v>36</v>
      </c>
      <c r="M1386" t="s">
        <v>306</v>
      </c>
      <c r="N1386" t="s">
        <v>306</v>
      </c>
      <c r="O1386" t="s">
        <v>188</v>
      </c>
      <c r="P1386" t="s">
        <v>124</v>
      </c>
      <c r="Q1386">
        <v>185</v>
      </c>
      <c r="R1386" t="s">
        <v>225</v>
      </c>
      <c r="S1386" t="e" vm="58">
        <f>_FV(-1,"96")</f>
        <v>#VALUE!</v>
      </c>
      <c r="T1386" t="s">
        <v>26</v>
      </c>
    </row>
    <row r="1387" spans="1:20" x14ac:dyDescent="0.3">
      <c r="A1387" t="s">
        <v>20</v>
      </c>
      <c r="B1387" s="1">
        <v>43562</v>
      </c>
      <c r="C1387">
        <v>1</v>
      </c>
      <c r="D1387" t="s">
        <v>187</v>
      </c>
      <c r="E1387" t="s">
        <v>236</v>
      </c>
      <c r="F1387" t="s">
        <v>233</v>
      </c>
      <c r="G1387">
        <v>80</v>
      </c>
      <c r="H1387">
        <v>80</v>
      </c>
      <c r="I1387">
        <v>79</v>
      </c>
      <c r="J1387" t="s">
        <v>49</v>
      </c>
      <c r="K1387" t="s">
        <v>89</v>
      </c>
      <c r="L1387" t="s">
        <v>36</v>
      </c>
      <c r="M1387" t="s">
        <v>283</v>
      </c>
      <c r="N1387" t="s">
        <v>283</v>
      </c>
      <c r="O1387" t="s">
        <v>306</v>
      </c>
      <c r="P1387" t="s">
        <v>134</v>
      </c>
      <c r="Q1387">
        <v>180</v>
      </c>
      <c r="R1387" t="s">
        <v>154</v>
      </c>
      <c r="S1387" t="e" vm="39">
        <f>_FV(-2,"46")</f>
        <v>#VALUE!</v>
      </c>
      <c r="T1387" t="s">
        <v>26</v>
      </c>
    </row>
    <row r="1388" spans="1:20" x14ac:dyDescent="0.3">
      <c r="A1388" t="s">
        <v>20</v>
      </c>
      <c r="B1388" s="1">
        <v>43562</v>
      </c>
      <c r="C1388">
        <v>2</v>
      </c>
      <c r="D1388" t="s">
        <v>157</v>
      </c>
      <c r="E1388" t="s">
        <v>187</v>
      </c>
      <c r="F1388" t="s">
        <v>157</v>
      </c>
      <c r="G1388">
        <v>83</v>
      </c>
      <c r="H1388">
        <v>83</v>
      </c>
      <c r="I1388">
        <v>80</v>
      </c>
      <c r="J1388" t="s">
        <v>89</v>
      </c>
      <c r="K1388" t="s">
        <v>89</v>
      </c>
      <c r="L1388" t="s">
        <v>36</v>
      </c>
      <c r="M1388" t="s">
        <v>363</v>
      </c>
      <c r="N1388" t="s">
        <v>363</v>
      </c>
      <c r="O1388" t="s">
        <v>283</v>
      </c>
      <c r="P1388" t="s">
        <v>115</v>
      </c>
      <c r="Q1388">
        <v>175</v>
      </c>
      <c r="R1388" t="s">
        <v>154</v>
      </c>
      <c r="S1388" t="e" vm="43">
        <f>_FV(-3,"38")</f>
        <v>#VALUE!</v>
      </c>
      <c r="T1388" t="s">
        <v>26</v>
      </c>
    </row>
    <row r="1389" spans="1:20" x14ac:dyDescent="0.3">
      <c r="A1389" t="s">
        <v>20</v>
      </c>
      <c r="B1389" s="1">
        <v>43562</v>
      </c>
      <c r="C1389">
        <v>3</v>
      </c>
      <c r="D1389" t="s">
        <v>114</v>
      </c>
      <c r="E1389" t="s">
        <v>157</v>
      </c>
      <c r="F1389" t="s">
        <v>114</v>
      </c>
      <c r="G1389">
        <v>83</v>
      </c>
      <c r="H1389">
        <v>83</v>
      </c>
      <c r="I1389">
        <v>82</v>
      </c>
      <c r="J1389" t="s">
        <v>345</v>
      </c>
      <c r="K1389" t="s">
        <v>49</v>
      </c>
      <c r="L1389" t="s">
        <v>345</v>
      </c>
      <c r="M1389" t="s">
        <v>357</v>
      </c>
      <c r="N1389" t="s">
        <v>407</v>
      </c>
      <c r="O1389" t="s">
        <v>357</v>
      </c>
      <c r="P1389" t="s">
        <v>105</v>
      </c>
      <c r="Q1389">
        <v>170</v>
      </c>
      <c r="R1389" t="s">
        <v>116</v>
      </c>
      <c r="S1389" t="e" vm="33">
        <f>_FV(-3,"50")</f>
        <v>#VALUE!</v>
      </c>
      <c r="T1389" t="s">
        <v>26</v>
      </c>
    </row>
    <row r="1390" spans="1:20" x14ac:dyDescent="0.3">
      <c r="A1390" t="s">
        <v>20</v>
      </c>
      <c r="B1390" s="1">
        <v>43562</v>
      </c>
      <c r="C1390">
        <v>4</v>
      </c>
      <c r="D1390" t="s">
        <v>71</v>
      </c>
      <c r="E1390" t="s">
        <v>114</v>
      </c>
      <c r="F1390" t="s">
        <v>71</v>
      </c>
      <c r="G1390">
        <v>88</v>
      </c>
      <c r="H1390">
        <v>88</v>
      </c>
      <c r="I1390">
        <v>83</v>
      </c>
      <c r="J1390" t="s">
        <v>100</v>
      </c>
      <c r="K1390" t="s">
        <v>100</v>
      </c>
      <c r="L1390" t="s">
        <v>345</v>
      </c>
      <c r="M1390" t="s">
        <v>306</v>
      </c>
      <c r="N1390" t="s">
        <v>357</v>
      </c>
      <c r="O1390" t="s">
        <v>306</v>
      </c>
      <c r="P1390" t="s">
        <v>133</v>
      </c>
      <c r="Q1390">
        <v>165</v>
      </c>
      <c r="R1390" t="s">
        <v>173</v>
      </c>
      <c r="S1390" t="e" vm="27">
        <f>_FV(-3,"53")</f>
        <v>#VALUE!</v>
      </c>
      <c r="T1390" t="s">
        <v>26</v>
      </c>
    </row>
    <row r="1391" spans="1:20" x14ac:dyDescent="0.3">
      <c r="A1391" t="s">
        <v>20</v>
      </c>
      <c r="B1391" s="1">
        <v>43562</v>
      </c>
      <c r="C1391">
        <v>5</v>
      </c>
      <c r="D1391" t="s">
        <v>148</v>
      </c>
      <c r="E1391" t="s">
        <v>71</v>
      </c>
      <c r="F1391" t="s">
        <v>88</v>
      </c>
      <c r="G1391">
        <v>90</v>
      </c>
      <c r="H1391">
        <v>90</v>
      </c>
      <c r="I1391">
        <v>88</v>
      </c>
      <c r="J1391" t="s">
        <v>81</v>
      </c>
      <c r="K1391" t="s">
        <v>28</v>
      </c>
      <c r="L1391" t="s">
        <v>100</v>
      </c>
      <c r="M1391" t="s">
        <v>91</v>
      </c>
      <c r="N1391" t="s">
        <v>306</v>
      </c>
      <c r="O1391" t="s">
        <v>91</v>
      </c>
      <c r="P1391" t="s">
        <v>174</v>
      </c>
      <c r="Q1391">
        <v>144</v>
      </c>
      <c r="R1391" t="s">
        <v>77</v>
      </c>
      <c r="S1391" t="e" vm="27">
        <f>_FV(-3,"53")</f>
        <v>#VALUE!</v>
      </c>
      <c r="T1391" t="s">
        <v>26</v>
      </c>
    </row>
    <row r="1392" spans="1:20" x14ac:dyDescent="0.3">
      <c r="A1392" t="s">
        <v>20</v>
      </c>
      <c r="B1392" s="1">
        <v>43562</v>
      </c>
      <c r="C1392">
        <v>12</v>
      </c>
      <c r="D1392" t="s">
        <v>233</v>
      </c>
      <c r="E1392" t="s">
        <v>233</v>
      </c>
      <c r="F1392" t="s">
        <v>71</v>
      </c>
      <c r="G1392">
        <v>87</v>
      </c>
      <c r="H1392">
        <v>91</v>
      </c>
      <c r="I1392">
        <v>86</v>
      </c>
      <c r="J1392" t="s">
        <v>87</v>
      </c>
      <c r="K1392" t="s">
        <v>87</v>
      </c>
      <c r="L1392" t="s">
        <v>119</v>
      </c>
      <c r="M1392" t="s">
        <v>363</v>
      </c>
      <c r="N1392" t="s">
        <v>363</v>
      </c>
      <c r="O1392" t="s">
        <v>353</v>
      </c>
      <c r="P1392" t="s">
        <v>67</v>
      </c>
      <c r="Q1392">
        <v>155</v>
      </c>
      <c r="R1392" t="s">
        <v>24</v>
      </c>
      <c r="S1392" t="s">
        <v>1087</v>
      </c>
      <c r="T1392" t="s">
        <v>26</v>
      </c>
    </row>
    <row r="1393" spans="1:20" x14ac:dyDescent="0.3">
      <c r="A1393" t="s">
        <v>20</v>
      </c>
      <c r="B1393" s="1">
        <v>43562</v>
      </c>
      <c r="C1393">
        <v>6</v>
      </c>
      <c r="D1393" t="s">
        <v>118</v>
      </c>
      <c r="E1393" t="s">
        <v>121</v>
      </c>
      <c r="F1393" t="s">
        <v>118</v>
      </c>
      <c r="G1393">
        <v>90</v>
      </c>
      <c r="H1393">
        <v>90</v>
      </c>
      <c r="I1393">
        <v>90</v>
      </c>
      <c r="J1393" t="s">
        <v>81</v>
      </c>
      <c r="K1393" t="s">
        <v>28</v>
      </c>
      <c r="L1393" t="s">
        <v>81</v>
      </c>
      <c r="M1393" t="s">
        <v>142</v>
      </c>
      <c r="N1393" t="s">
        <v>91</v>
      </c>
      <c r="O1393" t="s">
        <v>142</v>
      </c>
      <c r="P1393" t="s">
        <v>133</v>
      </c>
      <c r="Q1393">
        <v>141</v>
      </c>
      <c r="R1393" t="s">
        <v>176</v>
      </c>
      <c r="S1393" t="e" vm="5">
        <f>_FV(-3,"33")</f>
        <v>#VALUE!</v>
      </c>
      <c r="T1393" t="s">
        <v>26</v>
      </c>
    </row>
    <row r="1394" spans="1:20" x14ac:dyDescent="0.3">
      <c r="A1394" t="s">
        <v>20</v>
      </c>
      <c r="B1394" s="1">
        <v>43562</v>
      </c>
      <c r="C1394">
        <v>7</v>
      </c>
      <c r="D1394" t="s">
        <v>88</v>
      </c>
      <c r="E1394" t="s">
        <v>118</v>
      </c>
      <c r="F1394" t="s">
        <v>88</v>
      </c>
      <c r="G1394">
        <v>90</v>
      </c>
      <c r="H1394">
        <v>91</v>
      </c>
      <c r="I1394">
        <v>90</v>
      </c>
      <c r="J1394" t="s">
        <v>99</v>
      </c>
      <c r="K1394" t="s">
        <v>81</v>
      </c>
      <c r="L1394" t="s">
        <v>99</v>
      </c>
      <c r="M1394" t="s">
        <v>123</v>
      </c>
      <c r="N1394" t="s">
        <v>142</v>
      </c>
      <c r="O1394" t="s">
        <v>123</v>
      </c>
      <c r="P1394" t="s">
        <v>133</v>
      </c>
      <c r="Q1394">
        <v>151</v>
      </c>
      <c r="R1394" t="s">
        <v>101</v>
      </c>
      <c r="S1394" t="e" vm="55">
        <f>_FV(-3,"51")</f>
        <v>#VALUE!</v>
      </c>
      <c r="T1394" t="s">
        <v>26</v>
      </c>
    </row>
    <row r="1395" spans="1:20" x14ac:dyDescent="0.3">
      <c r="A1395" t="s">
        <v>20</v>
      </c>
      <c r="B1395" s="1">
        <v>43562</v>
      </c>
      <c r="C1395">
        <v>8</v>
      </c>
      <c r="D1395" t="s">
        <v>79</v>
      </c>
      <c r="E1395" t="s">
        <v>88</v>
      </c>
      <c r="F1395" t="s">
        <v>79</v>
      </c>
      <c r="G1395">
        <v>91</v>
      </c>
      <c r="H1395">
        <v>91</v>
      </c>
      <c r="I1395">
        <v>90</v>
      </c>
      <c r="J1395" t="s">
        <v>89</v>
      </c>
      <c r="K1395" t="s">
        <v>99</v>
      </c>
      <c r="L1395" t="s">
        <v>89</v>
      </c>
      <c r="M1395" t="s">
        <v>142</v>
      </c>
      <c r="N1395" t="s">
        <v>142</v>
      </c>
      <c r="O1395" t="s">
        <v>123</v>
      </c>
      <c r="P1395" t="s">
        <v>70</v>
      </c>
      <c r="Q1395">
        <v>106</v>
      </c>
      <c r="R1395" t="s">
        <v>60</v>
      </c>
      <c r="S1395" t="e" vm="28">
        <f>_FV(-3,"52")</f>
        <v>#VALUE!</v>
      </c>
      <c r="T1395" t="s">
        <v>26</v>
      </c>
    </row>
    <row r="1396" spans="1:20" x14ac:dyDescent="0.3">
      <c r="A1396" t="s">
        <v>20</v>
      </c>
      <c r="B1396" s="1">
        <v>43562</v>
      </c>
      <c r="C1396">
        <v>9</v>
      </c>
      <c r="D1396" t="s">
        <v>87</v>
      </c>
      <c r="E1396" t="s">
        <v>79</v>
      </c>
      <c r="F1396" t="s">
        <v>87</v>
      </c>
      <c r="G1396">
        <v>93</v>
      </c>
      <c r="H1396">
        <v>93</v>
      </c>
      <c r="I1396">
        <v>91</v>
      </c>
      <c r="J1396" t="s">
        <v>49</v>
      </c>
      <c r="K1396" t="s">
        <v>89</v>
      </c>
      <c r="L1396" t="s">
        <v>49</v>
      </c>
      <c r="M1396" t="s">
        <v>141</v>
      </c>
      <c r="N1396" t="s">
        <v>141</v>
      </c>
      <c r="O1396" t="s">
        <v>142</v>
      </c>
      <c r="P1396" t="s">
        <v>268</v>
      </c>
      <c r="Q1396">
        <v>100</v>
      </c>
      <c r="R1396" t="s">
        <v>128</v>
      </c>
      <c r="S1396" t="e" vm="6">
        <f>_FV(-3,"30")</f>
        <v>#VALUE!</v>
      </c>
      <c r="T1396" t="s">
        <v>26</v>
      </c>
    </row>
    <row r="1397" spans="1:20" x14ac:dyDescent="0.3">
      <c r="A1397" t="s">
        <v>20</v>
      </c>
      <c r="B1397" s="1">
        <v>43562</v>
      </c>
      <c r="C1397">
        <v>10</v>
      </c>
      <c r="D1397" t="s">
        <v>22</v>
      </c>
      <c r="E1397" t="s">
        <v>22</v>
      </c>
      <c r="F1397" t="s">
        <v>63</v>
      </c>
      <c r="G1397">
        <v>93</v>
      </c>
      <c r="H1397">
        <v>93</v>
      </c>
      <c r="I1397">
        <v>93</v>
      </c>
      <c r="J1397" t="s">
        <v>99</v>
      </c>
      <c r="K1397" t="s">
        <v>99</v>
      </c>
      <c r="L1397" t="s">
        <v>49</v>
      </c>
      <c r="M1397" t="s">
        <v>315</v>
      </c>
      <c r="N1397" t="s">
        <v>315</v>
      </c>
      <c r="O1397" t="s">
        <v>141</v>
      </c>
      <c r="P1397" t="s">
        <v>111</v>
      </c>
      <c r="Q1397">
        <v>130</v>
      </c>
      <c r="R1397" t="s">
        <v>128</v>
      </c>
      <c r="S1397" t="s">
        <v>1088</v>
      </c>
      <c r="T1397" t="s">
        <v>26</v>
      </c>
    </row>
    <row r="1398" spans="1:20" x14ac:dyDescent="0.3">
      <c r="A1398" t="s">
        <v>20</v>
      </c>
      <c r="B1398" s="1">
        <v>43562</v>
      </c>
      <c r="C1398">
        <v>11</v>
      </c>
      <c r="D1398" t="s">
        <v>135</v>
      </c>
      <c r="E1398" t="s">
        <v>135</v>
      </c>
      <c r="F1398" t="s">
        <v>22</v>
      </c>
      <c r="G1398">
        <v>91</v>
      </c>
      <c r="H1398">
        <v>93</v>
      </c>
      <c r="I1398">
        <v>91</v>
      </c>
      <c r="J1398" t="s">
        <v>73</v>
      </c>
      <c r="K1398" t="s">
        <v>73</v>
      </c>
      <c r="L1398" t="s">
        <v>99</v>
      </c>
      <c r="M1398" t="s">
        <v>353</v>
      </c>
      <c r="N1398" t="s">
        <v>353</v>
      </c>
      <c r="O1398" t="s">
        <v>315</v>
      </c>
      <c r="P1398" t="s">
        <v>83</v>
      </c>
      <c r="Q1398">
        <v>102</v>
      </c>
      <c r="R1398" t="s">
        <v>127</v>
      </c>
      <c r="S1398" t="s">
        <v>1089</v>
      </c>
      <c r="T1398" t="s">
        <v>26</v>
      </c>
    </row>
    <row r="1399" spans="1:20" x14ac:dyDescent="0.3">
      <c r="A1399" t="s">
        <v>20</v>
      </c>
      <c r="B1399" s="1">
        <v>43562</v>
      </c>
      <c r="C1399">
        <v>13</v>
      </c>
      <c r="D1399" t="s">
        <v>229</v>
      </c>
      <c r="E1399" t="s">
        <v>229</v>
      </c>
      <c r="F1399" t="s">
        <v>233</v>
      </c>
      <c r="G1399">
        <v>77</v>
      </c>
      <c r="H1399">
        <v>87</v>
      </c>
      <c r="I1399">
        <v>77</v>
      </c>
      <c r="J1399" t="s">
        <v>119</v>
      </c>
      <c r="K1399" t="s">
        <v>58</v>
      </c>
      <c r="L1399" t="s">
        <v>119</v>
      </c>
      <c r="M1399" t="s">
        <v>444</v>
      </c>
      <c r="N1399" t="s">
        <v>444</v>
      </c>
      <c r="O1399" t="s">
        <v>363</v>
      </c>
      <c r="P1399" t="s">
        <v>86</v>
      </c>
      <c r="Q1399">
        <v>197</v>
      </c>
      <c r="R1399" t="s">
        <v>125</v>
      </c>
      <c r="S1399" t="s">
        <v>1090</v>
      </c>
      <c r="T1399" t="s">
        <v>270</v>
      </c>
    </row>
    <row r="1400" spans="1:20" x14ac:dyDescent="0.3">
      <c r="A1400" t="s">
        <v>20</v>
      </c>
      <c r="B1400" s="1">
        <v>43562</v>
      </c>
      <c r="C1400">
        <v>14</v>
      </c>
      <c r="D1400" t="s">
        <v>281</v>
      </c>
      <c r="E1400" t="s">
        <v>281</v>
      </c>
      <c r="F1400" t="s">
        <v>236</v>
      </c>
      <c r="G1400">
        <v>80</v>
      </c>
      <c r="H1400">
        <v>85</v>
      </c>
      <c r="I1400">
        <v>74</v>
      </c>
      <c r="J1400" t="s">
        <v>95</v>
      </c>
      <c r="K1400" t="s">
        <v>88</v>
      </c>
      <c r="L1400" t="s">
        <v>49</v>
      </c>
      <c r="M1400" t="s">
        <v>450</v>
      </c>
      <c r="N1400" t="s">
        <v>444</v>
      </c>
      <c r="O1400" t="s">
        <v>450</v>
      </c>
      <c r="P1400" t="s">
        <v>77</v>
      </c>
      <c r="Q1400">
        <v>283</v>
      </c>
      <c r="R1400" t="s">
        <v>230</v>
      </c>
      <c r="S1400" t="s">
        <v>1091</v>
      </c>
      <c r="T1400" t="s">
        <v>26</v>
      </c>
    </row>
    <row r="1401" spans="1:20" x14ac:dyDescent="0.3">
      <c r="A1401" t="s">
        <v>20</v>
      </c>
      <c r="B1401" s="1">
        <v>43562</v>
      </c>
      <c r="C1401">
        <v>15</v>
      </c>
      <c r="D1401" t="s">
        <v>71</v>
      </c>
      <c r="E1401" t="s">
        <v>385</v>
      </c>
      <c r="F1401" t="s">
        <v>88</v>
      </c>
      <c r="G1401">
        <v>88</v>
      </c>
      <c r="H1401">
        <v>91</v>
      </c>
      <c r="I1401">
        <v>76</v>
      </c>
      <c r="J1401" t="s">
        <v>100</v>
      </c>
      <c r="K1401" t="s">
        <v>118</v>
      </c>
      <c r="L1401" t="s">
        <v>44</v>
      </c>
      <c r="M1401" t="s">
        <v>433</v>
      </c>
      <c r="N1401" t="s">
        <v>494</v>
      </c>
      <c r="O1401" t="s">
        <v>433</v>
      </c>
      <c r="P1401" t="s">
        <v>128</v>
      </c>
      <c r="Q1401">
        <v>175</v>
      </c>
      <c r="R1401" t="s">
        <v>931</v>
      </c>
      <c r="S1401" t="s">
        <v>1092</v>
      </c>
      <c r="T1401" t="s">
        <v>168</v>
      </c>
    </row>
    <row r="1402" spans="1:20" x14ac:dyDescent="0.3">
      <c r="A1402" t="s">
        <v>20</v>
      </c>
      <c r="B1402" s="1">
        <v>43562</v>
      </c>
      <c r="C1402">
        <v>16</v>
      </c>
      <c r="D1402" t="s">
        <v>321</v>
      </c>
      <c r="E1402" t="s">
        <v>185</v>
      </c>
      <c r="F1402" t="s">
        <v>71</v>
      </c>
      <c r="G1402">
        <v>81</v>
      </c>
      <c r="H1402">
        <v>90</v>
      </c>
      <c r="I1402">
        <v>79</v>
      </c>
      <c r="J1402" t="s">
        <v>109</v>
      </c>
      <c r="K1402" t="s">
        <v>148</v>
      </c>
      <c r="L1402" t="s">
        <v>100</v>
      </c>
      <c r="M1402" t="s">
        <v>276</v>
      </c>
      <c r="N1402" t="s">
        <v>433</v>
      </c>
      <c r="O1402" t="s">
        <v>276</v>
      </c>
      <c r="P1402" t="s">
        <v>154</v>
      </c>
      <c r="Q1402">
        <v>205</v>
      </c>
      <c r="R1402" t="s">
        <v>584</v>
      </c>
      <c r="S1402" t="s">
        <v>1093</v>
      </c>
      <c r="T1402" t="s">
        <v>270</v>
      </c>
    </row>
    <row r="1403" spans="1:20" x14ac:dyDescent="0.3">
      <c r="A1403" t="s">
        <v>20</v>
      </c>
      <c r="B1403" s="1">
        <v>43562</v>
      </c>
      <c r="C1403">
        <v>17</v>
      </c>
      <c r="D1403" t="s">
        <v>206</v>
      </c>
      <c r="E1403" t="s">
        <v>57</v>
      </c>
      <c r="F1403" t="s">
        <v>279</v>
      </c>
      <c r="G1403">
        <v>73</v>
      </c>
      <c r="H1403">
        <v>83</v>
      </c>
      <c r="I1403">
        <v>68</v>
      </c>
      <c r="J1403" t="s">
        <v>49</v>
      </c>
      <c r="K1403" t="s">
        <v>22</v>
      </c>
      <c r="L1403" t="s">
        <v>216</v>
      </c>
      <c r="M1403" t="s">
        <v>193</v>
      </c>
      <c r="N1403" t="s">
        <v>276</v>
      </c>
      <c r="O1403" t="s">
        <v>193</v>
      </c>
      <c r="P1403" t="s">
        <v>170</v>
      </c>
      <c r="Q1403">
        <v>211</v>
      </c>
      <c r="R1403" t="s">
        <v>371</v>
      </c>
      <c r="S1403" t="s">
        <v>1094</v>
      </c>
      <c r="T1403" t="s">
        <v>26</v>
      </c>
    </row>
    <row r="1404" spans="1:20" x14ac:dyDescent="0.3">
      <c r="A1404" t="s">
        <v>20</v>
      </c>
      <c r="B1404" s="1">
        <v>43562</v>
      </c>
      <c r="C1404">
        <v>18</v>
      </c>
      <c r="D1404" t="s">
        <v>236</v>
      </c>
      <c r="E1404" t="s">
        <v>256</v>
      </c>
      <c r="F1404" t="s">
        <v>236</v>
      </c>
      <c r="G1404">
        <v>81</v>
      </c>
      <c r="H1404">
        <v>81</v>
      </c>
      <c r="I1404">
        <v>72</v>
      </c>
      <c r="J1404" t="s">
        <v>28</v>
      </c>
      <c r="K1404" t="s">
        <v>65</v>
      </c>
      <c r="L1404" t="s">
        <v>345</v>
      </c>
      <c r="M1404" t="s">
        <v>90</v>
      </c>
      <c r="N1404" t="s">
        <v>193</v>
      </c>
      <c r="O1404" t="s">
        <v>29</v>
      </c>
      <c r="P1404" t="s">
        <v>170</v>
      </c>
      <c r="Q1404">
        <v>212</v>
      </c>
      <c r="R1404" t="s">
        <v>347</v>
      </c>
      <c r="S1404" t="s">
        <v>1095</v>
      </c>
      <c r="T1404" t="s">
        <v>26</v>
      </c>
    </row>
    <row r="1405" spans="1:20" x14ac:dyDescent="0.3">
      <c r="A1405" t="s">
        <v>20</v>
      </c>
      <c r="B1405" s="1">
        <v>43562</v>
      </c>
      <c r="C1405">
        <v>19</v>
      </c>
      <c r="D1405" t="s">
        <v>187</v>
      </c>
      <c r="E1405" t="s">
        <v>310</v>
      </c>
      <c r="F1405" t="s">
        <v>187</v>
      </c>
      <c r="G1405">
        <v>80</v>
      </c>
      <c r="H1405">
        <v>81</v>
      </c>
      <c r="I1405">
        <v>79</v>
      </c>
      <c r="J1405" t="s">
        <v>89</v>
      </c>
      <c r="K1405" t="s">
        <v>64</v>
      </c>
      <c r="L1405" t="s">
        <v>89</v>
      </c>
      <c r="M1405" t="s">
        <v>96</v>
      </c>
      <c r="N1405" t="s">
        <v>122</v>
      </c>
      <c r="O1405" t="s">
        <v>96</v>
      </c>
      <c r="P1405" t="s">
        <v>92</v>
      </c>
      <c r="Q1405">
        <v>214</v>
      </c>
      <c r="R1405" t="s">
        <v>347</v>
      </c>
      <c r="S1405" t="s">
        <v>1096</v>
      </c>
      <c r="T1405" t="s">
        <v>26</v>
      </c>
    </row>
    <row r="1406" spans="1:20" x14ac:dyDescent="0.3">
      <c r="A1406" t="s">
        <v>20</v>
      </c>
      <c r="B1406" s="1">
        <v>43562</v>
      </c>
      <c r="C1406">
        <v>20</v>
      </c>
      <c r="D1406" t="s">
        <v>333</v>
      </c>
      <c r="E1406" t="s">
        <v>192</v>
      </c>
      <c r="F1406" t="s">
        <v>333</v>
      </c>
      <c r="G1406">
        <v>82</v>
      </c>
      <c r="H1406">
        <v>82</v>
      </c>
      <c r="I1406">
        <v>80</v>
      </c>
      <c r="J1406" t="s">
        <v>89</v>
      </c>
      <c r="K1406" t="s">
        <v>81</v>
      </c>
      <c r="L1406" t="s">
        <v>36</v>
      </c>
      <c r="M1406" t="s">
        <v>150</v>
      </c>
      <c r="N1406" t="s">
        <v>96</v>
      </c>
      <c r="O1406" t="s">
        <v>150</v>
      </c>
      <c r="P1406" t="s">
        <v>134</v>
      </c>
      <c r="Q1406">
        <v>188</v>
      </c>
      <c r="R1406" t="s">
        <v>289</v>
      </c>
      <c r="S1406" t="s">
        <v>1097</v>
      </c>
      <c r="T1406" t="s">
        <v>26</v>
      </c>
    </row>
    <row r="1407" spans="1:20" x14ac:dyDescent="0.3">
      <c r="A1407" t="s">
        <v>20</v>
      </c>
      <c r="B1407" s="1">
        <v>43562</v>
      </c>
      <c r="C1407">
        <v>21</v>
      </c>
      <c r="D1407" t="s">
        <v>114</v>
      </c>
      <c r="E1407" t="s">
        <v>333</v>
      </c>
      <c r="F1407" t="s">
        <v>114</v>
      </c>
      <c r="G1407">
        <v>84</v>
      </c>
      <c r="H1407">
        <v>84</v>
      </c>
      <c r="I1407">
        <v>81</v>
      </c>
      <c r="J1407" t="s">
        <v>89</v>
      </c>
      <c r="K1407" t="s">
        <v>100</v>
      </c>
      <c r="L1407" t="s">
        <v>345</v>
      </c>
      <c r="M1407" t="s">
        <v>29</v>
      </c>
      <c r="N1407" t="s">
        <v>29</v>
      </c>
      <c r="O1407" t="s">
        <v>150</v>
      </c>
      <c r="P1407" t="s">
        <v>176</v>
      </c>
      <c r="Q1407">
        <v>178</v>
      </c>
      <c r="R1407" t="s">
        <v>364</v>
      </c>
      <c r="S1407" t="s">
        <v>1098</v>
      </c>
      <c r="T1407" t="s">
        <v>26</v>
      </c>
    </row>
    <row r="1408" spans="1:20" x14ac:dyDescent="0.3">
      <c r="A1408" t="s">
        <v>20</v>
      </c>
      <c r="B1408" s="1">
        <v>43562</v>
      </c>
      <c r="C1408">
        <v>22</v>
      </c>
      <c r="D1408" t="s">
        <v>135</v>
      </c>
      <c r="E1408" t="s">
        <v>114</v>
      </c>
      <c r="F1408" t="s">
        <v>135</v>
      </c>
      <c r="G1408">
        <v>88</v>
      </c>
      <c r="H1408">
        <v>88</v>
      </c>
      <c r="I1408">
        <v>84</v>
      </c>
      <c r="J1408" t="s">
        <v>81</v>
      </c>
      <c r="K1408" t="s">
        <v>64</v>
      </c>
      <c r="L1408" t="s">
        <v>89</v>
      </c>
      <c r="M1408" t="s">
        <v>188</v>
      </c>
      <c r="N1408" t="s">
        <v>188</v>
      </c>
      <c r="O1408" t="s">
        <v>29</v>
      </c>
      <c r="P1408" t="s">
        <v>83</v>
      </c>
      <c r="Q1408">
        <v>214</v>
      </c>
      <c r="R1408" t="s">
        <v>179</v>
      </c>
      <c r="S1408" s="2">
        <v>8998</v>
      </c>
      <c r="T1408" t="s">
        <v>26</v>
      </c>
    </row>
    <row r="1409" spans="1:20" x14ac:dyDescent="0.3">
      <c r="A1409" t="s">
        <v>20</v>
      </c>
      <c r="B1409" s="1">
        <v>43562</v>
      </c>
      <c r="C1409">
        <v>23</v>
      </c>
      <c r="D1409" t="s">
        <v>148</v>
      </c>
      <c r="E1409" t="s">
        <v>149</v>
      </c>
      <c r="F1409" t="s">
        <v>118</v>
      </c>
      <c r="G1409">
        <v>90</v>
      </c>
      <c r="H1409">
        <v>91</v>
      </c>
      <c r="I1409">
        <v>88</v>
      </c>
      <c r="J1409" t="s">
        <v>28</v>
      </c>
      <c r="K1409" t="s">
        <v>119</v>
      </c>
      <c r="L1409" t="s">
        <v>28</v>
      </c>
      <c r="M1409" t="s">
        <v>311</v>
      </c>
      <c r="N1409" t="s">
        <v>311</v>
      </c>
      <c r="O1409" t="s">
        <v>188</v>
      </c>
      <c r="P1409" t="s">
        <v>105</v>
      </c>
      <c r="Q1409">
        <v>186</v>
      </c>
      <c r="R1409" t="s">
        <v>173</v>
      </c>
      <c r="S1409" t="e" vm="33">
        <f>_FV(-3,"50")</f>
        <v>#VALUE!</v>
      </c>
      <c r="T1409" t="s">
        <v>26</v>
      </c>
    </row>
    <row r="1410" spans="1:20" x14ac:dyDescent="0.3">
      <c r="A1410" t="s">
        <v>20</v>
      </c>
      <c r="B1410" s="1">
        <v>43563</v>
      </c>
      <c r="C1410">
        <v>0</v>
      </c>
      <c r="D1410" t="s">
        <v>58</v>
      </c>
      <c r="E1410" t="s">
        <v>148</v>
      </c>
      <c r="F1410" t="s">
        <v>79</v>
      </c>
      <c r="G1410">
        <v>93</v>
      </c>
      <c r="H1410">
        <v>93</v>
      </c>
      <c r="I1410">
        <v>90</v>
      </c>
      <c r="J1410" t="s">
        <v>28</v>
      </c>
      <c r="K1410" t="s">
        <v>64</v>
      </c>
      <c r="L1410" t="s">
        <v>99</v>
      </c>
      <c r="M1410" t="s">
        <v>276</v>
      </c>
      <c r="N1410" t="s">
        <v>276</v>
      </c>
      <c r="O1410" t="s">
        <v>311</v>
      </c>
      <c r="P1410" t="s">
        <v>124</v>
      </c>
      <c r="Q1410">
        <v>185</v>
      </c>
      <c r="R1410" t="s">
        <v>170</v>
      </c>
      <c r="S1410" t="e" vm="65">
        <f>_FV(-1,"89")</f>
        <v>#VALUE!</v>
      </c>
      <c r="T1410" t="s">
        <v>168</v>
      </c>
    </row>
    <row r="1411" spans="1:20" x14ac:dyDescent="0.3">
      <c r="A1411" t="s">
        <v>20</v>
      </c>
      <c r="B1411" s="1">
        <v>43563</v>
      </c>
      <c r="C1411">
        <v>1</v>
      </c>
      <c r="D1411" t="s">
        <v>95</v>
      </c>
      <c r="E1411" t="s">
        <v>95</v>
      </c>
      <c r="F1411" t="s">
        <v>79</v>
      </c>
      <c r="G1411">
        <v>94</v>
      </c>
      <c r="H1411">
        <v>94</v>
      </c>
      <c r="I1411">
        <v>93</v>
      </c>
      <c r="J1411" t="s">
        <v>64</v>
      </c>
      <c r="K1411" t="s">
        <v>64</v>
      </c>
      <c r="L1411" t="s">
        <v>28</v>
      </c>
      <c r="M1411" t="s">
        <v>386</v>
      </c>
      <c r="N1411" t="s">
        <v>363</v>
      </c>
      <c r="O1411" t="s">
        <v>276</v>
      </c>
      <c r="P1411" t="s">
        <v>115</v>
      </c>
      <c r="Q1411">
        <v>186</v>
      </c>
      <c r="R1411" t="s">
        <v>116</v>
      </c>
      <c r="S1411" t="e" vm="30">
        <f>_FV(-2,"36")</f>
        <v>#VALUE!</v>
      </c>
      <c r="T1411" t="s">
        <v>26</v>
      </c>
    </row>
    <row r="1412" spans="1:20" x14ac:dyDescent="0.3">
      <c r="A1412" t="s">
        <v>20</v>
      </c>
      <c r="B1412" s="1">
        <v>43563</v>
      </c>
      <c r="C1412">
        <v>2</v>
      </c>
      <c r="D1412" t="s">
        <v>58</v>
      </c>
      <c r="E1412" t="s">
        <v>95</v>
      </c>
      <c r="F1412" t="s">
        <v>58</v>
      </c>
      <c r="G1412">
        <v>94</v>
      </c>
      <c r="H1412">
        <v>94</v>
      </c>
      <c r="I1412">
        <v>93</v>
      </c>
      <c r="J1412" t="s">
        <v>64</v>
      </c>
      <c r="K1412" t="s">
        <v>119</v>
      </c>
      <c r="L1412" t="s">
        <v>64</v>
      </c>
      <c r="M1412" t="s">
        <v>363</v>
      </c>
      <c r="N1412" t="s">
        <v>433</v>
      </c>
      <c r="O1412" t="s">
        <v>386</v>
      </c>
      <c r="P1412" t="s">
        <v>70</v>
      </c>
      <c r="Q1412">
        <v>140</v>
      </c>
      <c r="R1412" t="s">
        <v>183</v>
      </c>
      <c r="S1412" t="e" vm="40">
        <f>_FV(-1,"86")</f>
        <v>#VALUE!</v>
      </c>
      <c r="T1412" t="s">
        <v>26</v>
      </c>
    </row>
    <row r="1413" spans="1:20" x14ac:dyDescent="0.3">
      <c r="A1413" t="s">
        <v>20</v>
      </c>
      <c r="B1413" s="1">
        <v>43563</v>
      </c>
      <c r="C1413">
        <v>3</v>
      </c>
      <c r="D1413" t="s">
        <v>95</v>
      </c>
      <c r="E1413" t="s">
        <v>95</v>
      </c>
      <c r="F1413" t="s">
        <v>79</v>
      </c>
      <c r="G1413">
        <v>94</v>
      </c>
      <c r="H1413">
        <v>94</v>
      </c>
      <c r="I1413">
        <v>94</v>
      </c>
      <c r="J1413" t="s">
        <v>119</v>
      </c>
      <c r="K1413" t="s">
        <v>119</v>
      </c>
      <c r="L1413" t="s">
        <v>28</v>
      </c>
      <c r="M1413" t="s">
        <v>283</v>
      </c>
      <c r="N1413" t="s">
        <v>363</v>
      </c>
      <c r="O1413" t="s">
        <v>283</v>
      </c>
      <c r="P1413" t="s">
        <v>133</v>
      </c>
      <c r="Q1413">
        <v>127</v>
      </c>
      <c r="R1413" t="s">
        <v>24</v>
      </c>
      <c r="S1413" t="e" vm="67">
        <f>_FV(-1,"84")</f>
        <v>#VALUE!</v>
      </c>
      <c r="T1413" t="s">
        <v>124</v>
      </c>
    </row>
    <row r="1414" spans="1:20" x14ac:dyDescent="0.3">
      <c r="A1414" t="s">
        <v>20</v>
      </c>
      <c r="B1414" s="1">
        <v>43563</v>
      </c>
      <c r="C1414">
        <v>4</v>
      </c>
      <c r="D1414" t="s">
        <v>22</v>
      </c>
      <c r="E1414" t="s">
        <v>95</v>
      </c>
      <c r="F1414" t="s">
        <v>22</v>
      </c>
      <c r="G1414">
        <v>94</v>
      </c>
      <c r="H1414">
        <v>94</v>
      </c>
      <c r="I1414">
        <v>94</v>
      </c>
      <c r="J1414" t="s">
        <v>28</v>
      </c>
      <c r="K1414" t="s">
        <v>119</v>
      </c>
      <c r="L1414" t="s">
        <v>28</v>
      </c>
      <c r="M1414" t="s">
        <v>23</v>
      </c>
      <c r="N1414" t="s">
        <v>283</v>
      </c>
      <c r="O1414" t="s">
        <v>23</v>
      </c>
      <c r="P1414" t="s">
        <v>105</v>
      </c>
      <c r="Q1414">
        <v>122</v>
      </c>
      <c r="R1414" t="s">
        <v>183</v>
      </c>
      <c r="S1414" t="e" vm="55">
        <f>_FV(-1,"51")</f>
        <v>#VALUE!</v>
      </c>
      <c r="T1414" t="s">
        <v>270</v>
      </c>
    </row>
    <row r="1415" spans="1:20" x14ac:dyDescent="0.3">
      <c r="A1415" t="s">
        <v>20</v>
      </c>
      <c r="B1415" s="1">
        <v>43563</v>
      </c>
      <c r="C1415">
        <v>5</v>
      </c>
      <c r="D1415" t="s">
        <v>136</v>
      </c>
      <c r="E1415" t="s">
        <v>22</v>
      </c>
      <c r="F1415" t="s">
        <v>87</v>
      </c>
      <c r="G1415">
        <v>94</v>
      </c>
      <c r="H1415">
        <v>94</v>
      </c>
      <c r="I1415">
        <v>94</v>
      </c>
      <c r="J1415" t="s">
        <v>81</v>
      </c>
      <c r="K1415" t="s">
        <v>28</v>
      </c>
      <c r="L1415" t="s">
        <v>81</v>
      </c>
      <c r="M1415" t="s">
        <v>29</v>
      </c>
      <c r="N1415" t="s">
        <v>23</v>
      </c>
      <c r="O1415" t="s">
        <v>29</v>
      </c>
      <c r="P1415" t="s">
        <v>115</v>
      </c>
      <c r="Q1415">
        <v>119</v>
      </c>
      <c r="R1415" t="s">
        <v>68</v>
      </c>
      <c r="S1415" t="e" vm="58">
        <f>_FV(0,"96")</f>
        <v>#VALUE!</v>
      </c>
      <c r="T1415" t="s">
        <v>26</v>
      </c>
    </row>
    <row r="1416" spans="1:20" x14ac:dyDescent="0.3">
      <c r="A1416" t="s">
        <v>20</v>
      </c>
      <c r="B1416" s="1">
        <v>43563</v>
      </c>
      <c r="C1416">
        <v>6</v>
      </c>
      <c r="D1416" t="s">
        <v>87</v>
      </c>
      <c r="E1416" t="s">
        <v>136</v>
      </c>
      <c r="F1416" t="s">
        <v>63</v>
      </c>
      <c r="G1416">
        <v>94</v>
      </c>
      <c r="H1416">
        <v>94</v>
      </c>
      <c r="I1416">
        <v>94</v>
      </c>
      <c r="J1416" t="s">
        <v>99</v>
      </c>
      <c r="K1416" t="s">
        <v>81</v>
      </c>
      <c r="L1416" t="s">
        <v>100</v>
      </c>
      <c r="M1416" t="s">
        <v>123</v>
      </c>
      <c r="N1416" t="s">
        <v>90</v>
      </c>
      <c r="O1416" t="s">
        <v>123</v>
      </c>
      <c r="P1416" t="s">
        <v>111</v>
      </c>
      <c r="Q1416">
        <v>120</v>
      </c>
      <c r="R1416" t="s">
        <v>112</v>
      </c>
      <c r="S1416" t="e" vm="87">
        <f>_FV(-1,"85")</f>
        <v>#VALUE!</v>
      </c>
      <c r="T1416" t="s">
        <v>26</v>
      </c>
    </row>
    <row r="1417" spans="1:20" x14ac:dyDescent="0.3">
      <c r="A1417" t="s">
        <v>20</v>
      </c>
      <c r="B1417" s="1">
        <v>43563</v>
      </c>
      <c r="C1417">
        <v>7</v>
      </c>
      <c r="D1417" t="s">
        <v>80</v>
      </c>
      <c r="E1417" t="s">
        <v>87</v>
      </c>
      <c r="F1417" t="s">
        <v>80</v>
      </c>
      <c r="G1417">
        <v>94</v>
      </c>
      <c r="H1417">
        <v>94</v>
      </c>
      <c r="I1417">
        <v>94</v>
      </c>
      <c r="J1417" t="s">
        <v>100</v>
      </c>
      <c r="K1417" t="s">
        <v>81</v>
      </c>
      <c r="L1417" t="s">
        <v>100</v>
      </c>
      <c r="M1417" t="s">
        <v>82</v>
      </c>
      <c r="N1417" t="s">
        <v>123</v>
      </c>
      <c r="O1417" t="s">
        <v>137</v>
      </c>
      <c r="P1417" t="s">
        <v>111</v>
      </c>
      <c r="Q1417">
        <v>135</v>
      </c>
      <c r="R1417" t="s">
        <v>127</v>
      </c>
      <c r="S1417" t="e" vm="63">
        <f>_FV(-2,"11")</f>
        <v>#VALUE!</v>
      </c>
      <c r="T1417" t="s">
        <v>26</v>
      </c>
    </row>
    <row r="1418" spans="1:20" x14ac:dyDescent="0.3">
      <c r="A1418" t="s">
        <v>20</v>
      </c>
      <c r="B1418" s="1">
        <v>43563</v>
      </c>
      <c r="C1418">
        <v>8</v>
      </c>
      <c r="D1418" t="s">
        <v>80</v>
      </c>
      <c r="E1418" t="s">
        <v>63</v>
      </c>
      <c r="F1418" t="s">
        <v>80</v>
      </c>
      <c r="G1418">
        <v>94</v>
      </c>
      <c r="H1418">
        <v>94</v>
      </c>
      <c r="I1418">
        <v>94</v>
      </c>
      <c r="J1418" t="s">
        <v>100</v>
      </c>
      <c r="K1418" t="s">
        <v>100</v>
      </c>
      <c r="L1418" t="s">
        <v>89</v>
      </c>
      <c r="M1418" t="s">
        <v>209</v>
      </c>
      <c r="N1418" t="s">
        <v>209</v>
      </c>
      <c r="O1418" t="s">
        <v>137</v>
      </c>
      <c r="P1418" t="s">
        <v>76</v>
      </c>
      <c r="Q1418">
        <v>133</v>
      </c>
      <c r="R1418" t="s">
        <v>86</v>
      </c>
      <c r="S1418" t="e" vm="33">
        <f>_FV(-1,"50")</f>
        <v>#VALUE!</v>
      </c>
      <c r="T1418" t="s">
        <v>26</v>
      </c>
    </row>
    <row r="1419" spans="1:20" x14ac:dyDescent="0.3">
      <c r="A1419" t="s">
        <v>20</v>
      </c>
      <c r="B1419" s="1">
        <v>43563</v>
      </c>
      <c r="C1419">
        <v>9</v>
      </c>
      <c r="D1419" t="s">
        <v>63</v>
      </c>
      <c r="E1419" t="s">
        <v>87</v>
      </c>
      <c r="F1419" t="s">
        <v>80</v>
      </c>
      <c r="G1419">
        <v>94</v>
      </c>
      <c r="H1419">
        <v>94</v>
      </c>
      <c r="I1419">
        <v>94</v>
      </c>
      <c r="J1419" t="s">
        <v>100</v>
      </c>
      <c r="K1419" t="s">
        <v>99</v>
      </c>
      <c r="L1419" t="s">
        <v>100</v>
      </c>
      <c r="M1419" t="s">
        <v>141</v>
      </c>
      <c r="N1419" t="s">
        <v>141</v>
      </c>
      <c r="O1419" t="s">
        <v>209</v>
      </c>
      <c r="P1419" t="s">
        <v>70</v>
      </c>
      <c r="Q1419">
        <v>126</v>
      </c>
      <c r="R1419" t="s">
        <v>128</v>
      </c>
      <c r="S1419" t="e" vm="37">
        <f>_FV(0,"43")</f>
        <v>#VALUE!</v>
      </c>
      <c r="T1419" t="s">
        <v>26</v>
      </c>
    </row>
    <row r="1420" spans="1:20" x14ac:dyDescent="0.3">
      <c r="A1420" t="s">
        <v>20</v>
      </c>
      <c r="B1420" s="1">
        <v>43563</v>
      </c>
      <c r="C1420">
        <v>14</v>
      </c>
      <c r="D1420" t="s">
        <v>261</v>
      </c>
      <c r="E1420" t="s">
        <v>261</v>
      </c>
      <c r="F1420" t="s">
        <v>114</v>
      </c>
      <c r="G1420">
        <v>78</v>
      </c>
      <c r="H1420">
        <v>92</v>
      </c>
      <c r="I1420">
        <v>76</v>
      </c>
      <c r="J1420" t="s">
        <v>62</v>
      </c>
      <c r="K1420" t="s">
        <v>72</v>
      </c>
      <c r="L1420" t="s">
        <v>73</v>
      </c>
      <c r="M1420" t="s">
        <v>329</v>
      </c>
      <c r="N1420" t="s">
        <v>357</v>
      </c>
      <c r="O1420" t="s">
        <v>329</v>
      </c>
      <c r="P1420" t="s">
        <v>70</v>
      </c>
      <c r="Q1420">
        <v>133</v>
      </c>
      <c r="R1420" t="s">
        <v>68</v>
      </c>
      <c r="S1420" t="s">
        <v>503</v>
      </c>
      <c r="T1420" t="s">
        <v>26</v>
      </c>
    </row>
    <row r="1421" spans="1:20" x14ac:dyDescent="0.3">
      <c r="A1421" t="s">
        <v>20</v>
      </c>
      <c r="B1421" s="1">
        <v>43563</v>
      </c>
      <c r="C1421">
        <v>10</v>
      </c>
      <c r="D1421" t="s">
        <v>63</v>
      </c>
      <c r="E1421" t="s">
        <v>63</v>
      </c>
      <c r="F1421" t="s">
        <v>80</v>
      </c>
      <c r="G1421">
        <v>94</v>
      </c>
      <c r="H1421">
        <v>94</v>
      </c>
      <c r="I1421">
        <v>94</v>
      </c>
      <c r="J1421" t="s">
        <v>99</v>
      </c>
      <c r="K1421" t="s">
        <v>99</v>
      </c>
      <c r="L1421" t="s">
        <v>100</v>
      </c>
      <c r="M1421" t="s">
        <v>188</v>
      </c>
      <c r="N1421" t="s">
        <v>188</v>
      </c>
      <c r="O1421" t="s">
        <v>122</v>
      </c>
      <c r="P1421" t="s">
        <v>133</v>
      </c>
      <c r="Q1421">
        <v>128</v>
      </c>
      <c r="R1421" t="s">
        <v>173</v>
      </c>
      <c r="S1421" t="s">
        <v>1099</v>
      </c>
      <c r="T1421" t="s">
        <v>26</v>
      </c>
    </row>
    <row r="1422" spans="1:20" x14ac:dyDescent="0.3">
      <c r="A1422" t="s">
        <v>20</v>
      </c>
      <c r="B1422" s="1">
        <v>43563</v>
      </c>
      <c r="C1422">
        <v>11</v>
      </c>
      <c r="D1422" t="s">
        <v>88</v>
      </c>
      <c r="E1422" t="s">
        <v>88</v>
      </c>
      <c r="F1422" t="s">
        <v>63</v>
      </c>
      <c r="G1422">
        <v>94</v>
      </c>
      <c r="H1422">
        <v>94</v>
      </c>
      <c r="I1422">
        <v>94</v>
      </c>
      <c r="J1422" t="s">
        <v>73</v>
      </c>
      <c r="K1422" t="s">
        <v>109</v>
      </c>
      <c r="L1422" t="s">
        <v>99</v>
      </c>
      <c r="M1422" t="s">
        <v>306</v>
      </c>
      <c r="N1422" t="s">
        <v>306</v>
      </c>
      <c r="O1422" t="s">
        <v>188</v>
      </c>
      <c r="P1422" t="s">
        <v>83</v>
      </c>
      <c r="Q1422">
        <v>114</v>
      </c>
      <c r="R1422" t="s">
        <v>173</v>
      </c>
      <c r="S1422" t="s">
        <v>1100</v>
      </c>
      <c r="T1422" t="s">
        <v>26</v>
      </c>
    </row>
    <row r="1423" spans="1:20" x14ac:dyDescent="0.3">
      <c r="A1423" t="s">
        <v>20</v>
      </c>
      <c r="B1423" s="1">
        <v>43563</v>
      </c>
      <c r="C1423">
        <v>12</v>
      </c>
      <c r="D1423" t="s">
        <v>114</v>
      </c>
      <c r="E1423" t="s">
        <v>157</v>
      </c>
      <c r="F1423" t="s">
        <v>88</v>
      </c>
      <c r="G1423">
        <v>89</v>
      </c>
      <c r="H1423">
        <v>94</v>
      </c>
      <c r="I1423">
        <v>89</v>
      </c>
      <c r="J1423" t="s">
        <v>80</v>
      </c>
      <c r="K1423" t="s">
        <v>58</v>
      </c>
      <c r="L1423" t="s">
        <v>109</v>
      </c>
      <c r="M1423" t="s">
        <v>386</v>
      </c>
      <c r="N1423" t="s">
        <v>386</v>
      </c>
      <c r="O1423" t="s">
        <v>306</v>
      </c>
      <c r="P1423" t="s">
        <v>115</v>
      </c>
      <c r="Q1423">
        <v>139</v>
      </c>
      <c r="R1423" t="s">
        <v>182</v>
      </c>
      <c r="S1423" t="s">
        <v>1101</v>
      </c>
      <c r="T1423" t="s">
        <v>26</v>
      </c>
    </row>
    <row r="1424" spans="1:20" x14ac:dyDescent="0.3">
      <c r="A1424" t="s">
        <v>20</v>
      </c>
      <c r="B1424" s="1">
        <v>43563</v>
      </c>
      <c r="C1424">
        <v>13</v>
      </c>
      <c r="D1424" t="s">
        <v>114</v>
      </c>
      <c r="E1424" t="s">
        <v>272</v>
      </c>
      <c r="F1424" t="s">
        <v>149</v>
      </c>
      <c r="G1424">
        <v>91</v>
      </c>
      <c r="H1424">
        <v>92</v>
      </c>
      <c r="I1424">
        <v>89</v>
      </c>
      <c r="J1424" t="s">
        <v>22</v>
      </c>
      <c r="K1424" t="s">
        <v>58</v>
      </c>
      <c r="L1424" t="s">
        <v>73</v>
      </c>
      <c r="M1424" t="s">
        <v>357</v>
      </c>
      <c r="N1424" t="s">
        <v>407</v>
      </c>
      <c r="O1424" t="s">
        <v>357</v>
      </c>
      <c r="P1424" t="s">
        <v>268</v>
      </c>
      <c r="Q1424">
        <v>128</v>
      </c>
      <c r="R1424" t="s">
        <v>182</v>
      </c>
      <c r="S1424" t="s">
        <v>1102</v>
      </c>
      <c r="T1424" t="s">
        <v>174</v>
      </c>
    </row>
    <row r="1425" spans="1:20" x14ac:dyDescent="0.3">
      <c r="A1425" t="s">
        <v>20</v>
      </c>
      <c r="B1425" s="1">
        <v>43563</v>
      </c>
      <c r="C1425">
        <v>15</v>
      </c>
      <c r="D1425" t="s">
        <v>264</v>
      </c>
      <c r="E1425" t="s">
        <v>335</v>
      </c>
      <c r="F1425" t="s">
        <v>275</v>
      </c>
      <c r="G1425">
        <v>68</v>
      </c>
      <c r="H1425">
        <v>78</v>
      </c>
      <c r="I1425">
        <v>66</v>
      </c>
      <c r="J1425" t="s">
        <v>73</v>
      </c>
      <c r="K1425" t="s">
        <v>62</v>
      </c>
      <c r="L1425" t="s">
        <v>100</v>
      </c>
      <c r="M1425" t="s">
        <v>188</v>
      </c>
      <c r="N1425" t="s">
        <v>329</v>
      </c>
      <c r="O1425" t="s">
        <v>188</v>
      </c>
      <c r="P1425" t="s">
        <v>268</v>
      </c>
      <c r="Q1425">
        <v>150</v>
      </c>
      <c r="R1425" t="s">
        <v>403</v>
      </c>
      <c r="S1425" t="s">
        <v>1103</v>
      </c>
      <c r="T1425" t="s">
        <v>26</v>
      </c>
    </row>
    <row r="1426" spans="1:20" x14ac:dyDescent="0.3">
      <c r="A1426" t="s">
        <v>20</v>
      </c>
      <c r="B1426" s="1">
        <v>43563</v>
      </c>
      <c r="C1426">
        <v>16</v>
      </c>
      <c r="D1426" t="s">
        <v>47</v>
      </c>
      <c r="E1426" t="s">
        <v>317</v>
      </c>
      <c r="F1426" t="s">
        <v>48</v>
      </c>
      <c r="G1426">
        <v>67</v>
      </c>
      <c r="H1426">
        <v>70</v>
      </c>
      <c r="I1426">
        <v>62</v>
      </c>
      <c r="J1426" t="s">
        <v>63</v>
      </c>
      <c r="K1426" t="s">
        <v>79</v>
      </c>
      <c r="L1426" t="s">
        <v>49</v>
      </c>
      <c r="M1426" t="s">
        <v>150</v>
      </c>
      <c r="N1426" t="s">
        <v>188</v>
      </c>
      <c r="O1426" t="s">
        <v>150</v>
      </c>
      <c r="P1426" t="s">
        <v>86</v>
      </c>
      <c r="Q1426">
        <v>215</v>
      </c>
      <c r="R1426" t="s">
        <v>262</v>
      </c>
      <c r="S1426" t="s">
        <v>1104</v>
      </c>
      <c r="T1426" t="s">
        <v>26</v>
      </c>
    </row>
    <row r="1427" spans="1:20" x14ac:dyDescent="0.3">
      <c r="A1427" t="s">
        <v>20</v>
      </c>
      <c r="B1427" s="1">
        <v>43563</v>
      </c>
      <c r="C1427">
        <v>17</v>
      </c>
      <c r="D1427" t="s">
        <v>208</v>
      </c>
      <c r="E1427" t="s">
        <v>317</v>
      </c>
      <c r="F1427" t="s">
        <v>250</v>
      </c>
      <c r="G1427">
        <v>69</v>
      </c>
      <c r="H1427">
        <v>74</v>
      </c>
      <c r="I1427">
        <v>64</v>
      </c>
      <c r="J1427" t="s">
        <v>65</v>
      </c>
      <c r="K1427" t="s">
        <v>118</v>
      </c>
      <c r="L1427" t="s">
        <v>100</v>
      </c>
      <c r="M1427" t="s">
        <v>66</v>
      </c>
      <c r="N1427" t="s">
        <v>150</v>
      </c>
      <c r="O1427" t="s">
        <v>232</v>
      </c>
      <c r="P1427" t="s">
        <v>40</v>
      </c>
      <c r="Q1427">
        <v>203</v>
      </c>
      <c r="R1427" t="s">
        <v>55</v>
      </c>
      <c r="S1427" t="s">
        <v>1105</v>
      </c>
      <c r="T1427" t="s">
        <v>26</v>
      </c>
    </row>
    <row r="1428" spans="1:20" x14ac:dyDescent="0.3">
      <c r="A1428" t="s">
        <v>20</v>
      </c>
      <c r="B1428" s="1">
        <v>43563</v>
      </c>
      <c r="C1428">
        <v>18</v>
      </c>
      <c r="D1428" t="s">
        <v>385</v>
      </c>
      <c r="E1428" t="s">
        <v>264</v>
      </c>
      <c r="F1428" t="s">
        <v>256</v>
      </c>
      <c r="G1428">
        <v>76</v>
      </c>
      <c r="H1428">
        <v>76</v>
      </c>
      <c r="I1428">
        <v>63</v>
      </c>
      <c r="J1428" t="s">
        <v>80</v>
      </c>
      <c r="K1428" t="s">
        <v>80</v>
      </c>
      <c r="L1428" t="s">
        <v>361</v>
      </c>
      <c r="M1428" t="s">
        <v>51</v>
      </c>
      <c r="N1428" t="s">
        <v>132</v>
      </c>
      <c r="O1428" t="s">
        <v>51</v>
      </c>
      <c r="P1428" t="s">
        <v>104</v>
      </c>
      <c r="Q1428">
        <v>197</v>
      </c>
      <c r="R1428" t="s">
        <v>164</v>
      </c>
      <c r="S1428" t="s">
        <v>1106</v>
      </c>
      <c r="T1428" t="s">
        <v>26</v>
      </c>
    </row>
    <row r="1429" spans="1:20" x14ac:dyDescent="0.3">
      <c r="A1429" t="s">
        <v>20</v>
      </c>
      <c r="B1429" s="1">
        <v>43563</v>
      </c>
      <c r="C1429">
        <v>19</v>
      </c>
      <c r="D1429" t="s">
        <v>196</v>
      </c>
      <c r="E1429" t="s">
        <v>335</v>
      </c>
      <c r="F1429" t="s">
        <v>196</v>
      </c>
      <c r="G1429">
        <v>76</v>
      </c>
      <c r="H1429">
        <v>76</v>
      </c>
      <c r="I1429">
        <v>65</v>
      </c>
      <c r="J1429" t="s">
        <v>28</v>
      </c>
      <c r="K1429" t="s">
        <v>79</v>
      </c>
      <c r="L1429" t="s">
        <v>49</v>
      </c>
      <c r="M1429" t="s">
        <v>197</v>
      </c>
      <c r="N1429" t="s">
        <v>51</v>
      </c>
      <c r="O1429" t="s">
        <v>750</v>
      </c>
      <c r="P1429" t="s">
        <v>183</v>
      </c>
      <c r="Q1429">
        <v>155</v>
      </c>
      <c r="R1429" t="s">
        <v>248</v>
      </c>
      <c r="S1429" t="s">
        <v>1107</v>
      </c>
      <c r="T1429" t="s">
        <v>26</v>
      </c>
    </row>
    <row r="1430" spans="1:20" x14ac:dyDescent="0.3">
      <c r="A1430" t="s">
        <v>20</v>
      </c>
      <c r="B1430" s="1">
        <v>43563</v>
      </c>
      <c r="C1430">
        <v>20</v>
      </c>
      <c r="D1430" t="s">
        <v>286</v>
      </c>
      <c r="E1430" t="s">
        <v>186</v>
      </c>
      <c r="F1430" t="s">
        <v>286</v>
      </c>
      <c r="G1430">
        <v>83</v>
      </c>
      <c r="H1430">
        <v>83</v>
      </c>
      <c r="I1430">
        <v>76</v>
      </c>
      <c r="J1430" t="s">
        <v>28</v>
      </c>
      <c r="K1430" t="s">
        <v>22</v>
      </c>
      <c r="L1430" t="s">
        <v>81</v>
      </c>
      <c r="M1430" t="s">
        <v>51</v>
      </c>
      <c r="N1430" t="s">
        <v>39</v>
      </c>
      <c r="O1430" t="s">
        <v>153</v>
      </c>
      <c r="P1430" t="s">
        <v>268</v>
      </c>
      <c r="Q1430">
        <v>141</v>
      </c>
      <c r="R1430" t="s">
        <v>248</v>
      </c>
      <c r="S1430" t="s">
        <v>1108</v>
      </c>
      <c r="T1430" t="s">
        <v>26</v>
      </c>
    </row>
    <row r="1431" spans="1:20" x14ac:dyDescent="0.3">
      <c r="A1431" t="s">
        <v>20</v>
      </c>
      <c r="B1431" s="1">
        <v>43563</v>
      </c>
      <c r="C1431">
        <v>21</v>
      </c>
      <c r="D1431" t="s">
        <v>333</v>
      </c>
      <c r="E1431" t="s">
        <v>286</v>
      </c>
      <c r="F1431" t="s">
        <v>156</v>
      </c>
      <c r="G1431">
        <v>82</v>
      </c>
      <c r="H1431">
        <v>86</v>
      </c>
      <c r="I1431">
        <v>82</v>
      </c>
      <c r="J1431" t="s">
        <v>89</v>
      </c>
      <c r="K1431" t="s">
        <v>109</v>
      </c>
      <c r="L1431" t="s">
        <v>36</v>
      </c>
      <c r="M1431" t="s">
        <v>298</v>
      </c>
      <c r="N1431" t="s">
        <v>59</v>
      </c>
      <c r="O1431" t="s">
        <v>51</v>
      </c>
      <c r="P1431" t="s">
        <v>138</v>
      </c>
      <c r="Q1431">
        <v>186</v>
      </c>
      <c r="R1431" t="s">
        <v>40</v>
      </c>
      <c r="S1431" t="s">
        <v>1109</v>
      </c>
      <c r="T1431" t="s">
        <v>26</v>
      </c>
    </row>
    <row r="1432" spans="1:20" x14ac:dyDescent="0.3">
      <c r="A1432" t="s">
        <v>20</v>
      </c>
      <c r="B1432" s="1">
        <v>43563</v>
      </c>
      <c r="C1432">
        <v>22</v>
      </c>
      <c r="D1432" t="s">
        <v>187</v>
      </c>
      <c r="E1432" t="s">
        <v>239</v>
      </c>
      <c r="F1432" t="s">
        <v>356</v>
      </c>
      <c r="G1432">
        <v>84</v>
      </c>
      <c r="H1432">
        <v>84</v>
      </c>
      <c r="I1432">
        <v>81</v>
      </c>
      <c r="J1432" t="s">
        <v>73</v>
      </c>
      <c r="K1432" t="s">
        <v>73</v>
      </c>
      <c r="L1432" t="s">
        <v>89</v>
      </c>
      <c r="M1432" t="s">
        <v>45</v>
      </c>
      <c r="N1432" t="s">
        <v>45</v>
      </c>
      <c r="O1432" t="s">
        <v>298</v>
      </c>
      <c r="P1432" t="s">
        <v>70</v>
      </c>
      <c r="Q1432">
        <v>163</v>
      </c>
      <c r="R1432" t="s">
        <v>364</v>
      </c>
      <c r="S1432" t="s">
        <v>1110</v>
      </c>
      <c r="T1432" t="s">
        <v>26</v>
      </c>
    </row>
    <row r="1433" spans="1:20" x14ac:dyDescent="0.3">
      <c r="A1433" t="s">
        <v>20</v>
      </c>
      <c r="B1433" s="1">
        <v>43563</v>
      </c>
      <c r="C1433">
        <v>23</v>
      </c>
      <c r="D1433" t="s">
        <v>286</v>
      </c>
      <c r="E1433" t="s">
        <v>187</v>
      </c>
      <c r="F1433" t="s">
        <v>286</v>
      </c>
      <c r="G1433">
        <v>84</v>
      </c>
      <c r="H1433">
        <v>85</v>
      </c>
      <c r="I1433">
        <v>84</v>
      </c>
      <c r="J1433" t="s">
        <v>119</v>
      </c>
      <c r="K1433" t="s">
        <v>109</v>
      </c>
      <c r="L1433" t="s">
        <v>119</v>
      </c>
      <c r="M1433" t="s">
        <v>209</v>
      </c>
      <c r="N1433" t="s">
        <v>209</v>
      </c>
      <c r="O1433" t="s">
        <v>45</v>
      </c>
      <c r="P1433" t="s">
        <v>77</v>
      </c>
      <c r="Q1433">
        <v>178</v>
      </c>
      <c r="R1433" t="s">
        <v>40</v>
      </c>
      <c r="S1433" t="e" vm="27">
        <f>_FV(-3,"53")</f>
        <v>#VALUE!</v>
      </c>
      <c r="T1433" t="s">
        <v>26</v>
      </c>
    </row>
    <row r="1434" spans="1:20" x14ac:dyDescent="0.3">
      <c r="A1434" t="s">
        <v>20</v>
      </c>
      <c r="B1434" s="1">
        <v>43564</v>
      </c>
      <c r="C1434">
        <v>0</v>
      </c>
      <c r="D1434" t="s">
        <v>272</v>
      </c>
      <c r="E1434" t="s">
        <v>286</v>
      </c>
      <c r="F1434" t="s">
        <v>272</v>
      </c>
      <c r="G1434">
        <v>87</v>
      </c>
      <c r="H1434">
        <v>87</v>
      </c>
      <c r="I1434">
        <v>84</v>
      </c>
      <c r="J1434" t="s">
        <v>119</v>
      </c>
      <c r="K1434" t="s">
        <v>119</v>
      </c>
      <c r="L1434" t="s">
        <v>64</v>
      </c>
      <c r="M1434" t="s">
        <v>193</v>
      </c>
      <c r="N1434" t="s">
        <v>193</v>
      </c>
      <c r="O1434" t="s">
        <v>209</v>
      </c>
      <c r="P1434" t="s">
        <v>70</v>
      </c>
      <c r="Q1434">
        <v>165</v>
      </c>
      <c r="R1434" t="s">
        <v>30</v>
      </c>
      <c r="S1434" t="e" vm="27">
        <f>_FV(-3,"53")</f>
        <v>#VALUE!</v>
      </c>
      <c r="T1434" t="s">
        <v>26</v>
      </c>
    </row>
    <row r="1435" spans="1:20" x14ac:dyDescent="0.3">
      <c r="A1435" t="s">
        <v>20</v>
      </c>
      <c r="B1435" s="1">
        <v>43564</v>
      </c>
      <c r="C1435">
        <v>1</v>
      </c>
      <c r="D1435" t="s">
        <v>114</v>
      </c>
      <c r="E1435" t="s">
        <v>272</v>
      </c>
      <c r="F1435" t="s">
        <v>114</v>
      </c>
      <c r="G1435">
        <v>89</v>
      </c>
      <c r="H1435">
        <v>89</v>
      </c>
      <c r="I1435">
        <v>87</v>
      </c>
      <c r="J1435" t="s">
        <v>73</v>
      </c>
      <c r="K1435" t="s">
        <v>73</v>
      </c>
      <c r="L1435" t="s">
        <v>119</v>
      </c>
      <c r="M1435" t="s">
        <v>306</v>
      </c>
      <c r="N1435" t="s">
        <v>306</v>
      </c>
      <c r="O1435" t="s">
        <v>193</v>
      </c>
      <c r="P1435" t="s">
        <v>133</v>
      </c>
      <c r="Q1435">
        <v>145</v>
      </c>
      <c r="R1435" t="s">
        <v>68</v>
      </c>
      <c r="S1435" t="e" vm="51">
        <f>_FV(-3,"22")</f>
        <v>#VALUE!</v>
      </c>
      <c r="T1435" t="s">
        <v>26</v>
      </c>
    </row>
    <row r="1436" spans="1:20" x14ac:dyDescent="0.3">
      <c r="A1436" t="s">
        <v>20</v>
      </c>
      <c r="B1436" s="1">
        <v>43564</v>
      </c>
      <c r="C1436">
        <v>2</v>
      </c>
      <c r="D1436" t="s">
        <v>121</v>
      </c>
      <c r="E1436" t="s">
        <v>114</v>
      </c>
      <c r="F1436" t="s">
        <v>121</v>
      </c>
      <c r="G1436">
        <v>91</v>
      </c>
      <c r="H1436">
        <v>91</v>
      </c>
      <c r="I1436">
        <v>89</v>
      </c>
      <c r="J1436" t="s">
        <v>119</v>
      </c>
      <c r="K1436" t="s">
        <v>73</v>
      </c>
      <c r="L1436" t="s">
        <v>119</v>
      </c>
      <c r="M1436" t="s">
        <v>329</v>
      </c>
      <c r="N1436" t="s">
        <v>329</v>
      </c>
      <c r="O1436" t="s">
        <v>306</v>
      </c>
      <c r="P1436" t="s">
        <v>115</v>
      </c>
      <c r="Q1436">
        <v>121</v>
      </c>
      <c r="R1436" t="s">
        <v>127</v>
      </c>
      <c r="S1436" t="e" vm="23">
        <f>_FV(-3,"54")</f>
        <v>#VALUE!</v>
      </c>
      <c r="T1436" t="s">
        <v>26</v>
      </c>
    </row>
    <row r="1437" spans="1:20" x14ac:dyDescent="0.3">
      <c r="A1437" t="s">
        <v>20</v>
      </c>
      <c r="B1437" s="1">
        <v>43564</v>
      </c>
      <c r="C1437">
        <v>3</v>
      </c>
      <c r="D1437" t="s">
        <v>88</v>
      </c>
      <c r="E1437" t="s">
        <v>71</v>
      </c>
      <c r="F1437" t="s">
        <v>88</v>
      </c>
      <c r="G1437">
        <v>92</v>
      </c>
      <c r="H1437">
        <v>92</v>
      </c>
      <c r="I1437">
        <v>91</v>
      </c>
      <c r="J1437" t="s">
        <v>64</v>
      </c>
      <c r="K1437" t="s">
        <v>65</v>
      </c>
      <c r="L1437" t="s">
        <v>28</v>
      </c>
      <c r="M1437" t="s">
        <v>311</v>
      </c>
      <c r="N1437" t="s">
        <v>273</v>
      </c>
      <c r="O1437" t="s">
        <v>311</v>
      </c>
      <c r="P1437" t="s">
        <v>70</v>
      </c>
      <c r="Q1437">
        <v>120</v>
      </c>
      <c r="R1437" t="s">
        <v>183</v>
      </c>
      <c r="S1437" t="e" vm="27">
        <f>_FV(-3,"53")</f>
        <v>#VALUE!</v>
      </c>
      <c r="T1437" t="s">
        <v>26</v>
      </c>
    </row>
    <row r="1438" spans="1:20" x14ac:dyDescent="0.3">
      <c r="A1438" t="s">
        <v>20</v>
      </c>
      <c r="B1438" s="1">
        <v>43564</v>
      </c>
      <c r="C1438">
        <v>4</v>
      </c>
      <c r="D1438" t="s">
        <v>62</v>
      </c>
      <c r="E1438" t="s">
        <v>88</v>
      </c>
      <c r="F1438" t="s">
        <v>95</v>
      </c>
      <c r="G1438">
        <v>93</v>
      </c>
      <c r="H1438">
        <v>93</v>
      </c>
      <c r="I1438">
        <v>92</v>
      </c>
      <c r="J1438" t="s">
        <v>64</v>
      </c>
      <c r="K1438" t="s">
        <v>64</v>
      </c>
      <c r="L1438" t="s">
        <v>28</v>
      </c>
      <c r="M1438" t="s">
        <v>188</v>
      </c>
      <c r="N1438" t="s">
        <v>311</v>
      </c>
      <c r="O1438" t="s">
        <v>188</v>
      </c>
      <c r="P1438" t="s">
        <v>115</v>
      </c>
      <c r="Q1438">
        <v>124</v>
      </c>
      <c r="R1438" t="s">
        <v>127</v>
      </c>
      <c r="S1438" t="e" vm="57">
        <f>_FV(-3,"48")</f>
        <v>#VALUE!</v>
      </c>
      <c r="T1438" t="s">
        <v>26</v>
      </c>
    </row>
    <row r="1439" spans="1:20" x14ac:dyDescent="0.3">
      <c r="A1439" t="s">
        <v>20</v>
      </c>
      <c r="B1439" s="1">
        <v>43564</v>
      </c>
      <c r="C1439">
        <v>5</v>
      </c>
      <c r="D1439" t="s">
        <v>88</v>
      </c>
      <c r="E1439" t="s">
        <v>88</v>
      </c>
      <c r="F1439" t="s">
        <v>95</v>
      </c>
      <c r="G1439">
        <v>93</v>
      </c>
      <c r="H1439">
        <v>93</v>
      </c>
      <c r="I1439">
        <v>93</v>
      </c>
      <c r="J1439" t="s">
        <v>65</v>
      </c>
      <c r="K1439" t="s">
        <v>65</v>
      </c>
      <c r="L1439" t="s">
        <v>64</v>
      </c>
      <c r="M1439" t="s">
        <v>96</v>
      </c>
      <c r="N1439" t="s">
        <v>188</v>
      </c>
      <c r="O1439" t="s">
        <v>96</v>
      </c>
      <c r="P1439" t="s">
        <v>105</v>
      </c>
      <c r="Q1439">
        <v>128</v>
      </c>
      <c r="R1439" t="s">
        <v>147</v>
      </c>
      <c r="S1439" t="e" vm="37">
        <f>_FV(-3,"43")</f>
        <v>#VALUE!</v>
      </c>
      <c r="T1439" t="s">
        <v>26</v>
      </c>
    </row>
    <row r="1440" spans="1:20" x14ac:dyDescent="0.3">
      <c r="A1440" t="s">
        <v>20</v>
      </c>
      <c r="B1440" s="1">
        <v>43564</v>
      </c>
      <c r="C1440">
        <v>6</v>
      </c>
      <c r="D1440" t="s">
        <v>95</v>
      </c>
      <c r="E1440" t="s">
        <v>88</v>
      </c>
      <c r="F1440" t="s">
        <v>95</v>
      </c>
      <c r="G1440">
        <v>93</v>
      </c>
      <c r="H1440">
        <v>93</v>
      </c>
      <c r="I1440">
        <v>93</v>
      </c>
      <c r="J1440" t="s">
        <v>64</v>
      </c>
      <c r="K1440" t="s">
        <v>65</v>
      </c>
      <c r="L1440" t="s">
        <v>64</v>
      </c>
      <c r="M1440" t="s">
        <v>254</v>
      </c>
      <c r="N1440" t="s">
        <v>96</v>
      </c>
      <c r="O1440" t="s">
        <v>254</v>
      </c>
      <c r="P1440" t="s">
        <v>115</v>
      </c>
      <c r="Q1440">
        <v>128</v>
      </c>
      <c r="R1440" t="s">
        <v>24</v>
      </c>
      <c r="S1440" t="e" vm="39">
        <f>_FV(-3,"46")</f>
        <v>#VALUE!</v>
      </c>
      <c r="T1440" t="s">
        <v>26</v>
      </c>
    </row>
    <row r="1441" spans="1:20" x14ac:dyDescent="0.3">
      <c r="A1441" t="s">
        <v>20</v>
      </c>
      <c r="B1441" s="1">
        <v>43564</v>
      </c>
      <c r="C1441">
        <v>7</v>
      </c>
      <c r="D1441" t="s">
        <v>95</v>
      </c>
      <c r="E1441" t="s">
        <v>95</v>
      </c>
      <c r="F1441" t="s">
        <v>58</v>
      </c>
      <c r="G1441">
        <v>93</v>
      </c>
      <c r="H1441">
        <v>93</v>
      </c>
      <c r="I1441">
        <v>93</v>
      </c>
      <c r="J1441" t="s">
        <v>64</v>
      </c>
      <c r="K1441" t="s">
        <v>119</v>
      </c>
      <c r="L1441" t="s">
        <v>64</v>
      </c>
      <c r="M1441" t="s">
        <v>150</v>
      </c>
      <c r="N1441" t="s">
        <v>150</v>
      </c>
      <c r="O1441" t="s">
        <v>227</v>
      </c>
      <c r="P1441" t="s">
        <v>111</v>
      </c>
      <c r="Q1441">
        <v>123</v>
      </c>
      <c r="R1441" t="s">
        <v>182</v>
      </c>
      <c r="S1441" t="e" vm="83">
        <f>_FV(-3,"29")</f>
        <v>#VALUE!</v>
      </c>
      <c r="T1441" t="s">
        <v>26</v>
      </c>
    </row>
    <row r="1442" spans="1:20" x14ac:dyDescent="0.3">
      <c r="A1442" t="s">
        <v>20</v>
      </c>
      <c r="B1442" s="1">
        <v>43564</v>
      </c>
      <c r="C1442">
        <v>8</v>
      </c>
      <c r="D1442" t="s">
        <v>58</v>
      </c>
      <c r="E1442" t="s">
        <v>95</v>
      </c>
      <c r="F1442" t="s">
        <v>58</v>
      </c>
      <c r="G1442">
        <v>93</v>
      </c>
      <c r="H1442">
        <v>93</v>
      </c>
      <c r="I1442">
        <v>93</v>
      </c>
      <c r="J1442" t="s">
        <v>28</v>
      </c>
      <c r="K1442" t="s">
        <v>64</v>
      </c>
      <c r="L1442" t="s">
        <v>28</v>
      </c>
      <c r="M1442" t="s">
        <v>123</v>
      </c>
      <c r="N1442" t="s">
        <v>96</v>
      </c>
      <c r="O1442" t="s">
        <v>150</v>
      </c>
      <c r="P1442" t="s">
        <v>268</v>
      </c>
      <c r="Q1442">
        <v>120</v>
      </c>
      <c r="R1442" t="s">
        <v>112</v>
      </c>
      <c r="S1442" t="e" vm="45">
        <f>_FV(-2,"60")</f>
        <v>#VALUE!</v>
      </c>
      <c r="T1442" t="s">
        <v>26</v>
      </c>
    </row>
    <row r="1443" spans="1:20" x14ac:dyDescent="0.3">
      <c r="A1443" t="s">
        <v>20</v>
      </c>
      <c r="B1443" s="1">
        <v>43564</v>
      </c>
      <c r="C1443">
        <v>14</v>
      </c>
      <c r="D1443" t="s">
        <v>114</v>
      </c>
      <c r="E1443" t="s">
        <v>157</v>
      </c>
      <c r="F1443" t="s">
        <v>135</v>
      </c>
      <c r="G1443">
        <v>91</v>
      </c>
      <c r="H1443">
        <v>93</v>
      </c>
      <c r="I1443">
        <v>89</v>
      </c>
      <c r="J1443" t="s">
        <v>87</v>
      </c>
      <c r="K1443" t="s">
        <v>62</v>
      </c>
      <c r="L1443" t="s">
        <v>73</v>
      </c>
      <c r="M1443" t="s">
        <v>273</v>
      </c>
      <c r="N1443" t="s">
        <v>282</v>
      </c>
      <c r="O1443" t="s">
        <v>273</v>
      </c>
      <c r="P1443" t="s">
        <v>183</v>
      </c>
      <c r="Q1443">
        <v>113</v>
      </c>
      <c r="R1443" t="s">
        <v>198</v>
      </c>
      <c r="S1443" t="s">
        <v>1111</v>
      </c>
      <c r="T1443" t="s">
        <v>26</v>
      </c>
    </row>
    <row r="1444" spans="1:20" x14ac:dyDescent="0.3">
      <c r="A1444" t="s">
        <v>20</v>
      </c>
      <c r="B1444" s="1">
        <v>43564</v>
      </c>
      <c r="C1444">
        <v>9</v>
      </c>
      <c r="D1444" t="s">
        <v>136</v>
      </c>
      <c r="E1444" t="s">
        <v>58</v>
      </c>
      <c r="F1444" t="s">
        <v>136</v>
      </c>
      <c r="G1444">
        <v>94</v>
      </c>
      <c r="H1444">
        <v>94</v>
      </c>
      <c r="I1444">
        <v>93</v>
      </c>
      <c r="J1444" t="s">
        <v>81</v>
      </c>
      <c r="K1444" t="s">
        <v>64</v>
      </c>
      <c r="L1444" t="s">
        <v>81</v>
      </c>
      <c r="M1444" t="s">
        <v>123</v>
      </c>
      <c r="N1444" t="s">
        <v>96</v>
      </c>
      <c r="O1444" t="s">
        <v>82</v>
      </c>
      <c r="P1444" t="s">
        <v>138</v>
      </c>
      <c r="Q1444">
        <v>119</v>
      </c>
      <c r="R1444" t="s">
        <v>40</v>
      </c>
      <c r="S1444" t="e" vm="47">
        <f>_FV(-2,"34")</f>
        <v>#VALUE!</v>
      </c>
      <c r="T1444" t="s">
        <v>26</v>
      </c>
    </row>
    <row r="1445" spans="1:20" x14ac:dyDescent="0.3">
      <c r="A1445" t="s">
        <v>20</v>
      </c>
      <c r="B1445" s="1">
        <v>43564</v>
      </c>
      <c r="C1445">
        <v>10</v>
      </c>
      <c r="D1445" t="s">
        <v>79</v>
      </c>
      <c r="E1445" t="s">
        <v>79</v>
      </c>
      <c r="F1445" t="s">
        <v>136</v>
      </c>
      <c r="G1445">
        <v>94</v>
      </c>
      <c r="H1445">
        <v>94</v>
      </c>
      <c r="I1445">
        <v>94</v>
      </c>
      <c r="J1445" t="s">
        <v>28</v>
      </c>
      <c r="K1445" t="s">
        <v>28</v>
      </c>
      <c r="L1445" t="s">
        <v>99</v>
      </c>
      <c r="M1445" t="s">
        <v>141</v>
      </c>
      <c r="N1445" t="s">
        <v>328</v>
      </c>
      <c r="O1445" t="s">
        <v>123</v>
      </c>
      <c r="P1445" t="s">
        <v>83</v>
      </c>
      <c r="Q1445">
        <v>107</v>
      </c>
      <c r="R1445" t="s">
        <v>222</v>
      </c>
      <c r="S1445" t="s">
        <v>1112</v>
      </c>
      <c r="T1445" t="s">
        <v>26</v>
      </c>
    </row>
    <row r="1446" spans="1:20" x14ac:dyDescent="0.3">
      <c r="A1446" t="s">
        <v>20</v>
      </c>
      <c r="B1446" s="1">
        <v>43564</v>
      </c>
      <c r="C1446">
        <v>11</v>
      </c>
      <c r="D1446" t="s">
        <v>118</v>
      </c>
      <c r="E1446" t="s">
        <v>118</v>
      </c>
      <c r="F1446" t="s">
        <v>22</v>
      </c>
      <c r="G1446">
        <v>93</v>
      </c>
      <c r="H1446">
        <v>94</v>
      </c>
      <c r="I1446">
        <v>93</v>
      </c>
      <c r="J1446" t="s">
        <v>65</v>
      </c>
      <c r="K1446" t="s">
        <v>73</v>
      </c>
      <c r="L1446" t="s">
        <v>28</v>
      </c>
      <c r="M1446" t="s">
        <v>245</v>
      </c>
      <c r="N1446" t="s">
        <v>245</v>
      </c>
      <c r="O1446" t="s">
        <v>141</v>
      </c>
      <c r="P1446" t="s">
        <v>124</v>
      </c>
      <c r="Q1446">
        <v>119</v>
      </c>
      <c r="R1446" t="s">
        <v>271</v>
      </c>
      <c r="S1446" t="s">
        <v>1113</v>
      </c>
      <c r="T1446" t="s">
        <v>26</v>
      </c>
    </row>
    <row r="1447" spans="1:20" x14ac:dyDescent="0.3">
      <c r="A1447" t="s">
        <v>20</v>
      </c>
      <c r="B1447" s="1">
        <v>43564</v>
      </c>
      <c r="C1447">
        <v>12</v>
      </c>
      <c r="D1447" t="s">
        <v>95</v>
      </c>
      <c r="E1447" t="s">
        <v>121</v>
      </c>
      <c r="F1447" t="s">
        <v>95</v>
      </c>
      <c r="G1447">
        <v>92</v>
      </c>
      <c r="H1447">
        <v>93</v>
      </c>
      <c r="I1447">
        <v>91</v>
      </c>
      <c r="J1447" t="s">
        <v>28</v>
      </c>
      <c r="K1447" t="s">
        <v>65</v>
      </c>
      <c r="L1447" t="s">
        <v>81</v>
      </c>
      <c r="M1447" t="s">
        <v>273</v>
      </c>
      <c r="N1447" t="s">
        <v>273</v>
      </c>
      <c r="O1447" t="s">
        <v>245</v>
      </c>
      <c r="P1447" t="s">
        <v>134</v>
      </c>
      <c r="Q1447">
        <v>125</v>
      </c>
      <c r="R1447" t="s">
        <v>145</v>
      </c>
      <c r="S1447" t="s">
        <v>1114</v>
      </c>
      <c r="T1447" t="s">
        <v>67</v>
      </c>
    </row>
    <row r="1448" spans="1:20" x14ac:dyDescent="0.3">
      <c r="A1448" t="s">
        <v>20</v>
      </c>
      <c r="B1448" s="1">
        <v>43564</v>
      </c>
      <c r="C1448">
        <v>13</v>
      </c>
      <c r="D1448" t="s">
        <v>135</v>
      </c>
      <c r="E1448" t="s">
        <v>72</v>
      </c>
      <c r="F1448" t="s">
        <v>95</v>
      </c>
      <c r="G1448">
        <v>92</v>
      </c>
      <c r="H1448">
        <v>93</v>
      </c>
      <c r="I1448">
        <v>92</v>
      </c>
      <c r="J1448" t="s">
        <v>63</v>
      </c>
      <c r="K1448" t="s">
        <v>79</v>
      </c>
      <c r="L1448" t="s">
        <v>81</v>
      </c>
      <c r="M1448" t="s">
        <v>282</v>
      </c>
      <c r="N1448" t="s">
        <v>282</v>
      </c>
      <c r="O1448" t="s">
        <v>273</v>
      </c>
      <c r="P1448" t="s">
        <v>97</v>
      </c>
      <c r="Q1448">
        <v>123</v>
      </c>
      <c r="R1448" t="s">
        <v>145</v>
      </c>
      <c r="S1448" t="s">
        <v>1115</v>
      </c>
      <c r="T1448" t="s">
        <v>176</v>
      </c>
    </row>
    <row r="1449" spans="1:20" x14ac:dyDescent="0.3">
      <c r="A1449" t="s">
        <v>20</v>
      </c>
      <c r="B1449" s="1">
        <v>43564</v>
      </c>
      <c r="C1449">
        <v>15</v>
      </c>
      <c r="D1449" t="s">
        <v>156</v>
      </c>
      <c r="E1449" t="s">
        <v>302</v>
      </c>
      <c r="F1449" t="s">
        <v>108</v>
      </c>
      <c r="G1449">
        <v>88</v>
      </c>
      <c r="H1449">
        <v>91</v>
      </c>
      <c r="I1449">
        <v>79</v>
      </c>
      <c r="J1449" t="s">
        <v>80</v>
      </c>
      <c r="K1449" t="s">
        <v>135</v>
      </c>
      <c r="L1449" t="s">
        <v>99</v>
      </c>
      <c r="M1449" t="s">
        <v>23</v>
      </c>
      <c r="N1449" t="s">
        <v>329</v>
      </c>
      <c r="O1449" t="s">
        <v>23</v>
      </c>
      <c r="P1449" t="s">
        <v>97</v>
      </c>
      <c r="Q1449">
        <v>140</v>
      </c>
      <c r="R1449" t="s">
        <v>198</v>
      </c>
      <c r="S1449" t="s">
        <v>1116</v>
      </c>
      <c r="T1449" t="s">
        <v>270</v>
      </c>
    </row>
    <row r="1450" spans="1:20" x14ac:dyDescent="0.3">
      <c r="A1450" t="s">
        <v>20</v>
      </c>
      <c r="B1450" s="1">
        <v>43564</v>
      </c>
      <c r="C1450">
        <v>16</v>
      </c>
      <c r="D1450" t="s">
        <v>239</v>
      </c>
      <c r="E1450" t="s">
        <v>321</v>
      </c>
      <c r="F1450" t="s">
        <v>156</v>
      </c>
      <c r="G1450">
        <v>84</v>
      </c>
      <c r="H1450">
        <v>90</v>
      </c>
      <c r="I1450">
        <v>84</v>
      </c>
      <c r="J1450" t="s">
        <v>87</v>
      </c>
      <c r="K1450" t="s">
        <v>62</v>
      </c>
      <c r="L1450" t="s">
        <v>80</v>
      </c>
      <c r="M1450" t="s">
        <v>142</v>
      </c>
      <c r="N1450" t="s">
        <v>23</v>
      </c>
      <c r="O1450" t="s">
        <v>142</v>
      </c>
      <c r="P1450" t="s">
        <v>138</v>
      </c>
      <c r="Q1450">
        <v>139</v>
      </c>
      <c r="R1450" t="s">
        <v>305</v>
      </c>
      <c r="S1450" t="s">
        <v>982</v>
      </c>
      <c r="T1450" t="s">
        <v>76</v>
      </c>
    </row>
    <row r="1451" spans="1:20" x14ac:dyDescent="0.3">
      <c r="A1451" t="s">
        <v>20</v>
      </c>
      <c r="B1451" s="1">
        <v>43564</v>
      </c>
      <c r="C1451">
        <v>17</v>
      </c>
      <c r="D1451" t="s">
        <v>356</v>
      </c>
      <c r="E1451" t="s">
        <v>228</v>
      </c>
      <c r="F1451" t="s">
        <v>156</v>
      </c>
      <c r="G1451">
        <v>87</v>
      </c>
      <c r="H1451">
        <v>87</v>
      </c>
      <c r="I1451">
        <v>82</v>
      </c>
      <c r="J1451" t="s">
        <v>80</v>
      </c>
      <c r="K1451" t="s">
        <v>79</v>
      </c>
      <c r="L1451" t="s">
        <v>64</v>
      </c>
      <c r="M1451" t="s">
        <v>254</v>
      </c>
      <c r="N1451" t="s">
        <v>142</v>
      </c>
      <c r="O1451" t="s">
        <v>227</v>
      </c>
      <c r="P1451" t="s">
        <v>176</v>
      </c>
      <c r="Q1451">
        <v>139</v>
      </c>
      <c r="R1451" t="s">
        <v>145</v>
      </c>
      <c r="S1451" t="s">
        <v>1117</v>
      </c>
      <c r="T1451" t="s">
        <v>26</v>
      </c>
    </row>
    <row r="1452" spans="1:20" x14ac:dyDescent="0.3">
      <c r="A1452" t="s">
        <v>20</v>
      </c>
      <c r="B1452" s="1">
        <v>43564</v>
      </c>
      <c r="C1452">
        <v>18</v>
      </c>
      <c r="D1452" t="s">
        <v>187</v>
      </c>
      <c r="E1452" t="s">
        <v>265</v>
      </c>
      <c r="F1452" t="s">
        <v>356</v>
      </c>
      <c r="G1452">
        <v>82</v>
      </c>
      <c r="H1452">
        <v>88</v>
      </c>
      <c r="I1452">
        <v>81</v>
      </c>
      <c r="J1452" t="s">
        <v>28</v>
      </c>
      <c r="K1452" t="s">
        <v>22</v>
      </c>
      <c r="L1452" t="s">
        <v>99</v>
      </c>
      <c r="M1452" t="s">
        <v>232</v>
      </c>
      <c r="N1452" t="s">
        <v>254</v>
      </c>
      <c r="O1452" t="s">
        <v>130</v>
      </c>
      <c r="P1452" t="s">
        <v>24</v>
      </c>
      <c r="Q1452">
        <v>136</v>
      </c>
      <c r="R1452" t="s">
        <v>259</v>
      </c>
      <c r="S1452" t="s">
        <v>1118</v>
      </c>
      <c r="T1452" t="s">
        <v>26</v>
      </c>
    </row>
    <row r="1453" spans="1:20" x14ac:dyDescent="0.3">
      <c r="A1453" t="s">
        <v>20</v>
      </c>
      <c r="B1453" s="1">
        <v>43564</v>
      </c>
      <c r="C1453">
        <v>19</v>
      </c>
      <c r="D1453" t="s">
        <v>62</v>
      </c>
      <c r="E1453" t="s">
        <v>310</v>
      </c>
      <c r="F1453" t="s">
        <v>62</v>
      </c>
      <c r="G1453">
        <v>89</v>
      </c>
      <c r="H1453">
        <v>89</v>
      </c>
      <c r="I1453">
        <v>81</v>
      </c>
      <c r="J1453" t="s">
        <v>49</v>
      </c>
      <c r="K1453" t="s">
        <v>73</v>
      </c>
      <c r="L1453" t="s">
        <v>345</v>
      </c>
      <c r="M1453" t="s">
        <v>132</v>
      </c>
      <c r="N1453" t="s">
        <v>132</v>
      </c>
      <c r="O1453" t="s">
        <v>190</v>
      </c>
      <c r="P1453" t="s">
        <v>183</v>
      </c>
      <c r="Q1453">
        <v>140</v>
      </c>
      <c r="R1453" t="s">
        <v>350</v>
      </c>
      <c r="S1453" t="s">
        <v>1119</v>
      </c>
      <c r="T1453" t="s">
        <v>270</v>
      </c>
    </row>
    <row r="1454" spans="1:20" x14ac:dyDescent="0.3">
      <c r="A1454" t="s">
        <v>20</v>
      </c>
      <c r="B1454" s="1">
        <v>43564</v>
      </c>
      <c r="C1454">
        <v>20</v>
      </c>
      <c r="D1454" t="s">
        <v>65</v>
      </c>
      <c r="E1454" t="s">
        <v>62</v>
      </c>
      <c r="F1454" t="s">
        <v>65</v>
      </c>
      <c r="G1454">
        <v>93</v>
      </c>
      <c r="H1454">
        <v>93</v>
      </c>
      <c r="I1454">
        <v>89</v>
      </c>
      <c r="J1454" t="s">
        <v>361</v>
      </c>
      <c r="K1454" t="s">
        <v>81</v>
      </c>
      <c r="L1454" t="s">
        <v>361</v>
      </c>
      <c r="M1454" t="s">
        <v>66</v>
      </c>
      <c r="N1454" t="s">
        <v>132</v>
      </c>
      <c r="O1454" t="s">
        <v>232</v>
      </c>
      <c r="P1454" t="s">
        <v>68</v>
      </c>
      <c r="Q1454">
        <v>130</v>
      </c>
      <c r="R1454" t="s">
        <v>339</v>
      </c>
      <c r="S1454" t="s">
        <v>1120</v>
      </c>
      <c r="T1454" t="s">
        <v>343</v>
      </c>
    </row>
    <row r="1455" spans="1:20" x14ac:dyDescent="0.3">
      <c r="A1455" t="s">
        <v>20</v>
      </c>
      <c r="B1455" s="1">
        <v>43564</v>
      </c>
      <c r="C1455">
        <v>21</v>
      </c>
      <c r="D1455" t="s">
        <v>28</v>
      </c>
      <c r="E1455" t="s">
        <v>65</v>
      </c>
      <c r="F1455" t="s">
        <v>28</v>
      </c>
      <c r="G1455">
        <v>94</v>
      </c>
      <c r="H1455">
        <v>94</v>
      </c>
      <c r="I1455">
        <v>93</v>
      </c>
      <c r="J1455" t="s">
        <v>44</v>
      </c>
      <c r="K1455" t="s">
        <v>163</v>
      </c>
      <c r="L1455" t="s">
        <v>44</v>
      </c>
      <c r="M1455" t="s">
        <v>180</v>
      </c>
      <c r="N1455" t="s">
        <v>180</v>
      </c>
      <c r="O1455" t="s">
        <v>66</v>
      </c>
      <c r="P1455" t="s">
        <v>134</v>
      </c>
      <c r="Q1455">
        <v>133</v>
      </c>
      <c r="R1455" t="s">
        <v>259</v>
      </c>
      <c r="S1455" t="s">
        <v>1121</v>
      </c>
      <c r="T1455" t="s">
        <v>347</v>
      </c>
    </row>
    <row r="1456" spans="1:20" x14ac:dyDescent="0.3">
      <c r="A1456" t="s">
        <v>20</v>
      </c>
      <c r="B1456" s="1">
        <v>43564</v>
      </c>
      <c r="C1456">
        <v>22</v>
      </c>
      <c r="D1456" t="s">
        <v>119</v>
      </c>
      <c r="E1456" t="s">
        <v>119</v>
      </c>
      <c r="F1456" t="s">
        <v>28</v>
      </c>
      <c r="G1456">
        <v>94</v>
      </c>
      <c r="H1456">
        <v>94</v>
      </c>
      <c r="I1456">
        <v>94</v>
      </c>
      <c r="J1456" t="s">
        <v>163</v>
      </c>
      <c r="K1456" t="s">
        <v>163</v>
      </c>
      <c r="L1456" t="s">
        <v>44</v>
      </c>
      <c r="M1456" t="s">
        <v>123</v>
      </c>
      <c r="N1456" t="s">
        <v>123</v>
      </c>
      <c r="O1456" t="s">
        <v>180</v>
      </c>
      <c r="P1456" t="s">
        <v>70</v>
      </c>
      <c r="Q1456">
        <v>139</v>
      </c>
      <c r="R1456" t="s">
        <v>237</v>
      </c>
      <c r="S1456" s="2">
        <v>4209</v>
      </c>
      <c r="T1456" t="s">
        <v>124</v>
      </c>
    </row>
    <row r="1457" spans="1:20" x14ac:dyDescent="0.3">
      <c r="A1457" t="s">
        <v>20</v>
      </c>
      <c r="B1457" s="1">
        <v>43564</v>
      </c>
      <c r="C1457">
        <v>23</v>
      </c>
      <c r="D1457" t="s">
        <v>64</v>
      </c>
      <c r="E1457" t="s">
        <v>119</v>
      </c>
      <c r="F1457" t="s">
        <v>64</v>
      </c>
      <c r="G1457">
        <v>94</v>
      </c>
      <c r="H1457">
        <v>94</v>
      </c>
      <c r="I1457">
        <v>94</v>
      </c>
      <c r="J1457" t="s">
        <v>361</v>
      </c>
      <c r="K1457" t="s">
        <v>163</v>
      </c>
      <c r="L1457" t="s">
        <v>361</v>
      </c>
      <c r="M1457" t="s">
        <v>141</v>
      </c>
      <c r="N1457" t="s">
        <v>141</v>
      </c>
      <c r="O1457" t="s">
        <v>123</v>
      </c>
      <c r="P1457" t="s">
        <v>105</v>
      </c>
      <c r="Q1457">
        <v>137</v>
      </c>
      <c r="R1457" t="s">
        <v>68</v>
      </c>
      <c r="S1457" t="e" vm="26">
        <f>_FV(-1,"94")</f>
        <v>#VALUE!</v>
      </c>
      <c r="T1457" t="s">
        <v>67</v>
      </c>
    </row>
    <row r="1458" spans="1:20" x14ac:dyDescent="0.3">
      <c r="A1458" t="s">
        <v>20</v>
      </c>
      <c r="B1458" s="1">
        <v>43565</v>
      </c>
      <c r="C1458">
        <v>0</v>
      </c>
      <c r="D1458" t="s">
        <v>64</v>
      </c>
      <c r="E1458" t="s">
        <v>119</v>
      </c>
      <c r="F1458" t="s">
        <v>64</v>
      </c>
      <c r="G1458">
        <v>94</v>
      </c>
      <c r="H1458">
        <v>94</v>
      </c>
      <c r="I1458">
        <v>94</v>
      </c>
      <c r="J1458" t="s">
        <v>361</v>
      </c>
      <c r="K1458" t="s">
        <v>163</v>
      </c>
      <c r="L1458" t="s">
        <v>361</v>
      </c>
      <c r="M1458" t="s">
        <v>312</v>
      </c>
      <c r="N1458" t="s">
        <v>312</v>
      </c>
      <c r="O1458" t="s">
        <v>141</v>
      </c>
      <c r="P1458" t="s">
        <v>105</v>
      </c>
      <c r="Q1458">
        <v>143</v>
      </c>
      <c r="R1458" t="s">
        <v>240</v>
      </c>
      <c r="S1458" t="e" vm="35">
        <f>_FV(-1,"95")</f>
        <v>#VALUE!</v>
      </c>
      <c r="T1458" t="s">
        <v>67</v>
      </c>
    </row>
    <row r="1459" spans="1:20" x14ac:dyDescent="0.3">
      <c r="A1459" t="s">
        <v>20</v>
      </c>
      <c r="B1459" s="1">
        <v>43565</v>
      </c>
      <c r="C1459">
        <v>1</v>
      </c>
      <c r="D1459" t="s">
        <v>81</v>
      </c>
      <c r="E1459" t="s">
        <v>119</v>
      </c>
      <c r="F1459" t="s">
        <v>81</v>
      </c>
      <c r="G1459">
        <v>94</v>
      </c>
      <c r="H1459">
        <v>94</v>
      </c>
      <c r="I1459">
        <v>94</v>
      </c>
      <c r="J1459" t="s">
        <v>35</v>
      </c>
      <c r="K1459" t="s">
        <v>361</v>
      </c>
      <c r="L1459" t="s">
        <v>35</v>
      </c>
      <c r="M1459" t="s">
        <v>273</v>
      </c>
      <c r="N1459" t="s">
        <v>273</v>
      </c>
      <c r="O1459" t="s">
        <v>312</v>
      </c>
      <c r="P1459" t="s">
        <v>134</v>
      </c>
      <c r="Q1459">
        <v>138</v>
      </c>
      <c r="R1459" t="s">
        <v>145</v>
      </c>
      <c r="S1459" t="e" vm="93">
        <f>_FV(-1,"64")</f>
        <v>#VALUE!</v>
      </c>
      <c r="T1459" t="s">
        <v>270</v>
      </c>
    </row>
    <row r="1460" spans="1:20" x14ac:dyDescent="0.3">
      <c r="A1460" t="s">
        <v>20</v>
      </c>
      <c r="B1460" s="1">
        <v>43565</v>
      </c>
      <c r="C1460">
        <v>2</v>
      </c>
      <c r="D1460" t="s">
        <v>99</v>
      </c>
      <c r="E1460" t="s">
        <v>28</v>
      </c>
      <c r="F1460" t="s">
        <v>99</v>
      </c>
      <c r="G1460">
        <v>94</v>
      </c>
      <c r="H1460">
        <v>94</v>
      </c>
      <c r="I1460">
        <v>94</v>
      </c>
      <c r="J1460" t="s">
        <v>396</v>
      </c>
      <c r="K1460" t="s">
        <v>35</v>
      </c>
      <c r="L1460" t="s">
        <v>396</v>
      </c>
      <c r="M1460" t="s">
        <v>353</v>
      </c>
      <c r="N1460" t="s">
        <v>353</v>
      </c>
      <c r="O1460" t="s">
        <v>273</v>
      </c>
      <c r="P1460" t="s">
        <v>97</v>
      </c>
      <c r="Q1460">
        <v>125</v>
      </c>
      <c r="R1460" t="s">
        <v>364</v>
      </c>
      <c r="S1460" t="e" vm="51">
        <f>_FV(-2,"22")</f>
        <v>#VALUE!</v>
      </c>
      <c r="T1460" t="s">
        <v>76</v>
      </c>
    </row>
    <row r="1461" spans="1:20" x14ac:dyDescent="0.3">
      <c r="A1461" t="s">
        <v>20</v>
      </c>
      <c r="B1461" s="1">
        <v>43565</v>
      </c>
      <c r="C1461">
        <v>4</v>
      </c>
      <c r="D1461" t="s">
        <v>100</v>
      </c>
      <c r="E1461" t="s">
        <v>100</v>
      </c>
      <c r="F1461" t="s">
        <v>89</v>
      </c>
      <c r="G1461">
        <v>94</v>
      </c>
      <c r="H1461">
        <v>94</v>
      </c>
      <c r="I1461">
        <v>94</v>
      </c>
      <c r="J1461" t="s">
        <v>396</v>
      </c>
      <c r="K1461" t="s">
        <v>396</v>
      </c>
      <c r="L1461" t="s">
        <v>377</v>
      </c>
      <c r="M1461" t="s">
        <v>311</v>
      </c>
      <c r="N1461" t="s">
        <v>329</v>
      </c>
      <c r="O1461" t="s">
        <v>311</v>
      </c>
      <c r="P1461" t="s">
        <v>70</v>
      </c>
      <c r="Q1461">
        <v>115</v>
      </c>
      <c r="R1461" t="s">
        <v>147</v>
      </c>
      <c r="S1461" t="e" vm="50">
        <f>_FV(-1,"88")</f>
        <v>#VALUE!</v>
      </c>
      <c r="T1461" t="s">
        <v>26</v>
      </c>
    </row>
    <row r="1462" spans="1:20" x14ac:dyDescent="0.3">
      <c r="A1462" t="s">
        <v>20</v>
      </c>
      <c r="B1462" s="1">
        <v>43565</v>
      </c>
      <c r="C1462">
        <v>3</v>
      </c>
      <c r="D1462" t="s">
        <v>100</v>
      </c>
      <c r="E1462" t="s">
        <v>99</v>
      </c>
      <c r="F1462" t="s">
        <v>89</v>
      </c>
      <c r="G1462">
        <v>94</v>
      </c>
      <c r="H1462">
        <v>94</v>
      </c>
      <c r="I1462">
        <v>94</v>
      </c>
      <c r="J1462" t="s">
        <v>396</v>
      </c>
      <c r="K1462" t="s">
        <v>216</v>
      </c>
      <c r="L1462" t="s">
        <v>377</v>
      </c>
      <c r="M1462" t="s">
        <v>329</v>
      </c>
      <c r="N1462" t="s">
        <v>353</v>
      </c>
      <c r="O1462" t="s">
        <v>329</v>
      </c>
      <c r="P1462" t="s">
        <v>83</v>
      </c>
      <c r="Q1462">
        <v>116</v>
      </c>
      <c r="R1462" t="s">
        <v>179</v>
      </c>
      <c r="S1462" t="e" vm="93">
        <f>_FV(-1,"64")</f>
        <v>#VALUE!</v>
      </c>
      <c r="T1462" t="s">
        <v>26</v>
      </c>
    </row>
    <row r="1463" spans="1:20" x14ac:dyDescent="0.3">
      <c r="A1463" t="s">
        <v>20</v>
      </c>
      <c r="B1463" s="1">
        <v>43565</v>
      </c>
      <c r="C1463">
        <v>5</v>
      </c>
      <c r="D1463" t="s">
        <v>89</v>
      </c>
      <c r="E1463" t="s">
        <v>100</v>
      </c>
      <c r="F1463" t="s">
        <v>89</v>
      </c>
      <c r="G1463">
        <v>94</v>
      </c>
      <c r="H1463">
        <v>94</v>
      </c>
      <c r="I1463">
        <v>94</v>
      </c>
      <c r="J1463" t="s">
        <v>377</v>
      </c>
      <c r="K1463" t="s">
        <v>396</v>
      </c>
      <c r="L1463" t="s">
        <v>377</v>
      </c>
      <c r="M1463" t="s">
        <v>141</v>
      </c>
      <c r="N1463" t="s">
        <v>311</v>
      </c>
      <c r="O1463" t="s">
        <v>141</v>
      </c>
      <c r="P1463" t="s">
        <v>105</v>
      </c>
      <c r="Q1463">
        <v>123</v>
      </c>
      <c r="R1463" t="s">
        <v>104</v>
      </c>
      <c r="S1463" t="e" vm="53">
        <f>_FV(-1,"93")</f>
        <v>#VALUE!</v>
      </c>
      <c r="T1463" t="s">
        <v>270</v>
      </c>
    </row>
    <row r="1464" spans="1:20" x14ac:dyDescent="0.3">
      <c r="A1464" t="s">
        <v>20</v>
      </c>
      <c r="B1464" s="1">
        <v>43565</v>
      </c>
      <c r="C1464">
        <v>6</v>
      </c>
      <c r="D1464" t="s">
        <v>89</v>
      </c>
      <c r="E1464" t="s">
        <v>89</v>
      </c>
      <c r="F1464" t="s">
        <v>49</v>
      </c>
      <c r="G1464">
        <v>95</v>
      </c>
      <c r="H1464">
        <v>95</v>
      </c>
      <c r="I1464">
        <v>94</v>
      </c>
      <c r="J1464" t="s">
        <v>377</v>
      </c>
      <c r="K1464" t="s">
        <v>396</v>
      </c>
      <c r="L1464" t="s">
        <v>377</v>
      </c>
      <c r="M1464" t="s">
        <v>142</v>
      </c>
      <c r="N1464" t="s">
        <v>141</v>
      </c>
      <c r="O1464" t="s">
        <v>142</v>
      </c>
      <c r="P1464" t="s">
        <v>105</v>
      </c>
      <c r="Q1464">
        <v>123</v>
      </c>
      <c r="R1464" t="s">
        <v>112</v>
      </c>
      <c r="S1464" t="e" vm="94">
        <f>_FV(0,"67")</f>
        <v>#VALUE!</v>
      </c>
      <c r="T1464" t="s">
        <v>76</v>
      </c>
    </row>
    <row r="1465" spans="1:20" x14ac:dyDescent="0.3">
      <c r="A1465" t="s">
        <v>20</v>
      </c>
      <c r="B1465" s="1">
        <v>43565</v>
      </c>
      <c r="C1465">
        <v>7</v>
      </c>
      <c r="D1465" t="s">
        <v>89</v>
      </c>
      <c r="E1465" t="s">
        <v>89</v>
      </c>
      <c r="F1465" t="s">
        <v>89</v>
      </c>
      <c r="G1465">
        <v>95</v>
      </c>
      <c r="H1465">
        <v>95</v>
      </c>
      <c r="I1465">
        <v>95</v>
      </c>
      <c r="J1465" t="s">
        <v>396</v>
      </c>
      <c r="K1465" t="s">
        <v>396</v>
      </c>
      <c r="L1465" t="s">
        <v>377</v>
      </c>
      <c r="M1465" t="s">
        <v>90</v>
      </c>
      <c r="N1465" t="s">
        <v>90</v>
      </c>
      <c r="O1465" t="s">
        <v>142</v>
      </c>
      <c r="P1465" t="s">
        <v>83</v>
      </c>
      <c r="Q1465">
        <v>120</v>
      </c>
      <c r="R1465" t="s">
        <v>182</v>
      </c>
      <c r="S1465" t="e" vm="83">
        <f>_FV(-1,"29")</f>
        <v>#VALUE!</v>
      </c>
      <c r="T1465" t="s">
        <v>67</v>
      </c>
    </row>
    <row r="1466" spans="1:20" x14ac:dyDescent="0.3">
      <c r="A1466" t="s">
        <v>20</v>
      </c>
      <c r="B1466" s="1">
        <v>43565</v>
      </c>
      <c r="C1466">
        <v>8</v>
      </c>
      <c r="D1466" t="s">
        <v>49</v>
      </c>
      <c r="E1466" t="s">
        <v>100</v>
      </c>
      <c r="F1466" t="s">
        <v>49</v>
      </c>
      <c r="G1466">
        <v>95</v>
      </c>
      <c r="H1466">
        <v>95</v>
      </c>
      <c r="I1466">
        <v>95</v>
      </c>
      <c r="J1466" t="s">
        <v>377</v>
      </c>
      <c r="K1466" t="s">
        <v>396</v>
      </c>
      <c r="L1466" t="s">
        <v>377</v>
      </c>
      <c r="M1466" t="s">
        <v>90</v>
      </c>
      <c r="N1466" t="s">
        <v>141</v>
      </c>
      <c r="O1466" t="s">
        <v>90</v>
      </c>
      <c r="P1466" t="s">
        <v>77</v>
      </c>
      <c r="Q1466">
        <v>113</v>
      </c>
      <c r="R1466" t="s">
        <v>116</v>
      </c>
      <c r="S1466" t="e" vm="52">
        <f>_FV(-1,"56")</f>
        <v>#VALUE!</v>
      </c>
      <c r="T1466" t="s">
        <v>76</v>
      </c>
    </row>
    <row r="1467" spans="1:20" x14ac:dyDescent="0.3">
      <c r="A1467" t="s">
        <v>20</v>
      </c>
      <c r="B1467" s="1">
        <v>43565</v>
      </c>
      <c r="C1467">
        <v>9</v>
      </c>
      <c r="D1467" t="s">
        <v>49</v>
      </c>
      <c r="E1467" t="s">
        <v>49</v>
      </c>
      <c r="F1467" t="s">
        <v>49</v>
      </c>
      <c r="G1467">
        <v>95</v>
      </c>
      <c r="H1467">
        <v>95</v>
      </c>
      <c r="I1467">
        <v>95</v>
      </c>
      <c r="J1467" t="s">
        <v>377</v>
      </c>
      <c r="K1467" t="s">
        <v>377</v>
      </c>
      <c r="L1467" t="s">
        <v>377</v>
      </c>
      <c r="M1467" t="s">
        <v>193</v>
      </c>
      <c r="N1467" t="s">
        <v>193</v>
      </c>
      <c r="O1467" t="s">
        <v>90</v>
      </c>
      <c r="P1467" t="s">
        <v>70</v>
      </c>
      <c r="Q1467">
        <v>111</v>
      </c>
      <c r="R1467" t="s">
        <v>151</v>
      </c>
      <c r="S1467" t="e" vm="28">
        <f>_FV(-2,"52")</f>
        <v>#VALUE!</v>
      </c>
      <c r="T1467" t="s">
        <v>76</v>
      </c>
    </row>
    <row r="1468" spans="1:20" x14ac:dyDescent="0.3">
      <c r="A1468" t="s">
        <v>20</v>
      </c>
      <c r="B1468" s="1">
        <v>43565</v>
      </c>
      <c r="C1468">
        <v>10</v>
      </c>
      <c r="D1468" t="s">
        <v>89</v>
      </c>
      <c r="E1468" t="s">
        <v>89</v>
      </c>
      <c r="F1468" t="s">
        <v>49</v>
      </c>
      <c r="G1468">
        <v>95</v>
      </c>
      <c r="H1468">
        <v>95</v>
      </c>
      <c r="I1468">
        <v>95</v>
      </c>
      <c r="J1468" t="s">
        <v>396</v>
      </c>
      <c r="K1468" t="s">
        <v>396</v>
      </c>
      <c r="L1468" t="s">
        <v>377</v>
      </c>
      <c r="M1468" t="s">
        <v>312</v>
      </c>
      <c r="N1468" t="s">
        <v>312</v>
      </c>
      <c r="O1468" t="s">
        <v>193</v>
      </c>
      <c r="P1468" t="s">
        <v>174</v>
      </c>
      <c r="Q1468">
        <v>91</v>
      </c>
      <c r="R1468" t="s">
        <v>173</v>
      </c>
      <c r="S1468" s="2">
        <v>3451</v>
      </c>
      <c r="T1468" t="s">
        <v>76</v>
      </c>
    </row>
    <row r="1469" spans="1:20" x14ac:dyDescent="0.3">
      <c r="A1469" t="s">
        <v>20</v>
      </c>
      <c r="B1469" s="1">
        <v>43565</v>
      </c>
      <c r="C1469">
        <v>11</v>
      </c>
      <c r="D1469" t="s">
        <v>99</v>
      </c>
      <c r="E1469" t="s">
        <v>99</v>
      </c>
      <c r="F1469" t="s">
        <v>49</v>
      </c>
      <c r="G1469">
        <v>95</v>
      </c>
      <c r="H1469">
        <v>95</v>
      </c>
      <c r="I1469">
        <v>95</v>
      </c>
      <c r="J1469" t="s">
        <v>35</v>
      </c>
      <c r="K1469" t="s">
        <v>35</v>
      </c>
      <c r="L1469" t="s">
        <v>396</v>
      </c>
      <c r="M1469" t="s">
        <v>308</v>
      </c>
      <c r="N1469" t="s">
        <v>308</v>
      </c>
      <c r="O1469" t="s">
        <v>312</v>
      </c>
      <c r="P1469" t="s">
        <v>133</v>
      </c>
      <c r="Q1469">
        <v>79</v>
      </c>
      <c r="R1469" t="s">
        <v>97</v>
      </c>
      <c r="S1469" t="s">
        <v>1122</v>
      </c>
      <c r="T1469" t="s">
        <v>67</v>
      </c>
    </row>
    <row r="1470" spans="1:20" x14ac:dyDescent="0.3">
      <c r="A1470" t="s">
        <v>20</v>
      </c>
      <c r="B1470" s="1">
        <v>43565</v>
      </c>
      <c r="C1470">
        <v>12</v>
      </c>
      <c r="D1470" t="s">
        <v>87</v>
      </c>
      <c r="E1470" t="s">
        <v>22</v>
      </c>
      <c r="F1470" t="s">
        <v>99</v>
      </c>
      <c r="G1470">
        <v>94</v>
      </c>
      <c r="H1470">
        <v>95</v>
      </c>
      <c r="I1470">
        <v>94</v>
      </c>
      <c r="J1470" t="s">
        <v>99</v>
      </c>
      <c r="K1470" t="s">
        <v>64</v>
      </c>
      <c r="L1470" t="s">
        <v>35</v>
      </c>
      <c r="M1470" t="s">
        <v>357</v>
      </c>
      <c r="N1470" t="s">
        <v>357</v>
      </c>
      <c r="O1470" t="s">
        <v>308</v>
      </c>
      <c r="P1470" t="s">
        <v>176</v>
      </c>
      <c r="Q1470">
        <v>94</v>
      </c>
      <c r="R1470" t="s">
        <v>147</v>
      </c>
      <c r="S1470" t="s">
        <v>1123</v>
      </c>
      <c r="T1470" t="s">
        <v>270</v>
      </c>
    </row>
    <row r="1471" spans="1:20" x14ac:dyDescent="0.3">
      <c r="A1471" t="s">
        <v>20</v>
      </c>
      <c r="B1471" s="1">
        <v>43565</v>
      </c>
      <c r="C1471">
        <v>13</v>
      </c>
      <c r="D1471" t="s">
        <v>233</v>
      </c>
      <c r="E1471" t="s">
        <v>187</v>
      </c>
      <c r="F1471" t="s">
        <v>87</v>
      </c>
      <c r="G1471">
        <v>84</v>
      </c>
      <c r="H1471">
        <v>94</v>
      </c>
      <c r="I1471">
        <v>84</v>
      </c>
      <c r="J1471" t="s">
        <v>73</v>
      </c>
      <c r="K1471" t="s">
        <v>58</v>
      </c>
      <c r="L1471" t="s">
        <v>99</v>
      </c>
      <c r="M1471" t="s">
        <v>433</v>
      </c>
      <c r="N1471" t="s">
        <v>433</v>
      </c>
      <c r="O1471" t="s">
        <v>357</v>
      </c>
      <c r="P1471" t="s">
        <v>268</v>
      </c>
      <c r="Q1471">
        <v>110</v>
      </c>
      <c r="R1471" t="s">
        <v>179</v>
      </c>
      <c r="S1471" t="s">
        <v>1124</v>
      </c>
      <c r="T1471" t="s">
        <v>26</v>
      </c>
    </row>
    <row r="1472" spans="1:20" x14ac:dyDescent="0.3">
      <c r="A1472" t="s">
        <v>20</v>
      </c>
      <c r="B1472" s="1">
        <v>43571</v>
      </c>
      <c r="C1472">
        <v>22</v>
      </c>
      <c r="D1472" t="s">
        <v>195</v>
      </c>
      <c r="E1472" t="s">
        <v>206</v>
      </c>
      <c r="F1472" t="s">
        <v>228</v>
      </c>
      <c r="G1472">
        <v>78</v>
      </c>
      <c r="H1472">
        <v>79</v>
      </c>
      <c r="I1472">
        <v>75</v>
      </c>
      <c r="J1472" t="s">
        <v>28</v>
      </c>
      <c r="K1472" t="s">
        <v>64</v>
      </c>
      <c r="L1472" t="s">
        <v>100</v>
      </c>
      <c r="M1472" t="s">
        <v>181</v>
      </c>
      <c r="N1472" t="s">
        <v>181</v>
      </c>
      <c r="O1472" t="s">
        <v>140</v>
      </c>
      <c r="P1472" t="s">
        <v>268</v>
      </c>
      <c r="Q1472">
        <v>191</v>
      </c>
      <c r="R1472" t="s">
        <v>54</v>
      </c>
      <c r="S1472" t="s">
        <v>1125</v>
      </c>
      <c r="T1472" t="s">
        <v>26</v>
      </c>
    </row>
    <row r="1473" spans="1:20" x14ac:dyDescent="0.3">
      <c r="A1473" t="s">
        <v>20</v>
      </c>
      <c r="B1473" s="1">
        <v>43571</v>
      </c>
      <c r="C1473">
        <v>23</v>
      </c>
      <c r="D1473" t="s">
        <v>310</v>
      </c>
      <c r="E1473" t="s">
        <v>202</v>
      </c>
      <c r="F1473" t="s">
        <v>236</v>
      </c>
      <c r="G1473">
        <v>82</v>
      </c>
      <c r="H1473">
        <v>82</v>
      </c>
      <c r="I1473">
        <v>76</v>
      </c>
      <c r="J1473" t="s">
        <v>119</v>
      </c>
      <c r="K1473" t="s">
        <v>109</v>
      </c>
      <c r="L1473" t="s">
        <v>99</v>
      </c>
      <c r="M1473" t="s">
        <v>137</v>
      </c>
      <c r="N1473" t="s">
        <v>137</v>
      </c>
      <c r="O1473" t="s">
        <v>181</v>
      </c>
      <c r="P1473" t="s">
        <v>92</v>
      </c>
      <c r="Q1473">
        <v>227</v>
      </c>
      <c r="R1473" t="s">
        <v>294</v>
      </c>
      <c r="S1473" t="e" vm="8">
        <f>_FV(-3,"44")</f>
        <v>#VALUE!</v>
      </c>
      <c r="T1473" t="s">
        <v>26</v>
      </c>
    </row>
    <row r="1474" spans="1:20" x14ac:dyDescent="0.3">
      <c r="A1474" t="s">
        <v>20</v>
      </c>
      <c r="B1474" s="1">
        <v>43571</v>
      </c>
      <c r="C1474">
        <v>12</v>
      </c>
      <c r="D1474" t="s">
        <v>88</v>
      </c>
      <c r="E1474" t="s">
        <v>121</v>
      </c>
      <c r="F1474" t="s">
        <v>22</v>
      </c>
      <c r="G1474">
        <v>91</v>
      </c>
      <c r="H1474">
        <v>91</v>
      </c>
      <c r="I1474">
        <v>88</v>
      </c>
      <c r="J1474" t="s">
        <v>81</v>
      </c>
      <c r="K1474" t="s">
        <v>119</v>
      </c>
      <c r="L1474" t="s">
        <v>345</v>
      </c>
      <c r="M1474" t="s">
        <v>589</v>
      </c>
      <c r="N1474" t="s">
        <v>589</v>
      </c>
      <c r="O1474" t="s">
        <v>363</v>
      </c>
      <c r="P1474" t="s">
        <v>222</v>
      </c>
      <c r="Q1474">
        <v>223</v>
      </c>
      <c r="S1474" t="s">
        <v>1126</v>
      </c>
      <c r="T1474" t="s">
        <v>67</v>
      </c>
    </row>
    <row r="1475" spans="1:20" x14ac:dyDescent="0.3">
      <c r="A1475" t="s">
        <v>20</v>
      </c>
      <c r="B1475" s="1">
        <v>43571</v>
      </c>
      <c r="C1475">
        <v>13</v>
      </c>
      <c r="D1475" t="s">
        <v>108</v>
      </c>
      <c r="E1475" t="s">
        <v>114</v>
      </c>
      <c r="F1475" t="s">
        <v>62</v>
      </c>
      <c r="G1475">
        <v>87</v>
      </c>
      <c r="H1475">
        <v>91</v>
      </c>
      <c r="I1475">
        <v>86</v>
      </c>
      <c r="J1475" t="s">
        <v>64</v>
      </c>
      <c r="K1475" t="s">
        <v>65</v>
      </c>
      <c r="L1475" t="s">
        <v>49</v>
      </c>
      <c r="M1475" t="s">
        <v>605</v>
      </c>
      <c r="N1475" t="s">
        <v>637</v>
      </c>
      <c r="O1475" t="s">
        <v>589</v>
      </c>
      <c r="P1475" t="s">
        <v>101</v>
      </c>
      <c r="Q1475">
        <v>202</v>
      </c>
      <c r="R1475" t="s">
        <v>428</v>
      </c>
      <c r="S1475" t="s">
        <v>1092</v>
      </c>
      <c r="T1475" t="s">
        <v>76</v>
      </c>
    </row>
    <row r="1476" spans="1:20" x14ac:dyDescent="0.3">
      <c r="A1476" t="s">
        <v>20</v>
      </c>
      <c r="B1476" s="1">
        <v>43571</v>
      </c>
      <c r="C1476">
        <v>14</v>
      </c>
      <c r="D1476" t="s">
        <v>187</v>
      </c>
      <c r="E1476" t="s">
        <v>236</v>
      </c>
      <c r="F1476" t="s">
        <v>108</v>
      </c>
      <c r="G1476">
        <v>79</v>
      </c>
      <c r="H1476">
        <v>88</v>
      </c>
      <c r="I1476">
        <v>77</v>
      </c>
      <c r="J1476" t="s">
        <v>345</v>
      </c>
      <c r="K1476" t="s">
        <v>87</v>
      </c>
      <c r="L1476" t="s">
        <v>377</v>
      </c>
      <c r="M1476" t="s">
        <v>613</v>
      </c>
      <c r="N1476" t="s">
        <v>605</v>
      </c>
      <c r="O1476" t="s">
        <v>613</v>
      </c>
      <c r="P1476" t="s">
        <v>97</v>
      </c>
      <c r="Q1476">
        <v>194</v>
      </c>
      <c r="R1476" t="s">
        <v>237</v>
      </c>
      <c r="S1476" t="s">
        <v>1127</v>
      </c>
      <c r="T1476" t="s">
        <v>270</v>
      </c>
    </row>
    <row r="1477" spans="1:20" x14ac:dyDescent="0.3">
      <c r="A1477" t="s">
        <v>20</v>
      </c>
      <c r="B1477" s="1">
        <v>43571</v>
      </c>
      <c r="C1477">
        <v>15</v>
      </c>
      <c r="D1477" t="s">
        <v>236</v>
      </c>
      <c r="E1477" t="s">
        <v>310</v>
      </c>
      <c r="F1477" t="s">
        <v>333</v>
      </c>
      <c r="G1477">
        <v>77</v>
      </c>
      <c r="H1477">
        <v>80</v>
      </c>
      <c r="I1477">
        <v>76</v>
      </c>
      <c r="J1477" t="s">
        <v>361</v>
      </c>
      <c r="K1477" t="s">
        <v>100</v>
      </c>
      <c r="L1477" t="s">
        <v>224</v>
      </c>
      <c r="M1477" t="s">
        <v>433</v>
      </c>
      <c r="N1477" t="s">
        <v>613</v>
      </c>
      <c r="O1477" t="s">
        <v>433</v>
      </c>
      <c r="P1477" t="s">
        <v>83</v>
      </c>
      <c r="Q1477">
        <v>176</v>
      </c>
      <c r="R1477" t="s">
        <v>30</v>
      </c>
      <c r="S1477" t="s">
        <v>1128</v>
      </c>
      <c r="T1477" t="s">
        <v>26</v>
      </c>
    </row>
    <row r="1478" spans="1:20" x14ac:dyDescent="0.3">
      <c r="A1478" t="s">
        <v>20</v>
      </c>
      <c r="B1478" s="1">
        <v>43571</v>
      </c>
      <c r="C1478">
        <v>16</v>
      </c>
      <c r="D1478" t="s">
        <v>185</v>
      </c>
      <c r="E1478" t="s">
        <v>275</v>
      </c>
      <c r="F1478" t="s">
        <v>236</v>
      </c>
      <c r="G1478">
        <v>70</v>
      </c>
      <c r="H1478">
        <v>78</v>
      </c>
      <c r="I1478">
        <v>67</v>
      </c>
      <c r="J1478" t="s">
        <v>35</v>
      </c>
      <c r="K1478" t="s">
        <v>136</v>
      </c>
      <c r="L1478" t="s">
        <v>292</v>
      </c>
      <c r="M1478" t="s">
        <v>306</v>
      </c>
      <c r="N1478" t="s">
        <v>433</v>
      </c>
      <c r="O1478" t="s">
        <v>306</v>
      </c>
      <c r="P1478" t="s">
        <v>182</v>
      </c>
      <c r="Q1478">
        <v>225</v>
      </c>
      <c r="R1478" t="s">
        <v>55</v>
      </c>
      <c r="S1478" t="s">
        <v>1129</v>
      </c>
      <c r="T1478" t="s">
        <v>26</v>
      </c>
    </row>
    <row r="1479" spans="1:20" x14ac:dyDescent="0.3">
      <c r="A1479" t="s">
        <v>20</v>
      </c>
      <c r="B1479" s="1">
        <v>43571</v>
      </c>
      <c r="C1479">
        <v>17</v>
      </c>
      <c r="D1479" t="s">
        <v>247</v>
      </c>
      <c r="E1479" t="s">
        <v>247</v>
      </c>
      <c r="F1479" t="s">
        <v>185</v>
      </c>
      <c r="G1479">
        <v>68</v>
      </c>
      <c r="H1479">
        <v>75</v>
      </c>
      <c r="I1479">
        <v>65</v>
      </c>
      <c r="J1479" t="s">
        <v>100</v>
      </c>
      <c r="K1479" t="s">
        <v>80</v>
      </c>
      <c r="L1479" t="s">
        <v>224</v>
      </c>
      <c r="M1479" t="s">
        <v>123</v>
      </c>
      <c r="N1479" t="s">
        <v>306</v>
      </c>
      <c r="O1479" t="s">
        <v>123</v>
      </c>
      <c r="P1479" t="s">
        <v>134</v>
      </c>
      <c r="Q1479">
        <v>191</v>
      </c>
      <c r="R1479" t="s">
        <v>55</v>
      </c>
      <c r="S1479" t="s">
        <v>1130</v>
      </c>
      <c r="T1479" t="s">
        <v>26</v>
      </c>
    </row>
    <row r="1480" spans="1:20" x14ac:dyDescent="0.3">
      <c r="A1480" t="s">
        <v>20</v>
      </c>
      <c r="B1480" s="1">
        <v>43571</v>
      </c>
      <c r="C1480">
        <v>18</v>
      </c>
      <c r="D1480" t="s">
        <v>264</v>
      </c>
      <c r="E1480" t="s">
        <v>392</v>
      </c>
      <c r="F1480" t="s">
        <v>27</v>
      </c>
      <c r="G1480">
        <v>60</v>
      </c>
      <c r="H1480">
        <v>68</v>
      </c>
      <c r="I1480">
        <v>53</v>
      </c>
      <c r="J1480" t="s">
        <v>373</v>
      </c>
      <c r="K1480" t="s">
        <v>81</v>
      </c>
      <c r="L1480" t="s">
        <v>561</v>
      </c>
      <c r="M1480" t="s">
        <v>130</v>
      </c>
      <c r="N1480" t="s">
        <v>123</v>
      </c>
      <c r="O1480" t="s">
        <v>130</v>
      </c>
      <c r="P1480" t="s">
        <v>128</v>
      </c>
      <c r="Q1480">
        <v>206</v>
      </c>
      <c r="R1480" t="s">
        <v>364</v>
      </c>
      <c r="S1480" t="s">
        <v>1131</v>
      </c>
      <c r="T1480" t="s">
        <v>26</v>
      </c>
    </row>
    <row r="1481" spans="1:20" x14ac:dyDescent="0.3">
      <c r="A1481" t="s">
        <v>20</v>
      </c>
      <c r="B1481" s="1">
        <v>43571</v>
      </c>
      <c r="C1481">
        <v>19</v>
      </c>
      <c r="D1481" t="s">
        <v>250</v>
      </c>
      <c r="E1481" t="s">
        <v>21</v>
      </c>
      <c r="F1481" t="s">
        <v>219</v>
      </c>
      <c r="G1481">
        <v>67</v>
      </c>
      <c r="H1481">
        <v>68</v>
      </c>
      <c r="I1481">
        <v>60</v>
      </c>
      <c r="J1481" t="s">
        <v>361</v>
      </c>
      <c r="K1481" t="s">
        <v>36</v>
      </c>
      <c r="L1481" t="s">
        <v>368</v>
      </c>
      <c r="M1481" t="s">
        <v>52</v>
      </c>
      <c r="N1481" t="s">
        <v>130</v>
      </c>
      <c r="O1481" t="s">
        <v>52</v>
      </c>
      <c r="P1481" t="s">
        <v>101</v>
      </c>
      <c r="Q1481">
        <v>206</v>
      </c>
      <c r="R1481" t="s">
        <v>168</v>
      </c>
      <c r="S1481" t="s">
        <v>1132</v>
      </c>
      <c r="T1481" t="s">
        <v>26</v>
      </c>
    </row>
    <row r="1482" spans="1:20" x14ac:dyDescent="0.3">
      <c r="A1482" t="s">
        <v>20</v>
      </c>
      <c r="B1482" s="1">
        <v>43571</v>
      </c>
      <c r="C1482">
        <v>20</v>
      </c>
      <c r="D1482" t="s">
        <v>219</v>
      </c>
      <c r="E1482" t="s">
        <v>205</v>
      </c>
      <c r="F1482" t="s">
        <v>204</v>
      </c>
      <c r="G1482">
        <v>68</v>
      </c>
      <c r="H1482">
        <v>71</v>
      </c>
      <c r="I1482">
        <v>62</v>
      </c>
      <c r="J1482" t="s">
        <v>345</v>
      </c>
      <c r="K1482" t="s">
        <v>81</v>
      </c>
      <c r="L1482" t="s">
        <v>368</v>
      </c>
      <c r="M1482" t="s">
        <v>140</v>
      </c>
      <c r="N1482" t="s">
        <v>52</v>
      </c>
      <c r="O1482" t="s">
        <v>39</v>
      </c>
      <c r="P1482" t="s">
        <v>97</v>
      </c>
      <c r="Q1482">
        <v>186</v>
      </c>
      <c r="R1482" t="s">
        <v>237</v>
      </c>
      <c r="S1482" t="s">
        <v>1133</v>
      </c>
      <c r="T1482" t="s">
        <v>26</v>
      </c>
    </row>
    <row r="1483" spans="1:20" x14ac:dyDescent="0.3">
      <c r="A1483" t="s">
        <v>20</v>
      </c>
      <c r="B1483" s="1">
        <v>43571</v>
      </c>
      <c r="C1483">
        <v>21</v>
      </c>
      <c r="D1483" t="s">
        <v>196</v>
      </c>
      <c r="E1483" t="s">
        <v>215</v>
      </c>
      <c r="F1483" t="s">
        <v>196</v>
      </c>
      <c r="G1483">
        <v>75</v>
      </c>
      <c r="H1483">
        <v>75</v>
      </c>
      <c r="I1483">
        <v>68</v>
      </c>
      <c r="J1483" t="s">
        <v>99</v>
      </c>
      <c r="K1483" t="s">
        <v>81</v>
      </c>
      <c r="L1483" t="s">
        <v>163</v>
      </c>
      <c r="M1483" t="s">
        <v>131</v>
      </c>
      <c r="N1483" t="s">
        <v>131</v>
      </c>
      <c r="O1483" t="s">
        <v>39</v>
      </c>
      <c r="P1483" t="s">
        <v>97</v>
      </c>
      <c r="Q1483">
        <v>177</v>
      </c>
      <c r="R1483" t="s">
        <v>440</v>
      </c>
      <c r="S1483" t="s">
        <v>1134</v>
      </c>
      <c r="T1483" t="s">
        <v>26</v>
      </c>
    </row>
    <row r="1484" spans="1:20" x14ac:dyDescent="0.3">
      <c r="A1484" t="s">
        <v>20</v>
      </c>
      <c r="B1484" s="1">
        <v>43572</v>
      </c>
      <c r="C1484">
        <v>22</v>
      </c>
      <c r="D1484" t="s">
        <v>71</v>
      </c>
      <c r="E1484" t="s">
        <v>187</v>
      </c>
      <c r="F1484" t="s">
        <v>71</v>
      </c>
      <c r="G1484">
        <v>89</v>
      </c>
      <c r="H1484">
        <v>89</v>
      </c>
      <c r="I1484">
        <v>83</v>
      </c>
      <c r="J1484" t="s">
        <v>28</v>
      </c>
      <c r="K1484" t="s">
        <v>65</v>
      </c>
      <c r="L1484" t="s">
        <v>345</v>
      </c>
      <c r="M1484" t="s">
        <v>232</v>
      </c>
      <c r="N1484" t="s">
        <v>232</v>
      </c>
      <c r="O1484" t="s">
        <v>51</v>
      </c>
      <c r="P1484" t="s">
        <v>127</v>
      </c>
      <c r="Q1484">
        <v>200</v>
      </c>
      <c r="R1484" t="s">
        <v>217</v>
      </c>
      <c r="S1484" t="s">
        <v>1135</v>
      </c>
      <c r="T1484" t="s">
        <v>124</v>
      </c>
    </row>
    <row r="1485" spans="1:20" x14ac:dyDescent="0.3">
      <c r="A1485" t="s">
        <v>20</v>
      </c>
      <c r="B1485" s="1">
        <v>43572</v>
      </c>
      <c r="C1485">
        <v>0</v>
      </c>
      <c r="D1485" t="s">
        <v>114</v>
      </c>
      <c r="E1485" t="s">
        <v>310</v>
      </c>
      <c r="F1485" t="s">
        <v>114</v>
      </c>
      <c r="G1485">
        <v>88</v>
      </c>
      <c r="H1485">
        <v>88</v>
      </c>
      <c r="I1485">
        <v>81</v>
      </c>
      <c r="J1485" t="s">
        <v>73</v>
      </c>
      <c r="K1485" t="s">
        <v>80</v>
      </c>
      <c r="L1485" t="s">
        <v>64</v>
      </c>
      <c r="M1485" t="s">
        <v>29</v>
      </c>
      <c r="N1485" t="s">
        <v>29</v>
      </c>
      <c r="O1485" t="s">
        <v>137</v>
      </c>
      <c r="P1485" t="s">
        <v>111</v>
      </c>
      <c r="Q1485">
        <v>152</v>
      </c>
      <c r="R1485" t="s">
        <v>294</v>
      </c>
      <c r="S1485" t="e" vm="73">
        <f>_FV(-3,"47")</f>
        <v>#VALUE!</v>
      </c>
      <c r="T1485" t="s">
        <v>26</v>
      </c>
    </row>
    <row r="1486" spans="1:20" x14ac:dyDescent="0.3">
      <c r="A1486" t="s">
        <v>20</v>
      </c>
      <c r="B1486" s="1">
        <v>43572</v>
      </c>
      <c r="C1486">
        <v>1</v>
      </c>
      <c r="D1486" t="s">
        <v>107</v>
      </c>
      <c r="E1486" t="s">
        <v>114</v>
      </c>
      <c r="F1486" t="s">
        <v>107</v>
      </c>
      <c r="G1486">
        <v>89</v>
      </c>
      <c r="H1486">
        <v>89</v>
      </c>
      <c r="I1486">
        <v>88</v>
      </c>
      <c r="J1486" t="s">
        <v>119</v>
      </c>
      <c r="K1486" t="s">
        <v>73</v>
      </c>
      <c r="L1486" t="s">
        <v>119</v>
      </c>
      <c r="M1486" t="s">
        <v>188</v>
      </c>
      <c r="N1486" t="s">
        <v>91</v>
      </c>
      <c r="O1486" t="s">
        <v>29</v>
      </c>
      <c r="P1486" t="s">
        <v>70</v>
      </c>
      <c r="Q1486">
        <v>150</v>
      </c>
      <c r="R1486" t="s">
        <v>92</v>
      </c>
      <c r="S1486" t="e" vm="68">
        <f>_FV(-2,"99")</f>
        <v>#VALUE!</v>
      </c>
      <c r="T1486" t="s">
        <v>26</v>
      </c>
    </row>
    <row r="1487" spans="1:20" x14ac:dyDescent="0.3">
      <c r="A1487" t="s">
        <v>20</v>
      </c>
      <c r="B1487" s="1">
        <v>43572</v>
      </c>
      <c r="C1487">
        <v>2</v>
      </c>
      <c r="D1487" t="s">
        <v>71</v>
      </c>
      <c r="E1487" t="s">
        <v>107</v>
      </c>
      <c r="F1487" t="s">
        <v>71</v>
      </c>
      <c r="G1487">
        <v>89</v>
      </c>
      <c r="H1487">
        <v>89</v>
      </c>
      <c r="I1487">
        <v>88</v>
      </c>
      <c r="J1487" t="s">
        <v>81</v>
      </c>
      <c r="K1487" t="s">
        <v>119</v>
      </c>
      <c r="L1487" t="s">
        <v>81</v>
      </c>
      <c r="M1487" t="s">
        <v>245</v>
      </c>
      <c r="N1487" t="s">
        <v>311</v>
      </c>
      <c r="O1487" t="s">
        <v>188</v>
      </c>
      <c r="P1487" t="s">
        <v>115</v>
      </c>
      <c r="Q1487">
        <v>132</v>
      </c>
      <c r="R1487" t="s">
        <v>24</v>
      </c>
      <c r="S1487" t="e" vm="70">
        <f>_FV(-1,"80")</f>
        <v>#VALUE!</v>
      </c>
      <c r="T1487" t="s">
        <v>26</v>
      </c>
    </row>
    <row r="1488" spans="1:20" x14ac:dyDescent="0.3">
      <c r="A1488" t="s">
        <v>20</v>
      </c>
      <c r="B1488" s="1">
        <v>43572</v>
      </c>
      <c r="C1488">
        <v>3</v>
      </c>
      <c r="D1488" t="s">
        <v>121</v>
      </c>
      <c r="E1488" t="s">
        <v>135</v>
      </c>
      <c r="F1488" t="s">
        <v>148</v>
      </c>
      <c r="G1488">
        <v>90</v>
      </c>
      <c r="H1488">
        <v>90</v>
      </c>
      <c r="I1488">
        <v>89</v>
      </c>
      <c r="J1488" t="s">
        <v>64</v>
      </c>
      <c r="K1488" t="s">
        <v>64</v>
      </c>
      <c r="L1488" t="s">
        <v>99</v>
      </c>
      <c r="M1488" t="s">
        <v>193</v>
      </c>
      <c r="N1488" t="s">
        <v>245</v>
      </c>
      <c r="O1488" t="s">
        <v>193</v>
      </c>
      <c r="P1488" t="s">
        <v>105</v>
      </c>
      <c r="Q1488">
        <v>152</v>
      </c>
      <c r="R1488" t="s">
        <v>112</v>
      </c>
      <c r="S1488" t="e" vm="24">
        <f>_FV(-3,"02")</f>
        <v>#VALUE!</v>
      </c>
      <c r="T1488" t="s">
        <v>26</v>
      </c>
    </row>
    <row r="1489" spans="1:20" x14ac:dyDescent="0.3">
      <c r="A1489" t="s">
        <v>20</v>
      </c>
      <c r="B1489" s="1">
        <v>43572</v>
      </c>
      <c r="C1489">
        <v>4</v>
      </c>
      <c r="D1489" t="s">
        <v>62</v>
      </c>
      <c r="E1489" t="s">
        <v>71</v>
      </c>
      <c r="F1489" t="s">
        <v>62</v>
      </c>
      <c r="G1489">
        <v>92</v>
      </c>
      <c r="H1489">
        <v>92</v>
      </c>
      <c r="I1489">
        <v>90</v>
      </c>
      <c r="J1489" t="s">
        <v>28</v>
      </c>
      <c r="K1489" t="s">
        <v>64</v>
      </c>
      <c r="L1489" t="s">
        <v>81</v>
      </c>
      <c r="M1489" t="s">
        <v>209</v>
      </c>
      <c r="N1489" t="s">
        <v>193</v>
      </c>
      <c r="O1489" t="s">
        <v>209</v>
      </c>
      <c r="P1489" t="s">
        <v>70</v>
      </c>
      <c r="Q1489">
        <v>121</v>
      </c>
      <c r="R1489" t="s">
        <v>183</v>
      </c>
      <c r="S1489" t="e" vm="48">
        <f>_FV(-3,"26")</f>
        <v>#VALUE!</v>
      </c>
      <c r="T1489" t="s">
        <v>26</v>
      </c>
    </row>
    <row r="1490" spans="1:20" x14ac:dyDescent="0.3">
      <c r="A1490" t="s">
        <v>20</v>
      </c>
      <c r="B1490" s="1">
        <v>43572</v>
      </c>
      <c r="C1490">
        <v>5</v>
      </c>
      <c r="D1490" t="s">
        <v>79</v>
      </c>
      <c r="E1490" t="s">
        <v>62</v>
      </c>
      <c r="F1490" t="s">
        <v>79</v>
      </c>
      <c r="G1490">
        <v>93</v>
      </c>
      <c r="H1490">
        <v>93</v>
      </c>
      <c r="I1490">
        <v>92</v>
      </c>
      <c r="J1490" t="s">
        <v>81</v>
      </c>
      <c r="K1490" t="s">
        <v>81</v>
      </c>
      <c r="L1490" t="s">
        <v>81</v>
      </c>
      <c r="M1490" t="s">
        <v>231</v>
      </c>
      <c r="N1490" t="s">
        <v>209</v>
      </c>
      <c r="O1490" t="s">
        <v>231</v>
      </c>
      <c r="P1490" t="s">
        <v>67</v>
      </c>
      <c r="Q1490">
        <v>134</v>
      </c>
      <c r="R1490" t="s">
        <v>127</v>
      </c>
      <c r="S1490" t="e" vm="54">
        <f>_FV(-3,"21")</f>
        <v>#VALUE!</v>
      </c>
      <c r="T1490" t="s">
        <v>26</v>
      </c>
    </row>
    <row r="1491" spans="1:20" x14ac:dyDescent="0.3">
      <c r="A1491" t="s">
        <v>20</v>
      </c>
      <c r="B1491" s="1">
        <v>43572</v>
      </c>
      <c r="C1491">
        <v>6</v>
      </c>
      <c r="D1491" t="s">
        <v>58</v>
      </c>
      <c r="E1491" t="s">
        <v>58</v>
      </c>
      <c r="F1491" t="s">
        <v>79</v>
      </c>
      <c r="G1491">
        <v>93</v>
      </c>
      <c r="H1491">
        <v>93</v>
      </c>
      <c r="I1491">
        <v>93</v>
      </c>
      <c r="J1491" t="s">
        <v>81</v>
      </c>
      <c r="K1491" t="s">
        <v>28</v>
      </c>
      <c r="L1491" t="s">
        <v>81</v>
      </c>
      <c r="M1491" t="s">
        <v>232</v>
      </c>
      <c r="N1491" t="s">
        <v>227</v>
      </c>
      <c r="O1491" t="s">
        <v>232</v>
      </c>
      <c r="P1491" t="s">
        <v>111</v>
      </c>
      <c r="Q1491">
        <v>134</v>
      </c>
      <c r="R1491" t="s">
        <v>134</v>
      </c>
      <c r="S1491" t="e" vm="29">
        <f>_FV(-2,"49")</f>
        <v>#VALUE!</v>
      </c>
      <c r="T1491" t="s">
        <v>26</v>
      </c>
    </row>
    <row r="1492" spans="1:20" x14ac:dyDescent="0.3">
      <c r="A1492" t="s">
        <v>20</v>
      </c>
      <c r="B1492" s="1">
        <v>43572</v>
      </c>
      <c r="C1492">
        <v>12</v>
      </c>
      <c r="D1492" t="s">
        <v>195</v>
      </c>
      <c r="E1492" t="s">
        <v>185</v>
      </c>
      <c r="F1492" t="s">
        <v>114</v>
      </c>
      <c r="G1492">
        <v>76</v>
      </c>
      <c r="H1492">
        <v>91</v>
      </c>
      <c r="I1492">
        <v>75</v>
      </c>
      <c r="J1492" t="s">
        <v>99</v>
      </c>
      <c r="K1492" t="s">
        <v>118</v>
      </c>
      <c r="L1492" t="s">
        <v>100</v>
      </c>
      <c r="M1492" t="s">
        <v>312</v>
      </c>
      <c r="N1492" t="s">
        <v>312</v>
      </c>
      <c r="O1492" t="s">
        <v>328</v>
      </c>
      <c r="P1492" t="s">
        <v>176</v>
      </c>
      <c r="Q1492">
        <v>174</v>
      </c>
      <c r="R1492" t="s">
        <v>364</v>
      </c>
      <c r="S1492" t="s">
        <v>1136</v>
      </c>
      <c r="T1492" t="s">
        <v>26</v>
      </c>
    </row>
    <row r="1493" spans="1:20" x14ac:dyDescent="0.3">
      <c r="A1493" t="s">
        <v>20</v>
      </c>
      <c r="B1493" s="1">
        <v>43572</v>
      </c>
      <c r="C1493">
        <v>7</v>
      </c>
      <c r="D1493" t="s">
        <v>22</v>
      </c>
      <c r="E1493" t="s">
        <v>58</v>
      </c>
      <c r="F1493" t="s">
        <v>22</v>
      </c>
      <c r="G1493">
        <v>93</v>
      </c>
      <c r="H1493">
        <v>93</v>
      </c>
      <c r="I1493">
        <v>93</v>
      </c>
      <c r="J1493" t="s">
        <v>100</v>
      </c>
      <c r="K1493" t="s">
        <v>81</v>
      </c>
      <c r="L1493" t="s">
        <v>100</v>
      </c>
      <c r="M1493" t="s">
        <v>190</v>
      </c>
      <c r="N1493" t="s">
        <v>66</v>
      </c>
      <c r="O1493" t="s">
        <v>181</v>
      </c>
      <c r="P1493" t="s">
        <v>133</v>
      </c>
      <c r="Q1493">
        <v>127</v>
      </c>
      <c r="R1493" t="s">
        <v>112</v>
      </c>
      <c r="S1493" t="e" vm="32">
        <f>_FV(-3,"42")</f>
        <v>#VALUE!</v>
      </c>
      <c r="T1493" t="s">
        <v>26</v>
      </c>
    </row>
    <row r="1494" spans="1:20" x14ac:dyDescent="0.3">
      <c r="A1494" t="s">
        <v>20</v>
      </c>
      <c r="B1494" s="1">
        <v>43572</v>
      </c>
      <c r="C1494">
        <v>23</v>
      </c>
      <c r="D1494" t="s">
        <v>71</v>
      </c>
      <c r="E1494" t="s">
        <v>149</v>
      </c>
      <c r="F1494" t="s">
        <v>121</v>
      </c>
      <c r="G1494">
        <v>91</v>
      </c>
      <c r="H1494">
        <v>91</v>
      </c>
      <c r="I1494">
        <v>89</v>
      </c>
      <c r="J1494" t="s">
        <v>65</v>
      </c>
      <c r="K1494" t="s">
        <v>73</v>
      </c>
      <c r="L1494" t="s">
        <v>64</v>
      </c>
      <c r="M1494" t="s">
        <v>180</v>
      </c>
      <c r="N1494" t="s">
        <v>180</v>
      </c>
      <c r="O1494" t="s">
        <v>130</v>
      </c>
      <c r="P1494" t="s">
        <v>70</v>
      </c>
      <c r="Q1494">
        <v>197</v>
      </c>
      <c r="R1494" t="s">
        <v>217</v>
      </c>
      <c r="S1494" t="e" vm="61">
        <f>_FV(-1,"97")</f>
        <v>#VALUE!</v>
      </c>
      <c r="T1494" t="s">
        <v>26</v>
      </c>
    </row>
    <row r="1495" spans="1:20" x14ac:dyDescent="0.3">
      <c r="A1495" t="s">
        <v>20</v>
      </c>
      <c r="B1495" s="1">
        <v>43572</v>
      </c>
      <c r="C1495">
        <v>8</v>
      </c>
      <c r="D1495" t="s">
        <v>136</v>
      </c>
      <c r="E1495" t="s">
        <v>22</v>
      </c>
      <c r="F1495" t="s">
        <v>136</v>
      </c>
      <c r="G1495">
        <v>93</v>
      </c>
      <c r="H1495">
        <v>93</v>
      </c>
      <c r="I1495">
        <v>93</v>
      </c>
      <c r="J1495" t="s">
        <v>89</v>
      </c>
      <c r="K1495" t="s">
        <v>100</v>
      </c>
      <c r="L1495" t="s">
        <v>89</v>
      </c>
      <c r="M1495" t="s">
        <v>45</v>
      </c>
      <c r="N1495" t="s">
        <v>45</v>
      </c>
      <c r="O1495" t="s">
        <v>190</v>
      </c>
      <c r="P1495" t="s">
        <v>67</v>
      </c>
      <c r="Q1495">
        <v>117</v>
      </c>
      <c r="R1495" t="s">
        <v>101</v>
      </c>
      <c r="S1495" t="e" vm="39">
        <f>_FV(-3,"46")</f>
        <v>#VALUE!</v>
      </c>
      <c r="T1495" t="s">
        <v>26</v>
      </c>
    </row>
    <row r="1496" spans="1:20" x14ac:dyDescent="0.3">
      <c r="A1496" t="s">
        <v>20</v>
      </c>
      <c r="B1496" s="1">
        <v>43572</v>
      </c>
      <c r="C1496">
        <v>9</v>
      </c>
      <c r="D1496" t="s">
        <v>136</v>
      </c>
      <c r="E1496" t="s">
        <v>136</v>
      </c>
      <c r="F1496" t="s">
        <v>63</v>
      </c>
      <c r="G1496">
        <v>93</v>
      </c>
      <c r="H1496">
        <v>93</v>
      </c>
      <c r="I1496">
        <v>93</v>
      </c>
      <c r="J1496" t="s">
        <v>100</v>
      </c>
      <c r="K1496" t="s">
        <v>100</v>
      </c>
      <c r="L1496" t="s">
        <v>89</v>
      </c>
      <c r="M1496" t="s">
        <v>231</v>
      </c>
      <c r="N1496" t="s">
        <v>231</v>
      </c>
      <c r="O1496" t="s">
        <v>45</v>
      </c>
      <c r="P1496" t="s">
        <v>178</v>
      </c>
      <c r="Q1496">
        <v>112</v>
      </c>
      <c r="R1496" t="s">
        <v>77</v>
      </c>
      <c r="S1496" t="e" vm="21">
        <f>_FV(-3,"04")</f>
        <v>#VALUE!</v>
      </c>
      <c r="T1496" t="s">
        <v>26</v>
      </c>
    </row>
    <row r="1497" spans="1:20" x14ac:dyDescent="0.3">
      <c r="A1497" t="s">
        <v>20</v>
      </c>
      <c r="B1497" s="1">
        <v>43572</v>
      </c>
      <c r="C1497">
        <v>10</v>
      </c>
      <c r="D1497" t="s">
        <v>79</v>
      </c>
      <c r="E1497" t="s">
        <v>79</v>
      </c>
      <c r="F1497" t="s">
        <v>87</v>
      </c>
      <c r="G1497">
        <v>94</v>
      </c>
      <c r="H1497">
        <v>94</v>
      </c>
      <c r="I1497">
        <v>93</v>
      </c>
      <c r="J1497" t="s">
        <v>28</v>
      </c>
      <c r="K1497" t="s">
        <v>28</v>
      </c>
      <c r="L1497" t="s">
        <v>100</v>
      </c>
      <c r="M1497" t="s">
        <v>123</v>
      </c>
      <c r="N1497" t="s">
        <v>123</v>
      </c>
      <c r="O1497" t="s">
        <v>231</v>
      </c>
      <c r="P1497" t="s">
        <v>70</v>
      </c>
      <c r="Q1497">
        <v>101</v>
      </c>
      <c r="R1497" t="s">
        <v>77</v>
      </c>
      <c r="S1497" t="s">
        <v>1137</v>
      </c>
      <c r="T1497" t="s">
        <v>26</v>
      </c>
    </row>
    <row r="1498" spans="1:20" x14ac:dyDescent="0.3">
      <c r="A1498" t="s">
        <v>20</v>
      </c>
      <c r="B1498" s="1">
        <v>43572</v>
      </c>
      <c r="C1498">
        <v>11</v>
      </c>
      <c r="D1498" t="s">
        <v>114</v>
      </c>
      <c r="E1498" t="s">
        <v>114</v>
      </c>
      <c r="F1498" t="s">
        <v>79</v>
      </c>
      <c r="G1498">
        <v>91</v>
      </c>
      <c r="H1498">
        <v>94</v>
      </c>
      <c r="I1498">
        <v>91</v>
      </c>
      <c r="J1498" t="s">
        <v>22</v>
      </c>
      <c r="K1498" t="s">
        <v>22</v>
      </c>
      <c r="L1498" t="s">
        <v>64</v>
      </c>
      <c r="M1498" t="s">
        <v>328</v>
      </c>
      <c r="N1498" t="s">
        <v>328</v>
      </c>
      <c r="O1498" t="s">
        <v>123</v>
      </c>
      <c r="P1498" t="s">
        <v>115</v>
      </c>
      <c r="Q1498">
        <v>128</v>
      </c>
      <c r="R1498" t="s">
        <v>179</v>
      </c>
      <c r="S1498" t="s">
        <v>1138</v>
      </c>
      <c r="T1498" t="s">
        <v>26</v>
      </c>
    </row>
    <row r="1499" spans="1:20" x14ac:dyDescent="0.3">
      <c r="A1499" t="s">
        <v>20</v>
      </c>
      <c r="B1499" s="1">
        <v>43572</v>
      </c>
      <c r="C1499">
        <v>13</v>
      </c>
      <c r="D1499" t="s">
        <v>385</v>
      </c>
      <c r="E1499" t="s">
        <v>204</v>
      </c>
      <c r="F1499" t="s">
        <v>239</v>
      </c>
      <c r="G1499">
        <v>74</v>
      </c>
      <c r="H1499">
        <v>80</v>
      </c>
      <c r="I1499">
        <v>73</v>
      </c>
      <c r="J1499" t="s">
        <v>119</v>
      </c>
      <c r="K1499" t="s">
        <v>80</v>
      </c>
      <c r="L1499" t="s">
        <v>100</v>
      </c>
      <c r="M1499" t="s">
        <v>329</v>
      </c>
      <c r="N1499" t="s">
        <v>273</v>
      </c>
      <c r="O1499" t="s">
        <v>312</v>
      </c>
      <c r="P1499" t="s">
        <v>138</v>
      </c>
      <c r="Q1499">
        <v>176</v>
      </c>
      <c r="R1499" t="s">
        <v>151</v>
      </c>
      <c r="S1499" t="s">
        <v>992</v>
      </c>
      <c r="T1499" t="s">
        <v>26</v>
      </c>
    </row>
    <row r="1500" spans="1:20" x14ac:dyDescent="0.3">
      <c r="A1500" t="s">
        <v>20</v>
      </c>
      <c r="B1500" s="1">
        <v>43572</v>
      </c>
      <c r="C1500">
        <v>14</v>
      </c>
      <c r="D1500" t="s">
        <v>281</v>
      </c>
      <c r="E1500" t="s">
        <v>261</v>
      </c>
      <c r="F1500" t="s">
        <v>229</v>
      </c>
      <c r="G1500">
        <v>76</v>
      </c>
      <c r="H1500">
        <v>77</v>
      </c>
      <c r="I1500">
        <v>71</v>
      </c>
      <c r="J1500" t="s">
        <v>65</v>
      </c>
      <c r="K1500" t="s">
        <v>109</v>
      </c>
      <c r="L1500" t="s">
        <v>49</v>
      </c>
      <c r="M1500" t="s">
        <v>329</v>
      </c>
      <c r="N1500" t="s">
        <v>308</v>
      </c>
      <c r="O1500" t="s">
        <v>329</v>
      </c>
      <c r="P1500" t="s">
        <v>176</v>
      </c>
      <c r="Q1500">
        <v>176</v>
      </c>
      <c r="R1500" t="s">
        <v>440</v>
      </c>
      <c r="S1500" t="s">
        <v>911</v>
      </c>
      <c r="T1500" t="s">
        <v>26</v>
      </c>
    </row>
    <row r="1501" spans="1:20" x14ac:dyDescent="0.3">
      <c r="A1501" t="s">
        <v>20</v>
      </c>
      <c r="B1501" s="1">
        <v>43572</v>
      </c>
      <c r="C1501">
        <v>15</v>
      </c>
      <c r="D1501" t="s">
        <v>275</v>
      </c>
      <c r="E1501" t="s">
        <v>208</v>
      </c>
      <c r="F1501" t="s">
        <v>185</v>
      </c>
      <c r="G1501">
        <v>71</v>
      </c>
      <c r="H1501">
        <v>77</v>
      </c>
      <c r="I1501">
        <v>67</v>
      </c>
      <c r="J1501" t="s">
        <v>100</v>
      </c>
      <c r="K1501" t="s">
        <v>118</v>
      </c>
      <c r="L1501" t="s">
        <v>345</v>
      </c>
      <c r="M1501" t="s">
        <v>312</v>
      </c>
      <c r="N1501" t="s">
        <v>329</v>
      </c>
      <c r="O1501" t="s">
        <v>312</v>
      </c>
      <c r="P1501" t="s">
        <v>86</v>
      </c>
      <c r="Q1501">
        <v>191</v>
      </c>
      <c r="R1501" t="s">
        <v>207</v>
      </c>
      <c r="S1501" t="s">
        <v>1139</v>
      </c>
      <c r="T1501" t="s">
        <v>26</v>
      </c>
    </row>
    <row r="1502" spans="1:20" x14ac:dyDescent="0.3">
      <c r="A1502" t="s">
        <v>20</v>
      </c>
      <c r="B1502" s="1">
        <v>43572</v>
      </c>
      <c r="C1502">
        <v>16</v>
      </c>
      <c r="D1502" t="s">
        <v>58</v>
      </c>
      <c r="E1502" t="s">
        <v>275</v>
      </c>
      <c r="F1502" t="s">
        <v>136</v>
      </c>
      <c r="G1502">
        <v>91</v>
      </c>
      <c r="H1502">
        <v>93</v>
      </c>
      <c r="I1502">
        <v>71</v>
      </c>
      <c r="J1502" t="s">
        <v>100</v>
      </c>
      <c r="K1502" t="s">
        <v>65</v>
      </c>
      <c r="L1502" t="s">
        <v>36</v>
      </c>
      <c r="M1502" t="s">
        <v>188</v>
      </c>
      <c r="N1502" t="s">
        <v>276</v>
      </c>
      <c r="O1502" t="s">
        <v>188</v>
      </c>
      <c r="P1502" t="s">
        <v>104</v>
      </c>
      <c r="Q1502">
        <v>227</v>
      </c>
      <c r="R1502" t="s">
        <v>546</v>
      </c>
      <c r="S1502" t="s">
        <v>1085</v>
      </c>
      <c r="T1502" t="s">
        <v>259</v>
      </c>
    </row>
    <row r="1503" spans="1:20" x14ac:dyDescent="0.3">
      <c r="A1503" t="s">
        <v>20</v>
      </c>
      <c r="B1503" s="1">
        <v>43572</v>
      </c>
      <c r="C1503">
        <v>17</v>
      </c>
      <c r="D1503" t="s">
        <v>148</v>
      </c>
      <c r="E1503" t="s">
        <v>148</v>
      </c>
      <c r="F1503" t="s">
        <v>79</v>
      </c>
      <c r="G1503">
        <v>91</v>
      </c>
      <c r="H1503">
        <v>92</v>
      </c>
      <c r="I1503">
        <v>91</v>
      </c>
      <c r="J1503" t="s">
        <v>64</v>
      </c>
      <c r="K1503" t="s">
        <v>73</v>
      </c>
      <c r="L1503" t="s">
        <v>89</v>
      </c>
      <c r="M1503" t="s">
        <v>254</v>
      </c>
      <c r="N1503" t="s">
        <v>188</v>
      </c>
      <c r="O1503" t="s">
        <v>254</v>
      </c>
      <c r="P1503" t="s">
        <v>60</v>
      </c>
      <c r="Q1503">
        <v>210</v>
      </c>
      <c r="R1503" t="s">
        <v>160</v>
      </c>
      <c r="S1503" t="s">
        <v>117</v>
      </c>
      <c r="T1503" t="s">
        <v>68</v>
      </c>
    </row>
    <row r="1504" spans="1:20" x14ac:dyDescent="0.3">
      <c r="A1504" t="s">
        <v>20</v>
      </c>
      <c r="B1504" s="1">
        <v>43572</v>
      </c>
      <c r="C1504">
        <v>18</v>
      </c>
      <c r="D1504" t="s">
        <v>239</v>
      </c>
      <c r="E1504" t="s">
        <v>285</v>
      </c>
      <c r="F1504" t="s">
        <v>148</v>
      </c>
      <c r="G1504">
        <v>85</v>
      </c>
      <c r="H1504">
        <v>92</v>
      </c>
      <c r="I1504">
        <v>84</v>
      </c>
      <c r="J1504" t="s">
        <v>22</v>
      </c>
      <c r="K1504" t="s">
        <v>121</v>
      </c>
      <c r="L1504" t="s">
        <v>119</v>
      </c>
      <c r="M1504" t="s">
        <v>181</v>
      </c>
      <c r="N1504" t="s">
        <v>254</v>
      </c>
      <c r="O1504" t="s">
        <v>181</v>
      </c>
      <c r="P1504" t="s">
        <v>60</v>
      </c>
      <c r="Q1504">
        <v>209</v>
      </c>
      <c r="R1504" t="s">
        <v>262</v>
      </c>
      <c r="S1504" t="s">
        <v>1140</v>
      </c>
      <c r="T1504" t="s">
        <v>76</v>
      </c>
    </row>
    <row r="1505" spans="1:20" x14ac:dyDescent="0.3">
      <c r="A1505" t="s">
        <v>20</v>
      </c>
      <c r="B1505" s="1">
        <v>43572</v>
      </c>
      <c r="C1505">
        <v>19</v>
      </c>
      <c r="D1505" t="s">
        <v>233</v>
      </c>
      <c r="E1505" t="s">
        <v>279</v>
      </c>
      <c r="F1505" t="s">
        <v>286</v>
      </c>
      <c r="G1505">
        <v>83</v>
      </c>
      <c r="H1505">
        <v>86</v>
      </c>
      <c r="I1505">
        <v>82</v>
      </c>
      <c r="J1505" t="s">
        <v>64</v>
      </c>
      <c r="K1505" t="s">
        <v>58</v>
      </c>
      <c r="L1505" t="s">
        <v>81</v>
      </c>
      <c r="M1505" t="s">
        <v>52</v>
      </c>
      <c r="N1505" t="s">
        <v>181</v>
      </c>
      <c r="O1505" t="s">
        <v>140</v>
      </c>
      <c r="P1505" t="s">
        <v>24</v>
      </c>
      <c r="Q1505">
        <v>209</v>
      </c>
      <c r="R1505" t="s">
        <v>55</v>
      </c>
      <c r="S1505" t="s">
        <v>1141</v>
      </c>
      <c r="T1505" t="s">
        <v>26</v>
      </c>
    </row>
    <row r="1506" spans="1:20" x14ac:dyDescent="0.3">
      <c r="A1506" t="s">
        <v>20</v>
      </c>
      <c r="B1506" s="1">
        <v>43572</v>
      </c>
      <c r="C1506">
        <v>20</v>
      </c>
      <c r="D1506" t="s">
        <v>192</v>
      </c>
      <c r="E1506" t="s">
        <v>192</v>
      </c>
      <c r="F1506" t="s">
        <v>233</v>
      </c>
      <c r="G1506">
        <v>84</v>
      </c>
      <c r="H1506">
        <v>86</v>
      </c>
      <c r="I1506">
        <v>83</v>
      </c>
      <c r="J1506" t="s">
        <v>73</v>
      </c>
      <c r="K1506" t="s">
        <v>63</v>
      </c>
      <c r="L1506" t="s">
        <v>64</v>
      </c>
      <c r="M1506" t="s">
        <v>162</v>
      </c>
      <c r="N1506" t="s">
        <v>52</v>
      </c>
      <c r="O1506" t="s">
        <v>162</v>
      </c>
      <c r="P1506" t="s">
        <v>97</v>
      </c>
      <c r="Q1506">
        <v>192</v>
      </c>
      <c r="R1506" t="s">
        <v>125</v>
      </c>
      <c r="S1506" t="s">
        <v>1142</v>
      </c>
      <c r="T1506" t="s">
        <v>26</v>
      </c>
    </row>
    <row r="1507" spans="1:20" x14ac:dyDescent="0.3">
      <c r="A1507" t="s">
        <v>20</v>
      </c>
      <c r="B1507" s="1">
        <v>43572</v>
      </c>
      <c r="C1507">
        <v>21</v>
      </c>
      <c r="D1507" t="s">
        <v>187</v>
      </c>
      <c r="E1507" t="s">
        <v>192</v>
      </c>
      <c r="F1507" t="s">
        <v>233</v>
      </c>
      <c r="G1507">
        <v>83</v>
      </c>
      <c r="H1507">
        <v>84</v>
      </c>
      <c r="I1507">
        <v>83</v>
      </c>
      <c r="J1507" t="s">
        <v>65</v>
      </c>
      <c r="K1507" t="s">
        <v>109</v>
      </c>
      <c r="L1507" t="s">
        <v>64</v>
      </c>
      <c r="M1507" t="s">
        <v>51</v>
      </c>
      <c r="N1507" t="s">
        <v>51</v>
      </c>
      <c r="O1507" t="s">
        <v>162</v>
      </c>
      <c r="P1507" t="s">
        <v>134</v>
      </c>
      <c r="Q1507">
        <v>209</v>
      </c>
      <c r="R1507" t="s">
        <v>151</v>
      </c>
      <c r="S1507" t="s">
        <v>1143</v>
      </c>
      <c r="T1507" t="s">
        <v>26</v>
      </c>
    </row>
    <row r="1508" spans="1:20" x14ac:dyDescent="0.3">
      <c r="A1508" t="s">
        <v>20</v>
      </c>
      <c r="B1508" s="1">
        <v>43573</v>
      </c>
      <c r="C1508">
        <v>22</v>
      </c>
      <c r="D1508" t="s">
        <v>310</v>
      </c>
      <c r="E1508" t="s">
        <v>195</v>
      </c>
      <c r="F1508" t="s">
        <v>310</v>
      </c>
      <c r="G1508">
        <v>82</v>
      </c>
      <c r="H1508">
        <v>82</v>
      </c>
      <c r="I1508">
        <v>78</v>
      </c>
      <c r="J1508" t="s">
        <v>119</v>
      </c>
      <c r="K1508" t="s">
        <v>65</v>
      </c>
      <c r="L1508" t="s">
        <v>81</v>
      </c>
      <c r="M1508" t="s">
        <v>51</v>
      </c>
      <c r="N1508" t="s">
        <v>51</v>
      </c>
      <c r="O1508" t="s">
        <v>110</v>
      </c>
      <c r="P1508" t="s">
        <v>97</v>
      </c>
      <c r="Q1508">
        <v>175</v>
      </c>
      <c r="R1508" t="s">
        <v>198</v>
      </c>
      <c r="S1508" t="s">
        <v>1144</v>
      </c>
      <c r="T1508" t="s">
        <v>26</v>
      </c>
    </row>
    <row r="1509" spans="1:20" x14ac:dyDescent="0.3">
      <c r="A1509" t="s">
        <v>20</v>
      </c>
      <c r="B1509" s="1">
        <v>43573</v>
      </c>
      <c r="C1509">
        <v>23</v>
      </c>
      <c r="D1509" t="s">
        <v>233</v>
      </c>
      <c r="E1509" t="s">
        <v>265</v>
      </c>
      <c r="F1509" t="s">
        <v>233</v>
      </c>
      <c r="G1509">
        <v>85</v>
      </c>
      <c r="H1509">
        <v>85</v>
      </c>
      <c r="I1509">
        <v>82</v>
      </c>
      <c r="J1509" t="s">
        <v>73</v>
      </c>
      <c r="K1509" t="s">
        <v>73</v>
      </c>
      <c r="L1509" t="s">
        <v>119</v>
      </c>
      <c r="M1509" t="s">
        <v>59</v>
      </c>
      <c r="N1509" t="s">
        <v>59</v>
      </c>
      <c r="O1509" t="s">
        <v>51</v>
      </c>
      <c r="P1509" t="s">
        <v>268</v>
      </c>
      <c r="Q1509">
        <v>166</v>
      </c>
      <c r="R1509" t="s">
        <v>305</v>
      </c>
      <c r="S1509" t="e" vm="80">
        <f>_FV(-3,"59")</f>
        <v>#VALUE!</v>
      </c>
      <c r="T1509" t="s">
        <v>26</v>
      </c>
    </row>
    <row r="1510" spans="1:20" x14ac:dyDescent="0.3">
      <c r="A1510" t="s">
        <v>20</v>
      </c>
      <c r="B1510" s="1">
        <v>43573</v>
      </c>
      <c r="C1510">
        <v>0</v>
      </c>
      <c r="D1510" t="s">
        <v>135</v>
      </c>
      <c r="E1510" t="s">
        <v>149</v>
      </c>
      <c r="F1510" t="s">
        <v>71</v>
      </c>
      <c r="G1510">
        <v>92</v>
      </c>
      <c r="H1510">
        <v>92</v>
      </c>
      <c r="I1510">
        <v>91</v>
      </c>
      <c r="J1510" t="s">
        <v>109</v>
      </c>
      <c r="K1510" t="s">
        <v>80</v>
      </c>
      <c r="L1510" t="s">
        <v>65</v>
      </c>
      <c r="M1510" t="s">
        <v>96</v>
      </c>
      <c r="N1510" t="s">
        <v>96</v>
      </c>
      <c r="O1510" t="s">
        <v>180</v>
      </c>
      <c r="P1510" t="s">
        <v>105</v>
      </c>
      <c r="Q1510">
        <v>181</v>
      </c>
      <c r="R1510" t="s">
        <v>101</v>
      </c>
      <c r="S1510" t="e" vm="64">
        <f>_FV(-2,"69")</f>
        <v>#VALUE!</v>
      </c>
      <c r="T1510" t="s">
        <v>26</v>
      </c>
    </row>
    <row r="1511" spans="1:20" x14ac:dyDescent="0.3">
      <c r="A1511" t="s">
        <v>20</v>
      </c>
      <c r="B1511" s="1">
        <v>43573</v>
      </c>
      <c r="C1511">
        <v>1</v>
      </c>
      <c r="D1511" t="s">
        <v>149</v>
      </c>
      <c r="E1511" t="s">
        <v>108</v>
      </c>
      <c r="F1511" t="s">
        <v>135</v>
      </c>
      <c r="G1511">
        <v>90</v>
      </c>
      <c r="H1511">
        <v>92</v>
      </c>
      <c r="I1511">
        <v>89</v>
      </c>
      <c r="J1511" t="s">
        <v>65</v>
      </c>
      <c r="K1511" t="s">
        <v>87</v>
      </c>
      <c r="L1511" t="s">
        <v>119</v>
      </c>
      <c r="M1511" t="s">
        <v>188</v>
      </c>
      <c r="N1511" t="s">
        <v>188</v>
      </c>
      <c r="O1511" t="s">
        <v>96</v>
      </c>
      <c r="P1511" t="s">
        <v>67</v>
      </c>
      <c r="Q1511">
        <v>189</v>
      </c>
      <c r="R1511" t="s">
        <v>30</v>
      </c>
      <c r="S1511" t="e" vm="12">
        <f>_FV(-2,"57")</f>
        <v>#VALUE!</v>
      </c>
      <c r="T1511" t="s">
        <v>26</v>
      </c>
    </row>
    <row r="1512" spans="1:20" x14ac:dyDescent="0.3">
      <c r="A1512" t="s">
        <v>20</v>
      </c>
      <c r="B1512" s="1">
        <v>43573</v>
      </c>
      <c r="C1512">
        <v>2</v>
      </c>
      <c r="D1512" t="s">
        <v>148</v>
      </c>
      <c r="E1512" t="s">
        <v>149</v>
      </c>
      <c r="F1512" t="s">
        <v>148</v>
      </c>
      <c r="G1512">
        <v>91</v>
      </c>
      <c r="H1512">
        <v>91</v>
      </c>
      <c r="I1512">
        <v>90</v>
      </c>
      <c r="J1512" t="s">
        <v>64</v>
      </c>
      <c r="K1512" t="s">
        <v>73</v>
      </c>
      <c r="L1512" t="s">
        <v>64</v>
      </c>
      <c r="M1512" t="s">
        <v>188</v>
      </c>
      <c r="N1512" t="s">
        <v>91</v>
      </c>
      <c r="O1512" t="s">
        <v>328</v>
      </c>
      <c r="P1512" t="s">
        <v>105</v>
      </c>
      <c r="Q1512">
        <v>180</v>
      </c>
      <c r="R1512" t="s">
        <v>128</v>
      </c>
      <c r="S1512" t="e" vm="45">
        <f>_FV(-2,"60")</f>
        <v>#VALUE!</v>
      </c>
      <c r="T1512" t="s">
        <v>26</v>
      </c>
    </row>
    <row r="1513" spans="1:20" x14ac:dyDescent="0.3">
      <c r="A1513" t="s">
        <v>20</v>
      </c>
      <c r="B1513" s="1">
        <v>43573</v>
      </c>
      <c r="C1513">
        <v>3</v>
      </c>
      <c r="D1513" t="s">
        <v>62</v>
      </c>
      <c r="E1513" t="s">
        <v>148</v>
      </c>
      <c r="F1513" t="s">
        <v>95</v>
      </c>
      <c r="G1513">
        <v>92</v>
      </c>
      <c r="H1513">
        <v>92</v>
      </c>
      <c r="I1513">
        <v>90</v>
      </c>
      <c r="J1513" t="s">
        <v>81</v>
      </c>
      <c r="K1513" t="s">
        <v>64</v>
      </c>
      <c r="L1513" t="s">
        <v>99</v>
      </c>
      <c r="M1513" t="s">
        <v>90</v>
      </c>
      <c r="N1513" t="s">
        <v>91</v>
      </c>
      <c r="O1513" t="s">
        <v>90</v>
      </c>
      <c r="P1513" t="s">
        <v>67</v>
      </c>
      <c r="Q1513">
        <v>157</v>
      </c>
      <c r="R1513" t="s">
        <v>128</v>
      </c>
      <c r="S1513" t="e" vm="14">
        <f>_FV(-2,"63")</f>
        <v>#VALUE!</v>
      </c>
      <c r="T1513" t="s">
        <v>26</v>
      </c>
    </row>
    <row r="1514" spans="1:20" x14ac:dyDescent="0.3">
      <c r="A1514" t="s">
        <v>20</v>
      </c>
      <c r="B1514" s="1">
        <v>43573</v>
      </c>
      <c r="C1514">
        <v>4</v>
      </c>
      <c r="D1514" t="s">
        <v>79</v>
      </c>
      <c r="E1514" t="s">
        <v>62</v>
      </c>
      <c r="F1514" t="s">
        <v>79</v>
      </c>
      <c r="G1514">
        <v>91</v>
      </c>
      <c r="H1514">
        <v>92</v>
      </c>
      <c r="I1514">
        <v>91</v>
      </c>
      <c r="J1514" t="s">
        <v>89</v>
      </c>
      <c r="K1514" t="s">
        <v>28</v>
      </c>
      <c r="L1514" t="s">
        <v>89</v>
      </c>
      <c r="M1514" t="s">
        <v>227</v>
      </c>
      <c r="N1514" t="s">
        <v>90</v>
      </c>
      <c r="O1514" t="s">
        <v>227</v>
      </c>
      <c r="P1514" t="s">
        <v>133</v>
      </c>
      <c r="Q1514">
        <v>152</v>
      </c>
      <c r="R1514" t="s">
        <v>24</v>
      </c>
      <c r="S1514" t="e" vm="67">
        <f>_FV(-2,"84")</f>
        <v>#VALUE!</v>
      </c>
      <c r="T1514" t="s">
        <v>26</v>
      </c>
    </row>
    <row r="1515" spans="1:20" x14ac:dyDescent="0.3">
      <c r="A1515" t="s">
        <v>20</v>
      </c>
      <c r="B1515" s="1">
        <v>43573</v>
      </c>
      <c r="C1515">
        <v>5</v>
      </c>
      <c r="D1515" t="s">
        <v>80</v>
      </c>
      <c r="E1515" t="s">
        <v>79</v>
      </c>
      <c r="F1515" t="s">
        <v>80</v>
      </c>
      <c r="G1515">
        <v>93</v>
      </c>
      <c r="H1515">
        <v>93</v>
      </c>
      <c r="I1515">
        <v>91</v>
      </c>
      <c r="J1515" t="s">
        <v>36</v>
      </c>
      <c r="K1515" t="s">
        <v>89</v>
      </c>
      <c r="L1515" t="s">
        <v>36</v>
      </c>
      <c r="M1515" t="s">
        <v>130</v>
      </c>
      <c r="N1515" t="s">
        <v>231</v>
      </c>
      <c r="O1515" t="s">
        <v>130</v>
      </c>
      <c r="P1515" t="s">
        <v>105</v>
      </c>
      <c r="Q1515">
        <v>86</v>
      </c>
      <c r="R1515" t="s">
        <v>176</v>
      </c>
      <c r="S1515" t="e" vm="17">
        <f>_FV(-3,"55")</f>
        <v>#VALUE!</v>
      </c>
      <c r="T1515" t="s">
        <v>26</v>
      </c>
    </row>
    <row r="1516" spans="1:20" x14ac:dyDescent="0.3">
      <c r="A1516" t="s">
        <v>20</v>
      </c>
      <c r="B1516" s="1">
        <v>43573</v>
      </c>
      <c r="C1516">
        <v>12</v>
      </c>
      <c r="D1516" t="s">
        <v>275</v>
      </c>
      <c r="E1516" t="s">
        <v>275</v>
      </c>
      <c r="F1516" t="s">
        <v>286</v>
      </c>
      <c r="G1516">
        <v>75</v>
      </c>
      <c r="H1516">
        <v>88</v>
      </c>
      <c r="I1516">
        <v>74</v>
      </c>
      <c r="J1516" t="s">
        <v>109</v>
      </c>
      <c r="K1516" t="s">
        <v>22</v>
      </c>
      <c r="L1516" t="s">
        <v>100</v>
      </c>
      <c r="M1516" t="s">
        <v>244</v>
      </c>
      <c r="N1516" t="s">
        <v>244</v>
      </c>
      <c r="O1516" t="s">
        <v>209</v>
      </c>
      <c r="P1516" t="s">
        <v>138</v>
      </c>
      <c r="Q1516">
        <v>183</v>
      </c>
      <c r="R1516" t="s">
        <v>364</v>
      </c>
      <c r="S1516" t="s">
        <v>1145</v>
      </c>
      <c r="T1516" t="s">
        <v>26</v>
      </c>
    </row>
    <row r="1517" spans="1:20" x14ac:dyDescent="0.3">
      <c r="A1517" t="s">
        <v>20</v>
      </c>
      <c r="B1517" s="1">
        <v>43573</v>
      </c>
      <c r="C1517">
        <v>6</v>
      </c>
      <c r="D1517" t="s">
        <v>109</v>
      </c>
      <c r="E1517" t="s">
        <v>80</v>
      </c>
      <c r="F1517" t="s">
        <v>73</v>
      </c>
      <c r="G1517">
        <v>93</v>
      </c>
      <c r="H1517">
        <v>93</v>
      </c>
      <c r="I1517">
        <v>93</v>
      </c>
      <c r="J1517" t="s">
        <v>36</v>
      </c>
      <c r="K1517" t="s">
        <v>36</v>
      </c>
      <c r="L1517" t="s">
        <v>163</v>
      </c>
      <c r="M1517" t="s">
        <v>59</v>
      </c>
      <c r="N1517" t="s">
        <v>232</v>
      </c>
      <c r="O1517" t="s">
        <v>298</v>
      </c>
      <c r="P1517" t="s">
        <v>174</v>
      </c>
      <c r="Q1517">
        <v>128</v>
      </c>
      <c r="R1517" t="s">
        <v>77</v>
      </c>
      <c r="S1517" t="e" vm="55">
        <f>_FV(-3,"51")</f>
        <v>#VALUE!</v>
      </c>
      <c r="T1517" t="s">
        <v>26</v>
      </c>
    </row>
    <row r="1518" spans="1:20" x14ac:dyDescent="0.3">
      <c r="A1518" t="s">
        <v>20</v>
      </c>
      <c r="B1518" s="1">
        <v>43573</v>
      </c>
      <c r="C1518">
        <v>7</v>
      </c>
      <c r="D1518" t="s">
        <v>65</v>
      </c>
      <c r="E1518" t="s">
        <v>109</v>
      </c>
      <c r="F1518" t="s">
        <v>65</v>
      </c>
      <c r="G1518">
        <v>93</v>
      </c>
      <c r="H1518">
        <v>93</v>
      </c>
      <c r="I1518">
        <v>93</v>
      </c>
      <c r="J1518" t="s">
        <v>163</v>
      </c>
      <c r="K1518" t="s">
        <v>36</v>
      </c>
      <c r="L1518" t="s">
        <v>163</v>
      </c>
      <c r="M1518" t="s">
        <v>140</v>
      </c>
      <c r="N1518" t="s">
        <v>59</v>
      </c>
      <c r="O1518" t="s">
        <v>140</v>
      </c>
      <c r="P1518" t="s">
        <v>76</v>
      </c>
      <c r="Q1518">
        <v>159</v>
      </c>
      <c r="R1518" t="s">
        <v>176</v>
      </c>
      <c r="S1518" t="e" vm="23">
        <f>_FV(-3,"54")</f>
        <v>#VALUE!</v>
      </c>
      <c r="T1518" t="s">
        <v>26</v>
      </c>
    </row>
    <row r="1519" spans="1:20" x14ac:dyDescent="0.3">
      <c r="A1519" t="s">
        <v>20</v>
      </c>
      <c r="B1519" s="1">
        <v>43573</v>
      </c>
      <c r="C1519">
        <v>13</v>
      </c>
      <c r="D1519" t="s">
        <v>215</v>
      </c>
      <c r="E1519" t="s">
        <v>208</v>
      </c>
      <c r="F1519" t="s">
        <v>281</v>
      </c>
      <c r="G1519">
        <v>70</v>
      </c>
      <c r="H1519">
        <v>75</v>
      </c>
      <c r="I1519">
        <v>68</v>
      </c>
      <c r="J1519" t="s">
        <v>99</v>
      </c>
      <c r="K1519" t="s">
        <v>136</v>
      </c>
      <c r="L1519" t="s">
        <v>345</v>
      </c>
      <c r="M1519" t="s">
        <v>312</v>
      </c>
      <c r="N1519" t="s">
        <v>306</v>
      </c>
      <c r="O1519" t="s">
        <v>244</v>
      </c>
      <c r="P1519" t="s">
        <v>182</v>
      </c>
      <c r="Q1519">
        <v>222</v>
      </c>
      <c r="R1519" t="s">
        <v>212</v>
      </c>
      <c r="S1519" t="s">
        <v>1146</v>
      </c>
      <c r="T1519" t="s">
        <v>26</v>
      </c>
    </row>
    <row r="1520" spans="1:20" x14ac:dyDescent="0.3">
      <c r="A1520" t="s">
        <v>20</v>
      </c>
      <c r="B1520" s="1">
        <v>43573</v>
      </c>
      <c r="C1520">
        <v>8</v>
      </c>
      <c r="D1520" t="s">
        <v>65</v>
      </c>
      <c r="E1520" t="s">
        <v>65</v>
      </c>
      <c r="F1520" t="s">
        <v>119</v>
      </c>
      <c r="G1520">
        <v>94</v>
      </c>
      <c r="H1520">
        <v>94</v>
      </c>
      <c r="I1520">
        <v>93</v>
      </c>
      <c r="J1520" t="s">
        <v>163</v>
      </c>
      <c r="K1520" t="s">
        <v>163</v>
      </c>
      <c r="L1520" t="s">
        <v>361</v>
      </c>
      <c r="M1520" t="s">
        <v>298</v>
      </c>
      <c r="N1520" t="s">
        <v>298</v>
      </c>
      <c r="O1520" t="s">
        <v>140</v>
      </c>
      <c r="P1520" t="s">
        <v>76</v>
      </c>
      <c r="Q1520">
        <v>154</v>
      </c>
      <c r="R1520" t="s">
        <v>83</v>
      </c>
      <c r="S1520" t="e" vm="29">
        <f>_FV(-3,"49")</f>
        <v>#VALUE!</v>
      </c>
      <c r="T1520" t="s">
        <v>26</v>
      </c>
    </row>
    <row r="1521" spans="1:20" x14ac:dyDescent="0.3">
      <c r="A1521" t="s">
        <v>20</v>
      </c>
      <c r="B1521" s="1">
        <v>43573</v>
      </c>
      <c r="C1521">
        <v>9</v>
      </c>
      <c r="D1521" t="s">
        <v>73</v>
      </c>
      <c r="E1521" t="s">
        <v>109</v>
      </c>
      <c r="F1521" t="s">
        <v>65</v>
      </c>
      <c r="G1521">
        <v>94</v>
      </c>
      <c r="H1521">
        <v>94</v>
      </c>
      <c r="I1521">
        <v>94</v>
      </c>
      <c r="J1521" t="s">
        <v>36</v>
      </c>
      <c r="K1521" t="s">
        <v>49</v>
      </c>
      <c r="L1521" t="s">
        <v>163</v>
      </c>
      <c r="M1521" t="s">
        <v>232</v>
      </c>
      <c r="N1521" t="s">
        <v>232</v>
      </c>
      <c r="O1521" t="s">
        <v>298</v>
      </c>
      <c r="P1521" t="s">
        <v>270</v>
      </c>
      <c r="Q1521">
        <v>194</v>
      </c>
      <c r="R1521" t="s">
        <v>105</v>
      </c>
      <c r="S1521" t="e" vm="67">
        <f>_FV(-1,"84")</f>
        <v>#VALUE!</v>
      </c>
      <c r="T1521" t="s">
        <v>26</v>
      </c>
    </row>
    <row r="1522" spans="1:20" x14ac:dyDescent="0.3">
      <c r="A1522" t="s">
        <v>20</v>
      </c>
      <c r="B1522" s="1">
        <v>43573</v>
      </c>
      <c r="C1522">
        <v>10</v>
      </c>
      <c r="D1522" t="s">
        <v>63</v>
      </c>
      <c r="E1522" t="s">
        <v>63</v>
      </c>
      <c r="F1522" t="s">
        <v>64</v>
      </c>
      <c r="G1522">
        <v>94</v>
      </c>
      <c r="H1522">
        <v>94</v>
      </c>
      <c r="I1522">
        <v>94</v>
      </c>
      <c r="J1522" t="s">
        <v>100</v>
      </c>
      <c r="K1522" t="s">
        <v>100</v>
      </c>
      <c r="L1522" t="s">
        <v>361</v>
      </c>
      <c r="M1522" t="s">
        <v>180</v>
      </c>
      <c r="N1522" t="s">
        <v>231</v>
      </c>
      <c r="O1522" t="s">
        <v>232</v>
      </c>
      <c r="P1522" t="s">
        <v>111</v>
      </c>
      <c r="Q1522">
        <v>127</v>
      </c>
      <c r="R1522" t="s">
        <v>60</v>
      </c>
      <c r="S1522" t="s">
        <v>1147</v>
      </c>
      <c r="T1522" t="s">
        <v>26</v>
      </c>
    </row>
    <row r="1523" spans="1:20" x14ac:dyDescent="0.3">
      <c r="A1523" t="s">
        <v>20</v>
      </c>
      <c r="B1523" s="1">
        <v>43573</v>
      </c>
      <c r="C1523">
        <v>11</v>
      </c>
      <c r="D1523" t="s">
        <v>286</v>
      </c>
      <c r="E1523" t="s">
        <v>286</v>
      </c>
      <c r="F1523" t="s">
        <v>80</v>
      </c>
      <c r="G1523">
        <v>88</v>
      </c>
      <c r="H1523">
        <v>94</v>
      </c>
      <c r="I1523">
        <v>88</v>
      </c>
      <c r="J1523" t="s">
        <v>136</v>
      </c>
      <c r="K1523" t="s">
        <v>58</v>
      </c>
      <c r="L1523" t="s">
        <v>89</v>
      </c>
      <c r="M1523" t="s">
        <v>209</v>
      </c>
      <c r="N1523" t="s">
        <v>209</v>
      </c>
      <c r="O1523" t="s">
        <v>180</v>
      </c>
      <c r="P1523" t="s">
        <v>138</v>
      </c>
      <c r="Q1523">
        <v>148</v>
      </c>
      <c r="R1523" t="s">
        <v>54</v>
      </c>
      <c r="S1523" t="s">
        <v>1148</v>
      </c>
      <c r="T1523" t="s">
        <v>26</v>
      </c>
    </row>
    <row r="1524" spans="1:20" x14ac:dyDescent="0.3">
      <c r="A1524" t="s">
        <v>20</v>
      </c>
      <c r="B1524" s="1">
        <v>43573</v>
      </c>
      <c r="C1524">
        <v>14</v>
      </c>
      <c r="D1524" t="s">
        <v>205</v>
      </c>
      <c r="E1524" t="s">
        <v>335</v>
      </c>
      <c r="F1524" t="s">
        <v>204</v>
      </c>
      <c r="G1524">
        <v>70</v>
      </c>
      <c r="H1524">
        <v>74</v>
      </c>
      <c r="I1524">
        <v>68</v>
      </c>
      <c r="J1524" t="s">
        <v>65</v>
      </c>
      <c r="K1524" t="s">
        <v>22</v>
      </c>
      <c r="L1524" t="s">
        <v>99</v>
      </c>
      <c r="M1524" t="s">
        <v>245</v>
      </c>
      <c r="N1524" t="s">
        <v>306</v>
      </c>
      <c r="O1524" t="s">
        <v>245</v>
      </c>
      <c r="P1524" t="s">
        <v>116</v>
      </c>
      <c r="Q1524">
        <v>210</v>
      </c>
      <c r="R1524" t="s">
        <v>160</v>
      </c>
      <c r="S1524" t="s">
        <v>1149</v>
      </c>
      <c r="T1524" t="s">
        <v>26</v>
      </c>
    </row>
    <row r="1525" spans="1:20" x14ac:dyDescent="0.3">
      <c r="A1525" t="s">
        <v>20</v>
      </c>
      <c r="B1525" s="1">
        <v>43573</v>
      </c>
      <c r="C1525">
        <v>15</v>
      </c>
      <c r="D1525" t="s">
        <v>208</v>
      </c>
      <c r="E1525" t="s">
        <v>201</v>
      </c>
      <c r="F1525" t="s">
        <v>275</v>
      </c>
      <c r="G1525">
        <v>69</v>
      </c>
      <c r="H1525">
        <v>74</v>
      </c>
      <c r="I1525">
        <v>67</v>
      </c>
      <c r="J1525" t="s">
        <v>73</v>
      </c>
      <c r="K1525" t="s">
        <v>58</v>
      </c>
      <c r="L1525" t="s">
        <v>345</v>
      </c>
      <c r="M1525" t="s">
        <v>122</v>
      </c>
      <c r="N1525" t="s">
        <v>245</v>
      </c>
      <c r="O1525" t="s">
        <v>122</v>
      </c>
      <c r="P1525" t="s">
        <v>24</v>
      </c>
      <c r="Q1525">
        <v>231</v>
      </c>
      <c r="R1525" t="s">
        <v>234</v>
      </c>
      <c r="S1525" t="s">
        <v>1150</v>
      </c>
      <c r="T1525" t="s">
        <v>26</v>
      </c>
    </row>
    <row r="1526" spans="1:20" x14ac:dyDescent="0.3">
      <c r="A1526" t="s">
        <v>20</v>
      </c>
      <c r="B1526" s="1">
        <v>43573</v>
      </c>
      <c r="C1526">
        <v>16</v>
      </c>
      <c r="D1526" t="s">
        <v>187</v>
      </c>
      <c r="E1526" t="s">
        <v>48</v>
      </c>
      <c r="F1526" t="s">
        <v>286</v>
      </c>
      <c r="G1526">
        <v>86</v>
      </c>
      <c r="H1526">
        <v>87</v>
      </c>
      <c r="I1526">
        <v>67</v>
      </c>
      <c r="J1526" t="s">
        <v>87</v>
      </c>
      <c r="K1526" t="s">
        <v>79</v>
      </c>
      <c r="L1526" t="s">
        <v>163</v>
      </c>
      <c r="M1526" t="s">
        <v>227</v>
      </c>
      <c r="N1526" t="s">
        <v>122</v>
      </c>
      <c r="O1526" t="s">
        <v>227</v>
      </c>
      <c r="P1526" t="s">
        <v>24</v>
      </c>
      <c r="Q1526">
        <v>212</v>
      </c>
      <c r="R1526" t="s">
        <v>343</v>
      </c>
      <c r="S1526" t="s">
        <v>1078</v>
      </c>
      <c r="T1526" t="s">
        <v>127</v>
      </c>
    </row>
    <row r="1527" spans="1:20" x14ac:dyDescent="0.3">
      <c r="A1527" t="s">
        <v>20</v>
      </c>
      <c r="B1527" s="1">
        <v>43573</v>
      </c>
      <c r="C1527">
        <v>17</v>
      </c>
      <c r="D1527" t="s">
        <v>261</v>
      </c>
      <c r="E1527" t="s">
        <v>250</v>
      </c>
      <c r="F1527" t="s">
        <v>233</v>
      </c>
      <c r="G1527">
        <v>72</v>
      </c>
      <c r="H1527">
        <v>87</v>
      </c>
      <c r="I1527">
        <v>69</v>
      </c>
      <c r="J1527" t="s">
        <v>119</v>
      </c>
      <c r="K1527" t="s">
        <v>148</v>
      </c>
      <c r="L1527" t="s">
        <v>377</v>
      </c>
      <c r="M1527" t="s">
        <v>181</v>
      </c>
      <c r="N1527" t="s">
        <v>227</v>
      </c>
      <c r="O1527" t="s">
        <v>181</v>
      </c>
      <c r="P1527" t="s">
        <v>222</v>
      </c>
      <c r="Q1527">
        <v>200</v>
      </c>
      <c r="R1527" t="s">
        <v>371</v>
      </c>
      <c r="S1527" t="s">
        <v>1151</v>
      </c>
      <c r="T1527" t="s">
        <v>26</v>
      </c>
    </row>
    <row r="1528" spans="1:20" x14ac:dyDescent="0.3">
      <c r="A1528" t="s">
        <v>20</v>
      </c>
      <c r="B1528" s="1">
        <v>43573</v>
      </c>
      <c r="C1528">
        <v>18</v>
      </c>
      <c r="D1528" t="s">
        <v>247</v>
      </c>
      <c r="E1528" t="s">
        <v>205</v>
      </c>
      <c r="F1528" t="s">
        <v>261</v>
      </c>
      <c r="G1528">
        <v>72</v>
      </c>
      <c r="H1528">
        <v>73</v>
      </c>
      <c r="I1528">
        <v>68</v>
      </c>
      <c r="J1528" t="s">
        <v>63</v>
      </c>
      <c r="K1528" t="s">
        <v>63</v>
      </c>
      <c r="L1528" t="s">
        <v>345</v>
      </c>
      <c r="M1528" t="s">
        <v>197</v>
      </c>
      <c r="N1528" t="s">
        <v>190</v>
      </c>
      <c r="O1528" t="s">
        <v>197</v>
      </c>
      <c r="P1528" t="s">
        <v>112</v>
      </c>
      <c r="Q1528">
        <v>170</v>
      </c>
      <c r="R1528" t="s">
        <v>580</v>
      </c>
      <c r="S1528" t="s">
        <v>1152</v>
      </c>
      <c r="T1528" t="s">
        <v>26</v>
      </c>
    </row>
    <row r="1529" spans="1:20" x14ac:dyDescent="0.3">
      <c r="A1529" t="s">
        <v>20</v>
      </c>
      <c r="B1529" s="1">
        <v>43573</v>
      </c>
      <c r="C1529">
        <v>19</v>
      </c>
      <c r="D1529" t="s">
        <v>205</v>
      </c>
      <c r="E1529" t="s">
        <v>208</v>
      </c>
      <c r="F1529" t="s">
        <v>275</v>
      </c>
      <c r="G1529">
        <v>70</v>
      </c>
      <c r="H1529">
        <v>73</v>
      </c>
      <c r="I1529">
        <v>66</v>
      </c>
      <c r="J1529" t="s">
        <v>65</v>
      </c>
      <c r="K1529" t="s">
        <v>87</v>
      </c>
      <c r="L1529" t="s">
        <v>49</v>
      </c>
      <c r="M1529" t="s">
        <v>110</v>
      </c>
      <c r="N1529" t="s">
        <v>197</v>
      </c>
      <c r="O1529" t="s">
        <v>166</v>
      </c>
      <c r="P1529" t="s">
        <v>222</v>
      </c>
      <c r="Q1529">
        <v>190</v>
      </c>
      <c r="R1529" t="s">
        <v>584</v>
      </c>
      <c r="S1529" t="s">
        <v>1153</v>
      </c>
      <c r="T1529" t="s">
        <v>26</v>
      </c>
    </row>
    <row r="1530" spans="1:20" x14ac:dyDescent="0.3">
      <c r="A1530" t="s">
        <v>20</v>
      </c>
      <c r="B1530" s="1">
        <v>43573</v>
      </c>
      <c r="C1530">
        <v>20</v>
      </c>
      <c r="D1530" t="s">
        <v>57</v>
      </c>
      <c r="E1530" t="s">
        <v>200</v>
      </c>
      <c r="F1530" t="s">
        <v>57</v>
      </c>
      <c r="G1530">
        <v>71</v>
      </c>
      <c r="H1530">
        <v>72</v>
      </c>
      <c r="I1530">
        <v>68</v>
      </c>
      <c r="J1530" t="s">
        <v>81</v>
      </c>
      <c r="K1530" t="s">
        <v>109</v>
      </c>
      <c r="L1530" t="s">
        <v>49</v>
      </c>
      <c r="M1530" t="s">
        <v>1154</v>
      </c>
      <c r="N1530" t="s">
        <v>110</v>
      </c>
      <c r="O1530" t="s">
        <v>159</v>
      </c>
      <c r="P1530" t="s">
        <v>173</v>
      </c>
      <c r="Q1530">
        <v>162</v>
      </c>
      <c r="R1530" t="s">
        <v>55</v>
      </c>
      <c r="S1530" t="s">
        <v>1136</v>
      </c>
      <c r="T1530" t="s">
        <v>26</v>
      </c>
    </row>
    <row r="1531" spans="1:20" x14ac:dyDescent="0.3">
      <c r="A1531" t="s">
        <v>20</v>
      </c>
      <c r="B1531" s="1">
        <v>43573</v>
      </c>
      <c r="C1531">
        <v>21</v>
      </c>
      <c r="D1531" t="s">
        <v>195</v>
      </c>
      <c r="E1531" t="s">
        <v>57</v>
      </c>
      <c r="F1531" t="s">
        <v>195</v>
      </c>
      <c r="G1531">
        <v>78</v>
      </c>
      <c r="H1531">
        <v>78</v>
      </c>
      <c r="I1531">
        <v>71</v>
      </c>
      <c r="J1531" t="s">
        <v>64</v>
      </c>
      <c r="K1531" t="s">
        <v>65</v>
      </c>
      <c r="L1531" t="s">
        <v>100</v>
      </c>
      <c r="M1531" t="s">
        <v>110</v>
      </c>
      <c r="N1531" t="s">
        <v>158</v>
      </c>
      <c r="O1531" t="s">
        <v>1154</v>
      </c>
      <c r="P1531" t="s">
        <v>138</v>
      </c>
      <c r="Q1531">
        <v>158</v>
      </c>
      <c r="R1531" t="s">
        <v>55</v>
      </c>
      <c r="S1531" t="s">
        <v>1155</v>
      </c>
      <c r="T1531" t="s">
        <v>26</v>
      </c>
    </row>
    <row r="1532" spans="1:20" x14ac:dyDescent="0.3">
      <c r="A1532" t="s">
        <v>20</v>
      </c>
      <c r="B1532" s="1">
        <v>43574</v>
      </c>
      <c r="C1532">
        <v>22</v>
      </c>
      <c r="D1532" t="s">
        <v>121</v>
      </c>
      <c r="E1532" t="s">
        <v>192</v>
      </c>
      <c r="F1532" t="s">
        <v>148</v>
      </c>
      <c r="G1532">
        <v>92</v>
      </c>
      <c r="H1532">
        <v>92</v>
      </c>
      <c r="I1532">
        <v>84</v>
      </c>
      <c r="J1532" t="s">
        <v>65</v>
      </c>
      <c r="K1532" t="s">
        <v>109</v>
      </c>
      <c r="L1532" t="s">
        <v>28</v>
      </c>
      <c r="M1532" t="s">
        <v>137</v>
      </c>
      <c r="N1532" t="s">
        <v>137</v>
      </c>
      <c r="O1532" t="s">
        <v>181</v>
      </c>
      <c r="P1532" t="s">
        <v>97</v>
      </c>
      <c r="Q1532">
        <v>178</v>
      </c>
      <c r="R1532" t="s">
        <v>339</v>
      </c>
      <c r="S1532" t="s">
        <v>1156</v>
      </c>
      <c r="T1532" t="s">
        <v>115</v>
      </c>
    </row>
    <row r="1533" spans="1:20" x14ac:dyDescent="0.3">
      <c r="A1533" t="s">
        <v>20</v>
      </c>
      <c r="B1533" s="1">
        <v>43574</v>
      </c>
      <c r="C1533">
        <v>23</v>
      </c>
      <c r="D1533" t="s">
        <v>88</v>
      </c>
      <c r="E1533" t="s">
        <v>121</v>
      </c>
      <c r="F1533" t="s">
        <v>88</v>
      </c>
      <c r="G1533">
        <v>93</v>
      </c>
      <c r="H1533">
        <v>93</v>
      </c>
      <c r="I1533">
        <v>92</v>
      </c>
      <c r="J1533" t="s">
        <v>65</v>
      </c>
      <c r="K1533" t="s">
        <v>73</v>
      </c>
      <c r="L1533" t="s">
        <v>119</v>
      </c>
      <c r="M1533" t="s">
        <v>123</v>
      </c>
      <c r="N1533" t="s">
        <v>209</v>
      </c>
      <c r="O1533" t="s">
        <v>137</v>
      </c>
      <c r="P1533" t="s">
        <v>105</v>
      </c>
      <c r="Q1533">
        <v>154</v>
      </c>
      <c r="R1533" t="s">
        <v>240</v>
      </c>
      <c r="S1533" t="e" vm="90">
        <f>_FV(-2,"13")</f>
        <v>#VALUE!</v>
      </c>
      <c r="T1533" t="s">
        <v>101</v>
      </c>
    </row>
    <row r="1534" spans="1:20" x14ac:dyDescent="0.3">
      <c r="A1534" t="s">
        <v>20</v>
      </c>
      <c r="B1534" s="1">
        <v>43574</v>
      </c>
      <c r="C1534">
        <v>0</v>
      </c>
      <c r="D1534" t="s">
        <v>356</v>
      </c>
      <c r="E1534" t="s">
        <v>233</v>
      </c>
      <c r="F1534" t="s">
        <v>356</v>
      </c>
      <c r="G1534">
        <v>86</v>
      </c>
      <c r="H1534">
        <v>86</v>
      </c>
      <c r="I1534">
        <v>85</v>
      </c>
      <c r="J1534" t="s">
        <v>73</v>
      </c>
      <c r="K1534" t="s">
        <v>73</v>
      </c>
      <c r="L1534" t="s">
        <v>65</v>
      </c>
      <c r="M1534" t="s">
        <v>150</v>
      </c>
      <c r="N1534" t="s">
        <v>150</v>
      </c>
      <c r="O1534" t="s">
        <v>59</v>
      </c>
      <c r="P1534" t="s">
        <v>101</v>
      </c>
      <c r="Q1534">
        <v>177</v>
      </c>
      <c r="R1534" t="s">
        <v>207</v>
      </c>
      <c r="S1534" t="e" vm="80">
        <f>_FV(-3,"59")</f>
        <v>#VALUE!</v>
      </c>
      <c r="T1534" t="s">
        <v>26</v>
      </c>
    </row>
    <row r="1535" spans="1:20" x14ac:dyDescent="0.3">
      <c r="A1535" t="s">
        <v>20</v>
      </c>
      <c r="B1535" s="1">
        <v>43574</v>
      </c>
      <c r="C1535">
        <v>1</v>
      </c>
      <c r="D1535" t="s">
        <v>114</v>
      </c>
      <c r="E1535" t="s">
        <v>356</v>
      </c>
      <c r="F1535" t="s">
        <v>114</v>
      </c>
      <c r="G1535">
        <v>88</v>
      </c>
      <c r="H1535">
        <v>88</v>
      </c>
      <c r="I1535">
        <v>86</v>
      </c>
      <c r="J1535" t="s">
        <v>109</v>
      </c>
      <c r="K1535" t="s">
        <v>109</v>
      </c>
      <c r="L1535" t="s">
        <v>65</v>
      </c>
      <c r="M1535" t="s">
        <v>142</v>
      </c>
      <c r="N1535" t="s">
        <v>142</v>
      </c>
      <c r="O1535" t="s">
        <v>150</v>
      </c>
      <c r="P1535" t="s">
        <v>83</v>
      </c>
      <c r="Q1535">
        <v>155</v>
      </c>
      <c r="R1535" t="s">
        <v>145</v>
      </c>
      <c r="S1535" t="e" vm="80">
        <f>_FV(-3,"59")</f>
        <v>#VALUE!</v>
      </c>
      <c r="T1535" t="s">
        <v>26</v>
      </c>
    </row>
    <row r="1536" spans="1:20" x14ac:dyDescent="0.3">
      <c r="A1536" t="s">
        <v>20</v>
      </c>
      <c r="B1536" s="1">
        <v>43574</v>
      </c>
      <c r="C1536">
        <v>2</v>
      </c>
      <c r="D1536" t="s">
        <v>72</v>
      </c>
      <c r="E1536" t="s">
        <v>114</v>
      </c>
      <c r="F1536" t="s">
        <v>72</v>
      </c>
      <c r="G1536">
        <v>90</v>
      </c>
      <c r="H1536">
        <v>90</v>
      </c>
      <c r="I1536">
        <v>88</v>
      </c>
      <c r="J1536" t="s">
        <v>109</v>
      </c>
      <c r="K1536" t="s">
        <v>109</v>
      </c>
      <c r="L1536" t="s">
        <v>109</v>
      </c>
      <c r="M1536" t="s">
        <v>141</v>
      </c>
      <c r="N1536" t="s">
        <v>91</v>
      </c>
      <c r="O1536" t="s">
        <v>142</v>
      </c>
      <c r="P1536" t="s">
        <v>115</v>
      </c>
      <c r="Q1536">
        <v>145</v>
      </c>
      <c r="R1536" t="s">
        <v>40</v>
      </c>
      <c r="S1536" t="e" vm="36">
        <f>_FV(-3,"58")</f>
        <v>#VALUE!</v>
      </c>
      <c r="T1536" t="s">
        <v>26</v>
      </c>
    </row>
    <row r="1537" spans="1:20" x14ac:dyDescent="0.3">
      <c r="A1537" t="s">
        <v>20</v>
      </c>
      <c r="B1537" s="1">
        <v>43574</v>
      </c>
      <c r="C1537">
        <v>3</v>
      </c>
      <c r="D1537" t="s">
        <v>107</v>
      </c>
      <c r="E1537" t="s">
        <v>72</v>
      </c>
      <c r="F1537" t="s">
        <v>149</v>
      </c>
      <c r="G1537">
        <v>91</v>
      </c>
      <c r="H1537">
        <v>91</v>
      </c>
      <c r="I1537">
        <v>90</v>
      </c>
      <c r="J1537" t="s">
        <v>80</v>
      </c>
      <c r="K1537" t="s">
        <v>80</v>
      </c>
      <c r="L1537" t="s">
        <v>109</v>
      </c>
      <c r="M1537" t="s">
        <v>90</v>
      </c>
      <c r="N1537" t="s">
        <v>328</v>
      </c>
      <c r="O1537" t="s">
        <v>29</v>
      </c>
      <c r="P1537" t="s">
        <v>115</v>
      </c>
      <c r="Q1537">
        <v>158</v>
      </c>
      <c r="R1537" t="s">
        <v>222</v>
      </c>
      <c r="S1537" t="e" vm="36">
        <f>_FV(-3,"58")</f>
        <v>#VALUE!</v>
      </c>
      <c r="T1537" t="s">
        <v>26</v>
      </c>
    </row>
    <row r="1538" spans="1:20" x14ac:dyDescent="0.3">
      <c r="A1538" t="s">
        <v>20</v>
      </c>
      <c r="B1538" s="1">
        <v>43574</v>
      </c>
      <c r="C1538">
        <v>4</v>
      </c>
      <c r="D1538" t="s">
        <v>149</v>
      </c>
      <c r="E1538" t="s">
        <v>107</v>
      </c>
      <c r="F1538" t="s">
        <v>149</v>
      </c>
      <c r="G1538">
        <v>92</v>
      </c>
      <c r="H1538">
        <v>92</v>
      </c>
      <c r="I1538">
        <v>91</v>
      </c>
      <c r="J1538" t="s">
        <v>63</v>
      </c>
      <c r="K1538" t="s">
        <v>63</v>
      </c>
      <c r="L1538" t="s">
        <v>80</v>
      </c>
      <c r="M1538" t="s">
        <v>29</v>
      </c>
      <c r="N1538" t="s">
        <v>122</v>
      </c>
      <c r="O1538" t="s">
        <v>142</v>
      </c>
      <c r="P1538" t="s">
        <v>67</v>
      </c>
      <c r="Q1538">
        <v>147</v>
      </c>
      <c r="R1538" t="s">
        <v>104</v>
      </c>
      <c r="S1538" t="e" vm="48">
        <f>_FV(-3,"26")</f>
        <v>#VALUE!</v>
      </c>
      <c r="T1538" t="s">
        <v>26</v>
      </c>
    </row>
    <row r="1539" spans="1:20" x14ac:dyDescent="0.3">
      <c r="A1539" t="s">
        <v>20</v>
      </c>
      <c r="B1539" s="1">
        <v>43574</v>
      </c>
      <c r="C1539">
        <v>12</v>
      </c>
      <c r="D1539" t="s">
        <v>187</v>
      </c>
      <c r="E1539" t="s">
        <v>236</v>
      </c>
      <c r="F1539" t="s">
        <v>135</v>
      </c>
      <c r="G1539">
        <v>84</v>
      </c>
      <c r="H1539">
        <v>93</v>
      </c>
      <c r="I1539">
        <v>84</v>
      </c>
      <c r="J1539" t="s">
        <v>109</v>
      </c>
      <c r="K1539" t="s">
        <v>118</v>
      </c>
      <c r="L1539" t="s">
        <v>109</v>
      </c>
      <c r="M1539" t="s">
        <v>353</v>
      </c>
      <c r="N1539" t="s">
        <v>353</v>
      </c>
      <c r="O1539" t="s">
        <v>244</v>
      </c>
      <c r="P1539" t="s">
        <v>77</v>
      </c>
      <c r="Q1539">
        <v>167</v>
      </c>
      <c r="R1539" t="s">
        <v>440</v>
      </c>
      <c r="S1539" t="s">
        <v>1157</v>
      </c>
      <c r="T1539" t="s">
        <v>26</v>
      </c>
    </row>
    <row r="1540" spans="1:20" x14ac:dyDescent="0.3">
      <c r="A1540" t="s">
        <v>20</v>
      </c>
      <c r="B1540" s="1">
        <v>43574</v>
      </c>
      <c r="C1540">
        <v>5</v>
      </c>
      <c r="D1540" t="s">
        <v>71</v>
      </c>
      <c r="E1540" t="s">
        <v>149</v>
      </c>
      <c r="F1540" t="s">
        <v>71</v>
      </c>
      <c r="G1540">
        <v>92</v>
      </c>
      <c r="H1540">
        <v>92</v>
      </c>
      <c r="I1540">
        <v>92</v>
      </c>
      <c r="J1540" t="s">
        <v>109</v>
      </c>
      <c r="K1540" t="s">
        <v>63</v>
      </c>
      <c r="L1540" t="s">
        <v>109</v>
      </c>
      <c r="M1540" t="s">
        <v>254</v>
      </c>
      <c r="N1540" t="s">
        <v>29</v>
      </c>
      <c r="O1540" t="s">
        <v>254</v>
      </c>
      <c r="P1540" t="s">
        <v>115</v>
      </c>
      <c r="Q1540">
        <v>164</v>
      </c>
      <c r="R1540" t="s">
        <v>173</v>
      </c>
      <c r="S1540" t="e" vm="64">
        <f>_FV(-2,"69")</f>
        <v>#VALUE!</v>
      </c>
      <c r="T1540" t="s">
        <v>26</v>
      </c>
    </row>
    <row r="1541" spans="1:20" x14ac:dyDescent="0.3">
      <c r="A1541" t="s">
        <v>20</v>
      </c>
      <c r="B1541" s="1">
        <v>43574</v>
      </c>
      <c r="C1541">
        <v>13</v>
      </c>
      <c r="D1541" t="s">
        <v>157</v>
      </c>
      <c r="E1541" t="s">
        <v>321</v>
      </c>
      <c r="F1541" t="s">
        <v>157</v>
      </c>
      <c r="G1541">
        <v>88</v>
      </c>
      <c r="H1541">
        <v>89</v>
      </c>
      <c r="I1541">
        <v>81</v>
      </c>
      <c r="J1541" t="s">
        <v>63</v>
      </c>
      <c r="K1541" t="s">
        <v>22</v>
      </c>
      <c r="L1541" t="s">
        <v>73</v>
      </c>
      <c r="M1541" t="s">
        <v>407</v>
      </c>
      <c r="N1541" t="s">
        <v>433</v>
      </c>
      <c r="O1541" t="s">
        <v>353</v>
      </c>
      <c r="P1541" t="s">
        <v>97</v>
      </c>
      <c r="Q1541">
        <v>194</v>
      </c>
      <c r="R1541" t="s">
        <v>440</v>
      </c>
      <c r="S1541" t="s">
        <v>1158</v>
      </c>
      <c r="T1541" t="s">
        <v>115</v>
      </c>
    </row>
    <row r="1542" spans="1:20" x14ac:dyDescent="0.3">
      <c r="A1542" t="s">
        <v>20</v>
      </c>
      <c r="B1542" s="1">
        <v>43574</v>
      </c>
      <c r="C1542">
        <v>6</v>
      </c>
      <c r="D1542" t="s">
        <v>148</v>
      </c>
      <c r="E1542" t="s">
        <v>71</v>
      </c>
      <c r="F1542" t="s">
        <v>148</v>
      </c>
      <c r="G1542">
        <v>92</v>
      </c>
      <c r="H1542">
        <v>92</v>
      </c>
      <c r="I1542">
        <v>92</v>
      </c>
      <c r="J1542" t="s">
        <v>65</v>
      </c>
      <c r="K1542" t="s">
        <v>109</v>
      </c>
      <c r="L1542" t="s">
        <v>65</v>
      </c>
      <c r="M1542" t="s">
        <v>181</v>
      </c>
      <c r="N1542" t="s">
        <v>254</v>
      </c>
      <c r="O1542" t="s">
        <v>181</v>
      </c>
      <c r="P1542" t="s">
        <v>174</v>
      </c>
      <c r="Q1542">
        <v>155</v>
      </c>
      <c r="R1542" t="s">
        <v>183</v>
      </c>
      <c r="S1542" t="e" vm="55">
        <f>_FV(-3,"51")</f>
        <v>#VALUE!</v>
      </c>
      <c r="T1542" t="s">
        <v>26</v>
      </c>
    </row>
    <row r="1543" spans="1:20" x14ac:dyDescent="0.3">
      <c r="A1543" t="s">
        <v>20</v>
      </c>
      <c r="B1543" s="1">
        <v>43574</v>
      </c>
      <c r="C1543">
        <v>7</v>
      </c>
      <c r="D1543" t="s">
        <v>88</v>
      </c>
      <c r="E1543" t="s">
        <v>148</v>
      </c>
      <c r="F1543" t="s">
        <v>62</v>
      </c>
      <c r="G1543">
        <v>93</v>
      </c>
      <c r="H1543">
        <v>93</v>
      </c>
      <c r="I1543">
        <v>92</v>
      </c>
      <c r="J1543" t="s">
        <v>119</v>
      </c>
      <c r="K1543" t="s">
        <v>65</v>
      </c>
      <c r="L1543" t="s">
        <v>119</v>
      </c>
      <c r="M1543" t="s">
        <v>232</v>
      </c>
      <c r="N1543" t="s">
        <v>232</v>
      </c>
      <c r="O1543" t="s">
        <v>298</v>
      </c>
      <c r="P1543" t="s">
        <v>111</v>
      </c>
      <c r="Q1543">
        <v>183</v>
      </c>
      <c r="R1543" t="s">
        <v>176</v>
      </c>
      <c r="S1543" t="e" vm="52">
        <f>_FV(-3,"56")</f>
        <v>#VALUE!</v>
      </c>
      <c r="T1543" t="s">
        <v>26</v>
      </c>
    </row>
    <row r="1544" spans="1:20" x14ac:dyDescent="0.3">
      <c r="A1544" t="s">
        <v>20</v>
      </c>
      <c r="B1544" s="1">
        <v>43574</v>
      </c>
      <c r="C1544">
        <v>9</v>
      </c>
      <c r="D1544" t="s">
        <v>79</v>
      </c>
      <c r="E1544" t="s">
        <v>62</v>
      </c>
      <c r="F1544" t="s">
        <v>79</v>
      </c>
      <c r="G1544">
        <v>94</v>
      </c>
      <c r="H1544">
        <v>94</v>
      </c>
      <c r="I1544">
        <v>93</v>
      </c>
      <c r="J1544" t="s">
        <v>64</v>
      </c>
      <c r="K1544" t="s">
        <v>65</v>
      </c>
      <c r="L1544" t="s">
        <v>28</v>
      </c>
      <c r="M1544" t="s">
        <v>231</v>
      </c>
      <c r="N1544" t="s">
        <v>231</v>
      </c>
      <c r="O1544" t="s">
        <v>66</v>
      </c>
      <c r="P1544" t="s">
        <v>115</v>
      </c>
      <c r="Q1544">
        <v>89</v>
      </c>
      <c r="R1544" t="s">
        <v>134</v>
      </c>
      <c r="S1544" t="e" vm="46">
        <f>_FV(-3,"40")</f>
        <v>#VALUE!</v>
      </c>
      <c r="T1544" t="s">
        <v>26</v>
      </c>
    </row>
    <row r="1545" spans="1:20" x14ac:dyDescent="0.3">
      <c r="A1545" t="s">
        <v>20</v>
      </c>
      <c r="B1545" s="1">
        <v>43574</v>
      </c>
      <c r="C1545">
        <v>8</v>
      </c>
      <c r="D1545" t="s">
        <v>95</v>
      </c>
      <c r="E1545" t="s">
        <v>88</v>
      </c>
      <c r="F1545" t="s">
        <v>95</v>
      </c>
      <c r="G1545">
        <v>93</v>
      </c>
      <c r="H1545">
        <v>93</v>
      </c>
      <c r="I1545">
        <v>93</v>
      </c>
      <c r="J1545" t="s">
        <v>119</v>
      </c>
      <c r="K1545" t="s">
        <v>65</v>
      </c>
      <c r="L1545" t="s">
        <v>119</v>
      </c>
      <c r="M1545" t="s">
        <v>66</v>
      </c>
      <c r="N1545" t="s">
        <v>132</v>
      </c>
      <c r="O1545" t="s">
        <v>232</v>
      </c>
      <c r="P1545" t="s">
        <v>70</v>
      </c>
      <c r="Q1545">
        <v>123</v>
      </c>
      <c r="R1545" t="s">
        <v>77</v>
      </c>
      <c r="S1545" t="e" vm="1">
        <f>_FV(-3,"32")</f>
        <v>#VALUE!</v>
      </c>
      <c r="T1545" t="s">
        <v>26</v>
      </c>
    </row>
    <row r="1546" spans="1:20" x14ac:dyDescent="0.3">
      <c r="A1546" t="s">
        <v>20</v>
      </c>
      <c r="B1546" s="1">
        <v>43574</v>
      </c>
      <c r="C1546">
        <v>10</v>
      </c>
      <c r="D1546" t="s">
        <v>62</v>
      </c>
      <c r="E1546" t="s">
        <v>62</v>
      </c>
      <c r="F1546" t="s">
        <v>79</v>
      </c>
      <c r="G1546">
        <v>94</v>
      </c>
      <c r="H1546">
        <v>94</v>
      </c>
      <c r="I1546">
        <v>94</v>
      </c>
      <c r="J1546" t="s">
        <v>73</v>
      </c>
      <c r="K1546" t="s">
        <v>73</v>
      </c>
      <c r="L1546" t="s">
        <v>64</v>
      </c>
      <c r="M1546" t="s">
        <v>142</v>
      </c>
      <c r="N1546" t="s">
        <v>142</v>
      </c>
      <c r="O1546" t="s">
        <v>231</v>
      </c>
      <c r="P1546" t="s">
        <v>138</v>
      </c>
      <c r="Q1546">
        <v>121</v>
      </c>
      <c r="R1546" t="s">
        <v>24</v>
      </c>
      <c r="S1546" t="s">
        <v>1159</v>
      </c>
      <c r="T1546" t="s">
        <v>26</v>
      </c>
    </row>
    <row r="1547" spans="1:20" x14ac:dyDescent="0.3">
      <c r="A1547" t="s">
        <v>20</v>
      </c>
      <c r="B1547" s="1">
        <v>43574</v>
      </c>
      <c r="C1547">
        <v>11</v>
      </c>
      <c r="D1547" t="s">
        <v>72</v>
      </c>
      <c r="E1547" t="s">
        <v>72</v>
      </c>
      <c r="F1547" t="s">
        <v>62</v>
      </c>
      <c r="G1547">
        <v>93</v>
      </c>
      <c r="H1547">
        <v>94</v>
      </c>
      <c r="I1547">
        <v>93</v>
      </c>
      <c r="J1547" t="s">
        <v>79</v>
      </c>
      <c r="K1547" t="s">
        <v>79</v>
      </c>
      <c r="L1547" t="s">
        <v>73</v>
      </c>
      <c r="M1547" t="s">
        <v>244</v>
      </c>
      <c r="N1547" t="s">
        <v>244</v>
      </c>
      <c r="O1547" t="s">
        <v>142</v>
      </c>
      <c r="P1547" t="s">
        <v>83</v>
      </c>
      <c r="Q1547">
        <v>144</v>
      </c>
      <c r="R1547" t="s">
        <v>116</v>
      </c>
      <c r="S1547" t="s">
        <v>1160</v>
      </c>
      <c r="T1547" t="s">
        <v>26</v>
      </c>
    </row>
    <row r="1548" spans="1:20" x14ac:dyDescent="0.3">
      <c r="A1548" t="s">
        <v>20</v>
      </c>
      <c r="B1548" s="1">
        <v>43574</v>
      </c>
      <c r="C1548">
        <v>14</v>
      </c>
      <c r="D1548" t="s">
        <v>202</v>
      </c>
      <c r="E1548" t="s">
        <v>202</v>
      </c>
      <c r="F1548" t="s">
        <v>156</v>
      </c>
      <c r="G1548">
        <v>81</v>
      </c>
      <c r="H1548">
        <v>90</v>
      </c>
      <c r="I1548">
        <v>81</v>
      </c>
      <c r="J1548" t="s">
        <v>87</v>
      </c>
      <c r="K1548" t="s">
        <v>71</v>
      </c>
      <c r="L1548" t="s">
        <v>80</v>
      </c>
      <c r="M1548" t="s">
        <v>353</v>
      </c>
      <c r="N1548" t="s">
        <v>407</v>
      </c>
      <c r="O1548" t="s">
        <v>353</v>
      </c>
      <c r="P1548" t="s">
        <v>77</v>
      </c>
      <c r="Q1548">
        <v>162</v>
      </c>
      <c r="R1548" t="s">
        <v>364</v>
      </c>
      <c r="S1548" t="s">
        <v>1161</v>
      </c>
      <c r="T1548" t="s">
        <v>26</v>
      </c>
    </row>
    <row r="1549" spans="1:20" x14ac:dyDescent="0.3">
      <c r="A1549" t="s">
        <v>20</v>
      </c>
      <c r="B1549" s="1">
        <v>43574</v>
      </c>
      <c r="C1549">
        <v>15</v>
      </c>
      <c r="D1549" t="s">
        <v>342</v>
      </c>
      <c r="E1549" t="s">
        <v>21</v>
      </c>
      <c r="F1549" t="s">
        <v>202</v>
      </c>
      <c r="G1549">
        <v>72</v>
      </c>
      <c r="H1549">
        <v>81</v>
      </c>
      <c r="I1549">
        <v>72</v>
      </c>
      <c r="J1549" t="s">
        <v>79</v>
      </c>
      <c r="K1549" t="s">
        <v>148</v>
      </c>
      <c r="L1549" t="s">
        <v>65</v>
      </c>
      <c r="M1549" t="s">
        <v>306</v>
      </c>
      <c r="N1549" t="s">
        <v>353</v>
      </c>
      <c r="O1549" t="s">
        <v>306</v>
      </c>
      <c r="P1549" t="s">
        <v>176</v>
      </c>
      <c r="Q1549">
        <v>188</v>
      </c>
      <c r="R1549" t="s">
        <v>287</v>
      </c>
      <c r="S1549" t="s">
        <v>1162</v>
      </c>
      <c r="T1549" t="s">
        <v>26</v>
      </c>
    </row>
    <row r="1550" spans="1:20" x14ac:dyDescent="0.3">
      <c r="A1550" t="s">
        <v>20</v>
      </c>
      <c r="B1550" s="1">
        <v>43574</v>
      </c>
      <c r="C1550">
        <v>16</v>
      </c>
      <c r="D1550" t="s">
        <v>156</v>
      </c>
      <c r="E1550" t="s">
        <v>21</v>
      </c>
      <c r="F1550" t="s">
        <v>156</v>
      </c>
      <c r="G1550">
        <v>88</v>
      </c>
      <c r="H1550">
        <v>88</v>
      </c>
      <c r="I1550">
        <v>69</v>
      </c>
      <c r="J1550" t="s">
        <v>80</v>
      </c>
      <c r="K1550" t="s">
        <v>22</v>
      </c>
      <c r="L1550" t="s">
        <v>100</v>
      </c>
      <c r="M1550" t="s">
        <v>315</v>
      </c>
      <c r="N1550" t="s">
        <v>306</v>
      </c>
      <c r="O1550" t="s">
        <v>315</v>
      </c>
      <c r="P1550" t="s">
        <v>101</v>
      </c>
      <c r="Q1550">
        <v>163</v>
      </c>
      <c r="R1550" t="s">
        <v>41</v>
      </c>
      <c r="S1550" t="s">
        <v>1163</v>
      </c>
      <c r="T1550" t="s">
        <v>270</v>
      </c>
    </row>
    <row r="1551" spans="1:20" x14ac:dyDescent="0.3">
      <c r="A1551" t="s">
        <v>20</v>
      </c>
      <c r="B1551" s="1">
        <v>43574</v>
      </c>
      <c r="C1551">
        <v>17</v>
      </c>
      <c r="D1551" t="s">
        <v>236</v>
      </c>
      <c r="E1551" t="s">
        <v>236</v>
      </c>
      <c r="F1551" t="s">
        <v>71</v>
      </c>
      <c r="G1551">
        <v>85</v>
      </c>
      <c r="H1551">
        <v>90</v>
      </c>
      <c r="I1551">
        <v>84</v>
      </c>
      <c r="J1551" t="s">
        <v>87</v>
      </c>
      <c r="K1551" t="s">
        <v>79</v>
      </c>
      <c r="L1551" t="s">
        <v>100</v>
      </c>
      <c r="M1551" t="s">
        <v>137</v>
      </c>
      <c r="N1551" t="s">
        <v>315</v>
      </c>
      <c r="O1551" t="s">
        <v>137</v>
      </c>
      <c r="P1551" t="s">
        <v>134</v>
      </c>
      <c r="Q1551">
        <v>175</v>
      </c>
      <c r="R1551" t="s">
        <v>248</v>
      </c>
      <c r="S1551" t="s">
        <v>1164</v>
      </c>
      <c r="T1551" t="s">
        <v>270</v>
      </c>
    </row>
    <row r="1552" spans="1:20" x14ac:dyDescent="0.3">
      <c r="A1552" t="s">
        <v>20</v>
      </c>
      <c r="B1552" s="1">
        <v>43574</v>
      </c>
      <c r="C1552">
        <v>18</v>
      </c>
      <c r="D1552" t="s">
        <v>202</v>
      </c>
      <c r="E1552" t="s">
        <v>206</v>
      </c>
      <c r="F1552" t="s">
        <v>236</v>
      </c>
      <c r="G1552">
        <v>79</v>
      </c>
      <c r="H1552">
        <v>85</v>
      </c>
      <c r="I1552">
        <v>76</v>
      </c>
      <c r="J1552" t="s">
        <v>73</v>
      </c>
      <c r="K1552" t="s">
        <v>58</v>
      </c>
      <c r="L1552" t="s">
        <v>81</v>
      </c>
      <c r="M1552" t="s">
        <v>190</v>
      </c>
      <c r="N1552" t="s">
        <v>137</v>
      </c>
      <c r="O1552" t="s">
        <v>190</v>
      </c>
      <c r="P1552" t="s">
        <v>68</v>
      </c>
      <c r="Q1552">
        <v>174</v>
      </c>
      <c r="R1552" t="s">
        <v>419</v>
      </c>
      <c r="S1552" t="s">
        <v>1069</v>
      </c>
      <c r="T1552" t="s">
        <v>26</v>
      </c>
    </row>
    <row r="1553" spans="1:20" x14ac:dyDescent="0.3">
      <c r="A1553" t="s">
        <v>20</v>
      </c>
      <c r="B1553" s="1">
        <v>43574</v>
      </c>
      <c r="C1553">
        <v>19</v>
      </c>
      <c r="D1553" t="s">
        <v>206</v>
      </c>
      <c r="E1553" t="s">
        <v>385</v>
      </c>
      <c r="F1553" t="s">
        <v>195</v>
      </c>
      <c r="G1553">
        <v>78</v>
      </c>
      <c r="H1553">
        <v>80</v>
      </c>
      <c r="I1553">
        <v>75</v>
      </c>
      <c r="J1553" t="s">
        <v>63</v>
      </c>
      <c r="K1553" t="s">
        <v>136</v>
      </c>
      <c r="L1553" t="s">
        <v>64</v>
      </c>
      <c r="M1553" t="s">
        <v>52</v>
      </c>
      <c r="N1553" t="s">
        <v>190</v>
      </c>
      <c r="O1553" t="s">
        <v>131</v>
      </c>
      <c r="P1553" t="s">
        <v>182</v>
      </c>
      <c r="Q1553">
        <v>211</v>
      </c>
      <c r="R1553" t="s">
        <v>262</v>
      </c>
      <c r="S1553" t="s">
        <v>1165</v>
      </c>
      <c r="T1553" t="s">
        <v>26</v>
      </c>
    </row>
    <row r="1554" spans="1:20" x14ac:dyDescent="0.3">
      <c r="A1554" t="s">
        <v>20</v>
      </c>
      <c r="B1554" s="1">
        <v>43574</v>
      </c>
      <c r="C1554">
        <v>20</v>
      </c>
      <c r="D1554" t="s">
        <v>229</v>
      </c>
      <c r="E1554" t="s">
        <v>385</v>
      </c>
      <c r="F1554" t="s">
        <v>229</v>
      </c>
      <c r="G1554">
        <v>79</v>
      </c>
      <c r="H1554">
        <v>79</v>
      </c>
      <c r="I1554">
        <v>75</v>
      </c>
      <c r="J1554" t="s">
        <v>109</v>
      </c>
      <c r="K1554" t="s">
        <v>87</v>
      </c>
      <c r="L1554" t="s">
        <v>64</v>
      </c>
      <c r="M1554" t="s">
        <v>131</v>
      </c>
      <c r="N1554" t="s">
        <v>52</v>
      </c>
      <c r="O1554" t="s">
        <v>39</v>
      </c>
      <c r="P1554" t="s">
        <v>92</v>
      </c>
      <c r="Q1554">
        <v>223</v>
      </c>
      <c r="R1554" t="s">
        <v>212</v>
      </c>
      <c r="S1554" t="s">
        <v>1166</v>
      </c>
      <c r="T1554" t="s">
        <v>26</v>
      </c>
    </row>
    <row r="1555" spans="1:20" x14ac:dyDescent="0.3">
      <c r="A1555" t="s">
        <v>20</v>
      </c>
      <c r="B1555" s="1">
        <v>43574</v>
      </c>
      <c r="C1555">
        <v>21</v>
      </c>
      <c r="D1555" t="s">
        <v>192</v>
      </c>
      <c r="E1555" t="s">
        <v>229</v>
      </c>
      <c r="F1555" t="s">
        <v>192</v>
      </c>
      <c r="G1555">
        <v>84</v>
      </c>
      <c r="H1555">
        <v>88</v>
      </c>
      <c r="I1555">
        <v>79</v>
      </c>
      <c r="J1555" t="s">
        <v>80</v>
      </c>
      <c r="K1555" t="s">
        <v>88</v>
      </c>
      <c r="L1555" t="s">
        <v>73</v>
      </c>
      <c r="M1555" t="s">
        <v>190</v>
      </c>
      <c r="N1555" t="s">
        <v>130</v>
      </c>
      <c r="O1555" t="s">
        <v>131</v>
      </c>
      <c r="P1555" t="s">
        <v>134</v>
      </c>
      <c r="Q1555">
        <v>182</v>
      </c>
      <c r="R1555" t="s">
        <v>262</v>
      </c>
      <c r="S1555" t="s">
        <v>1167</v>
      </c>
      <c r="T1555" t="s">
        <v>26</v>
      </c>
    </row>
    <row r="1556" spans="1:20" x14ac:dyDescent="0.3">
      <c r="A1556" t="s">
        <v>20</v>
      </c>
      <c r="B1556" s="1">
        <v>43575</v>
      </c>
      <c r="C1556">
        <v>22</v>
      </c>
      <c r="D1556" t="s">
        <v>279</v>
      </c>
      <c r="E1556" t="s">
        <v>196</v>
      </c>
      <c r="F1556" t="s">
        <v>279</v>
      </c>
      <c r="G1556">
        <v>81</v>
      </c>
      <c r="H1556">
        <v>81</v>
      </c>
      <c r="I1556">
        <v>77</v>
      </c>
      <c r="J1556" t="s">
        <v>65</v>
      </c>
      <c r="K1556" t="s">
        <v>87</v>
      </c>
      <c r="L1556" t="s">
        <v>119</v>
      </c>
      <c r="M1556" t="s">
        <v>181</v>
      </c>
      <c r="N1556" t="s">
        <v>181</v>
      </c>
      <c r="O1556" t="s">
        <v>39</v>
      </c>
      <c r="P1556" t="s">
        <v>97</v>
      </c>
      <c r="Q1556">
        <v>182</v>
      </c>
      <c r="R1556" t="s">
        <v>248</v>
      </c>
      <c r="S1556" t="s">
        <v>1168</v>
      </c>
      <c r="T1556" t="s">
        <v>26</v>
      </c>
    </row>
    <row r="1557" spans="1:20" x14ac:dyDescent="0.3">
      <c r="A1557" t="s">
        <v>20</v>
      </c>
      <c r="B1557" s="1">
        <v>43575</v>
      </c>
      <c r="C1557">
        <v>23</v>
      </c>
      <c r="D1557" t="s">
        <v>333</v>
      </c>
      <c r="E1557" t="s">
        <v>279</v>
      </c>
      <c r="F1557" t="s">
        <v>356</v>
      </c>
      <c r="G1557">
        <v>85</v>
      </c>
      <c r="H1557">
        <v>85</v>
      </c>
      <c r="I1557">
        <v>81</v>
      </c>
      <c r="J1557" t="s">
        <v>65</v>
      </c>
      <c r="K1557" t="s">
        <v>65</v>
      </c>
      <c r="L1557" t="s">
        <v>64</v>
      </c>
      <c r="M1557" t="s">
        <v>231</v>
      </c>
      <c r="N1557" t="s">
        <v>231</v>
      </c>
      <c r="O1557" t="s">
        <v>181</v>
      </c>
      <c r="P1557" t="s">
        <v>111</v>
      </c>
      <c r="Q1557">
        <v>181</v>
      </c>
      <c r="R1557" t="s">
        <v>54</v>
      </c>
      <c r="S1557" t="e" vm="45">
        <f>_FV(-3,"60")</f>
        <v>#VALUE!</v>
      </c>
      <c r="T1557" t="s">
        <v>26</v>
      </c>
    </row>
    <row r="1558" spans="1:20" x14ac:dyDescent="0.3">
      <c r="A1558" t="s">
        <v>20</v>
      </c>
      <c r="B1558" s="1">
        <v>43575</v>
      </c>
      <c r="C1558">
        <v>0</v>
      </c>
      <c r="D1558" t="s">
        <v>118</v>
      </c>
      <c r="E1558" t="s">
        <v>148</v>
      </c>
      <c r="F1558" t="s">
        <v>88</v>
      </c>
      <c r="G1558">
        <v>93</v>
      </c>
      <c r="H1558">
        <v>93</v>
      </c>
      <c r="I1558">
        <v>93</v>
      </c>
      <c r="J1558" t="s">
        <v>73</v>
      </c>
      <c r="K1558" t="s">
        <v>109</v>
      </c>
      <c r="L1558" t="s">
        <v>119</v>
      </c>
      <c r="M1558" t="s">
        <v>91</v>
      </c>
      <c r="N1558" t="s">
        <v>91</v>
      </c>
      <c r="O1558" t="s">
        <v>123</v>
      </c>
      <c r="P1558" t="s">
        <v>97</v>
      </c>
      <c r="Q1558">
        <v>173</v>
      </c>
      <c r="R1558" t="s">
        <v>364</v>
      </c>
      <c r="S1558" t="e" vm="70">
        <f>_FV(-1,"80")</f>
        <v>#VALUE!</v>
      </c>
      <c r="T1558" t="s">
        <v>270</v>
      </c>
    </row>
    <row r="1559" spans="1:20" x14ac:dyDescent="0.3">
      <c r="A1559" t="s">
        <v>20</v>
      </c>
      <c r="B1559" s="1">
        <v>43575</v>
      </c>
      <c r="C1559">
        <v>1</v>
      </c>
      <c r="D1559" t="s">
        <v>95</v>
      </c>
      <c r="E1559" t="s">
        <v>148</v>
      </c>
      <c r="F1559" t="s">
        <v>95</v>
      </c>
      <c r="G1559">
        <v>93</v>
      </c>
      <c r="H1559">
        <v>93</v>
      </c>
      <c r="I1559">
        <v>93</v>
      </c>
      <c r="J1559" t="s">
        <v>28</v>
      </c>
      <c r="K1559" t="s">
        <v>109</v>
      </c>
      <c r="L1559" t="s">
        <v>28</v>
      </c>
      <c r="M1559" t="s">
        <v>244</v>
      </c>
      <c r="N1559" t="s">
        <v>244</v>
      </c>
      <c r="O1559" t="s">
        <v>188</v>
      </c>
      <c r="P1559" t="s">
        <v>174</v>
      </c>
      <c r="Q1559">
        <v>129</v>
      </c>
      <c r="R1559" t="s">
        <v>125</v>
      </c>
      <c r="S1559" t="e" vm="3">
        <f>_FV(-1,"15")</f>
        <v>#VALUE!</v>
      </c>
      <c r="T1559" t="s">
        <v>26</v>
      </c>
    </row>
    <row r="1560" spans="1:20" x14ac:dyDescent="0.3">
      <c r="A1560" t="s">
        <v>20</v>
      </c>
      <c r="B1560" s="1">
        <v>43575</v>
      </c>
      <c r="C1560">
        <v>2</v>
      </c>
      <c r="D1560" t="s">
        <v>79</v>
      </c>
      <c r="E1560" t="s">
        <v>95</v>
      </c>
      <c r="F1560" t="s">
        <v>79</v>
      </c>
      <c r="G1560">
        <v>93</v>
      </c>
      <c r="H1560">
        <v>93</v>
      </c>
      <c r="I1560">
        <v>93</v>
      </c>
      <c r="J1560" t="s">
        <v>81</v>
      </c>
      <c r="K1560" t="s">
        <v>28</v>
      </c>
      <c r="L1560" t="s">
        <v>81</v>
      </c>
      <c r="M1560" t="s">
        <v>306</v>
      </c>
      <c r="N1560" t="s">
        <v>306</v>
      </c>
      <c r="O1560" t="s">
        <v>244</v>
      </c>
      <c r="P1560" t="s">
        <v>105</v>
      </c>
      <c r="Q1560">
        <v>162</v>
      </c>
      <c r="R1560" t="s">
        <v>271</v>
      </c>
      <c r="S1560" t="e" vm="90">
        <f>_FV(-2,"13")</f>
        <v>#VALUE!</v>
      </c>
      <c r="T1560" t="s">
        <v>26</v>
      </c>
    </row>
    <row r="1561" spans="1:20" x14ac:dyDescent="0.3">
      <c r="A1561" t="s">
        <v>20</v>
      </c>
      <c r="B1561" s="1">
        <v>43575</v>
      </c>
      <c r="C1561">
        <v>12</v>
      </c>
      <c r="D1561" t="s">
        <v>310</v>
      </c>
      <c r="E1561" t="s">
        <v>279</v>
      </c>
      <c r="F1561" t="s">
        <v>121</v>
      </c>
      <c r="G1561">
        <v>86</v>
      </c>
      <c r="H1561">
        <v>94</v>
      </c>
      <c r="I1561">
        <v>86</v>
      </c>
      <c r="J1561" t="s">
        <v>22</v>
      </c>
      <c r="K1561" t="s">
        <v>108</v>
      </c>
      <c r="L1561" t="s">
        <v>63</v>
      </c>
      <c r="M1561" t="s">
        <v>311</v>
      </c>
      <c r="N1561" t="s">
        <v>312</v>
      </c>
      <c r="O1561" t="s">
        <v>244</v>
      </c>
      <c r="P1561" t="s">
        <v>124</v>
      </c>
      <c r="Q1561">
        <v>138</v>
      </c>
      <c r="R1561" t="s">
        <v>40</v>
      </c>
      <c r="S1561" t="s">
        <v>1169</v>
      </c>
      <c r="T1561" t="s">
        <v>26</v>
      </c>
    </row>
    <row r="1562" spans="1:20" x14ac:dyDescent="0.3">
      <c r="A1562" t="s">
        <v>20</v>
      </c>
      <c r="B1562" s="1">
        <v>43575</v>
      </c>
      <c r="C1562">
        <v>3</v>
      </c>
      <c r="D1562" t="s">
        <v>22</v>
      </c>
      <c r="E1562" t="s">
        <v>58</v>
      </c>
      <c r="F1562" t="s">
        <v>136</v>
      </c>
      <c r="G1562">
        <v>93</v>
      </c>
      <c r="H1562">
        <v>93</v>
      </c>
      <c r="I1562">
        <v>93</v>
      </c>
      <c r="J1562" t="s">
        <v>99</v>
      </c>
      <c r="K1562" t="s">
        <v>28</v>
      </c>
      <c r="L1562" t="s">
        <v>100</v>
      </c>
      <c r="M1562" t="s">
        <v>312</v>
      </c>
      <c r="N1562" t="s">
        <v>276</v>
      </c>
      <c r="O1562" t="s">
        <v>311</v>
      </c>
      <c r="P1562" t="s">
        <v>105</v>
      </c>
      <c r="Q1562">
        <v>141</v>
      </c>
      <c r="R1562" t="s">
        <v>271</v>
      </c>
      <c r="S1562" t="e" vm="40">
        <f>_FV(0,"86")</f>
        <v>#VALUE!</v>
      </c>
      <c r="T1562" t="s">
        <v>76</v>
      </c>
    </row>
    <row r="1563" spans="1:20" x14ac:dyDescent="0.3">
      <c r="A1563" t="s">
        <v>20</v>
      </c>
      <c r="B1563" s="1">
        <v>43575</v>
      </c>
      <c r="C1563">
        <v>4</v>
      </c>
      <c r="D1563" t="s">
        <v>87</v>
      </c>
      <c r="E1563" t="s">
        <v>22</v>
      </c>
      <c r="F1563" t="s">
        <v>87</v>
      </c>
      <c r="G1563">
        <v>94</v>
      </c>
      <c r="H1563">
        <v>94</v>
      </c>
      <c r="I1563">
        <v>93</v>
      </c>
      <c r="J1563" t="s">
        <v>100</v>
      </c>
      <c r="K1563" t="s">
        <v>99</v>
      </c>
      <c r="L1563" t="s">
        <v>100</v>
      </c>
      <c r="M1563" t="s">
        <v>328</v>
      </c>
      <c r="N1563" t="s">
        <v>312</v>
      </c>
      <c r="O1563" t="s">
        <v>328</v>
      </c>
      <c r="P1563" t="s">
        <v>105</v>
      </c>
      <c r="Q1563">
        <v>170</v>
      </c>
      <c r="R1563" t="s">
        <v>104</v>
      </c>
      <c r="S1563" t="e" vm="18">
        <f>_FV(-1,"75")</f>
        <v>#VALUE!</v>
      </c>
      <c r="T1563" t="s">
        <v>26</v>
      </c>
    </row>
    <row r="1564" spans="1:20" x14ac:dyDescent="0.3">
      <c r="A1564" t="s">
        <v>20</v>
      </c>
      <c r="B1564" s="1">
        <v>43575</v>
      </c>
      <c r="C1564">
        <v>5</v>
      </c>
      <c r="D1564" t="s">
        <v>63</v>
      </c>
      <c r="E1564" t="s">
        <v>87</v>
      </c>
      <c r="F1564" t="s">
        <v>63</v>
      </c>
      <c r="G1564">
        <v>94</v>
      </c>
      <c r="H1564">
        <v>94</v>
      </c>
      <c r="I1564">
        <v>94</v>
      </c>
      <c r="J1564" t="s">
        <v>100</v>
      </c>
      <c r="K1564" t="s">
        <v>100</v>
      </c>
      <c r="L1564" t="s">
        <v>89</v>
      </c>
      <c r="M1564" t="s">
        <v>82</v>
      </c>
      <c r="N1564" t="s">
        <v>328</v>
      </c>
      <c r="O1564" t="s">
        <v>82</v>
      </c>
      <c r="P1564" t="s">
        <v>115</v>
      </c>
      <c r="Q1564">
        <v>134</v>
      </c>
      <c r="R1564" t="s">
        <v>104</v>
      </c>
      <c r="S1564" t="e" vm="64">
        <f>_FV(-2,"69")</f>
        <v>#VALUE!</v>
      </c>
      <c r="T1564" t="s">
        <v>26</v>
      </c>
    </row>
    <row r="1565" spans="1:20" x14ac:dyDescent="0.3">
      <c r="A1565" t="s">
        <v>20</v>
      </c>
      <c r="B1565" s="1">
        <v>43575</v>
      </c>
      <c r="C1565">
        <v>6</v>
      </c>
      <c r="D1565" t="s">
        <v>87</v>
      </c>
      <c r="E1565" t="s">
        <v>87</v>
      </c>
      <c r="F1565" t="s">
        <v>63</v>
      </c>
      <c r="G1565">
        <v>94</v>
      </c>
      <c r="H1565">
        <v>94</v>
      </c>
      <c r="I1565">
        <v>94</v>
      </c>
      <c r="J1565" t="s">
        <v>99</v>
      </c>
      <c r="K1565" t="s">
        <v>99</v>
      </c>
      <c r="L1565" t="s">
        <v>100</v>
      </c>
      <c r="M1565" t="s">
        <v>227</v>
      </c>
      <c r="N1565" t="s">
        <v>123</v>
      </c>
      <c r="O1565" t="s">
        <v>180</v>
      </c>
      <c r="P1565" t="s">
        <v>76</v>
      </c>
      <c r="Q1565">
        <v>146</v>
      </c>
      <c r="R1565" t="s">
        <v>104</v>
      </c>
      <c r="S1565" t="e" vm="57">
        <f>_FV(-2,"48")</f>
        <v>#VALUE!</v>
      </c>
      <c r="T1565" t="s">
        <v>270</v>
      </c>
    </row>
    <row r="1566" spans="1:20" x14ac:dyDescent="0.3">
      <c r="A1566" t="s">
        <v>20</v>
      </c>
      <c r="B1566" s="1">
        <v>43575</v>
      </c>
      <c r="C1566">
        <v>7</v>
      </c>
      <c r="D1566" t="s">
        <v>136</v>
      </c>
      <c r="E1566" t="s">
        <v>22</v>
      </c>
      <c r="F1566" t="s">
        <v>87</v>
      </c>
      <c r="G1566">
        <v>94</v>
      </c>
      <c r="H1566">
        <v>94</v>
      </c>
      <c r="I1566">
        <v>94</v>
      </c>
      <c r="J1566" t="s">
        <v>81</v>
      </c>
      <c r="K1566" t="s">
        <v>28</v>
      </c>
      <c r="L1566" t="s">
        <v>99</v>
      </c>
      <c r="M1566" t="s">
        <v>132</v>
      </c>
      <c r="N1566" t="s">
        <v>227</v>
      </c>
      <c r="O1566" t="s">
        <v>132</v>
      </c>
      <c r="P1566" t="s">
        <v>174</v>
      </c>
      <c r="Q1566">
        <v>145</v>
      </c>
      <c r="R1566" t="s">
        <v>127</v>
      </c>
      <c r="S1566" t="e" vm="71">
        <f>_FV(-1,"79")</f>
        <v>#VALUE!</v>
      </c>
      <c r="T1566" t="s">
        <v>26</v>
      </c>
    </row>
    <row r="1567" spans="1:20" x14ac:dyDescent="0.3">
      <c r="A1567" t="s">
        <v>20</v>
      </c>
      <c r="B1567" s="1">
        <v>43575</v>
      </c>
      <c r="C1567">
        <v>8</v>
      </c>
      <c r="D1567" t="s">
        <v>22</v>
      </c>
      <c r="E1567" t="s">
        <v>22</v>
      </c>
      <c r="F1567" t="s">
        <v>136</v>
      </c>
      <c r="G1567">
        <v>94</v>
      </c>
      <c r="H1567">
        <v>94</v>
      </c>
      <c r="I1567">
        <v>94</v>
      </c>
      <c r="J1567" t="s">
        <v>81</v>
      </c>
      <c r="K1567" t="s">
        <v>28</v>
      </c>
      <c r="L1567" t="s">
        <v>81</v>
      </c>
      <c r="M1567" t="s">
        <v>231</v>
      </c>
      <c r="N1567" t="s">
        <v>231</v>
      </c>
      <c r="O1567" t="s">
        <v>132</v>
      </c>
      <c r="P1567" t="s">
        <v>133</v>
      </c>
      <c r="Q1567">
        <v>158</v>
      </c>
      <c r="R1567" t="s">
        <v>173</v>
      </c>
      <c r="S1567" t="e" vm="96">
        <f>_FV(-2,"17")</f>
        <v>#VALUE!</v>
      </c>
      <c r="T1567" t="s">
        <v>26</v>
      </c>
    </row>
    <row r="1568" spans="1:20" x14ac:dyDescent="0.3">
      <c r="A1568" t="s">
        <v>20</v>
      </c>
      <c r="B1568" s="1">
        <v>43575</v>
      </c>
      <c r="C1568">
        <v>9</v>
      </c>
      <c r="D1568" t="s">
        <v>87</v>
      </c>
      <c r="E1568" t="s">
        <v>22</v>
      </c>
      <c r="F1568" t="s">
        <v>63</v>
      </c>
      <c r="G1568">
        <v>94</v>
      </c>
      <c r="H1568">
        <v>94</v>
      </c>
      <c r="I1568">
        <v>94</v>
      </c>
      <c r="J1568" t="s">
        <v>99</v>
      </c>
      <c r="K1568" t="s">
        <v>28</v>
      </c>
      <c r="L1568" t="s">
        <v>100</v>
      </c>
      <c r="M1568" t="s">
        <v>254</v>
      </c>
      <c r="N1568" t="s">
        <v>254</v>
      </c>
      <c r="O1568" t="s">
        <v>180</v>
      </c>
      <c r="P1568" t="s">
        <v>270</v>
      </c>
      <c r="Q1568">
        <v>316</v>
      </c>
      <c r="R1568" t="s">
        <v>268</v>
      </c>
      <c r="S1568" t="e" vm="11">
        <f>_FV(-2,"66")</f>
        <v>#VALUE!</v>
      </c>
      <c r="T1568" t="s">
        <v>26</v>
      </c>
    </row>
    <row r="1569" spans="1:20" x14ac:dyDescent="0.3">
      <c r="A1569" t="s">
        <v>20</v>
      </c>
      <c r="B1569" s="1">
        <v>43575</v>
      </c>
      <c r="C1569">
        <v>10</v>
      </c>
      <c r="D1569" t="s">
        <v>79</v>
      </c>
      <c r="E1569" t="s">
        <v>79</v>
      </c>
      <c r="F1569" t="s">
        <v>80</v>
      </c>
      <c r="G1569">
        <v>94</v>
      </c>
      <c r="H1569">
        <v>94</v>
      </c>
      <c r="I1569">
        <v>94</v>
      </c>
      <c r="J1569" t="s">
        <v>64</v>
      </c>
      <c r="K1569" t="s">
        <v>64</v>
      </c>
      <c r="L1569" t="s">
        <v>89</v>
      </c>
      <c r="M1569" t="s">
        <v>142</v>
      </c>
      <c r="N1569" t="s">
        <v>142</v>
      </c>
      <c r="O1569" t="s">
        <v>254</v>
      </c>
      <c r="P1569" t="s">
        <v>76</v>
      </c>
      <c r="Q1569">
        <v>64</v>
      </c>
      <c r="R1569" t="s">
        <v>115</v>
      </c>
      <c r="S1569" t="s">
        <v>1170</v>
      </c>
      <c r="T1569" t="s">
        <v>26</v>
      </c>
    </row>
    <row r="1570" spans="1:20" x14ac:dyDescent="0.3">
      <c r="A1570" t="s">
        <v>20</v>
      </c>
      <c r="B1570" s="1">
        <v>43575</v>
      </c>
      <c r="C1570">
        <v>13</v>
      </c>
      <c r="D1570" t="s">
        <v>206</v>
      </c>
      <c r="E1570" t="s">
        <v>385</v>
      </c>
      <c r="F1570" t="s">
        <v>310</v>
      </c>
      <c r="G1570">
        <v>78</v>
      </c>
      <c r="H1570">
        <v>86</v>
      </c>
      <c r="I1570">
        <v>78</v>
      </c>
      <c r="J1570" t="s">
        <v>63</v>
      </c>
      <c r="K1570" t="s">
        <v>118</v>
      </c>
      <c r="L1570" t="s">
        <v>80</v>
      </c>
      <c r="M1570" t="s">
        <v>330</v>
      </c>
      <c r="N1570" t="s">
        <v>330</v>
      </c>
      <c r="O1570" t="s">
        <v>311</v>
      </c>
      <c r="P1570" t="s">
        <v>60</v>
      </c>
      <c r="Q1570">
        <v>150</v>
      </c>
      <c r="R1570" t="s">
        <v>364</v>
      </c>
      <c r="S1570" t="s">
        <v>1171</v>
      </c>
      <c r="T1570" t="s">
        <v>26</v>
      </c>
    </row>
    <row r="1571" spans="1:20" x14ac:dyDescent="0.3">
      <c r="A1571" t="s">
        <v>20</v>
      </c>
      <c r="B1571" s="1">
        <v>43575</v>
      </c>
      <c r="C1571">
        <v>11</v>
      </c>
      <c r="D1571" t="s">
        <v>121</v>
      </c>
      <c r="E1571" t="s">
        <v>121</v>
      </c>
      <c r="F1571" t="s">
        <v>79</v>
      </c>
      <c r="G1571">
        <v>94</v>
      </c>
      <c r="H1571">
        <v>94</v>
      </c>
      <c r="I1571">
        <v>94</v>
      </c>
      <c r="J1571" t="s">
        <v>63</v>
      </c>
      <c r="K1571" t="s">
        <v>63</v>
      </c>
      <c r="L1571" t="s">
        <v>64</v>
      </c>
      <c r="M1571" t="s">
        <v>244</v>
      </c>
      <c r="N1571" t="s">
        <v>244</v>
      </c>
      <c r="O1571" t="s">
        <v>142</v>
      </c>
      <c r="P1571" t="s">
        <v>83</v>
      </c>
      <c r="Q1571">
        <v>104</v>
      </c>
      <c r="R1571" t="s">
        <v>176</v>
      </c>
      <c r="S1571" t="s">
        <v>1172</v>
      </c>
      <c r="T1571" t="s">
        <v>26</v>
      </c>
    </row>
    <row r="1572" spans="1:20" x14ac:dyDescent="0.3">
      <c r="A1572" t="s">
        <v>20</v>
      </c>
      <c r="B1572" s="1">
        <v>43575</v>
      </c>
      <c r="C1572">
        <v>14</v>
      </c>
      <c r="D1572" t="s">
        <v>243</v>
      </c>
      <c r="E1572" t="s">
        <v>243</v>
      </c>
      <c r="F1572" t="s">
        <v>302</v>
      </c>
      <c r="G1572">
        <v>74</v>
      </c>
      <c r="H1572">
        <v>80</v>
      </c>
      <c r="I1572">
        <v>73</v>
      </c>
      <c r="J1572" t="s">
        <v>79</v>
      </c>
      <c r="K1572" t="s">
        <v>62</v>
      </c>
      <c r="L1572" t="s">
        <v>73</v>
      </c>
      <c r="M1572" t="s">
        <v>330</v>
      </c>
      <c r="N1572" t="s">
        <v>276</v>
      </c>
      <c r="O1572" t="s">
        <v>306</v>
      </c>
      <c r="P1572" t="s">
        <v>101</v>
      </c>
      <c r="Q1572">
        <v>158</v>
      </c>
      <c r="R1572" t="s">
        <v>217</v>
      </c>
      <c r="S1572" t="s">
        <v>1173</v>
      </c>
      <c r="T1572" t="s">
        <v>26</v>
      </c>
    </row>
    <row r="1573" spans="1:20" x14ac:dyDescent="0.3">
      <c r="A1573" t="s">
        <v>20</v>
      </c>
      <c r="B1573" s="1">
        <v>43575</v>
      </c>
      <c r="C1573">
        <v>15</v>
      </c>
      <c r="D1573" t="s">
        <v>250</v>
      </c>
      <c r="E1573" t="s">
        <v>335</v>
      </c>
      <c r="F1573" t="s">
        <v>261</v>
      </c>
      <c r="G1573">
        <v>72</v>
      </c>
      <c r="H1573">
        <v>75</v>
      </c>
      <c r="I1573">
        <v>69</v>
      </c>
      <c r="J1573" t="s">
        <v>73</v>
      </c>
      <c r="K1573" t="s">
        <v>88</v>
      </c>
      <c r="L1573" t="s">
        <v>119</v>
      </c>
      <c r="M1573" t="s">
        <v>244</v>
      </c>
      <c r="N1573" t="s">
        <v>330</v>
      </c>
      <c r="O1573" t="s">
        <v>244</v>
      </c>
      <c r="P1573" t="s">
        <v>138</v>
      </c>
      <c r="Q1573">
        <v>155</v>
      </c>
      <c r="R1573" t="s">
        <v>217</v>
      </c>
      <c r="S1573" t="s">
        <v>1174</v>
      </c>
      <c r="T1573" t="s">
        <v>26</v>
      </c>
    </row>
    <row r="1574" spans="1:20" x14ac:dyDescent="0.3">
      <c r="A1574" t="s">
        <v>20</v>
      </c>
      <c r="B1574" s="1">
        <v>43575</v>
      </c>
      <c r="C1574">
        <v>16</v>
      </c>
      <c r="D1574" t="s">
        <v>321</v>
      </c>
      <c r="E1574" t="s">
        <v>250</v>
      </c>
      <c r="F1574" t="s">
        <v>95</v>
      </c>
      <c r="G1574">
        <v>87</v>
      </c>
      <c r="H1574">
        <v>93</v>
      </c>
      <c r="I1574">
        <v>72</v>
      </c>
      <c r="J1574" t="s">
        <v>148</v>
      </c>
      <c r="K1574" t="s">
        <v>272</v>
      </c>
      <c r="L1574" t="s">
        <v>163</v>
      </c>
      <c r="M1574" t="s">
        <v>328</v>
      </c>
      <c r="N1574" t="s">
        <v>245</v>
      </c>
      <c r="O1574" t="s">
        <v>90</v>
      </c>
      <c r="P1574" t="s">
        <v>77</v>
      </c>
      <c r="Q1574">
        <v>167</v>
      </c>
      <c r="R1574" t="s">
        <v>1175</v>
      </c>
      <c r="S1574" t="s">
        <v>739</v>
      </c>
      <c r="T1574" t="s">
        <v>241</v>
      </c>
    </row>
    <row r="1575" spans="1:20" x14ac:dyDescent="0.3">
      <c r="A1575" t="s">
        <v>20</v>
      </c>
      <c r="B1575" s="1">
        <v>43575</v>
      </c>
      <c r="C1575">
        <v>17</v>
      </c>
      <c r="D1575" t="s">
        <v>135</v>
      </c>
      <c r="E1575" t="s">
        <v>202</v>
      </c>
      <c r="F1575" t="s">
        <v>118</v>
      </c>
      <c r="G1575">
        <v>92</v>
      </c>
      <c r="H1575">
        <v>92</v>
      </c>
      <c r="I1575">
        <v>83</v>
      </c>
      <c r="J1575" t="s">
        <v>80</v>
      </c>
      <c r="K1575" t="s">
        <v>107</v>
      </c>
      <c r="L1575" t="s">
        <v>99</v>
      </c>
      <c r="M1575" t="s">
        <v>123</v>
      </c>
      <c r="N1575" t="s">
        <v>244</v>
      </c>
      <c r="O1575" t="s">
        <v>82</v>
      </c>
      <c r="P1575" t="s">
        <v>133</v>
      </c>
      <c r="Q1575">
        <v>147</v>
      </c>
      <c r="R1575" t="s">
        <v>1176</v>
      </c>
      <c r="S1575" t="s">
        <v>1177</v>
      </c>
      <c r="T1575" t="s">
        <v>124</v>
      </c>
    </row>
    <row r="1576" spans="1:20" x14ac:dyDescent="0.3">
      <c r="A1576" t="s">
        <v>20</v>
      </c>
      <c r="B1576" s="1">
        <v>43575</v>
      </c>
      <c r="C1576">
        <v>18</v>
      </c>
      <c r="D1576" t="s">
        <v>157</v>
      </c>
      <c r="E1576" t="s">
        <v>157</v>
      </c>
      <c r="F1576" t="s">
        <v>135</v>
      </c>
      <c r="G1576">
        <v>90</v>
      </c>
      <c r="H1576">
        <v>92</v>
      </c>
      <c r="I1576">
        <v>90</v>
      </c>
      <c r="J1576" t="s">
        <v>79</v>
      </c>
      <c r="K1576" t="s">
        <v>79</v>
      </c>
      <c r="L1576" t="s">
        <v>80</v>
      </c>
      <c r="M1576" t="s">
        <v>190</v>
      </c>
      <c r="N1576" t="s">
        <v>123</v>
      </c>
      <c r="O1576" t="s">
        <v>190</v>
      </c>
      <c r="P1576" t="s">
        <v>70</v>
      </c>
      <c r="Q1576">
        <v>113</v>
      </c>
      <c r="R1576" t="s">
        <v>60</v>
      </c>
      <c r="S1576" t="s">
        <v>1178</v>
      </c>
      <c r="T1576" t="s">
        <v>26</v>
      </c>
    </row>
    <row r="1577" spans="1:20" x14ac:dyDescent="0.3">
      <c r="A1577" t="s">
        <v>20</v>
      </c>
      <c r="B1577" s="1">
        <v>43575</v>
      </c>
      <c r="C1577">
        <v>19</v>
      </c>
      <c r="D1577" t="s">
        <v>285</v>
      </c>
      <c r="E1577" t="s">
        <v>285</v>
      </c>
      <c r="F1577" t="s">
        <v>272</v>
      </c>
      <c r="G1577">
        <v>86</v>
      </c>
      <c r="H1577">
        <v>91</v>
      </c>
      <c r="I1577">
        <v>86</v>
      </c>
      <c r="J1577" t="s">
        <v>118</v>
      </c>
      <c r="K1577" t="s">
        <v>148</v>
      </c>
      <c r="L1577" t="s">
        <v>87</v>
      </c>
      <c r="M1577" t="s">
        <v>298</v>
      </c>
      <c r="N1577" t="s">
        <v>190</v>
      </c>
      <c r="O1577" t="s">
        <v>131</v>
      </c>
      <c r="P1577" t="s">
        <v>174</v>
      </c>
      <c r="Q1577">
        <v>137</v>
      </c>
      <c r="R1577" t="s">
        <v>60</v>
      </c>
      <c r="S1577" t="s">
        <v>1179</v>
      </c>
      <c r="T1577" t="s">
        <v>26</v>
      </c>
    </row>
    <row r="1578" spans="1:20" x14ac:dyDescent="0.3">
      <c r="A1578" t="s">
        <v>20</v>
      </c>
      <c r="B1578" s="1">
        <v>43575</v>
      </c>
      <c r="C1578">
        <v>20</v>
      </c>
      <c r="D1578" t="s">
        <v>206</v>
      </c>
      <c r="E1578" t="s">
        <v>185</v>
      </c>
      <c r="F1578" t="s">
        <v>285</v>
      </c>
      <c r="G1578">
        <v>83</v>
      </c>
      <c r="H1578">
        <v>86</v>
      </c>
      <c r="I1578">
        <v>82</v>
      </c>
      <c r="J1578" t="s">
        <v>121</v>
      </c>
      <c r="K1578" t="s">
        <v>72</v>
      </c>
      <c r="L1578" t="s">
        <v>62</v>
      </c>
      <c r="M1578" t="s">
        <v>298</v>
      </c>
      <c r="N1578" t="s">
        <v>59</v>
      </c>
      <c r="O1578" t="s">
        <v>52</v>
      </c>
      <c r="P1578" t="s">
        <v>174</v>
      </c>
      <c r="Q1578">
        <v>150</v>
      </c>
      <c r="R1578" t="s">
        <v>101</v>
      </c>
      <c r="S1578" t="s">
        <v>1180</v>
      </c>
      <c r="T1578" t="s">
        <v>26</v>
      </c>
    </row>
    <row r="1579" spans="1:20" x14ac:dyDescent="0.3">
      <c r="A1579" t="s">
        <v>20</v>
      </c>
      <c r="B1579" s="1">
        <v>43575</v>
      </c>
      <c r="C1579">
        <v>21</v>
      </c>
      <c r="D1579" t="s">
        <v>196</v>
      </c>
      <c r="E1579" t="s">
        <v>206</v>
      </c>
      <c r="F1579" t="s">
        <v>279</v>
      </c>
      <c r="G1579">
        <v>79</v>
      </c>
      <c r="H1579">
        <v>88</v>
      </c>
      <c r="I1579">
        <v>79</v>
      </c>
      <c r="J1579" t="s">
        <v>87</v>
      </c>
      <c r="K1579" t="s">
        <v>149</v>
      </c>
      <c r="L1579" t="s">
        <v>87</v>
      </c>
      <c r="M1579" t="s">
        <v>140</v>
      </c>
      <c r="N1579" t="s">
        <v>298</v>
      </c>
      <c r="O1579" t="s">
        <v>39</v>
      </c>
      <c r="P1579" t="s">
        <v>173</v>
      </c>
      <c r="Q1579">
        <v>192</v>
      </c>
      <c r="R1579" t="s">
        <v>145</v>
      </c>
      <c r="S1579" t="s">
        <v>1181</v>
      </c>
      <c r="T1579" t="s">
        <v>270</v>
      </c>
    </row>
    <row r="1580" spans="1:20" x14ac:dyDescent="0.3">
      <c r="A1580" t="s">
        <v>20</v>
      </c>
      <c r="B1580" s="1">
        <v>43576</v>
      </c>
      <c r="C1580">
        <v>22</v>
      </c>
      <c r="D1580" t="s">
        <v>58</v>
      </c>
      <c r="E1580" t="s">
        <v>71</v>
      </c>
      <c r="F1580" t="s">
        <v>58</v>
      </c>
      <c r="G1580">
        <v>91</v>
      </c>
      <c r="H1580">
        <v>91</v>
      </c>
      <c r="I1580">
        <v>90</v>
      </c>
      <c r="J1580" t="s">
        <v>99</v>
      </c>
      <c r="K1580" t="s">
        <v>65</v>
      </c>
      <c r="L1580" t="s">
        <v>89</v>
      </c>
      <c r="M1580" t="s">
        <v>130</v>
      </c>
      <c r="N1580" t="s">
        <v>130</v>
      </c>
      <c r="O1580" t="s">
        <v>131</v>
      </c>
      <c r="P1580" t="s">
        <v>178</v>
      </c>
      <c r="Q1580">
        <v>216</v>
      </c>
      <c r="R1580" t="s">
        <v>127</v>
      </c>
      <c r="S1580" t="s">
        <v>1182</v>
      </c>
      <c r="T1580" t="s">
        <v>26</v>
      </c>
    </row>
    <row r="1581" spans="1:20" x14ac:dyDescent="0.3">
      <c r="A1581" t="s">
        <v>20</v>
      </c>
      <c r="B1581" s="1">
        <v>43576</v>
      </c>
      <c r="C1581">
        <v>23</v>
      </c>
      <c r="D1581" t="s">
        <v>22</v>
      </c>
      <c r="E1581" t="s">
        <v>95</v>
      </c>
      <c r="F1581" t="s">
        <v>22</v>
      </c>
      <c r="G1581">
        <v>93</v>
      </c>
      <c r="H1581">
        <v>93</v>
      </c>
      <c r="I1581">
        <v>91</v>
      </c>
      <c r="J1581" t="s">
        <v>99</v>
      </c>
      <c r="K1581" t="s">
        <v>81</v>
      </c>
      <c r="L1581" t="s">
        <v>100</v>
      </c>
      <c r="M1581" t="s">
        <v>66</v>
      </c>
      <c r="N1581" t="s">
        <v>66</v>
      </c>
      <c r="O1581" t="s">
        <v>130</v>
      </c>
      <c r="P1581" t="s">
        <v>76</v>
      </c>
      <c r="Q1581">
        <v>143</v>
      </c>
      <c r="R1581" t="s">
        <v>138</v>
      </c>
      <c r="S1581" t="e" vm="2">
        <f>_FV(-3,"07")</f>
        <v>#VALUE!</v>
      </c>
      <c r="T1581" t="s">
        <v>26</v>
      </c>
    </row>
    <row r="1582" spans="1:20" x14ac:dyDescent="0.3">
      <c r="A1582" t="s">
        <v>20</v>
      </c>
      <c r="B1582" s="1">
        <v>43576</v>
      </c>
      <c r="C1582">
        <v>0</v>
      </c>
      <c r="D1582" t="s">
        <v>157</v>
      </c>
      <c r="E1582" t="s">
        <v>333</v>
      </c>
      <c r="F1582" t="s">
        <v>157</v>
      </c>
      <c r="G1582">
        <v>87</v>
      </c>
      <c r="H1582">
        <v>87</v>
      </c>
      <c r="I1582">
        <v>85</v>
      </c>
      <c r="J1582" t="s">
        <v>109</v>
      </c>
      <c r="K1582" t="s">
        <v>109</v>
      </c>
      <c r="L1582" t="s">
        <v>65</v>
      </c>
      <c r="M1582" t="s">
        <v>82</v>
      </c>
      <c r="N1582" t="s">
        <v>82</v>
      </c>
      <c r="O1582" t="s">
        <v>180</v>
      </c>
      <c r="P1582" t="s">
        <v>67</v>
      </c>
      <c r="Q1582">
        <v>153</v>
      </c>
      <c r="R1582" t="s">
        <v>147</v>
      </c>
      <c r="S1582" t="e" vm="17">
        <f>_FV(-2,"55")</f>
        <v>#VALUE!</v>
      </c>
      <c r="T1582" t="s">
        <v>26</v>
      </c>
    </row>
    <row r="1583" spans="1:20" x14ac:dyDescent="0.3">
      <c r="A1583" t="s">
        <v>20</v>
      </c>
      <c r="B1583" s="1">
        <v>43576</v>
      </c>
      <c r="C1583">
        <v>1</v>
      </c>
      <c r="D1583" t="s">
        <v>72</v>
      </c>
      <c r="E1583" t="s">
        <v>157</v>
      </c>
      <c r="F1583" t="s">
        <v>72</v>
      </c>
      <c r="G1583">
        <v>89</v>
      </c>
      <c r="H1583">
        <v>89</v>
      </c>
      <c r="I1583">
        <v>87</v>
      </c>
      <c r="J1583" t="s">
        <v>73</v>
      </c>
      <c r="K1583" t="s">
        <v>109</v>
      </c>
      <c r="L1583" t="s">
        <v>65</v>
      </c>
      <c r="M1583" t="s">
        <v>122</v>
      </c>
      <c r="N1583" t="s">
        <v>122</v>
      </c>
      <c r="O1583" t="s">
        <v>82</v>
      </c>
      <c r="P1583" t="s">
        <v>70</v>
      </c>
      <c r="Q1583">
        <v>163</v>
      </c>
      <c r="R1583" t="s">
        <v>173</v>
      </c>
      <c r="S1583" t="e" vm="80">
        <f>_FV(-3,"59")</f>
        <v>#VALUE!</v>
      </c>
      <c r="T1583" t="s">
        <v>26</v>
      </c>
    </row>
    <row r="1584" spans="1:20" x14ac:dyDescent="0.3">
      <c r="A1584" t="s">
        <v>20</v>
      </c>
      <c r="B1584" s="1">
        <v>43576</v>
      </c>
      <c r="C1584">
        <v>2</v>
      </c>
      <c r="D1584" t="s">
        <v>107</v>
      </c>
      <c r="E1584" t="s">
        <v>108</v>
      </c>
      <c r="F1584" t="s">
        <v>107</v>
      </c>
      <c r="G1584">
        <v>89</v>
      </c>
      <c r="H1584">
        <v>89</v>
      </c>
      <c r="I1584">
        <v>89</v>
      </c>
      <c r="J1584" t="s">
        <v>65</v>
      </c>
      <c r="K1584" t="s">
        <v>109</v>
      </c>
      <c r="L1584" t="s">
        <v>65</v>
      </c>
      <c r="M1584" t="s">
        <v>141</v>
      </c>
      <c r="N1584" t="s">
        <v>141</v>
      </c>
      <c r="O1584" t="s">
        <v>90</v>
      </c>
      <c r="P1584" t="s">
        <v>138</v>
      </c>
      <c r="Q1584">
        <v>162</v>
      </c>
      <c r="R1584" t="s">
        <v>240</v>
      </c>
      <c r="S1584" t="e" vm="45">
        <f>_FV(-3,"60")</f>
        <v>#VALUE!</v>
      </c>
      <c r="T1584" t="s">
        <v>26</v>
      </c>
    </row>
    <row r="1585" spans="1:20" x14ac:dyDescent="0.3">
      <c r="A1585" t="s">
        <v>20</v>
      </c>
      <c r="B1585" s="1">
        <v>43576</v>
      </c>
      <c r="C1585">
        <v>3</v>
      </c>
      <c r="D1585" t="s">
        <v>149</v>
      </c>
      <c r="E1585" t="s">
        <v>72</v>
      </c>
      <c r="F1585" t="s">
        <v>149</v>
      </c>
      <c r="G1585">
        <v>89</v>
      </c>
      <c r="H1585">
        <v>89</v>
      </c>
      <c r="I1585">
        <v>89</v>
      </c>
      <c r="J1585" t="s">
        <v>119</v>
      </c>
      <c r="K1585" t="s">
        <v>65</v>
      </c>
      <c r="L1585" t="s">
        <v>119</v>
      </c>
      <c r="M1585" t="s">
        <v>122</v>
      </c>
      <c r="N1585" t="s">
        <v>328</v>
      </c>
      <c r="O1585" t="s">
        <v>122</v>
      </c>
      <c r="P1585" t="s">
        <v>105</v>
      </c>
      <c r="Q1585">
        <v>156</v>
      </c>
      <c r="R1585" t="s">
        <v>154</v>
      </c>
      <c r="S1585" t="e" vm="25">
        <f>_FV(-3,"37")</f>
        <v>#VALUE!</v>
      </c>
      <c r="T1585" t="s">
        <v>26</v>
      </c>
    </row>
    <row r="1586" spans="1:20" x14ac:dyDescent="0.3">
      <c r="A1586" t="s">
        <v>20</v>
      </c>
      <c r="B1586" s="1">
        <v>43576</v>
      </c>
      <c r="C1586">
        <v>4</v>
      </c>
      <c r="D1586" t="s">
        <v>121</v>
      </c>
      <c r="E1586" t="s">
        <v>149</v>
      </c>
      <c r="F1586" t="s">
        <v>148</v>
      </c>
      <c r="G1586">
        <v>92</v>
      </c>
      <c r="H1586">
        <v>92</v>
      </c>
      <c r="I1586">
        <v>89</v>
      </c>
      <c r="J1586" t="s">
        <v>65</v>
      </c>
      <c r="K1586" t="s">
        <v>65</v>
      </c>
      <c r="L1586" t="s">
        <v>119</v>
      </c>
      <c r="M1586" t="s">
        <v>96</v>
      </c>
      <c r="N1586" t="s">
        <v>141</v>
      </c>
      <c r="O1586" t="s">
        <v>96</v>
      </c>
      <c r="P1586" t="s">
        <v>133</v>
      </c>
      <c r="Q1586">
        <v>146</v>
      </c>
      <c r="R1586" t="s">
        <v>147</v>
      </c>
      <c r="S1586" t="e" vm="26">
        <f>_FV(-2,"94")</f>
        <v>#VALUE!</v>
      </c>
      <c r="T1586" t="s">
        <v>26</v>
      </c>
    </row>
    <row r="1587" spans="1:20" x14ac:dyDescent="0.3">
      <c r="A1587" t="s">
        <v>20</v>
      </c>
      <c r="B1587" s="1">
        <v>43576</v>
      </c>
      <c r="C1587">
        <v>5</v>
      </c>
      <c r="D1587" t="s">
        <v>121</v>
      </c>
      <c r="E1587" t="s">
        <v>71</v>
      </c>
      <c r="F1587" t="s">
        <v>121</v>
      </c>
      <c r="G1587">
        <v>92</v>
      </c>
      <c r="H1587">
        <v>92</v>
      </c>
      <c r="I1587">
        <v>91</v>
      </c>
      <c r="J1587" t="s">
        <v>65</v>
      </c>
      <c r="K1587" t="s">
        <v>73</v>
      </c>
      <c r="L1587" t="s">
        <v>65</v>
      </c>
      <c r="M1587" t="s">
        <v>66</v>
      </c>
      <c r="N1587" t="s">
        <v>96</v>
      </c>
      <c r="O1587" t="s">
        <v>66</v>
      </c>
      <c r="P1587" t="s">
        <v>67</v>
      </c>
      <c r="Q1587">
        <v>148</v>
      </c>
      <c r="R1587" t="s">
        <v>173</v>
      </c>
      <c r="S1587" t="e" vm="95">
        <f>_FV(-1,"19")</f>
        <v>#VALUE!</v>
      </c>
      <c r="T1587" t="s">
        <v>26</v>
      </c>
    </row>
    <row r="1588" spans="1:20" x14ac:dyDescent="0.3">
      <c r="A1588" t="s">
        <v>20</v>
      </c>
      <c r="B1588" s="1">
        <v>43576</v>
      </c>
      <c r="C1588">
        <v>6</v>
      </c>
      <c r="D1588" t="s">
        <v>148</v>
      </c>
      <c r="E1588" t="s">
        <v>121</v>
      </c>
      <c r="F1588" t="s">
        <v>148</v>
      </c>
      <c r="G1588">
        <v>91</v>
      </c>
      <c r="H1588">
        <v>92</v>
      </c>
      <c r="I1588">
        <v>91</v>
      </c>
      <c r="J1588" t="s">
        <v>119</v>
      </c>
      <c r="K1588" t="s">
        <v>65</v>
      </c>
      <c r="L1588" t="s">
        <v>119</v>
      </c>
      <c r="M1588" t="s">
        <v>190</v>
      </c>
      <c r="N1588" t="s">
        <v>66</v>
      </c>
      <c r="O1588" t="s">
        <v>181</v>
      </c>
      <c r="P1588" t="s">
        <v>105</v>
      </c>
      <c r="Q1588">
        <v>170</v>
      </c>
      <c r="R1588" t="s">
        <v>127</v>
      </c>
      <c r="S1588" t="e" vm="67">
        <f>_FV(0,"84")</f>
        <v>#VALUE!</v>
      </c>
      <c r="T1588" t="s">
        <v>26</v>
      </c>
    </row>
    <row r="1589" spans="1:20" x14ac:dyDescent="0.3">
      <c r="A1589" t="s">
        <v>20</v>
      </c>
      <c r="B1589" s="1">
        <v>43576</v>
      </c>
      <c r="C1589">
        <v>7</v>
      </c>
      <c r="D1589" t="s">
        <v>88</v>
      </c>
      <c r="E1589" t="s">
        <v>148</v>
      </c>
      <c r="F1589" t="s">
        <v>88</v>
      </c>
      <c r="G1589">
        <v>92</v>
      </c>
      <c r="H1589">
        <v>92</v>
      </c>
      <c r="I1589">
        <v>91</v>
      </c>
      <c r="J1589" t="s">
        <v>28</v>
      </c>
      <c r="K1589" t="s">
        <v>119</v>
      </c>
      <c r="L1589" t="s">
        <v>28</v>
      </c>
      <c r="M1589" t="s">
        <v>181</v>
      </c>
      <c r="N1589" t="s">
        <v>130</v>
      </c>
      <c r="O1589" t="s">
        <v>181</v>
      </c>
      <c r="P1589" t="s">
        <v>115</v>
      </c>
      <c r="Q1589">
        <v>122</v>
      </c>
      <c r="R1589" t="s">
        <v>182</v>
      </c>
      <c r="S1589" t="e" vm="34">
        <f>_FV(-3,"10")</f>
        <v>#VALUE!</v>
      </c>
      <c r="T1589" t="s">
        <v>270</v>
      </c>
    </row>
    <row r="1590" spans="1:20" x14ac:dyDescent="0.3">
      <c r="A1590" t="s">
        <v>20</v>
      </c>
      <c r="B1590" s="1">
        <v>43576</v>
      </c>
      <c r="C1590">
        <v>8</v>
      </c>
      <c r="D1590" t="s">
        <v>95</v>
      </c>
      <c r="E1590" t="s">
        <v>88</v>
      </c>
      <c r="F1590" t="s">
        <v>95</v>
      </c>
      <c r="G1590">
        <v>93</v>
      </c>
      <c r="H1590">
        <v>93</v>
      </c>
      <c r="I1590">
        <v>92</v>
      </c>
      <c r="J1590" t="s">
        <v>28</v>
      </c>
      <c r="K1590" t="s">
        <v>64</v>
      </c>
      <c r="L1590" t="s">
        <v>28</v>
      </c>
      <c r="M1590" t="s">
        <v>181</v>
      </c>
      <c r="N1590" t="s">
        <v>190</v>
      </c>
      <c r="O1590" t="s">
        <v>59</v>
      </c>
      <c r="P1590" t="s">
        <v>83</v>
      </c>
      <c r="Q1590">
        <v>122</v>
      </c>
      <c r="R1590" t="s">
        <v>183</v>
      </c>
      <c r="S1590" t="e" vm="84">
        <f>_FV(-2,"81")</f>
        <v>#VALUE!</v>
      </c>
      <c r="T1590" t="s">
        <v>26</v>
      </c>
    </row>
    <row r="1591" spans="1:20" x14ac:dyDescent="0.3">
      <c r="A1591" t="s">
        <v>20</v>
      </c>
      <c r="B1591" s="1">
        <v>43576</v>
      </c>
      <c r="C1591">
        <v>12</v>
      </c>
      <c r="D1591" t="s">
        <v>71</v>
      </c>
      <c r="E1591" t="s">
        <v>135</v>
      </c>
      <c r="F1591" t="s">
        <v>148</v>
      </c>
      <c r="G1591">
        <v>92</v>
      </c>
      <c r="H1591">
        <v>93</v>
      </c>
      <c r="I1591">
        <v>92</v>
      </c>
      <c r="J1591" t="s">
        <v>80</v>
      </c>
      <c r="K1591" t="s">
        <v>63</v>
      </c>
      <c r="L1591" t="s">
        <v>73</v>
      </c>
      <c r="M1591" t="s">
        <v>315</v>
      </c>
      <c r="N1591" t="s">
        <v>315</v>
      </c>
      <c r="O1591" t="s">
        <v>142</v>
      </c>
      <c r="P1591" t="s">
        <v>115</v>
      </c>
      <c r="Q1591">
        <v>117</v>
      </c>
      <c r="R1591" t="s">
        <v>128</v>
      </c>
      <c r="S1591" t="s">
        <v>1183</v>
      </c>
      <c r="T1591" t="s">
        <v>76</v>
      </c>
    </row>
    <row r="1592" spans="1:20" x14ac:dyDescent="0.3">
      <c r="A1592" t="s">
        <v>20</v>
      </c>
      <c r="B1592" s="1">
        <v>43576</v>
      </c>
      <c r="C1592">
        <v>9</v>
      </c>
      <c r="D1592" t="s">
        <v>95</v>
      </c>
      <c r="E1592" t="s">
        <v>95</v>
      </c>
      <c r="F1592" t="s">
        <v>58</v>
      </c>
      <c r="G1592">
        <v>93</v>
      </c>
      <c r="H1592">
        <v>93</v>
      </c>
      <c r="I1592">
        <v>93</v>
      </c>
      <c r="J1592" t="s">
        <v>64</v>
      </c>
      <c r="K1592" t="s">
        <v>64</v>
      </c>
      <c r="L1592" t="s">
        <v>28</v>
      </c>
      <c r="M1592" t="s">
        <v>130</v>
      </c>
      <c r="N1592" t="s">
        <v>66</v>
      </c>
      <c r="O1592" t="s">
        <v>181</v>
      </c>
      <c r="P1592" t="s">
        <v>70</v>
      </c>
      <c r="Q1592">
        <v>114</v>
      </c>
      <c r="R1592" t="s">
        <v>86</v>
      </c>
      <c r="S1592" t="e" vm="30">
        <f>_FV(-2,"36")</f>
        <v>#VALUE!</v>
      </c>
      <c r="T1592" t="s">
        <v>26</v>
      </c>
    </row>
    <row r="1593" spans="1:20" x14ac:dyDescent="0.3">
      <c r="A1593" t="s">
        <v>20</v>
      </c>
      <c r="B1593" s="1">
        <v>43576</v>
      </c>
      <c r="C1593">
        <v>10</v>
      </c>
      <c r="D1593" t="s">
        <v>88</v>
      </c>
      <c r="E1593" t="s">
        <v>118</v>
      </c>
      <c r="F1593" t="s">
        <v>95</v>
      </c>
      <c r="G1593">
        <v>93</v>
      </c>
      <c r="H1593">
        <v>93</v>
      </c>
      <c r="I1593">
        <v>93</v>
      </c>
      <c r="J1593" t="s">
        <v>65</v>
      </c>
      <c r="K1593" t="s">
        <v>65</v>
      </c>
      <c r="L1593" t="s">
        <v>28</v>
      </c>
      <c r="M1593" t="s">
        <v>180</v>
      </c>
      <c r="N1593" t="s">
        <v>180</v>
      </c>
      <c r="O1593" t="s">
        <v>181</v>
      </c>
      <c r="P1593" t="s">
        <v>174</v>
      </c>
      <c r="Q1593">
        <v>92</v>
      </c>
      <c r="R1593" t="s">
        <v>134</v>
      </c>
      <c r="S1593" t="s">
        <v>1184</v>
      </c>
      <c r="T1593" t="s">
        <v>26</v>
      </c>
    </row>
    <row r="1594" spans="1:20" x14ac:dyDescent="0.3">
      <c r="A1594" t="s">
        <v>20</v>
      </c>
      <c r="B1594" s="1">
        <v>43576</v>
      </c>
      <c r="C1594">
        <v>11</v>
      </c>
      <c r="D1594" t="s">
        <v>148</v>
      </c>
      <c r="E1594" t="s">
        <v>121</v>
      </c>
      <c r="F1594" t="s">
        <v>88</v>
      </c>
      <c r="G1594">
        <v>92</v>
      </c>
      <c r="H1594">
        <v>93</v>
      </c>
      <c r="I1594">
        <v>92</v>
      </c>
      <c r="J1594" t="s">
        <v>73</v>
      </c>
      <c r="K1594" t="s">
        <v>109</v>
      </c>
      <c r="L1594" t="s">
        <v>119</v>
      </c>
      <c r="M1594" t="s">
        <v>142</v>
      </c>
      <c r="N1594" t="s">
        <v>142</v>
      </c>
      <c r="O1594" t="s">
        <v>180</v>
      </c>
      <c r="P1594" t="s">
        <v>115</v>
      </c>
      <c r="Q1594">
        <v>29</v>
      </c>
      <c r="R1594" t="s">
        <v>173</v>
      </c>
      <c r="S1594" t="s">
        <v>627</v>
      </c>
      <c r="T1594" t="s">
        <v>26</v>
      </c>
    </row>
    <row r="1595" spans="1:20" x14ac:dyDescent="0.3">
      <c r="A1595" t="s">
        <v>20</v>
      </c>
      <c r="B1595" s="1">
        <v>43576</v>
      </c>
      <c r="C1595">
        <v>13</v>
      </c>
      <c r="D1595" t="s">
        <v>156</v>
      </c>
      <c r="E1595" t="s">
        <v>157</v>
      </c>
      <c r="F1595" t="s">
        <v>88</v>
      </c>
      <c r="G1595">
        <v>91</v>
      </c>
      <c r="H1595">
        <v>93</v>
      </c>
      <c r="I1595">
        <v>91</v>
      </c>
      <c r="J1595" t="s">
        <v>79</v>
      </c>
      <c r="K1595" t="s">
        <v>95</v>
      </c>
      <c r="L1595" t="s">
        <v>64</v>
      </c>
      <c r="M1595" t="s">
        <v>23</v>
      </c>
      <c r="N1595" t="s">
        <v>245</v>
      </c>
      <c r="O1595" t="s">
        <v>315</v>
      </c>
      <c r="P1595" t="s">
        <v>105</v>
      </c>
      <c r="Q1595">
        <v>104</v>
      </c>
      <c r="R1595" t="s">
        <v>364</v>
      </c>
      <c r="S1595" t="s">
        <v>1185</v>
      </c>
      <c r="T1595" t="s">
        <v>270</v>
      </c>
    </row>
    <row r="1596" spans="1:20" x14ac:dyDescent="0.3">
      <c r="A1596" t="s">
        <v>20</v>
      </c>
      <c r="B1596" s="1">
        <v>43576</v>
      </c>
      <c r="C1596">
        <v>14</v>
      </c>
      <c r="D1596" t="s">
        <v>156</v>
      </c>
      <c r="E1596" t="s">
        <v>265</v>
      </c>
      <c r="F1596" t="s">
        <v>272</v>
      </c>
      <c r="G1596">
        <v>88</v>
      </c>
      <c r="H1596">
        <v>91</v>
      </c>
      <c r="I1596">
        <v>84</v>
      </c>
      <c r="J1596" t="s">
        <v>80</v>
      </c>
      <c r="K1596" t="s">
        <v>88</v>
      </c>
      <c r="L1596" t="s">
        <v>109</v>
      </c>
      <c r="M1596" t="s">
        <v>330</v>
      </c>
      <c r="N1596" t="s">
        <v>330</v>
      </c>
      <c r="O1596" t="s">
        <v>23</v>
      </c>
      <c r="P1596" t="s">
        <v>77</v>
      </c>
      <c r="Q1596">
        <v>326</v>
      </c>
      <c r="R1596" t="s">
        <v>112</v>
      </c>
      <c r="S1596" t="s">
        <v>25</v>
      </c>
      <c r="T1596" t="s">
        <v>270</v>
      </c>
    </row>
    <row r="1597" spans="1:20" x14ac:dyDescent="0.3">
      <c r="A1597" t="s">
        <v>20</v>
      </c>
      <c r="B1597" s="1">
        <v>43576</v>
      </c>
      <c r="C1597">
        <v>15</v>
      </c>
      <c r="D1597" t="s">
        <v>136</v>
      </c>
      <c r="E1597" t="s">
        <v>157</v>
      </c>
      <c r="F1597" t="s">
        <v>136</v>
      </c>
      <c r="G1597">
        <v>93</v>
      </c>
      <c r="H1597">
        <v>93</v>
      </c>
      <c r="I1597">
        <v>88</v>
      </c>
      <c r="J1597" t="s">
        <v>100</v>
      </c>
      <c r="K1597" t="s">
        <v>136</v>
      </c>
      <c r="L1597" t="s">
        <v>100</v>
      </c>
      <c r="M1597" t="s">
        <v>276</v>
      </c>
      <c r="N1597" t="s">
        <v>276</v>
      </c>
      <c r="O1597" t="s">
        <v>306</v>
      </c>
      <c r="P1597" t="s">
        <v>60</v>
      </c>
      <c r="Q1597">
        <v>313</v>
      </c>
      <c r="R1597" t="s">
        <v>154</v>
      </c>
      <c r="S1597" t="s">
        <v>1186</v>
      </c>
      <c r="T1597" t="s">
        <v>1187</v>
      </c>
    </row>
    <row r="1598" spans="1:20" x14ac:dyDescent="0.3">
      <c r="A1598" t="s">
        <v>20</v>
      </c>
      <c r="B1598" s="1">
        <v>43576</v>
      </c>
      <c r="C1598">
        <v>16</v>
      </c>
      <c r="D1598" t="s">
        <v>73</v>
      </c>
      <c r="E1598" t="s">
        <v>22</v>
      </c>
      <c r="F1598" t="s">
        <v>73</v>
      </c>
      <c r="G1598">
        <v>94</v>
      </c>
      <c r="H1598">
        <v>94</v>
      </c>
      <c r="I1598">
        <v>93</v>
      </c>
      <c r="J1598" t="s">
        <v>36</v>
      </c>
      <c r="K1598" t="s">
        <v>28</v>
      </c>
      <c r="L1598" t="s">
        <v>345</v>
      </c>
      <c r="M1598" t="s">
        <v>312</v>
      </c>
      <c r="N1598" t="s">
        <v>273</v>
      </c>
      <c r="O1598" t="s">
        <v>312</v>
      </c>
      <c r="P1598" t="s">
        <v>134</v>
      </c>
      <c r="Q1598">
        <v>204</v>
      </c>
      <c r="R1598" t="s">
        <v>30</v>
      </c>
      <c r="S1598" t="s">
        <v>1188</v>
      </c>
      <c r="T1598" t="s">
        <v>28</v>
      </c>
    </row>
    <row r="1599" spans="1:20" x14ac:dyDescent="0.3">
      <c r="A1599" t="s">
        <v>20</v>
      </c>
      <c r="B1599" s="1">
        <v>43576</v>
      </c>
      <c r="C1599">
        <v>17</v>
      </c>
      <c r="D1599" t="s">
        <v>119</v>
      </c>
      <c r="E1599" t="s">
        <v>80</v>
      </c>
      <c r="F1599" t="s">
        <v>119</v>
      </c>
      <c r="G1599">
        <v>94</v>
      </c>
      <c r="H1599">
        <v>94</v>
      </c>
      <c r="I1599">
        <v>94</v>
      </c>
      <c r="J1599" t="s">
        <v>163</v>
      </c>
      <c r="K1599" t="s">
        <v>89</v>
      </c>
      <c r="L1599" t="s">
        <v>163</v>
      </c>
      <c r="M1599" t="s">
        <v>328</v>
      </c>
      <c r="N1599" t="s">
        <v>312</v>
      </c>
      <c r="O1599" t="s">
        <v>328</v>
      </c>
      <c r="P1599" t="s">
        <v>133</v>
      </c>
      <c r="Q1599">
        <v>188</v>
      </c>
      <c r="R1599" t="s">
        <v>154</v>
      </c>
      <c r="S1599" t="s">
        <v>1189</v>
      </c>
      <c r="T1599" t="s">
        <v>646</v>
      </c>
    </row>
    <row r="1600" spans="1:20" x14ac:dyDescent="0.3">
      <c r="A1600" t="s">
        <v>20</v>
      </c>
      <c r="B1600" s="1">
        <v>43576</v>
      </c>
      <c r="C1600">
        <v>18</v>
      </c>
      <c r="D1600" t="s">
        <v>80</v>
      </c>
      <c r="E1600" t="s">
        <v>80</v>
      </c>
      <c r="F1600" t="s">
        <v>64</v>
      </c>
      <c r="G1600">
        <v>94</v>
      </c>
      <c r="H1600">
        <v>94</v>
      </c>
      <c r="I1600">
        <v>94</v>
      </c>
      <c r="J1600" t="s">
        <v>49</v>
      </c>
      <c r="K1600" t="s">
        <v>49</v>
      </c>
      <c r="L1600" t="s">
        <v>361</v>
      </c>
      <c r="M1600" t="s">
        <v>232</v>
      </c>
      <c r="N1600" t="s">
        <v>328</v>
      </c>
      <c r="O1600" t="s">
        <v>232</v>
      </c>
      <c r="P1600" t="s">
        <v>70</v>
      </c>
      <c r="Q1600">
        <v>167</v>
      </c>
      <c r="R1600" t="s">
        <v>173</v>
      </c>
      <c r="S1600" t="s">
        <v>304</v>
      </c>
      <c r="T1600" t="s">
        <v>67</v>
      </c>
    </row>
    <row r="1601" spans="1:20" x14ac:dyDescent="0.3">
      <c r="A1601" t="s">
        <v>20</v>
      </c>
      <c r="B1601" s="1">
        <v>43576</v>
      </c>
      <c r="C1601">
        <v>19</v>
      </c>
      <c r="D1601" t="s">
        <v>79</v>
      </c>
      <c r="E1601" t="s">
        <v>79</v>
      </c>
      <c r="F1601" t="s">
        <v>80</v>
      </c>
      <c r="G1601">
        <v>94</v>
      </c>
      <c r="H1601">
        <v>94</v>
      </c>
      <c r="I1601">
        <v>94</v>
      </c>
      <c r="J1601" t="s">
        <v>64</v>
      </c>
      <c r="K1601" t="s">
        <v>64</v>
      </c>
      <c r="L1601" t="s">
        <v>89</v>
      </c>
      <c r="M1601" t="s">
        <v>298</v>
      </c>
      <c r="N1601" t="s">
        <v>232</v>
      </c>
      <c r="O1601" t="s">
        <v>298</v>
      </c>
      <c r="P1601" t="s">
        <v>83</v>
      </c>
      <c r="Q1601">
        <v>219</v>
      </c>
      <c r="R1601" t="s">
        <v>24</v>
      </c>
      <c r="S1601" t="s">
        <v>1190</v>
      </c>
      <c r="T1601" t="s">
        <v>270</v>
      </c>
    </row>
    <row r="1602" spans="1:20" x14ac:dyDescent="0.3">
      <c r="A1602" t="s">
        <v>20</v>
      </c>
      <c r="B1602" s="1">
        <v>43576</v>
      </c>
      <c r="C1602">
        <v>20</v>
      </c>
      <c r="D1602" t="s">
        <v>62</v>
      </c>
      <c r="E1602" t="s">
        <v>118</v>
      </c>
      <c r="F1602" t="s">
        <v>79</v>
      </c>
      <c r="G1602">
        <v>93</v>
      </c>
      <c r="H1602">
        <v>94</v>
      </c>
      <c r="I1602">
        <v>93</v>
      </c>
      <c r="J1602" t="s">
        <v>65</v>
      </c>
      <c r="K1602" t="s">
        <v>109</v>
      </c>
      <c r="L1602" t="s">
        <v>28</v>
      </c>
      <c r="M1602" t="s">
        <v>59</v>
      </c>
      <c r="N1602" t="s">
        <v>190</v>
      </c>
      <c r="O1602" t="s">
        <v>298</v>
      </c>
      <c r="P1602" t="s">
        <v>115</v>
      </c>
      <c r="Q1602">
        <v>180</v>
      </c>
      <c r="R1602" t="s">
        <v>127</v>
      </c>
      <c r="S1602" t="s">
        <v>1191</v>
      </c>
      <c r="T1602" t="s">
        <v>26</v>
      </c>
    </row>
    <row r="1603" spans="1:20" x14ac:dyDescent="0.3">
      <c r="A1603" t="s">
        <v>20</v>
      </c>
      <c r="B1603" s="1">
        <v>43576</v>
      </c>
      <c r="C1603">
        <v>21</v>
      </c>
      <c r="D1603" t="s">
        <v>71</v>
      </c>
      <c r="E1603" t="s">
        <v>71</v>
      </c>
      <c r="F1603" t="s">
        <v>95</v>
      </c>
      <c r="G1603">
        <v>91</v>
      </c>
      <c r="H1603">
        <v>94</v>
      </c>
      <c r="I1603">
        <v>91</v>
      </c>
      <c r="J1603" t="s">
        <v>65</v>
      </c>
      <c r="K1603" t="s">
        <v>73</v>
      </c>
      <c r="L1603" t="s">
        <v>64</v>
      </c>
      <c r="M1603" t="s">
        <v>131</v>
      </c>
      <c r="N1603" t="s">
        <v>59</v>
      </c>
      <c r="O1603" t="s">
        <v>51</v>
      </c>
      <c r="P1603" t="s">
        <v>70</v>
      </c>
      <c r="Q1603">
        <v>210</v>
      </c>
      <c r="R1603" t="s">
        <v>92</v>
      </c>
      <c r="S1603" t="s">
        <v>1192</v>
      </c>
      <c r="T1603" t="s">
        <v>26</v>
      </c>
    </row>
    <row r="1604" spans="1:20" x14ac:dyDescent="0.3">
      <c r="A1604" t="s">
        <v>20</v>
      </c>
      <c r="B1604" s="1">
        <v>43577</v>
      </c>
      <c r="C1604">
        <v>22</v>
      </c>
      <c r="D1604" t="s">
        <v>156</v>
      </c>
      <c r="E1604" t="s">
        <v>187</v>
      </c>
      <c r="F1604" t="s">
        <v>156</v>
      </c>
      <c r="G1604">
        <v>87</v>
      </c>
      <c r="H1604">
        <v>87</v>
      </c>
      <c r="I1604">
        <v>82</v>
      </c>
      <c r="J1604" t="s">
        <v>65</v>
      </c>
      <c r="K1604" t="s">
        <v>65</v>
      </c>
      <c r="L1604" t="s">
        <v>64</v>
      </c>
      <c r="M1604" t="s">
        <v>53</v>
      </c>
      <c r="N1604" t="s">
        <v>53</v>
      </c>
      <c r="O1604" t="s">
        <v>74</v>
      </c>
      <c r="P1604" t="s">
        <v>133</v>
      </c>
      <c r="Q1604">
        <v>183</v>
      </c>
      <c r="R1604" t="s">
        <v>440</v>
      </c>
      <c r="S1604" t="s">
        <v>1193</v>
      </c>
      <c r="T1604" t="s">
        <v>26</v>
      </c>
    </row>
    <row r="1605" spans="1:20" x14ac:dyDescent="0.3">
      <c r="A1605" t="s">
        <v>20</v>
      </c>
      <c r="B1605" s="1">
        <v>43577</v>
      </c>
      <c r="C1605">
        <v>23</v>
      </c>
      <c r="D1605" t="s">
        <v>156</v>
      </c>
      <c r="E1605" t="s">
        <v>156</v>
      </c>
      <c r="F1605" t="s">
        <v>108</v>
      </c>
      <c r="G1605">
        <v>90</v>
      </c>
      <c r="H1605">
        <v>90</v>
      </c>
      <c r="I1605">
        <v>87</v>
      </c>
      <c r="J1605" t="s">
        <v>22</v>
      </c>
      <c r="K1605" t="s">
        <v>22</v>
      </c>
      <c r="L1605" t="s">
        <v>65</v>
      </c>
      <c r="M1605" t="s">
        <v>231</v>
      </c>
      <c r="N1605" t="s">
        <v>231</v>
      </c>
      <c r="O1605" t="s">
        <v>53</v>
      </c>
      <c r="P1605" t="s">
        <v>174</v>
      </c>
      <c r="Q1605">
        <v>216</v>
      </c>
      <c r="R1605" t="s">
        <v>97</v>
      </c>
      <c r="S1605" t="e" vm="90">
        <f>_FV(-3,"13")</f>
        <v>#VALUE!</v>
      </c>
      <c r="T1605" t="s">
        <v>26</v>
      </c>
    </row>
    <row r="1606" spans="1:20" x14ac:dyDescent="0.3">
      <c r="A1606" t="s">
        <v>20</v>
      </c>
      <c r="B1606" s="1">
        <v>43577</v>
      </c>
      <c r="C1606">
        <v>0</v>
      </c>
      <c r="D1606" t="s">
        <v>136</v>
      </c>
      <c r="E1606" t="s">
        <v>79</v>
      </c>
      <c r="F1606" t="s">
        <v>136</v>
      </c>
      <c r="G1606">
        <v>93</v>
      </c>
      <c r="H1606">
        <v>93</v>
      </c>
      <c r="I1606">
        <v>93</v>
      </c>
      <c r="J1606" t="s">
        <v>100</v>
      </c>
      <c r="K1606" t="s">
        <v>99</v>
      </c>
      <c r="L1606" t="s">
        <v>100</v>
      </c>
      <c r="M1606" t="s">
        <v>209</v>
      </c>
      <c r="N1606" t="s">
        <v>209</v>
      </c>
      <c r="O1606" t="s">
        <v>66</v>
      </c>
      <c r="P1606" t="s">
        <v>473</v>
      </c>
      <c r="Q1606">
        <v>125</v>
      </c>
      <c r="R1606" t="s">
        <v>70</v>
      </c>
      <c r="S1606" t="e" vm="82">
        <f>_FV(-3,"14")</f>
        <v>#VALUE!</v>
      </c>
      <c r="T1606" t="s">
        <v>26</v>
      </c>
    </row>
    <row r="1607" spans="1:20" x14ac:dyDescent="0.3">
      <c r="A1607" t="s">
        <v>20</v>
      </c>
      <c r="B1607" s="1">
        <v>43577</v>
      </c>
      <c r="C1607">
        <v>1</v>
      </c>
      <c r="D1607" t="s">
        <v>79</v>
      </c>
      <c r="E1607" t="s">
        <v>79</v>
      </c>
      <c r="F1607" t="s">
        <v>136</v>
      </c>
      <c r="G1607">
        <v>94</v>
      </c>
      <c r="H1607">
        <v>94</v>
      </c>
      <c r="I1607">
        <v>93</v>
      </c>
      <c r="J1607" t="s">
        <v>64</v>
      </c>
      <c r="K1607" t="s">
        <v>64</v>
      </c>
      <c r="L1607" t="s">
        <v>100</v>
      </c>
      <c r="M1607" t="s">
        <v>188</v>
      </c>
      <c r="N1607" t="s">
        <v>188</v>
      </c>
      <c r="O1607" t="s">
        <v>209</v>
      </c>
      <c r="P1607" t="s">
        <v>268</v>
      </c>
      <c r="Q1607">
        <v>102</v>
      </c>
      <c r="R1607" t="s">
        <v>128</v>
      </c>
      <c r="S1607" t="e" vm="46">
        <f>_FV(-2,"40")</f>
        <v>#VALUE!</v>
      </c>
      <c r="T1607" t="s">
        <v>26</v>
      </c>
    </row>
    <row r="1608" spans="1:20" x14ac:dyDescent="0.3">
      <c r="A1608" t="s">
        <v>20</v>
      </c>
      <c r="B1608" s="1">
        <v>43577</v>
      </c>
      <c r="C1608">
        <v>2</v>
      </c>
      <c r="D1608" t="s">
        <v>79</v>
      </c>
      <c r="E1608" t="s">
        <v>79</v>
      </c>
      <c r="F1608" t="s">
        <v>22</v>
      </c>
      <c r="G1608">
        <v>94</v>
      </c>
      <c r="H1608">
        <v>94</v>
      </c>
      <c r="I1608">
        <v>94</v>
      </c>
      <c r="J1608" t="s">
        <v>64</v>
      </c>
      <c r="K1608" t="s">
        <v>64</v>
      </c>
      <c r="L1608" t="s">
        <v>28</v>
      </c>
      <c r="M1608" t="s">
        <v>244</v>
      </c>
      <c r="N1608" t="s">
        <v>244</v>
      </c>
      <c r="O1608" t="s">
        <v>188</v>
      </c>
      <c r="P1608" t="s">
        <v>67</v>
      </c>
      <c r="Q1608">
        <v>102</v>
      </c>
      <c r="R1608" t="s">
        <v>86</v>
      </c>
      <c r="S1608" t="e" vm="34">
        <f>_FV(-2,"10")</f>
        <v>#VALUE!</v>
      </c>
      <c r="T1608" t="s">
        <v>26</v>
      </c>
    </row>
    <row r="1609" spans="1:20" x14ac:dyDescent="0.3">
      <c r="A1609" t="s">
        <v>20</v>
      </c>
      <c r="B1609" s="1">
        <v>43577</v>
      </c>
      <c r="C1609">
        <v>3</v>
      </c>
      <c r="D1609" t="s">
        <v>79</v>
      </c>
      <c r="E1609" t="s">
        <v>58</v>
      </c>
      <c r="F1609" t="s">
        <v>79</v>
      </c>
      <c r="G1609">
        <v>94</v>
      </c>
      <c r="H1609">
        <v>94</v>
      </c>
      <c r="I1609">
        <v>94</v>
      </c>
      <c r="J1609" t="s">
        <v>64</v>
      </c>
      <c r="K1609" t="s">
        <v>119</v>
      </c>
      <c r="L1609" t="s">
        <v>64</v>
      </c>
      <c r="M1609" t="s">
        <v>188</v>
      </c>
      <c r="N1609" t="s">
        <v>23</v>
      </c>
      <c r="O1609" t="s">
        <v>188</v>
      </c>
      <c r="P1609" t="s">
        <v>178</v>
      </c>
      <c r="Q1609">
        <v>57</v>
      </c>
      <c r="R1609" t="s">
        <v>97</v>
      </c>
      <c r="S1609" t="e" vm="77">
        <f>_FV(-1,"82")</f>
        <v>#VALUE!</v>
      </c>
      <c r="T1609" t="s">
        <v>26</v>
      </c>
    </row>
    <row r="1610" spans="1:20" x14ac:dyDescent="0.3">
      <c r="A1610" t="s">
        <v>20</v>
      </c>
      <c r="B1610" s="1">
        <v>43577</v>
      </c>
      <c r="C1610">
        <v>4</v>
      </c>
      <c r="D1610" t="s">
        <v>22</v>
      </c>
      <c r="E1610" t="s">
        <v>58</v>
      </c>
      <c r="F1610" t="s">
        <v>22</v>
      </c>
      <c r="G1610">
        <v>94</v>
      </c>
      <c r="H1610">
        <v>94</v>
      </c>
      <c r="I1610">
        <v>94</v>
      </c>
      <c r="J1610" t="s">
        <v>28</v>
      </c>
      <c r="K1610" t="s">
        <v>64</v>
      </c>
      <c r="L1610" t="s">
        <v>28</v>
      </c>
      <c r="M1610" t="s">
        <v>142</v>
      </c>
      <c r="N1610" t="s">
        <v>91</v>
      </c>
      <c r="O1610" t="s">
        <v>142</v>
      </c>
      <c r="P1610" t="s">
        <v>178</v>
      </c>
      <c r="Q1610">
        <v>77</v>
      </c>
      <c r="R1610" t="s">
        <v>176</v>
      </c>
      <c r="S1610" t="e" vm="34">
        <f>_FV(-2,"10")</f>
        <v>#VALUE!</v>
      </c>
      <c r="T1610" t="s">
        <v>26</v>
      </c>
    </row>
    <row r="1611" spans="1:20" x14ac:dyDescent="0.3">
      <c r="A1611" t="s">
        <v>20</v>
      </c>
      <c r="B1611" s="1">
        <v>43577</v>
      </c>
      <c r="C1611">
        <v>5</v>
      </c>
      <c r="D1611" t="s">
        <v>87</v>
      </c>
      <c r="E1611" t="s">
        <v>79</v>
      </c>
      <c r="F1611" t="s">
        <v>87</v>
      </c>
      <c r="G1611">
        <v>94</v>
      </c>
      <c r="H1611">
        <v>94</v>
      </c>
      <c r="I1611">
        <v>94</v>
      </c>
      <c r="J1611" t="s">
        <v>99</v>
      </c>
      <c r="K1611" t="s">
        <v>119</v>
      </c>
      <c r="L1611" t="s">
        <v>99</v>
      </c>
      <c r="M1611" t="s">
        <v>142</v>
      </c>
      <c r="N1611" t="s">
        <v>142</v>
      </c>
      <c r="O1611" t="s">
        <v>209</v>
      </c>
      <c r="P1611" t="s">
        <v>128</v>
      </c>
      <c r="Q1611">
        <v>197</v>
      </c>
      <c r="R1611" t="s">
        <v>207</v>
      </c>
      <c r="S1611" t="e" vm="28">
        <f>_FV(-1,"52")</f>
        <v>#VALUE!</v>
      </c>
      <c r="T1611" t="s">
        <v>428</v>
      </c>
    </row>
    <row r="1612" spans="1:20" x14ac:dyDescent="0.3">
      <c r="A1612" t="s">
        <v>20</v>
      </c>
      <c r="B1612" s="1">
        <v>43577</v>
      </c>
      <c r="C1612">
        <v>6</v>
      </c>
      <c r="D1612" t="s">
        <v>81</v>
      </c>
      <c r="E1612" t="s">
        <v>87</v>
      </c>
      <c r="F1612" t="s">
        <v>99</v>
      </c>
      <c r="G1612">
        <v>95</v>
      </c>
      <c r="H1612">
        <v>95</v>
      </c>
      <c r="I1612">
        <v>94</v>
      </c>
      <c r="J1612" t="s">
        <v>44</v>
      </c>
      <c r="K1612" t="s">
        <v>99</v>
      </c>
      <c r="L1612" t="s">
        <v>216</v>
      </c>
      <c r="M1612" t="s">
        <v>227</v>
      </c>
      <c r="N1612" t="s">
        <v>142</v>
      </c>
      <c r="O1612" t="s">
        <v>227</v>
      </c>
      <c r="P1612" t="s">
        <v>60</v>
      </c>
      <c r="Q1612">
        <v>118</v>
      </c>
      <c r="R1612" t="s">
        <v>168</v>
      </c>
      <c r="S1612" t="s">
        <v>1194</v>
      </c>
      <c r="T1612" t="s">
        <v>299</v>
      </c>
    </row>
    <row r="1613" spans="1:20" x14ac:dyDescent="0.3">
      <c r="A1613" t="s">
        <v>20</v>
      </c>
      <c r="B1613" s="1">
        <v>43577</v>
      </c>
      <c r="C1613">
        <v>12</v>
      </c>
      <c r="D1613" t="s">
        <v>265</v>
      </c>
      <c r="E1613" t="s">
        <v>279</v>
      </c>
      <c r="F1613" t="s">
        <v>114</v>
      </c>
      <c r="G1613">
        <v>80</v>
      </c>
      <c r="H1613">
        <v>88</v>
      </c>
      <c r="I1613">
        <v>80</v>
      </c>
      <c r="J1613" t="s">
        <v>81</v>
      </c>
      <c r="K1613" t="s">
        <v>80</v>
      </c>
      <c r="L1613" t="s">
        <v>89</v>
      </c>
      <c r="M1613" t="s">
        <v>141</v>
      </c>
      <c r="N1613" t="s">
        <v>141</v>
      </c>
      <c r="O1613" t="s">
        <v>254</v>
      </c>
      <c r="P1613" t="s">
        <v>83</v>
      </c>
      <c r="Q1613">
        <v>141</v>
      </c>
      <c r="R1613" t="s">
        <v>30</v>
      </c>
      <c r="S1613" t="s">
        <v>1195</v>
      </c>
      <c r="T1613" t="s">
        <v>26</v>
      </c>
    </row>
    <row r="1614" spans="1:20" x14ac:dyDescent="0.3">
      <c r="A1614" t="s">
        <v>20</v>
      </c>
      <c r="B1614" s="1">
        <v>43577</v>
      </c>
      <c r="C1614">
        <v>7</v>
      </c>
      <c r="D1614" t="s">
        <v>81</v>
      </c>
      <c r="E1614" t="s">
        <v>28</v>
      </c>
      <c r="F1614" t="s">
        <v>99</v>
      </c>
      <c r="G1614">
        <v>95</v>
      </c>
      <c r="H1614">
        <v>95</v>
      </c>
      <c r="I1614">
        <v>95</v>
      </c>
      <c r="J1614" t="s">
        <v>44</v>
      </c>
      <c r="K1614" t="s">
        <v>361</v>
      </c>
      <c r="L1614" t="s">
        <v>35</v>
      </c>
      <c r="M1614" t="s">
        <v>181</v>
      </c>
      <c r="N1614" t="s">
        <v>227</v>
      </c>
      <c r="O1614" t="s">
        <v>181</v>
      </c>
      <c r="P1614" t="s">
        <v>138</v>
      </c>
      <c r="Q1614">
        <v>102</v>
      </c>
      <c r="R1614" t="s">
        <v>179</v>
      </c>
      <c r="S1614" t="e" vm="29">
        <f>_FV(-1,"49")</f>
        <v>#VALUE!</v>
      </c>
      <c r="T1614" t="s">
        <v>26</v>
      </c>
    </row>
    <row r="1615" spans="1:20" x14ac:dyDescent="0.3">
      <c r="A1615" t="s">
        <v>20</v>
      </c>
      <c r="B1615" s="1">
        <v>43577</v>
      </c>
      <c r="C1615">
        <v>8</v>
      </c>
      <c r="D1615" t="s">
        <v>64</v>
      </c>
      <c r="E1615" t="s">
        <v>119</v>
      </c>
      <c r="F1615" t="s">
        <v>81</v>
      </c>
      <c r="G1615">
        <v>95</v>
      </c>
      <c r="H1615">
        <v>95</v>
      </c>
      <c r="I1615">
        <v>95</v>
      </c>
      <c r="J1615" t="s">
        <v>163</v>
      </c>
      <c r="K1615" t="s">
        <v>163</v>
      </c>
      <c r="L1615" t="s">
        <v>44</v>
      </c>
      <c r="M1615" t="s">
        <v>52</v>
      </c>
      <c r="N1615" t="s">
        <v>181</v>
      </c>
      <c r="O1615" t="s">
        <v>52</v>
      </c>
      <c r="P1615" t="s">
        <v>115</v>
      </c>
      <c r="Q1615">
        <v>108</v>
      </c>
      <c r="R1615" t="s">
        <v>183</v>
      </c>
      <c r="S1615" t="e" vm="94">
        <f>_FV(-1,"67")</f>
        <v>#VALUE!</v>
      </c>
      <c r="T1615" t="s">
        <v>26</v>
      </c>
    </row>
    <row r="1616" spans="1:20" x14ac:dyDescent="0.3">
      <c r="A1616" t="s">
        <v>20</v>
      </c>
      <c r="B1616" s="1">
        <v>43577</v>
      </c>
      <c r="C1616">
        <v>9</v>
      </c>
      <c r="D1616" t="s">
        <v>119</v>
      </c>
      <c r="E1616" t="s">
        <v>119</v>
      </c>
      <c r="F1616" t="s">
        <v>64</v>
      </c>
      <c r="G1616">
        <v>95</v>
      </c>
      <c r="H1616">
        <v>95</v>
      </c>
      <c r="I1616">
        <v>95</v>
      </c>
      <c r="J1616" t="s">
        <v>345</v>
      </c>
      <c r="K1616" t="s">
        <v>345</v>
      </c>
      <c r="L1616" t="s">
        <v>163</v>
      </c>
      <c r="M1616" t="s">
        <v>130</v>
      </c>
      <c r="N1616" t="s">
        <v>130</v>
      </c>
      <c r="O1616" t="s">
        <v>131</v>
      </c>
      <c r="P1616" t="s">
        <v>473</v>
      </c>
      <c r="Q1616">
        <v>21</v>
      </c>
      <c r="R1616" t="s">
        <v>183</v>
      </c>
      <c r="S1616" t="e" vm="13">
        <f>_FV(-1,"12")</f>
        <v>#VALUE!</v>
      </c>
      <c r="T1616" t="s">
        <v>26</v>
      </c>
    </row>
    <row r="1617" spans="1:20" x14ac:dyDescent="0.3">
      <c r="A1617" t="s">
        <v>20</v>
      </c>
      <c r="B1617" s="1">
        <v>43577</v>
      </c>
      <c r="C1617">
        <v>10</v>
      </c>
      <c r="D1617" t="s">
        <v>109</v>
      </c>
      <c r="E1617" t="s">
        <v>109</v>
      </c>
      <c r="F1617" t="s">
        <v>119</v>
      </c>
      <c r="G1617">
        <v>95</v>
      </c>
      <c r="H1617">
        <v>95</v>
      </c>
      <c r="I1617">
        <v>95</v>
      </c>
      <c r="J1617" t="s">
        <v>89</v>
      </c>
      <c r="K1617" t="s">
        <v>89</v>
      </c>
      <c r="L1617" t="s">
        <v>345</v>
      </c>
      <c r="M1617" t="s">
        <v>232</v>
      </c>
      <c r="N1617" t="s">
        <v>66</v>
      </c>
      <c r="O1617" t="s">
        <v>130</v>
      </c>
      <c r="P1617" t="s">
        <v>115</v>
      </c>
      <c r="Q1617">
        <v>124</v>
      </c>
      <c r="R1617" t="s">
        <v>92</v>
      </c>
      <c r="S1617" t="s">
        <v>1196</v>
      </c>
      <c r="T1617" t="s">
        <v>26</v>
      </c>
    </row>
    <row r="1618" spans="1:20" x14ac:dyDescent="0.3">
      <c r="A1618" t="s">
        <v>20</v>
      </c>
      <c r="B1618" s="1">
        <v>43577</v>
      </c>
      <c r="C1618">
        <v>13</v>
      </c>
      <c r="D1618" t="s">
        <v>275</v>
      </c>
      <c r="E1618" t="s">
        <v>204</v>
      </c>
      <c r="F1618" t="s">
        <v>310</v>
      </c>
      <c r="G1618">
        <v>75</v>
      </c>
      <c r="H1618">
        <v>81</v>
      </c>
      <c r="I1618">
        <v>71</v>
      </c>
      <c r="J1618" t="s">
        <v>80</v>
      </c>
      <c r="K1618" t="s">
        <v>22</v>
      </c>
      <c r="L1618" t="s">
        <v>49</v>
      </c>
      <c r="M1618" t="s">
        <v>141</v>
      </c>
      <c r="N1618" t="s">
        <v>328</v>
      </c>
      <c r="O1618" t="s">
        <v>122</v>
      </c>
      <c r="P1618" t="s">
        <v>134</v>
      </c>
      <c r="Q1618">
        <v>167</v>
      </c>
      <c r="R1618" t="s">
        <v>305</v>
      </c>
      <c r="S1618" t="s">
        <v>1197</v>
      </c>
      <c r="T1618" t="s">
        <v>26</v>
      </c>
    </row>
    <row r="1619" spans="1:20" x14ac:dyDescent="0.3">
      <c r="A1619" t="s">
        <v>20</v>
      </c>
      <c r="B1619" s="1">
        <v>43577</v>
      </c>
      <c r="C1619">
        <v>14</v>
      </c>
      <c r="D1619" t="s">
        <v>48</v>
      </c>
      <c r="E1619" t="s">
        <v>342</v>
      </c>
      <c r="F1619" t="s">
        <v>275</v>
      </c>
      <c r="G1619">
        <v>67</v>
      </c>
      <c r="H1619">
        <v>75</v>
      </c>
      <c r="I1619">
        <v>65</v>
      </c>
      <c r="J1619" t="s">
        <v>99</v>
      </c>
      <c r="K1619" t="s">
        <v>58</v>
      </c>
      <c r="L1619" t="s">
        <v>216</v>
      </c>
      <c r="M1619" t="s">
        <v>188</v>
      </c>
      <c r="N1619" t="s">
        <v>188</v>
      </c>
      <c r="O1619" t="s">
        <v>141</v>
      </c>
      <c r="P1619" t="s">
        <v>183</v>
      </c>
      <c r="Q1619">
        <v>181</v>
      </c>
      <c r="R1619" t="s">
        <v>198</v>
      </c>
      <c r="S1619" t="s">
        <v>1198</v>
      </c>
      <c r="T1619" t="s">
        <v>26</v>
      </c>
    </row>
    <row r="1620" spans="1:20" x14ac:dyDescent="0.3">
      <c r="A1620" t="s">
        <v>20</v>
      </c>
      <c r="B1620" s="1">
        <v>43577</v>
      </c>
      <c r="C1620">
        <v>15</v>
      </c>
      <c r="D1620" t="s">
        <v>215</v>
      </c>
      <c r="E1620" t="s">
        <v>201</v>
      </c>
      <c r="F1620" t="s">
        <v>219</v>
      </c>
      <c r="G1620">
        <v>71</v>
      </c>
      <c r="H1620">
        <v>73</v>
      </c>
      <c r="I1620">
        <v>65</v>
      </c>
      <c r="J1620" t="s">
        <v>119</v>
      </c>
      <c r="K1620" t="s">
        <v>87</v>
      </c>
      <c r="L1620" t="s">
        <v>361</v>
      </c>
      <c r="M1620" t="s">
        <v>90</v>
      </c>
      <c r="N1620" t="s">
        <v>188</v>
      </c>
      <c r="O1620" t="s">
        <v>90</v>
      </c>
      <c r="P1620" t="s">
        <v>24</v>
      </c>
      <c r="Q1620">
        <v>206</v>
      </c>
      <c r="R1620" t="s">
        <v>248</v>
      </c>
      <c r="S1620" t="s">
        <v>1199</v>
      </c>
      <c r="T1620" t="s">
        <v>26</v>
      </c>
    </row>
    <row r="1621" spans="1:20" x14ac:dyDescent="0.3">
      <c r="A1621" t="s">
        <v>20</v>
      </c>
      <c r="B1621" s="1">
        <v>43577</v>
      </c>
      <c r="C1621">
        <v>16</v>
      </c>
      <c r="D1621" t="s">
        <v>256</v>
      </c>
      <c r="E1621" t="s">
        <v>335</v>
      </c>
      <c r="F1621" t="s">
        <v>256</v>
      </c>
      <c r="G1621">
        <v>77</v>
      </c>
      <c r="H1621">
        <v>78</v>
      </c>
      <c r="I1621">
        <v>68</v>
      </c>
      <c r="J1621" t="s">
        <v>63</v>
      </c>
      <c r="K1621" t="s">
        <v>58</v>
      </c>
      <c r="L1621" t="s">
        <v>28</v>
      </c>
      <c r="M1621" t="s">
        <v>231</v>
      </c>
      <c r="N1621" t="s">
        <v>90</v>
      </c>
      <c r="O1621" t="s">
        <v>231</v>
      </c>
      <c r="P1621" t="s">
        <v>154</v>
      </c>
      <c r="Q1621">
        <v>225</v>
      </c>
      <c r="R1621" t="s">
        <v>339</v>
      </c>
      <c r="S1621" t="s">
        <v>1200</v>
      </c>
      <c r="T1621" t="s">
        <v>26</v>
      </c>
    </row>
    <row r="1622" spans="1:20" x14ac:dyDescent="0.3">
      <c r="A1622" t="s">
        <v>20</v>
      </c>
      <c r="B1622" s="1">
        <v>43577</v>
      </c>
      <c r="C1622">
        <v>17</v>
      </c>
      <c r="D1622" t="s">
        <v>279</v>
      </c>
      <c r="E1622" t="s">
        <v>256</v>
      </c>
      <c r="F1622" t="s">
        <v>239</v>
      </c>
      <c r="G1622">
        <v>78</v>
      </c>
      <c r="H1622">
        <v>86</v>
      </c>
      <c r="I1622">
        <v>77</v>
      </c>
      <c r="J1622" t="s">
        <v>100</v>
      </c>
      <c r="K1622" t="s">
        <v>118</v>
      </c>
      <c r="L1622" t="s">
        <v>89</v>
      </c>
      <c r="M1622" t="s">
        <v>59</v>
      </c>
      <c r="N1622" t="s">
        <v>231</v>
      </c>
      <c r="O1622" t="s">
        <v>59</v>
      </c>
      <c r="P1622" t="s">
        <v>183</v>
      </c>
      <c r="Q1622">
        <v>224</v>
      </c>
      <c r="R1622" t="s">
        <v>241</v>
      </c>
      <c r="S1622" t="s">
        <v>1201</v>
      </c>
      <c r="T1622" t="s">
        <v>174</v>
      </c>
    </row>
    <row r="1623" spans="1:20" x14ac:dyDescent="0.3">
      <c r="A1623" t="s">
        <v>20</v>
      </c>
      <c r="B1623" s="1">
        <v>43577</v>
      </c>
      <c r="C1623">
        <v>18</v>
      </c>
      <c r="D1623" t="s">
        <v>233</v>
      </c>
      <c r="E1623" t="s">
        <v>285</v>
      </c>
      <c r="F1623" t="s">
        <v>233</v>
      </c>
      <c r="G1623">
        <v>86</v>
      </c>
      <c r="H1623">
        <v>86</v>
      </c>
      <c r="I1623">
        <v>77</v>
      </c>
      <c r="J1623" t="s">
        <v>63</v>
      </c>
      <c r="K1623" t="s">
        <v>87</v>
      </c>
      <c r="L1623" t="s">
        <v>100</v>
      </c>
      <c r="M1623" t="s">
        <v>197</v>
      </c>
      <c r="N1623" t="s">
        <v>59</v>
      </c>
      <c r="O1623" t="s">
        <v>197</v>
      </c>
      <c r="P1623" t="s">
        <v>86</v>
      </c>
      <c r="Q1623">
        <v>235</v>
      </c>
      <c r="R1623" t="s">
        <v>419</v>
      </c>
      <c r="S1623" t="s">
        <v>1202</v>
      </c>
      <c r="T1623" t="s">
        <v>26</v>
      </c>
    </row>
    <row r="1624" spans="1:20" x14ac:dyDescent="0.3">
      <c r="A1624" t="s">
        <v>20</v>
      </c>
      <c r="B1624" s="1">
        <v>43577</v>
      </c>
      <c r="C1624">
        <v>19</v>
      </c>
      <c r="D1624" t="s">
        <v>236</v>
      </c>
      <c r="E1624" t="s">
        <v>236</v>
      </c>
      <c r="F1624" t="s">
        <v>157</v>
      </c>
      <c r="G1624">
        <v>84</v>
      </c>
      <c r="H1624">
        <v>88</v>
      </c>
      <c r="I1624">
        <v>84</v>
      </c>
      <c r="J1624" t="s">
        <v>80</v>
      </c>
      <c r="K1624" t="s">
        <v>136</v>
      </c>
      <c r="L1624" t="s">
        <v>73</v>
      </c>
      <c r="M1624" t="s">
        <v>750</v>
      </c>
      <c r="N1624" t="s">
        <v>197</v>
      </c>
      <c r="O1624" t="s">
        <v>175</v>
      </c>
      <c r="P1624" t="s">
        <v>112</v>
      </c>
      <c r="Q1624">
        <v>225</v>
      </c>
      <c r="R1624" t="s">
        <v>280</v>
      </c>
      <c r="S1624" t="s">
        <v>1203</v>
      </c>
      <c r="T1624" t="s">
        <v>26</v>
      </c>
    </row>
    <row r="1625" spans="1:20" x14ac:dyDescent="0.3">
      <c r="A1625" t="s">
        <v>20</v>
      </c>
      <c r="B1625" s="1">
        <v>43577</v>
      </c>
      <c r="C1625">
        <v>20</v>
      </c>
      <c r="D1625" t="s">
        <v>265</v>
      </c>
      <c r="E1625" t="s">
        <v>239</v>
      </c>
      <c r="F1625" t="s">
        <v>187</v>
      </c>
      <c r="G1625">
        <v>82</v>
      </c>
      <c r="H1625">
        <v>85</v>
      </c>
      <c r="I1625">
        <v>81</v>
      </c>
      <c r="J1625" t="s">
        <v>65</v>
      </c>
      <c r="K1625" t="s">
        <v>63</v>
      </c>
      <c r="L1625" t="s">
        <v>119</v>
      </c>
      <c r="M1625" t="s">
        <v>162</v>
      </c>
      <c r="N1625" t="s">
        <v>162</v>
      </c>
      <c r="O1625" t="s">
        <v>750</v>
      </c>
      <c r="P1625" t="s">
        <v>112</v>
      </c>
      <c r="Q1625">
        <v>209</v>
      </c>
      <c r="R1625" t="s">
        <v>102</v>
      </c>
      <c r="S1625" t="s">
        <v>1204</v>
      </c>
      <c r="T1625" t="s">
        <v>26</v>
      </c>
    </row>
    <row r="1626" spans="1:20" x14ac:dyDescent="0.3">
      <c r="A1626" t="s">
        <v>20</v>
      </c>
      <c r="B1626" s="1">
        <v>43577</v>
      </c>
      <c r="C1626">
        <v>21</v>
      </c>
      <c r="D1626" t="s">
        <v>187</v>
      </c>
      <c r="E1626" t="s">
        <v>239</v>
      </c>
      <c r="F1626" t="s">
        <v>187</v>
      </c>
      <c r="G1626">
        <v>82</v>
      </c>
      <c r="H1626">
        <v>82</v>
      </c>
      <c r="I1626">
        <v>81</v>
      </c>
      <c r="J1626" t="s">
        <v>28</v>
      </c>
      <c r="K1626" t="s">
        <v>65</v>
      </c>
      <c r="L1626" t="s">
        <v>28</v>
      </c>
      <c r="M1626" t="s">
        <v>74</v>
      </c>
      <c r="N1626" t="s">
        <v>153</v>
      </c>
      <c r="O1626" t="s">
        <v>75</v>
      </c>
      <c r="P1626" t="s">
        <v>128</v>
      </c>
      <c r="Q1626">
        <v>193</v>
      </c>
      <c r="R1626" t="s">
        <v>143</v>
      </c>
      <c r="S1626" t="s">
        <v>1205</v>
      </c>
      <c r="T1626" t="s">
        <v>26</v>
      </c>
    </row>
    <row r="1627" spans="1:20" x14ac:dyDescent="0.3">
      <c r="A1627" t="s">
        <v>20</v>
      </c>
      <c r="B1627" s="1">
        <v>43577</v>
      </c>
      <c r="C1627">
        <v>11</v>
      </c>
      <c r="D1627" t="s">
        <v>114</v>
      </c>
      <c r="E1627" t="s">
        <v>157</v>
      </c>
      <c r="F1627" t="s">
        <v>109</v>
      </c>
      <c r="G1627">
        <v>87</v>
      </c>
      <c r="H1627">
        <v>95</v>
      </c>
      <c r="I1627">
        <v>87</v>
      </c>
      <c r="J1627" t="s">
        <v>119</v>
      </c>
      <c r="K1627" t="s">
        <v>22</v>
      </c>
      <c r="L1627" t="s">
        <v>89</v>
      </c>
      <c r="M1627" t="s">
        <v>254</v>
      </c>
      <c r="N1627" t="s">
        <v>254</v>
      </c>
      <c r="O1627" t="s">
        <v>130</v>
      </c>
      <c r="P1627" t="s">
        <v>268</v>
      </c>
      <c r="Q1627">
        <v>142</v>
      </c>
      <c r="R1627" t="s">
        <v>154</v>
      </c>
      <c r="S1627" t="s">
        <v>1206</v>
      </c>
      <c r="T1627" t="s">
        <v>26</v>
      </c>
    </row>
    <row r="1628" spans="1:20" x14ac:dyDescent="0.3">
      <c r="A1628" t="s">
        <v>20</v>
      </c>
      <c r="B1628" s="1">
        <v>43578</v>
      </c>
      <c r="C1628">
        <v>22</v>
      </c>
      <c r="D1628" t="s">
        <v>108</v>
      </c>
      <c r="E1628" t="s">
        <v>114</v>
      </c>
      <c r="F1628" t="s">
        <v>72</v>
      </c>
      <c r="G1628">
        <v>92</v>
      </c>
      <c r="H1628">
        <v>92</v>
      </c>
      <c r="I1628">
        <v>92</v>
      </c>
      <c r="J1628" t="s">
        <v>79</v>
      </c>
      <c r="K1628" t="s">
        <v>58</v>
      </c>
      <c r="L1628" t="s">
        <v>22</v>
      </c>
      <c r="M1628" t="s">
        <v>190</v>
      </c>
      <c r="N1628" t="s">
        <v>190</v>
      </c>
      <c r="O1628" t="s">
        <v>140</v>
      </c>
      <c r="P1628" t="s">
        <v>70</v>
      </c>
      <c r="Q1628">
        <v>183</v>
      </c>
      <c r="R1628" t="s">
        <v>127</v>
      </c>
      <c r="S1628" t="s">
        <v>1207</v>
      </c>
      <c r="T1628" t="s">
        <v>26</v>
      </c>
    </row>
    <row r="1629" spans="1:20" x14ac:dyDescent="0.3">
      <c r="A1629" t="s">
        <v>20</v>
      </c>
      <c r="B1629" s="1">
        <v>43578</v>
      </c>
      <c r="C1629">
        <v>23</v>
      </c>
      <c r="D1629" t="s">
        <v>72</v>
      </c>
      <c r="E1629" t="s">
        <v>114</v>
      </c>
      <c r="F1629" t="s">
        <v>72</v>
      </c>
      <c r="G1629">
        <v>92</v>
      </c>
      <c r="H1629">
        <v>92</v>
      </c>
      <c r="I1629">
        <v>92</v>
      </c>
      <c r="J1629" t="s">
        <v>22</v>
      </c>
      <c r="K1629" t="s">
        <v>79</v>
      </c>
      <c r="L1629" t="s">
        <v>136</v>
      </c>
      <c r="M1629" t="s">
        <v>231</v>
      </c>
      <c r="N1629" t="s">
        <v>227</v>
      </c>
      <c r="O1629" t="s">
        <v>190</v>
      </c>
      <c r="P1629" t="s">
        <v>67</v>
      </c>
      <c r="Q1629">
        <v>109</v>
      </c>
      <c r="R1629" t="s">
        <v>176</v>
      </c>
      <c r="S1629" t="e" vm="43">
        <f>_FV(-3,"38")</f>
        <v>#VALUE!</v>
      </c>
      <c r="T1629" t="s">
        <v>26</v>
      </c>
    </row>
    <row r="1630" spans="1:20" x14ac:dyDescent="0.3">
      <c r="A1630" t="s">
        <v>20</v>
      </c>
      <c r="B1630" s="1">
        <v>43578</v>
      </c>
      <c r="C1630">
        <v>0</v>
      </c>
      <c r="D1630" t="s">
        <v>157</v>
      </c>
      <c r="E1630" t="s">
        <v>286</v>
      </c>
      <c r="F1630" t="s">
        <v>156</v>
      </c>
      <c r="G1630">
        <v>88</v>
      </c>
      <c r="H1630">
        <v>90</v>
      </c>
      <c r="I1630">
        <v>87</v>
      </c>
      <c r="J1630" t="s">
        <v>80</v>
      </c>
      <c r="K1630" t="s">
        <v>79</v>
      </c>
      <c r="L1630" t="s">
        <v>80</v>
      </c>
      <c r="M1630" t="s">
        <v>96</v>
      </c>
      <c r="N1630" t="s">
        <v>96</v>
      </c>
      <c r="O1630" t="s">
        <v>231</v>
      </c>
      <c r="P1630" t="s">
        <v>83</v>
      </c>
      <c r="Q1630">
        <v>179</v>
      </c>
      <c r="R1630" t="s">
        <v>179</v>
      </c>
      <c r="S1630" t="e" vm="57">
        <f>_FV(-2,"48")</f>
        <v>#VALUE!</v>
      </c>
      <c r="T1630" t="s">
        <v>26</v>
      </c>
    </row>
    <row r="1631" spans="1:20" x14ac:dyDescent="0.3">
      <c r="A1631" t="s">
        <v>20</v>
      </c>
      <c r="B1631" s="1">
        <v>43578</v>
      </c>
      <c r="C1631">
        <v>1</v>
      </c>
      <c r="D1631" t="s">
        <v>72</v>
      </c>
      <c r="E1631" t="s">
        <v>157</v>
      </c>
      <c r="F1631" t="s">
        <v>72</v>
      </c>
      <c r="G1631">
        <v>91</v>
      </c>
      <c r="H1631">
        <v>91</v>
      </c>
      <c r="I1631">
        <v>88</v>
      </c>
      <c r="J1631" t="s">
        <v>63</v>
      </c>
      <c r="K1631" t="s">
        <v>87</v>
      </c>
      <c r="L1631" t="s">
        <v>109</v>
      </c>
      <c r="M1631" t="s">
        <v>29</v>
      </c>
      <c r="N1631" t="s">
        <v>29</v>
      </c>
      <c r="O1631" t="s">
        <v>123</v>
      </c>
      <c r="P1631" t="s">
        <v>105</v>
      </c>
      <c r="Q1631">
        <v>123</v>
      </c>
      <c r="R1631" t="s">
        <v>86</v>
      </c>
      <c r="S1631" t="e" vm="85">
        <f>_FV(-3,"45")</f>
        <v>#VALUE!</v>
      </c>
      <c r="T1631" t="s">
        <v>26</v>
      </c>
    </row>
    <row r="1632" spans="1:20" x14ac:dyDescent="0.3">
      <c r="A1632" t="s">
        <v>20</v>
      </c>
      <c r="B1632" s="1">
        <v>43578</v>
      </c>
      <c r="C1632">
        <v>12</v>
      </c>
      <c r="D1632" t="s">
        <v>356</v>
      </c>
      <c r="E1632" t="s">
        <v>356</v>
      </c>
      <c r="F1632" t="s">
        <v>87</v>
      </c>
      <c r="G1632">
        <v>88</v>
      </c>
      <c r="H1632">
        <v>93</v>
      </c>
      <c r="I1632">
        <v>87</v>
      </c>
      <c r="J1632" t="s">
        <v>63</v>
      </c>
      <c r="K1632" t="s">
        <v>63</v>
      </c>
      <c r="L1632" t="s">
        <v>49</v>
      </c>
      <c r="M1632" t="s">
        <v>245</v>
      </c>
      <c r="N1632" t="s">
        <v>311</v>
      </c>
      <c r="O1632" t="s">
        <v>188</v>
      </c>
      <c r="P1632" t="s">
        <v>111</v>
      </c>
      <c r="Q1632">
        <v>129</v>
      </c>
      <c r="R1632" t="s">
        <v>173</v>
      </c>
      <c r="S1632" t="s">
        <v>1208</v>
      </c>
      <c r="T1632" t="s">
        <v>26</v>
      </c>
    </row>
    <row r="1633" spans="1:20" x14ac:dyDescent="0.3">
      <c r="A1633" t="s">
        <v>20</v>
      </c>
      <c r="B1633" s="1">
        <v>43578</v>
      </c>
      <c r="C1633">
        <v>2</v>
      </c>
      <c r="D1633" t="s">
        <v>71</v>
      </c>
      <c r="E1633" t="s">
        <v>72</v>
      </c>
      <c r="F1633" t="s">
        <v>71</v>
      </c>
      <c r="G1633">
        <v>92</v>
      </c>
      <c r="H1633">
        <v>92</v>
      </c>
      <c r="I1633">
        <v>91</v>
      </c>
      <c r="J1633" t="s">
        <v>109</v>
      </c>
      <c r="K1633" t="s">
        <v>87</v>
      </c>
      <c r="L1633" t="s">
        <v>109</v>
      </c>
      <c r="M1633" t="s">
        <v>141</v>
      </c>
      <c r="N1633" t="s">
        <v>141</v>
      </c>
      <c r="O1633" t="s">
        <v>209</v>
      </c>
      <c r="P1633" t="s">
        <v>270</v>
      </c>
      <c r="Q1633">
        <v>71</v>
      </c>
      <c r="R1633" t="s">
        <v>128</v>
      </c>
      <c r="S1633" t="e" vm="25">
        <f>_FV(-3,"37")</f>
        <v>#VALUE!</v>
      </c>
      <c r="T1633" t="s">
        <v>26</v>
      </c>
    </row>
    <row r="1634" spans="1:20" x14ac:dyDescent="0.3">
      <c r="A1634" t="s">
        <v>20</v>
      </c>
      <c r="B1634" s="1">
        <v>43578</v>
      </c>
      <c r="C1634">
        <v>3</v>
      </c>
      <c r="D1634" t="s">
        <v>71</v>
      </c>
      <c r="E1634" t="s">
        <v>135</v>
      </c>
      <c r="F1634" t="s">
        <v>148</v>
      </c>
      <c r="G1634">
        <v>93</v>
      </c>
      <c r="H1634">
        <v>93</v>
      </c>
      <c r="I1634">
        <v>92</v>
      </c>
      <c r="J1634" t="s">
        <v>63</v>
      </c>
      <c r="K1634" t="s">
        <v>63</v>
      </c>
      <c r="L1634" t="s">
        <v>73</v>
      </c>
      <c r="M1634" t="s">
        <v>141</v>
      </c>
      <c r="N1634" t="s">
        <v>328</v>
      </c>
      <c r="O1634" t="s">
        <v>122</v>
      </c>
      <c r="P1634" t="s">
        <v>67</v>
      </c>
      <c r="Q1634">
        <v>132</v>
      </c>
      <c r="R1634" t="s">
        <v>60</v>
      </c>
      <c r="S1634" t="e" vm="41">
        <f>_FV(-2,"78")</f>
        <v>#VALUE!</v>
      </c>
      <c r="T1634" t="s">
        <v>76</v>
      </c>
    </row>
    <row r="1635" spans="1:20" x14ac:dyDescent="0.3">
      <c r="A1635" t="s">
        <v>20</v>
      </c>
      <c r="B1635" s="1">
        <v>43578</v>
      </c>
      <c r="C1635">
        <v>4</v>
      </c>
      <c r="D1635" t="s">
        <v>88</v>
      </c>
      <c r="E1635" t="s">
        <v>71</v>
      </c>
      <c r="F1635" t="s">
        <v>88</v>
      </c>
      <c r="G1635">
        <v>94</v>
      </c>
      <c r="H1635">
        <v>94</v>
      </c>
      <c r="I1635">
        <v>93</v>
      </c>
      <c r="J1635" t="s">
        <v>73</v>
      </c>
      <c r="K1635" t="s">
        <v>63</v>
      </c>
      <c r="L1635" t="s">
        <v>73</v>
      </c>
      <c r="M1635" t="s">
        <v>209</v>
      </c>
      <c r="N1635" t="s">
        <v>141</v>
      </c>
      <c r="O1635" t="s">
        <v>209</v>
      </c>
      <c r="P1635" t="s">
        <v>67</v>
      </c>
      <c r="Q1635">
        <v>358</v>
      </c>
      <c r="R1635" t="s">
        <v>183</v>
      </c>
      <c r="S1635" t="e" vm="96">
        <f>_FV(-1,"17")</f>
        <v>#VALUE!</v>
      </c>
      <c r="T1635" t="s">
        <v>1209</v>
      </c>
    </row>
    <row r="1636" spans="1:20" x14ac:dyDescent="0.3">
      <c r="A1636" t="s">
        <v>20</v>
      </c>
      <c r="B1636" s="1">
        <v>43578</v>
      </c>
      <c r="C1636">
        <v>5</v>
      </c>
      <c r="D1636" t="s">
        <v>64</v>
      </c>
      <c r="E1636" t="s">
        <v>118</v>
      </c>
      <c r="F1636" t="s">
        <v>64</v>
      </c>
      <c r="G1636">
        <v>94</v>
      </c>
      <c r="H1636">
        <v>94</v>
      </c>
      <c r="I1636">
        <v>93</v>
      </c>
      <c r="J1636" t="s">
        <v>44</v>
      </c>
      <c r="K1636" t="s">
        <v>109</v>
      </c>
      <c r="L1636" t="s">
        <v>44</v>
      </c>
      <c r="M1636" t="s">
        <v>142</v>
      </c>
      <c r="N1636" t="s">
        <v>141</v>
      </c>
      <c r="O1636" t="s">
        <v>209</v>
      </c>
      <c r="P1636" t="s">
        <v>115</v>
      </c>
      <c r="Q1636">
        <v>155</v>
      </c>
      <c r="R1636" t="s">
        <v>102</v>
      </c>
      <c r="S1636" t="s">
        <v>1210</v>
      </c>
      <c r="T1636" t="s">
        <v>127</v>
      </c>
    </row>
    <row r="1637" spans="1:20" x14ac:dyDescent="0.3">
      <c r="A1637" t="s">
        <v>20</v>
      </c>
      <c r="B1637" s="1">
        <v>43578</v>
      </c>
      <c r="C1637">
        <v>6</v>
      </c>
      <c r="D1637" t="s">
        <v>81</v>
      </c>
      <c r="E1637" t="s">
        <v>64</v>
      </c>
      <c r="F1637" t="s">
        <v>81</v>
      </c>
      <c r="G1637">
        <v>93</v>
      </c>
      <c r="H1637">
        <v>94</v>
      </c>
      <c r="I1637">
        <v>93</v>
      </c>
      <c r="J1637" t="s">
        <v>216</v>
      </c>
      <c r="K1637" t="s">
        <v>44</v>
      </c>
      <c r="L1637" t="s">
        <v>396</v>
      </c>
      <c r="M1637" t="s">
        <v>227</v>
      </c>
      <c r="N1637" t="s">
        <v>142</v>
      </c>
      <c r="O1637" t="s">
        <v>227</v>
      </c>
      <c r="P1637" t="s">
        <v>105</v>
      </c>
      <c r="Q1637">
        <v>169</v>
      </c>
      <c r="R1637" t="s">
        <v>440</v>
      </c>
      <c r="S1637" t="e" vm="12">
        <f>_FV(-1,"57")</f>
        <v>#VALUE!</v>
      </c>
      <c r="T1637" t="s">
        <v>26</v>
      </c>
    </row>
    <row r="1638" spans="1:20" x14ac:dyDescent="0.3">
      <c r="A1638" t="s">
        <v>20</v>
      </c>
      <c r="B1638" s="1">
        <v>43578</v>
      </c>
      <c r="C1638">
        <v>7</v>
      </c>
      <c r="D1638" t="s">
        <v>99</v>
      </c>
      <c r="E1638" t="s">
        <v>81</v>
      </c>
      <c r="F1638" t="s">
        <v>99</v>
      </c>
      <c r="G1638">
        <v>94</v>
      </c>
      <c r="H1638">
        <v>94</v>
      </c>
      <c r="I1638">
        <v>93</v>
      </c>
      <c r="J1638" t="s">
        <v>396</v>
      </c>
      <c r="K1638" t="s">
        <v>216</v>
      </c>
      <c r="L1638" t="s">
        <v>396</v>
      </c>
      <c r="M1638" t="s">
        <v>45</v>
      </c>
      <c r="N1638" t="s">
        <v>227</v>
      </c>
      <c r="O1638" t="s">
        <v>45</v>
      </c>
      <c r="P1638" t="s">
        <v>174</v>
      </c>
      <c r="Q1638">
        <v>132</v>
      </c>
      <c r="R1638" t="s">
        <v>92</v>
      </c>
      <c r="S1638" t="e" vm="69">
        <f>_FV(-2,"65")</f>
        <v>#VALUE!</v>
      </c>
      <c r="T1638" t="s">
        <v>26</v>
      </c>
    </row>
    <row r="1639" spans="1:20" x14ac:dyDescent="0.3">
      <c r="A1639" t="s">
        <v>20</v>
      </c>
      <c r="B1639" s="1">
        <v>43578</v>
      </c>
      <c r="C1639">
        <v>8</v>
      </c>
      <c r="D1639" t="s">
        <v>81</v>
      </c>
      <c r="E1639" t="s">
        <v>81</v>
      </c>
      <c r="F1639" t="s">
        <v>100</v>
      </c>
      <c r="G1639">
        <v>93</v>
      </c>
      <c r="H1639">
        <v>94</v>
      </c>
      <c r="I1639">
        <v>93</v>
      </c>
      <c r="J1639" t="s">
        <v>216</v>
      </c>
      <c r="K1639" t="s">
        <v>216</v>
      </c>
      <c r="L1639" t="s">
        <v>377</v>
      </c>
      <c r="M1639" t="s">
        <v>231</v>
      </c>
      <c r="N1639" t="s">
        <v>231</v>
      </c>
      <c r="O1639" t="s">
        <v>45</v>
      </c>
      <c r="P1639" t="s">
        <v>133</v>
      </c>
      <c r="Q1639">
        <v>128</v>
      </c>
      <c r="R1639" t="s">
        <v>60</v>
      </c>
      <c r="S1639" t="e" vm="10">
        <f>_FV(-2,"06")</f>
        <v>#VALUE!</v>
      </c>
      <c r="T1639" t="s">
        <v>26</v>
      </c>
    </row>
    <row r="1640" spans="1:20" x14ac:dyDescent="0.3">
      <c r="A1640" t="s">
        <v>20</v>
      </c>
      <c r="B1640" s="1">
        <v>43578</v>
      </c>
      <c r="C1640">
        <v>9</v>
      </c>
      <c r="D1640" t="s">
        <v>81</v>
      </c>
      <c r="E1640" t="s">
        <v>28</v>
      </c>
      <c r="F1640" t="s">
        <v>81</v>
      </c>
      <c r="G1640">
        <v>94</v>
      </c>
      <c r="H1640">
        <v>94</v>
      </c>
      <c r="I1640">
        <v>93</v>
      </c>
      <c r="J1640" t="s">
        <v>216</v>
      </c>
      <c r="K1640" t="s">
        <v>35</v>
      </c>
      <c r="L1640" t="s">
        <v>396</v>
      </c>
      <c r="M1640" t="s">
        <v>180</v>
      </c>
      <c r="N1640" t="s">
        <v>227</v>
      </c>
      <c r="O1640" t="s">
        <v>180</v>
      </c>
      <c r="P1640" t="s">
        <v>178</v>
      </c>
      <c r="Q1640">
        <v>56</v>
      </c>
      <c r="R1640" t="s">
        <v>77</v>
      </c>
      <c r="S1640" t="e" vm="29">
        <f>_FV(-1,"49")</f>
        <v>#VALUE!</v>
      </c>
      <c r="T1640" t="s">
        <v>26</v>
      </c>
    </row>
    <row r="1641" spans="1:20" x14ac:dyDescent="0.3">
      <c r="A1641" t="s">
        <v>20</v>
      </c>
      <c r="B1641" s="1">
        <v>43578</v>
      </c>
      <c r="C1641">
        <v>10</v>
      </c>
      <c r="D1641" t="s">
        <v>64</v>
      </c>
      <c r="E1641" t="s">
        <v>64</v>
      </c>
      <c r="F1641" t="s">
        <v>81</v>
      </c>
      <c r="G1641">
        <v>94</v>
      </c>
      <c r="H1641">
        <v>94</v>
      </c>
      <c r="I1641">
        <v>93</v>
      </c>
      <c r="J1641" t="s">
        <v>44</v>
      </c>
      <c r="K1641" t="s">
        <v>44</v>
      </c>
      <c r="L1641" t="s">
        <v>396</v>
      </c>
      <c r="M1641" t="s">
        <v>82</v>
      </c>
      <c r="N1641" t="s">
        <v>82</v>
      </c>
      <c r="O1641" t="s">
        <v>180</v>
      </c>
      <c r="P1641" t="s">
        <v>178</v>
      </c>
      <c r="Q1641">
        <v>59</v>
      </c>
      <c r="R1641" t="s">
        <v>124</v>
      </c>
      <c r="S1641" t="s">
        <v>1211</v>
      </c>
      <c r="T1641" t="s">
        <v>26</v>
      </c>
    </row>
    <row r="1642" spans="1:20" x14ac:dyDescent="0.3">
      <c r="A1642" t="s">
        <v>20</v>
      </c>
      <c r="B1642" s="1">
        <v>43578</v>
      </c>
      <c r="C1642">
        <v>13</v>
      </c>
      <c r="D1642" t="s">
        <v>206</v>
      </c>
      <c r="E1642" t="s">
        <v>256</v>
      </c>
      <c r="F1642" t="s">
        <v>156</v>
      </c>
      <c r="G1642">
        <v>74</v>
      </c>
      <c r="H1642">
        <v>88</v>
      </c>
      <c r="I1642">
        <v>73</v>
      </c>
      <c r="J1642" t="s">
        <v>99</v>
      </c>
      <c r="K1642" t="s">
        <v>136</v>
      </c>
      <c r="L1642" t="s">
        <v>100</v>
      </c>
      <c r="M1642" t="s">
        <v>312</v>
      </c>
      <c r="N1642" t="s">
        <v>312</v>
      </c>
      <c r="O1642" t="s">
        <v>245</v>
      </c>
      <c r="P1642" t="s">
        <v>138</v>
      </c>
      <c r="Q1642">
        <v>198</v>
      </c>
      <c r="R1642" t="s">
        <v>182</v>
      </c>
      <c r="S1642" t="s">
        <v>1212</v>
      </c>
      <c r="T1642" t="s">
        <v>26</v>
      </c>
    </row>
    <row r="1643" spans="1:20" x14ac:dyDescent="0.3">
      <c r="A1643" t="s">
        <v>20</v>
      </c>
      <c r="B1643" s="1">
        <v>43578</v>
      </c>
      <c r="C1643">
        <v>11</v>
      </c>
      <c r="D1643" t="s">
        <v>87</v>
      </c>
      <c r="E1643" t="s">
        <v>87</v>
      </c>
      <c r="F1643" t="s">
        <v>64</v>
      </c>
      <c r="G1643">
        <v>92</v>
      </c>
      <c r="H1643">
        <v>94</v>
      </c>
      <c r="I1643">
        <v>92</v>
      </c>
      <c r="J1643" t="s">
        <v>49</v>
      </c>
      <c r="K1643" t="s">
        <v>49</v>
      </c>
      <c r="L1643" t="s">
        <v>44</v>
      </c>
      <c r="M1643" t="s">
        <v>188</v>
      </c>
      <c r="N1643" t="s">
        <v>188</v>
      </c>
      <c r="O1643" t="s">
        <v>82</v>
      </c>
      <c r="P1643" t="s">
        <v>174</v>
      </c>
      <c r="Q1643">
        <v>121</v>
      </c>
      <c r="R1643" t="s">
        <v>134</v>
      </c>
      <c r="S1643" t="s">
        <v>1213</v>
      </c>
      <c r="T1643" t="s">
        <v>26</v>
      </c>
    </row>
    <row r="1644" spans="1:20" x14ac:dyDescent="0.3">
      <c r="A1644" t="s">
        <v>20</v>
      </c>
      <c r="B1644" s="1">
        <v>43578</v>
      </c>
      <c r="C1644">
        <v>14</v>
      </c>
      <c r="D1644" t="s">
        <v>281</v>
      </c>
      <c r="E1644" t="s">
        <v>57</v>
      </c>
      <c r="F1644" t="s">
        <v>302</v>
      </c>
      <c r="G1644">
        <v>72</v>
      </c>
      <c r="H1644">
        <v>77</v>
      </c>
      <c r="I1644">
        <v>71</v>
      </c>
      <c r="J1644" t="s">
        <v>49</v>
      </c>
      <c r="K1644" t="s">
        <v>80</v>
      </c>
      <c r="L1644" t="s">
        <v>361</v>
      </c>
      <c r="M1644" t="s">
        <v>306</v>
      </c>
      <c r="N1644" t="s">
        <v>306</v>
      </c>
      <c r="O1644" t="s">
        <v>311</v>
      </c>
      <c r="P1644" t="s">
        <v>104</v>
      </c>
      <c r="Q1644">
        <v>199</v>
      </c>
      <c r="R1644" t="s">
        <v>125</v>
      </c>
      <c r="S1644" t="s">
        <v>1214</v>
      </c>
      <c r="T1644" t="s">
        <v>26</v>
      </c>
    </row>
    <row r="1645" spans="1:20" x14ac:dyDescent="0.3">
      <c r="A1645" t="s">
        <v>20</v>
      </c>
      <c r="B1645" s="1">
        <v>43578</v>
      </c>
      <c r="C1645">
        <v>15</v>
      </c>
      <c r="D1645" t="s">
        <v>27</v>
      </c>
      <c r="E1645" t="s">
        <v>247</v>
      </c>
      <c r="F1645" t="s">
        <v>281</v>
      </c>
      <c r="G1645">
        <v>73</v>
      </c>
      <c r="H1645">
        <v>75</v>
      </c>
      <c r="I1645">
        <v>69</v>
      </c>
      <c r="J1645" t="s">
        <v>63</v>
      </c>
      <c r="K1645" t="s">
        <v>63</v>
      </c>
      <c r="L1645" t="s">
        <v>36</v>
      </c>
      <c r="M1645" t="s">
        <v>245</v>
      </c>
      <c r="N1645" t="s">
        <v>306</v>
      </c>
      <c r="O1645" t="s">
        <v>245</v>
      </c>
      <c r="P1645" t="s">
        <v>127</v>
      </c>
      <c r="Q1645">
        <v>226</v>
      </c>
      <c r="R1645" t="s">
        <v>225</v>
      </c>
      <c r="S1645" t="s">
        <v>1215</v>
      </c>
      <c r="T1645" t="s">
        <v>26</v>
      </c>
    </row>
    <row r="1646" spans="1:20" x14ac:dyDescent="0.3">
      <c r="A1646" t="s">
        <v>20</v>
      </c>
      <c r="B1646" s="1">
        <v>43578</v>
      </c>
      <c r="C1646">
        <v>16</v>
      </c>
      <c r="D1646" t="s">
        <v>185</v>
      </c>
      <c r="E1646" t="s">
        <v>200</v>
      </c>
      <c r="F1646" t="s">
        <v>185</v>
      </c>
      <c r="G1646">
        <v>74</v>
      </c>
      <c r="H1646">
        <v>77</v>
      </c>
      <c r="I1646">
        <v>69</v>
      </c>
      <c r="J1646" t="s">
        <v>81</v>
      </c>
      <c r="K1646" t="s">
        <v>63</v>
      </c>
      <c r="L1646" t="s">
        <v>89</v>
      </c>
      <c r="M1646" t="s">
        <v>142</v>
      </c>
      <c r="N1646" t="s">
        <v>245</v>
      </c>
      <c r="O1646" t="s">
        <v>142</v>
      </c>
      <c r="P1646" t="s">
        <v>104</v>
      </c>
      <c r="Q1646">
        <v>199</v>
      </c>
      <c r="R1646" t="s">
        <v>248</v>
      </c>
      <c r="S1646" t="s">
        <v>1216</v>
      </c>
      <c r="T1646" t="s">
        <v>26</v>
      </c>
    </row>
    <row r="1647" spans="1:20" x14ac:dyDescent="0.3">
      <c r="A1647" t="s">
        <v>20</v>
      </c>
      <c r="B1647" s="1">
        <v>43578</v>
      </c>
      <c r="C1647">
        <v>17</v>
      </c>
      <c r="D1647" t="s">
        <v>205</v>
      </c>
      <c r="E1647" t="s">
        <v>205</v>
      </c>
      <c r="F1647" t="s">
        <v>185</v>
      </c>
      <c r="G1647">
        <v>72</v>
      </c>
      <c r="H1647">
        <v>76</v>
      </c>
      <c r="I1647">
        <v>68</v>
      </c>
      <c r="J1647" t="s">
        <v>22</v>
      </c>
      <c r="K1647" t="s">
        <v>22</v>
      </c>
      <c r="L1647" t="s">
        <v>36</v>
      </c>
      <c r="M1647" t="s">
        <v>232</v>
      </c>
      <c r="N1647" t="s">
        <v>142</v>
      </c>
      <c r="O1647" t="s">
        <v>232</v>
      </c>
      <c r="P1647" t="s">
        <v>86</v>
      </c>
      <c r="Q1647">
        <v>191</v>
      </c>
      <c r="R1647" t="s">
        <v>280</v>
      </c>
      <c r="S1647" t="s">
        <v>1217</v>
      </c>
      <c r="T1647" t="s">
        <v>26</v>
      </c>
    </row>
    <row r="1648" spans="1:20" x14ac:dyDescent="0.3">
      <c r="A1648" t="s">
        <v>20</v>
      </c>
      <c r="B1648" s="1">
        <v>43578</v>
      </c>
      <c r="C1648">
        <v>18</v>
      </c>
      <c r="D1648" t="s">
        <v>342</v>
      </c>
      <c r="E1648" t="s">
        <v>335</v>
      </c>
      <c r="F1648" t="s">
        <v>27</v>
      </c>
      <c r="G1648">
        <v>67</v>
      </c>
      <c r="H1648">
        <v>72</v>
      </c>
      <c r="I1648">
        <v>65</v>
      </c>
      <c r="J1648" t="s">
        <v>64</v>
      </c>
      <c r="K1648" t="s">
        <v>87</v>
      </c>
      <c r="L1648" t="s">
        <v>100</v>
      </c>
      <c r="M1648" t="s">
        <v>53</v>
      </c>
      <c r="N1648" t="s">
        <v>232</v>
      </c>
      <c r="O1648" t="s">
        <v>53</v>
      </c>
      <c r="P1648" t="s">
        <v>104</v>
      </c>
      <c r="Q1648">
        <v>202</v>
      </c>
      <c r="R1648" t="s">
        <v>234</v>
      </c>
      <c r="S1648" t="s">
        <v>1218</v>
      </c>
      <c r="T1648" t="s">
        <v>26</v>
      </c>
    </row>
    <row r="1649" spans="1:20" x14ac:dyDescent="0.3">
      <c r="A1649" t="s">
        <v>20</v>
      </c>
      <c r="B1649" s="1">
        <v>43578</v>
      </c>
      <c r="C1649">
        <v>19</v>
      </c>
      <c r="D1649" t="s">
        <v>281</v>
      </c>
      <c r="E1649" t="s">
        <v>21</v>
      </c>
      <c r="F1649" t="s">
        <v>281</v>
      </c>
      <c r="G1649">
        <v>76</v>
      </c>
      <c r="H1649">
        <v>77</v>
      </c>
      <c r="I1649">
        <v>65</v>
      </c>
      <c r="J1649" t="s">
        <v>65</v>
      </c>
      <c r="K1649" t="s">
        <v>95</v>
      </c>
      <c r="L1649" t="s">
        <v>49</v>
      </c>
      <c r="M1649" t="s">
        <v>51</v>
      </c>
      <c r="N1649" t="s">
        <v>39</v>
      </c>
      <c r="O1649" t="s">
        <v>197</v>
      </c>
      <c r="P1649" t="s">
        <v>128</v>
      </c>
      <c r="Q1649">
        <v>152</v>
      </c>
      <c r="R1649" t="s">
        <v>212</v>
      </c>
      <c r="S1649" t="s">
        <v>1081</v>
      </c>
      <c r="T1649" t="s">
        <v>26</v>
      </c>
    </row>
    <row r="1650" spans="1:20" x14ac:dyDescent="0.3">
      <c r="A1650" t="s">
        <v>20</v>
      </c>
      <c r="B1650" s="1">
        <v>43578</v>
      </c>
      <c r="C1650">
        <v>20</v>
      </c>
      <c r="D1650" t="s">
        <v>149</v>
      </c>
      <c r="E1650" t="s">
        <v>256</v>
      </c>
      <c r="F1650" t="s">
        <v>149</v>
      </c>
      <c r="G1650">
        <v>91</v>
      </c>
      <c r="H1650">
        <v>91</v>
      </c>
      <c r="I1650">
        <v>75</v>
      </c>
      <c r="J1650" t="s">
        <v>80</v>
      </c>
      <c r="K1650" t="s">
        <v>22</v>
      </c>
      <c r="L1650" t="s">
        <v>64</v>
      </c>
      <c r="M1650" t="s">
        <v>197</v>
      </c>
      <c r="N1650" t="s">
        <v>52</v>
      </c>
      <c r="O1650" t="s">
        <v>120</v>
      </c>
      <c r="P1650" t="s">
        <v>268</v>
      </c>
      <c r="Q1650">
        <v>174</v>
      </c>
      <c r="R1650" t="s">
        <v>339</v>
      </c>
      <c r="S1650" t="s">
        <v>1219</v>
      </c>
      <c r="T1650" t="s">
        <v>222</v>
      </c>
    </row>
    <row r="1651" spans="1:20" x14ac:dyDescent="0.3">
      <c r="A1651" t="s">
        <v>20</v>
      </c>
      <c r="B1651" s="1">
        <v>43578</v>
      </c>
      <c r="C1651">
        <v>21</v>
      </c>
      <c r="D1651" t="s">
        <v>108</v>
      </c>
      <c r="E1651" t="s">
        <v>114</v>
      </c>
      <c r="F1651" t="s">
        <v>135</v>
      </c>
      <c r="G1651">
        <v>92</v>
      </c>
      <c r="H1651">
        <v>92</v>
      </c>
      <c r="I1651">
        <v>91</v>
      </c>
      <c r="J1651" t="s">
        <v>22</v>
      </c>
      <c r="K1651" t="s">
        <v>79</v>
      </c>
      <c r="L1651" t="s">
        <v>73</v>
      </c>
      <c r="M1651" t="s">
        <v>140</v>
      </c>
      <c r="N1651" t="s">
        <v>131</v>
      </c>
      <c r="O1651" t="s">
        <v>197</v>
      </c>
      <c r="P1651" t="s">
        <v>67</v>
      </c>
      <c r="Q1651">
        <v>162</v>
      </c>
      <c r="R1651" t="s">
        <v>237</v>
      </c>
      <c r="S1651" t="s">
        <v>1220</v>
      </c>
      <c r="T1651" t="s">
        <v>26</v>
      </c>
    </row>
    <row r="1652" spans="1:20" x14ac:dyDescent="0.3">
      <c r="A1652" t="s">
        <v>20</v>
      </c>
      <c r="B1652" s="1">
        <v>43579</v>
      </c>
      <c r="C1652">
        <v>22</v>
      </c>
      <c r="D1652" t="s">
        <v>156</v>
      </c>
      <c r="E1652" t="s">
        <v>192</v>
      </c>
      <c r="F1652" t="s">
        <v>156</v>
      </c>
      <c r="G1652">
        <v>89</v>
      </c>
      <c r="H1652">
        <v>89</v>
      </c>
      <c r="I1652">
        <v>85</v>
      </c>
      <c r="J1652" t="s">
        <v>63</v>
      </c>
      <c r="K1652" t="s">
        <v>63</v>
      </c>
      <c r="L1652" t="s">
        <v>109</v>
      </c>
      <c r="M1652" t="s">
        <v>82</v>
      </c>
      <c r="N1652" t="s">
        <v>82</v>
      </c>
      <c r="O1652" t="s">
        <v>150</v>
      </c>
      <c r="P1652" t="s">
        <v>111</v>
      </c>
      <c r="Q1652">
        <v>169</v>
      </c>
      <c r="R1652" t="s">
        <v>112</v>
      </c>
      <c r="S1652" t="s">
        <v>1221</v>
      </c>
      <c r="T1652" t="s">
        <v>26</v>
      </c>
    </row>
    <row r="1653" spans="1:20" x14ac:dyDescent="0.3">
      <c r="A1653" t="s">
        <v>20</v>
      </c>
      <c r="B1653" s="1">
        <v>43579</v>
      </c>
      <c r="C1653">
        <v>23</v>
      </c>
      <c r="D1653" t="s">
        <v>272</v>
      </c>
      <c r="E1653" t="s">
        <v>156</v>
      </c>
      <c r="F1653" t="s">
        <v>114</v>
      </c>
      <c r="G1653">
        <v>89</v>
      </c>
      <c r="H1653">
        <v>90</v>
      </c>
      <c r="I1653">
        <v>89</v>
      </c>
      <c r="J1653" t="s">
        <v>63</v>
      </c>
      <c r="K1653" t="s">
        <v>87</v>
      </c>
      <c r="L1653" t="s">
        <v>80</v>
      </c>
      <c r="M1653" t="s">
        <v>123</v>
      </c>
      <c r="N1653" t="s">
        <v>123</v>
      </c>
      <c r="O1653" t="s">
        <v>137</v>
      </c>
      <c r="P1653" t="s">
        <v>111</v>
      </c>
      <c r="Q1653">
        <v>186</v>
      </c>
      <c r="R1653" t="s">
        <v>183</v>
      </c>
      <c r="S1653" t="e" vm="45">
        <f>_FV(-3,"60")</f>
        <v>#VALUE!</v>
      </c>
      <c r="T1653" t="s">
        <v>26</v>
      </c>
    </row>
    <row r="1654" spans="1:20" x14ac:dyDescent="0.3">
      <c r="A1654" t="s">
        <v>20</v>
      </c>
      <c r="B1654" s="1">
        <v>43579</v>
      </c>
      <c r="C1654">
        <v>0</v>
      </c>
      <c r="D1654" t="s">
        <v>107</v>
      </c>
      <c r="E1654" t="s">
        <v>72</v>
      </c>
      <c r="F1654" t="s">
        <v>149</v>
      </c>
      <c r="G1654">
        <v>93</v>
      </c>
      <c r="H1654">
        <v>93</v>
      </c>
      <c r="I1654">
        <v>92</v>
      </c>
      <c r="J1654" t="s">
        <v>136</v>
      </c>
      <c r="K1654" t="s">
        <v>22</v>
      </c>
      <c r="L1654" t="s">
        <v>87</v>
      </c>
      <c r="M1654" t="s">
        <v>142</v>
      </c>
      <c r="N1654" t="s">
        <v>142</v>
      </c>
      <c r="O1654" t="s">
        <v>231</v>
      </c>
      <c r="P1654" t="s">
        <v>105</v>
      </c>
      <c r="Q1654">
        <v>188</v>
      </c>
      <c r="R1654" t="s">
        <v>176</v>
      </c>
      <c r="S1654" t="e" vm="10">
        <f>_FV(-3,"06")</f>
        <v>#VALUE!</v>
      </c>
      <c r="T1654" t="s">
        <v>26</v>
      </c>
    </row>
    <row r="1655" spans="1:20" x14ac:dyDescent="0.3">
      <c r="A1655" t="s">
        <v>20</v>
      </c>
      <c r="B1655" s="1">
        <v>43579</v>
      </c>
      <c r="C1655">
        <v>1</v>
      </c>
      <c r="D1655" t="s">
        <v>72</v>
      </c>
      <c r="E1655" t="s">
        <v>114</v>
      </c>
      <c r="F1655" t="s">
        <v>107</v>
      </c>
      <c r="G1655">
        <v>93</v>
      </c>
      <c r="H1655">
        <v>93</v>
      </c>
      <c r="I1655">
        <v>92</v>
      </c>
      <c r="J1655" t="s">
        <v>22</v>
      </c>
      <c r="K1655" t="s">
        <v>58</v>
      </c>
      <c r="L1655" t="s">
        <v>136</v>
      </c>
      <c r="M1655" t="s">
        <v>91</v>
      </c>
      <c r="N1655" t="s">
        <v>91</v>
      </c>
      <c r="O1655" t="s">
        <v>142</v>
      </c>
      <c r="P1655" t="s">
        <v>111</v>
      </c>
      <c r="Q1655">
        <v>157</v>
      </c>
      <c r="R1655" t="s">
        <v>127</v>
      </c>
      <c r="S1655" t="e" vm="27">
        <f>_FV(-2,"53")</f>
        <v>#VALUE!</v>
      </c>
      <c r="T1655" t="s">
        <v>174</v>
      </c>
    </row>
    <row r="1656" spans="1:20" x14ac:dyDescent="0.3">
      <c r="A1656" t="s">
        <v>20</v>
      </c>
      <c r="B1656" s="1">
        <v>43579</v>
      </c>
      <c r="C1656">
        <v>2</v>
      </c>
      <c r="D1656" t="s">
        <v>149</v>
      </c>
      <c r="E1656" t="s">
        <v>108</v>
      </c>
      <c r="F1656" t="s">
        <v>149</v>
      </c>
      <c r="G1656">
        <v>93</v>
      </c>
      <c r="H1656">
        <v>93</v>
      </c>
      <c r="I1656">
        <v>93</v>
      </c>
      <c r="J1656" t="s">
        <v>136</v>
      </c>
      <c r="K1656" t="s">
        <v>79</v>
      </c>
      <c r="L1656" t="s">
        <v>136</v>
      </c>
      <c r="M1656" t="s">
        <v>193</v>
      </c>
      <c r="N1656" t="s">
        <v>315</v>
      </c>
      <c r="O1656" t="s">
        <v>91</v>
      </c>
      <c r="P1656" t="s">
        <v>70</v>
      </c>
      <c r="Q1656">
        <v>108</v>
      </c>
      <c r="R1656" t="s">
        <v>127</v>
      </c>
      <c r="S1656" t="e" vm="5">
        <f>_FV(-2,"33")</f>
        <v>#VALUE!</v>
      </c>
      <c r="T1656" t="s">
        <v>26</v>
      </c>
    </row>
    <row r="1657" spans="1:20" x14ac:dyDescent="0.3">
      <c r="A1657" t="s">
        <v>20</v>
      </c>
      <c r="B1657" s="1">
        <v>43579</v>
      </c>
      <c r="C1657">
        <v>3</v>
      </c>
      <c r="D1657" t="s">
        <v>121</v>
      </c>
      <c r="E1657" t="s">
        <v>149</v>
      </c>
      <c r="F1657" t="s">
        <v>121</v>
      </c>
      <c r="G1657">
        <v>94</v>
      </c>
      <c r="H1657">
        <v>94</v>
      </c>
      <c r="I1657">
        <v>93</v>
      </c>
      <c r="J1657" t="s">
        <v>87</v>
      </c>
      <c r="K1657" t="s">
        <v>136</v>
      </c>
      <c r="L1657" t="s">
        <v>87</v>
      </c>
      <c r="M1657" t="s">
        <v>188</v>
      </c>
      <c r="N1657" t="s">
        <v>244</v>
      </c>
      <c r="O1657" t="s">
        <v>188</v>
      </c>
      <c r="P1657" t="s">
        <v>105</v>
      </c>
      <c r="Q1657">
        <v>100</v>
      </c>
      <c r="R1657" t="s">
        <v>134</v>
      </c>
      <c r="S1657" t="e" vm="12">
        <f>_FV(-2,"57")</f>
        <v>#VALUE!</v>
      </c>
      <c r="T1657" t="s">
        <v>26</v>
      </c>
    </row>
    <row r="1658" spans="1:20" x14ac:dyDescent="0.3">
      <c r="A1658" t="s">
        <v>20</v>
      </c>
      <c r="B1658" s="1">
        <v>43579</v>
      </c>
      <c r="C1658">
        <v>4</v>
      </c>
      <c r="D1658" t="s">
        <v>118</v>
      </c>
      <c r="E1658" t="s">
        <v>121</v>
      </c>
      <c r="F1658" t="s">
        <v>118</v>
      </c>
      <c r="G1658">
        <v>94</v>
      </c>
      <c r="H1658">
        <v>94</v>
      </c>
      <c r="I1658">
        <v>94</v>
      </c>
      <c r="J1658" t="s">
        <v>80</v>
      </c>
      <c r="K1658" t="s">
        <v>87</v>
      </c>
      <c r="L1658" t="s">
        <v>80</v>
      </c>
      <c r="M1658" t="s">
        <v>29</v>
      </c>
      <c r="N1658" t="s">
        <v>188</v>
      </c>
      <c r="O1658" t="s">
        <v>142</v>
      </c>
      <c r="P1658" t="s">
        <v>174</v>
      </c>
      <c r="Q1658">
        <v>141</v>
      </c>
      <c r="R1658" t="s">
        <v>134</v>
      </c>
      <c r="S1658" t="e" vm="35">
        <f>_FV(-2,"95")</f>
        <v>#VALUE!</v>
      </c>
      <c r="T1658" t="s">
        <v>26</v>
      </c>
    </row>
    <row r="1659" spans="1:20" x14ac:dyDescent="0.3">
      <c r="A1659" t="s">
        <v>20</v>
      </c>
      <c r="B1659" s="1">
        <v>43579</v>
      </c>
      <c r="C1659">
        <v>5</v>
      </c>
      <c r="D1659" t="s">
        <v>95</v>
      </c>
      <c r="E1659" t="s">
        <v>118</v>
      </c>
      <c r="F1659" t="s">
        <v>95</v>
      </c>
      <c r="G1659">
        <v>94</v>
      </c>
      <c r="H1659">
        <v>94</v>
      </c>
      <c r="I1659">
        <v>94</v>
      </c>
      <c r="J1659" t="s">
        <v>65</v>
      </c>
      <c r="K1659" t="s">
        <v>80</v>
      </c>
      <c r="L1659" t="s">
        <v>65</v>
      </c>
      <c r="M1659" t="s">
        <v>82</v>
      </c>
      <c r="N1659" t="s">
        <v>29</v>
      </c>
      <c r="O1659" t="s">
        <v>82</v>
      </c>
      <c r="P1659" t="s">
        <v>83</v>
      </c>
      <c r="Q1659">
        <v>114</v>
      </c>
      <c r="R1659" t="s">
        <v>183</v>
      </c>
      <c r="S1659" t="e" vm="78">
        <f>_FV(-1,"90")</f>
        <v>#VALUE!</v>
      </c>
      <c r="T1659" t="s">
        <v>26</v>
      </c>
    </row>
    <row r="1660" spans="1:20" x14ac:dyDescent="0.3">
      <c r="A1660" t="s">
        <v>20</v>
      </c>
      <c r="B1660" s="1">
        <v>43579</v>
      </c>
      <c r="C1660">
        <v>6</v>
      </c>
      <c r="D1660" t="s">
        <v>95</v>
      </c>
      <c r="E1660" t="s">
        <v>62</v>
      </c>
      <c r="F1660" t="s">
        <v>95</v>
      </c>
      <c r="G1660">
        <v>94</v>
      </c>
      <c r="H1660">
        <v>94</v>
      </c>
      <c r="I1660">
        <v>94</v>
      </c>
      <c r="J1660" t="s">
        <v>65</v>
      </c>
      <c r="K1660" t="s">
        <v>73</v>
      </c>
      <c r="L1660" t="s">
        <v>65</v>
      </c>
      <c r="M1660" t="s">
        <v>227</v>
      </c>
      <c r="N1660" t="s">
        <v>82</v>
      </c>
      <c r="O1660" t="s">
        <v>227</v>
      </c>
      <c r="P1660" t="s">
        <v>115</v>
      </c>
      <c r="Q1660">
        <v>98</v>
      </c>
      <c r="R1660" t="s">
        <v>183</v>
      </c>
      <c r="S1660" t="e" vm="18">
        <f>_FV(0,"75")</f>
        <v>#VALUE!</v>
      </c>
      <c r="T1660" t="s">
        <v>70</v>
      </c>
    </row>
    <row r="1661" spans="1:20" x14ac:dyDescent="0.3">
      <c r="A1661" t="s">
        <v>20</v>
      </c>
      <c r="B1661" s="1">
        <v>43579</v>
      </c>
      <c r="C1661">
        <v>7</v>
      </c>
      <c r="D1661" t="s">
        <v>79</v>
      </c>
      <c r="E1661" t="s">
        <v>62</v>
      </c>
      <c r="F1661" t="s">
        <v>22</v>
      </c>
      <c r="G1661">
        <v>94</v>
      </c>
      <c r="H1661">
        <v>95</v>
      </c>
      <c r="I1661">
        <v>94</v>
      </c>
      <c r="J1661" t="s">
        <v>64</v>
      </c>
      <c r="K1661" t="s">
        <v>73</v>
      </c>
      <c r="L1661" t="s">
        <v>64</v>
      </c>
      <c r="M1661" t="s">
        <v>137</v>
      </c>
      <c r="N1661" t="s">
        <v>137</v>
      </c>
      <c r="O1661" t="s">
        <v>227</v>
      </c>
      <c r="P1661" t="s">
        <v>67</v>
      </c>
      <c r="Q1661">
        <v>333</v>
      </c>
      <c r="R1661" t="s">
        <v>440</v>
      </c>
      <c r="S1661" t="e" vm="34">
        <f>_FV(-1,"10")</f>
        <v>#VALUE!</v>
      </c>
      <c r="T1661" t="s">
        <v>41</v>
      </c>
    </row>
    <row r="1662" spans="1:20" x14ac:dyDescent="0.3">
      <c r="A1662" t="s">
        <v>20</v>
      </c>
      <c r="B1662" s="1">
        <v>43579</v>
      </c>
      <c r="C1662">
        <v>8</v>
      </c>
      <c r="D1662" t="s">
        <v>22</v>
      </c>
      <c r="E1662" t="s">
        <v>79</v>
      </c>
      <c r="F1662" t="s">
        <v>22</v>
      </c>
      <c r="G1662">
        <v>95</v>
      </c>
      <c r="H1662">
        <v>95</v>
      </c>
      <c r="I1662">
        <v>94</v>
      </c>
      <c r="J1662" t="s">
        <v>64</v>
      </c>
      <c r="K1662" t="s">
        <v>119</v>
      </c>
      <c r="L1662" t="s">
        <v>28</v>
      </c>
      <c r="M1662" t="s">
        <v>123</v>
      </c>
      <c r="N1662" t="s">
        <v>123</v>
      </c>
      <c r="O1662" t="s">
        <v>137</v>
      </c>
      <c r="P1662" t="s">
        <v>111</v>
      </c>
      <c r="Q1662">
        <v>139</v>
      </c>
      <c r="R1662" t="s">
        <v>86</v>
      </c>
      <c r="S1662" t="e" vm="11">
        <f>_FV(-2,"66")</f>
        <v>#VALUE!</v>
      </c>
      <c r="T1662" t="s">
        <v>26</v>
      </c>
    </row>
    <row r="1663" spans="1:20" x14ac:dyDescent="0.3">
      <c r="A1663" t="s">
        <v>20</v>
      </c>
      <c r="B1663" s="1">
        <v>43579</v>
      </c>
      <c r="C1663">
        <v>12</v>
      </c>
      <c r="D1663" t="s">
        <v>272</v>
      </c>
      <c r="E1663" t="s">
        <v>272</v>
      </c>
      <c r="F1663" t="s">
        <v>58</v>
      </c>
      <c r="G1663">
        <v>91</v>
      </c>
      <c r="H1663">
        <v>94</v>
      </c>
      <c r="I1663">
        <v>91</v>
      </c>
      <c r="J1663" t="s">
        <v>79</v>
      </c>
      <c r="K1663" t="s">
        <v>58</v>
      </c>
      <c r="L1663" t="s">
        <v>119</v>
      </c>
      <c r="M1663" t="s">
        <v>329</v>
      </c>
      <c r="N1663" t="s">
        <v>329</v>
      </c>
      <c r="O1663" t="s">
        <v>193</v>
      </c>
      <c r="P1663" t="s">
        <v>138</v>
      </c>
      <c r="Q1663">
        <v>132</v>
      </c>
      <c r="R1663" t="s">
        <v>154</v>
      </c>
      <c r="S1663" t="s">
        <v>1222</v>
      </c>
      <c r="T1663" t="s">
        <v>26</v>
      </c>
    </row>
    <row r="1664" spans="1:20" x14ac:dyDescent="0.3">
      <c r="A1664" t="s">
        <v>20</v>
      </c>
      <c r="B1664" s="1">
        <v>43579</v>
      </c>
      <c r="C1664">
        <v>9</v>
      </c>
      <c r="D1664" t="s">
        <v>136</v>
      </c>
      <c r="E1664" t="s">
        <v>22</v>
      </c>
      <c r="F1664" t="s">
        <v>136</v>
      </c>
      <c r="G1664">
        <v>95</v>
      </c>
      <c r="H1664">
        <v>95</v>
      </c>
      <c r="I1664">
        <v>95</v>
      </c>
      <c r="J1664" t="s">
        <v>28</v>
      </c>
      <c r="K1664" t="s">
        <v>64</v>
      </c>
      <c r="L1664" t="s">
        <v>28</v>
      </c>
      <c r="M1664" t="s">
        <v>142</v>
      </c>
      <c r="N1664" t="s">
        <v>142</v>
      </c>
      <c r="O1664" t="s">
        <v>123</v>
      </c>
      <c r="P1664" t="s">
        <v>268</v>
      </c>
      <c r="Q1664">
        <v>122</v>
      </c>
      <c r="R1664" t="s">
        <v>68</v>
      </c>
      <c r="S1664" t="e" vm="64">
        <f>_FV(-1,"69")</f>
        <v>#VALUE!</v>
      </c>
      <c r="T1664" t="s">
        <v>270</v>
      </c>
    </row>
    <row r="1665" spans="1:20" x14ac:dyDescent="0.3">
      <c r="A1665" t="s">
        <v>20</v>
      </c>
      <c r="B1665" s="1">
        <v>43579</v>
      </c>
      <c r="C1665">
        <v>10</v>
      </c>
      <c r="D1665" t="s">
        <v>136</v>
      </c>
      <c r="E1665" t="s">
        <v>136</v>
      </c>
      <c r="F1665" t="s">
        <v>87</v>
      </c>
      <c r="G1665">
        <v>95</v>
      </c>
      <c r="H1665">
        <v>95</v>
      </c>
      <c r="I1665">
        <v>95</v>
      </c>
      <c r="J1665" t="s">
        <v>28</v>
      </c>
      <c r="K1665" t="s">
        <v>28</v>
      </c>
      <c r="L1665" t="s">
        <v>81</v>
      </c>
      <c r="M1665" t="s">
        <v>141</v>
      </c>
      <c r="N1665" t="s">
        <v>141</v>
      </c>
      <c r="O1665" t="s">
        <v>142</v>
      </c>
      <c r="P1665" t="s">
        <v>138</v>
      </c>
      <c r="Q1665">
        <v>116</v>
      </c>
      <c r="R1665" t="s">
        <v>147</v>
      </c>
      <c r="S1665" t="s">
        <v>1223</v>
      </c>
      <c r="T1665" t="s">
        <v>26</v>
      </c>
    </row>
    <row r="1666" spans="1:20" x14ac:dyDescent="0.3">
      <c r="A1666" t="s">
        <v>20</v>
      </c>
      <c r="B1666" s="1">
        <v>43579</v>
      </c>
      <c r="C1666">
        <v>11</v>
      </c>
      <c r="D1666" t="s">
        <v>58</v>
      </c>
      <c r="E1666" t="s">
        <v>95</v>
      </c>
      <c r="F1666" t="s">
        <v>136</v>
      </c>
      <c r="G1666">
        <v>94</v>
      </c>
      <c r="H1666">
        <v>95</v>
      </c>
      <c r="I1666">
        <v>94</v>
      </c>
      <c r="J1666" t="s">
        <v>65</v>
      </c>
      <c r="K1666" t="s">
        <v>65</v>
      </c>
      <c r="L1666" t="s">
        <v>28</v>
      </c>
      <c r="M1666" t="s">
        <v>193</v>
      </c>
      <c r="N1666" t="s">
        <v>193</v>
      </c>
      <c r="O1666" t="s">
        <v>141</v>
      </c>
      <c r="P1666" t="s">
        <v>134</v>
      </c>
      <c r="Q1666">
        <v>117</v>
      </c>
      <c r="R1666" t="s">
        <v>154</v>
      </c>
      <c r="S1666" t="s">
        <v>1224</v>
      </c>
      <c r="T1666" t="s">
        <v>270</v>
      </c>
    </row>
    <row r="1667" spans="1:20" x14ac:dyDescent="0.3">
      <c r="A1667" t="s">
        <v>20</v>
      </c>
      <c r="B1667" s="1">
        <v>43579</v>
      </c>
      <c r="C1667">
        <v>13</v>
      </c>
      <c r="D1667" t="s">
        <v>302</v>
      </c>
      <c r="E1667" t="s">
        <v>302</v>
      </c>
      <c r="F1667" t="s">
        <v>272</v>
      </c>
      <c r="G1667">
        <v>80</v>
      </c>
      <c r="H1667">
        <v>92</v>
      </c>
      <c r="I1667">
        <v>80</v>
      </c>
      <c r="J1667" t="s">
        <v>136</v>
      </c>
      <c r="K1667" t="s">
        <v>88</v>
      </c>
      <c r="L1667" t="s">
        <v>73</v>
      </c>
      <c r="M1667" t="s">
        <v>353</v>
      </c>
      <c r="N1667" t="s">
        <v>282</v>
      </c>
      <c r="O1667" t="s">
        <v>276</v>
      </c>
      <c r="P1667" t="s">
        <v>97</v>
      </c>
      <c r="Q1667">
        <v>125</v>
      </c>
      <c r="R1667" t="s">
        <v>40</v>
      </c>
      <c r="S1667" t="s">
        <v>1225</v>
      </c>
      <c r="T1667" t="s">
        <v>26</v>
      </c>
    </row>
    <row r="1668" spans="1:20" x14ac:dyDescent="0.3">
      <c r="A1668" t="s">
        <v>20</v>
      </c>
      <c r="B1668" s="1">
        <v>43579</v>
      </c>
      <c r="C1668">
        <v>14</v>
      </c>
      <c r="D1668" t="s">
        <v>281</v>
      </c>
      <c r="E1668" t="s">
        <v>57</v>
      </c>
      <c r="F1668" t="s">
        <v>202</v>
      </c>
      <c r="G1668">
        <v>74</v>
      </c>
      <c r="H1668">
        <v>80</v>
      </c>
      <c r="I1668">
        <v>73</v>
      </c>
      <c r="J1668" t="s">
        <v>99</v>
      </c>
      <c r="K1668" t="s">
        <v>58</v>
      </c>
      <c r="L1668" t="s">
        <v>99</v>
      </c>
      <c r="M1668" t="s">
        <v>353</v>
      </c>
      <c r="N1668" t="s">
        <v>353</v>
      </c>
      <c r="O1668" t="s">
        <v>273</v>
      </c>
      <c r="P1668" t="s">
        <v>138</v>
      </c>
      <c r="Q1668">
        <v>139</v>
      </c>
      <c r="R1668" t="s">
        <v>54</v>
      </c>
      <c r="S1668" t="s">
        <v>1226</v>
      </c>
      <c r="T1668" t="s">
        <v>26</v>
      </c>
    </row>
    <row r="1669" spans="1:20" x14ac:dyDescent="0.3">
      <c r="A1669" t="s">
        <v>20</v>
      </c>
      <c r="B1669" s="1">
        <v>43579</v>
      </c>
      <c r="C1669">
        <v>15</v>
      </c>
      <c r="D1669" t="s">
        <v>279</v>
      </c>
      <c r="E1669" t="s">
        <v>208</v>
      </c>
      <c r="F1669" t="s">
        <v>279</v>
      </c>
      <c r="G1669">
        <v>82</v>
      </c>
      <c r="H1669">
        <v>82</v>
      </c>
      <c r="I1669">
        <v>68</v>
      </c>
      <c r="J1669" t="s">
        <v>80</v>
      </c>
      <c r="K1669" t="s">
        <v>79</v>
      </c>
      <c r="L1669" t="s">
        <v>36</v>
      </c>
      <c r="M1669" t="s">
        <v>330</v>
      </c>
      <c r="N1669" t="s">
        <v>353</v>
      </c>
      <c r="O1669" t="s">
        <v>330</v>
      </c>
      <c r="P1669" t="s">
        <v>182</v>
      </c>
      <c r="Q1669">
        <v>339</v>
      </c>
      <c r="R1669" t="s">
        <v>151</v>
      </c>
      <c r="S1669" t="s">
        <v>1227</v>
      </c>
      <c r="T1669" t="s">
        <v>26</v>
      </c>
    </row>
    <row r="1670" spans="1:20" x14ac:dyDescent="0.3">
      <c r="A1670" t="s">
        <v>20</v>
      </c>
      <c r="B1670" s="1">
        <v>43579</v>
      </c>
      <c r="C1670">
        <v>16</v>
      </c>
      <c r="D1670" t="s">
        <v>204</v>
      </c>
      <c r="E1670" t="s">
        <v>247</v>
      </c>
      <c r="F1670" t="s">
        <v>279</v>
      </c>
      <c r="G1670">
        <v>78</v>
      </c>
      <c r="H1670">
        <v>84</v>
      </c>
      <c r="I1670">
        <v>74</v>
      </c>
      <c r="J1670" t="s">
        <v>58</v>
      </c>
      <c r="K1670" t="s">
        <v>149</v>
      </c>
      <c r="L1670" t="s">
        <v>80</v>
      </c>
      <c r="M1670" t="s">
        <v>29</v>
      </c>
      <c r="N1670" t="s">
        <v>330</v>
      </c>
      <c r="O1670" t="s">
        <v>29</v>
      </c>
      <c r="P1670" t="s">
        <v>124</v>
      </c>
      <c r="Q1670">
        <v>348</v>
      </c>
      <c r="R1670" t="s">
        <v>151</v>
      </c>
      <c r="S1670" t="s">
        <v>1228</v>
      </c>
      <c r="T1670" t="s">
        <v>26</v>
      </c>
    </row>
    <row r="1671" spans="1:20" x14ac:dyDescent="0.3">
      <c r="A1671" t="s">
        <v>20</v>
      </c>
      <c r="B1671" s="1">
        <v>43579</v>
      </c>
      <c r="C1671">
        <v>17</v>
      </c>
      <c r="D1671" t="s">
        <v>57</v>
      </c>
      <c r="E1671" t="s">
        <v>342</v>
      </c>
      <c r="F1671" t="s">
        <v>204</v>
      </c>
      <c r="G1671">
        <v>68</v>
      </c>
      <c r="H1671">
        <v>78</v>
      </c>
      <c r="I1671">
        <v>68</v>
      </c>
      <c r="J1671" t="s">
        <v>163</v>
      </c>
      <c r="K1671" t="s">
        <v>148</v>
      </c>
      <c r="L1671" t="s">
        <v>163</v>
      </c>
      <c r="M1671" t="s">
        <v>150</v>
      </c>
      <c r="N1671" t="s">
        <v>29</v>
      </c>
      <c r="O1671" t="s">
        <v>150</v>
      </c>
      <c r="P1671" t="s">
        <v>101</v>
      </c>
      <c r="Q1671">
        <v>257</v>
      </c>
      <c r="R1671" t="s">
        <v>207</v>
      </c>
      <c r="S1671" t="s">
        <v>1229</v>
      </c>
      <c r="T1671" t="s">
        <v>26</v>
      </c>
    </row>
    <row r="1672" spans="1:20" x14ac:dyDescent="0.3">
      <c r="A1672" t="s">
        <v>20</v>
      </c>
      <c r="B1672" s="1">
        <v>43579</v>
      </c>
      <c r="C1672">
        <v>18</v>
      </c>
      <c r="D1672" t="s">
        <v>310</v>
      </c>
      <c r="E1672" t="s">
        <v>57</v>
      </c>
      <c r="F1672" t="s">
        <v>156</v>
      </c>
      <c r="G1672">
        <v>87</v>
      </c>
      <c r="H1672">
        <v>88</v>
      </c>
      <c r="I1672">
        <v>68</v>
      </c>
      <c r="J1672" t="s">
        <v>79</v>
      </c>
      <c r="K1672" t="s">
        <v>79</v>
      </c>
      <c r="L1672" t="s">
        <v>345</v>
      </c>
      <c r="M1672" t="s">
        <v>45</v>
      </c>
      <c r="N1672" t="s">
        <v>137</v>
      </c>
      <c r="O1672" t="s">
        <v>45</v>
      </c>
      <c r="P1672" t="s">
        <v>124</v>
      </c>
      <c r="Q1672">
        <v>198</v>
      </c>
      <c r="R1672" t="s">
        <v>358</v>
      </c>
      <c r="S1672" t="s">
        <v>1230</v>
      </c>
      <c r="T1672" t="s">
        <v>77</v>
      </c>
    </row>
    <row r="1673" spans="1:20" x14ac:dyDescent="0.3">
      <c r="A1673" t="s">
        <v>20</v>
      </c>
      <c r="B1673" s="1">
        <v>43579</v>
      </c>
      <c r="C1673">
        <v>19</v>
      </c>
      <c r="D1673" t="s">
        <v>157</v>
      </c>
      <c r="E1673" t="s">
        <v>236</v>
      </c>
      <c r="F1673" t="s">
        <v>272</v>
      </c>
      <c r="G1673">
        <v>87</v>
      </c>
      <c r="H1673">
        <v>89</v>
      </c>
      <c r="I1673">
        <v>86</v>
      </c>
      <c r="J1673" t="s">
        <v>109</v>
      </c>
      <c r="K1673" t="s">
        <v>58</v>
      </c>
      <c r="L1673" t="s">
        <v>73</v>
      </c>
      <c r="M1673" t="s">
        <v>132</v>
      </c>
      <c r="N1673" t="s">
        <v>45</v>
      </c>
      <c r="O1673" t="s">
        <v>130</v>
      </c>
      <c r="P1673" t="s">
        <v>134</v>
      </c>
      <c r="Q1673">
        <v>170</v>
      </c>
      <c r="R1673" t="s">
        <v>403</v>
      </c>
      <c r="S1673" t="s">
        <v>1231</v>
      </c>
      <c r="T1673" t="s">
        <v>26</v>
      </c>
    </row>
    <row r="1674" spans="1:20" x14ac:dyDescent="0.3">
      <c r="A1674" t="s">
        <v>20</v>
      </c>
      <c r="B1674" s="1">
        <v>43579</v>
      </c>
      <c r="C1674">
        <v>20</v>
      </c>
      <c r="D1674" t="s">
        <v>310</v>
      </c>
      <c r="E1674" t="s">
        <v>265</v>
      </c>
      <c r="F1674" t="s">
        <v>157</v>
      </c>
      <c r="G1674">
        <v>83</v>
      </c>
      <c r="H1674">
        <v>87</v>
      </c>
      <c r="I1674">
        <v>83</v>
      </c>
      <c r="J1674" t="s">
        <v>73</v>
      </c>
      <c r="K1674" t="s">
        <v>136</v>
      </c>
      <c r="L1674" t="s">
        <v>64</v>
      </c>
      <c r="M1674" t="s">
        <v>132</v>
      </c>
      <c r="N1674" t="s">
        <v>132</v>
      </c>
      <c r="O1674" t="s">
        <v>130</v>
      </c>
      <c r="P1674" t="s">
        <v>83</v>
      </c>
      <c r="Q1674">
        <v>163</v>
      </c>
      <c r="R1674" t="s">
        <v>364</v>
      </c>
      <c r="S1674" t="s">
        <v>1232</v>
      </c>
      <c r="T1674" t="s">
        <v>26</v>
      </c>
    </row>
    <row r="1675" spans="1:20" x14ac:dyDescent="0.3">
      <c r="A1675" t="s">
        <v>20</v>
      </c>
      <c r="B1675" s="1">
        <v>43579</v>
      </c>
      <c r="C1675">
        <v>21</v>
      </c>
      <c r="D1675" t="s">
        <v>192</v>
      </c>
      <c r="E1675" t="s">
        <v>310</v>
      </c>
      <c r="F1675" t="s">
        <v>192</v>
      </c>
      <c r="G1675">
        <v>85</v>
      </c>
      <c r="H1675">
        <v>86</v>
      </c>
      <c r="I1675">
        <v>83</v>
      </c>
      <c r="J1675" t="s">
        <v>63</v>
      </c>
      <c r="K1675" t="s">
        <v>136</v>
      </c>
      <c r="L1675" t="s">
        <v>65</v>
      </c>
      <c r="M1675" t="s">
        <v>137</v>
      </c>
      <c r="N1675" t="s">
        <v>137</v>
      </c>
      <c r="O1675" t="s">
        <v>132</v>
      </c>
      <c r="P1675" t="s">
        <v>70</v>
      </c>
      <c r="Q1675">
        <v>183</v>
      </c>
      <c r="R1675" t="s">
        <v>440</v>
      </c>
      <c r="S1675" t="s">
        <v>1233</v>
      </c>
      <c r="T1675" t="s">
        <v>26</v>
      </c>
    </row>
    <row r="1676" spans="1:20" x14ac:dyDescent="0.3">
      <c r="A1676" t="s">
        <v>20</v>
      </c>
      <c r="B1676" s="1">
        <v>43580</v>
      </c>
      <c r="C1676">
        <v>9</v>
      </c>
      <c r="D1676" t="s">
        <v>109</v>
      </c>
      <c r="E1676" t="s">
        <v>109</v>
      </c>
      <c r="F1676" t="s">
        <v>73</v>
      </c>
      <c r="G1676">
        <v>95</v>
      </c>
      <c r="H1676">
        <v>95</v>
      </c>
      <c r="I1676">
        <v>94</v>
      </c>
      <c r="J1676" t="s">
        <v>49</v>
      </c>
      <c r="K1676" t="s">
        <v>89</v>
      </c>
      <c r="L1676" t="s">
        <v>49</v>
      </c>
      <c r="M1676" t="s">
        <v>29</v>
      </c>
      <c r="N1676" t="s">
        <v>29</v>
      </c>
      <c r="O1676" t="s">
        <v>82</v>
      </c>
      <c r="P1676" t="s">
        <v>178</v>
      </c>
      <c r="Q1676">
        <v>90</v>
      </c>
      <c r="R1676" t="s">
        <v>124</v>
      </c>
      <c r="S1676" t="e" vm="66">
        <f>_FV(-3,"31")</f>
        <v>#VALUE!</v>
      </c>
      <c r="T1676" t="s">
        <v>26</v>
      </c>
    </row>
    <row r="1677" spans="1:20" x14ac:dyDescent="0.3">
      <c r="A1677" t="s">
        <v>20</v>
      </c>
      <c r="B1677" s="1">
        <v>43580</v>
      </c>
      <c r="C1677">
        <v>6</v>
      </c>
      <c r="D1677" t="s">
        <v>136</v>
      </c>
      <c r="E1677" t="s">
        <v>95</v>
      </c>
      <c r="F1677" t="s">
        <v>136</v>
      </c>
      <c r="G1677">
        <v>94</v>
      </c>
      <c r="H1677">
        <v>94</v>
      </c>
      <c r="I1677">
        <v>94</v>
      </c>
      <c r="J1677" t="s">
        <v>81</v>
      </c>
      <c r="K1677" t="s">
        <v>65</v>
      </c>
      <c r="L1677" t="s">
        <v>81</v>
      </c>
      <c r="M1677" t="s">
        <v>137</v>
      </c>
      <c r="N1677" t="s">
        <v>137</v>
      </c>
      <c r="O1677" t="s">
        <v>254</v>
      </c>
      <c r="P1677" t="s">
        <v>268</v>
      </c>
      <c r="Q1677">
        <v>126</v>
      </c>
      <c r="R1677" t="s">
        <v>112</v>
      </c>
      <c r="S1677" t="e" vm="10">
        <f>_FV(-3,"06")</f>
        <v>#VALUE!</v>
      </c>
      <c r="T1677" t="s">
        <v>26</v>
      </c>
    </row>
    <row r="1678" spans="1:20" x14ac:dyDescent="0.3">
      <c r="A1678" t="s">
        <v>20</v>
      </c>
      <c r="B1678" s="1">
        <v>43580</v>
      </c>
      <c r="C1678">
        <v>22</v>
      </c>
      <c r="D1678" t="s">
        <v>302</v>
      </c>
      <c r="E1678" t="s">
        <v>256</v>
      </c>
      <c r="F1678" t="s">
        <v>229</v>
      </c>
      <c r="G1678">
        <v>81</v>
      </c>
      <c r="H1678">
        <v>82</v>
      </c>
      <c r="I1678">
        <v>76</v>
      </c>
      <c r="J1678" t="s">
        <v>22</v>
      </c>
      <c r="K1678" t="s">
        <v>79</v>
      </c>
      <c r="L1678" t="s">
        <v>65</v>
      </c>
      <c r="M1678" t="s">
        <v>132</v>
      </c>
      <c r="N1678" t="s">
        <v>132</v>
      </c>
      <c r="O1678" t="s">
        <v>59</v>
      </c>
      <c r="P1678" t="s">
        <v>183</v>
      </c>
      <c r="Q1678">
        <v>216</v>
      </c>
      <c r="R1678" t="s">
        <v>354</v>
      </c>
      <c r="S1678" t="s">
        <v>1234</v>
      </c>
      <c r="T1678" t="s">
        <v>26</v>
      </c>
    </row>
    <row r="1679" spans="1:20" x14ac:dyDescent="0.3">
      <c r="A1679" t="s">
        <v>20</v>
      </c>
      <c r="B1679" s="1">
        <v>43580</v>
      </c>
      <c r="C1679">
        <v>23</v>
      </c>
      <c r="D1679" t="s">
        <v>196</v>
      </c>
      <c r="E1679" t="s">
        <v>196</v>
      </c>
      <c r="F1679" t="s">
        <v>229</v>
      </c>
      <c r="G1679">
        <v>82</v>
      </c>
      <c r="H1679">
        <v>83</v>
      </c>
      <c r="I1679">
        <v>80</v>
      </c>
      <c r="J1679" t="s">
        <v>95</v>
      </c>
      <c r="K1679" t="s">
        <v>62</v>
      </c>
      <c r="L1679" t="s">
        <v>87</v>
      </c>
      <c r="M1679" t="s">
        <v>82</v>
      </c>
      <c r="N1679" t="s">
        <v>82</v>
      </c>
      <c r="O1679" t="s">
        <v>132</v>
      </c>
      <c r="P1679" t="s">
        <v>77</v>
      </c>
      <c r="Q1679">
        <v>193</v>
      </c>
      <c r="R1679" t="s">
        <v>143</v>
      </c>
      <c r="S1679" t="e" vm="36">
        <f>_FV(-3,"58")</f>
        <v>#VALUE!</v>
      </c>
      <c r="T1679" t="s">
        <v>26</v>
      </c>
    </row>
    <row r="1680" spans="1:20" x14ac:dyDescent="0.3">
      <c r="A1680" t="s">
        <v>20</v>
      </c>
      <c r="B1680" s="1">
        <v>43580</v>
      </c>
      <c r="C1680">
        <v>0</v>
      </c>
      <c r="D1680" t="s">
        <v>72</v>
      </c>
      <c r="E1680" t="s">
        <v>272</v>
      </c>
      <c r="F1680" t="s">
        <v>149</v>
      </c>
      <c r="G1680">
        <v>91</v>
      </c>
      <c r="H1680">
        <v>91</v>
      </c>
      <c r="I1680">
        <v>89</v>
      </c>
      <c r="J1680" t="s">
        <v>63</v>
      </c>
      <c r="K1680" t="s">
        <v>63</v>
      </c>
      <c r="L1680" t="s">
        <v>109</v>
      </c>
      <c r="M1680" t="s">
        <v>90</v>
      </c>
      <c r="N1680" t="s">
        <v>90</v>
      </c>
      <c r="O1680" t="s">
        <v>123</v>
      </c>
      <c r="P1680" t="s">
        <v>67</v>
      </c>
      <c r="Q1680">
        <v>199</v>
      </c>
      <c r="R1680" t="s">
        <v>60</v>
      </c>
      <c r="S1680" t="e" vm="80">
        <f>_FV(-3,"59")</f>
        <v>#VALUE!</v>
      </c>
      <c r="T1680" t="s">
        <v>26</v>
      </c>
    </row>
    <row r="1681" spans="1:20" x14ac:dyDescent="0.3">
      <c r="A1681" t="s">
        <v>20</v>
      </c>
      <c r="B1681" s="1">
        <v>43580</v>
      </c>
      <c r="C1681">
        <v>1</v>
      </c>
      <c r="D1681" t="s">
        <v>107</v>
      </c>
      <c r="E1681" t="s">
        <v>72</v>
      </c>
      <c r="F1681" t="s">
        <v>149</v>
      </c>
      <c r="G1681">
        <v>90</v>
      </c>
      <c r="H1681">
        <v>91</v>
      </c>
      <c r="I1681">
        <v>90</v>
      </c>
      <c r="J1681" t="s">
        <v>109</v>
      </c>
      <c r="K1681" t="s">
        <v>63</v>
      </c>
      <c r="L1681" t="s">
        <v>109</v>
      </c>
      <c r="M1681" t="s">
        <v>306</v>
      </c>
      <c r="N1681" t="s">
        <v>306</v>
      </c>
      <c r="O1681" t="s">
        <v>90</v>
      </c>
      <c r="P1681" t="s">
        <v>70</v>
      </c>
      <c r="Q1681">
        <v>171</v>
      </c>
      <c r="R1681" t="s">
        <v>176</v>
      </c>
      <c r="S1681" t="e" vm="36">
        <f>_FV(-3,"58")</f>
        <v>#VALUE!</v>
      </c>
      <c r="T1681" t="s">
        <v>26</v>
      </c>
    </row>
    <row r="1682" spans="1:20" x14ac:dyDescent="0.3">
      <c r="A1682" t="s">
        <v>20</v>
      </c>
      <c r="B1682" s="1">
        <v>43580</v>
      </c>
      <c r="C1682">
        <v>2</v>
      </c>
      <c r="D1682" t="s">
        <v>71</v>
      </c>
      <c r="E1682" t="s">
        <v>72</v>
      </c>
      <c r="F1682" t="s">
        <v>71</v>
      </c>
      <c r="G1682">
        <v>93</v>
      </c>
      <c r="H1682">
        <v>93</v>
      </c>
      <c r="I1682">
        <v>90</v>
      </c>
      <c r="J1682" t="s">
        <v>63</v>
      </c>
      <c r="K1682" t="s">
        <v>63</v>
      </c>
      <c r="L1682" t="s">
        <v>109</v>
      </c>
      <c r="M1682" t="s">
        <v>330</v>
      </c>
      <c r="N1682" t="s">
        <v>329</v>
      </c>
      <c r="O1682" t="s">
        <v>306</v>
      </c>
      <c r="P1682" t="s">
        <v>67</v>
      </c>
      <c r="Q1682">
        <v>46</v>
      </c>
      <c r="R1682" t="s">
        <v>173</v>
      </c>
      <c r="S1682" t="e" vm="11">
        <f>_FV(-2,"66")</f>
        <v>#VALUE!</v>
      </c>
      <c r="T1682" t="s">
        <v>847</v>
      </c>
    </row>
    <row r="1683" spans="1:20" x14ac:dyDescent="0.3">
      <c r="A1683" t="s">
        <v>20</v>
      </c>
      <c r="B1683" s="1">
        <v>43580</v>
      </c>
      <c r="C1683">
        <v>3</v>
      </c>
      <c r="D1683" t="s">
        <v>71</v>
      </c>
      <c r="E1683" t="s">
        <v>135</v>
      </c>
      <c r="F1683" t="s">
        <v>71</v>
      </c>
      <c r="G1683">
        <v>93</v>
      </c>
      <c r="H1683">
        <v>93</v>
      </c>
      <c r="I1683">
        <v>93</v>
      </c>
      <c r="J1683" t="s">
        <v>87</v>
      </c>
      <c r="K1683" t="s">
        <v>87</v>
      </c>
      <c r="L1683" t="s">
        <v>80</v>
      </c>
      <c r="M1683" t="s">
        <v>330</v>
      </c>
      <c r="N1683" t="s">
        <v>329</v>
      </c>
      <c r="O1683" t="s">
        <v>330</v>
      </c>
      <c r="P1683" t="s">
        <v>174</v>
      </c>
      <c r="Q1683">
        <v>77</v>
      </c>
      <c r="R1683" t="s">
        <v>77</v>
      </c>
      <c r="S1683" t="e" vm="84">
        <f>_FV(-1,"81")</f>
        <v>#VALUE!</v>
      </c>
      <c r="T1683" t="s">
        <v>26</v>
      </c>
    </row>
    <row r="1684" spans="1:20" x14ac:dyDescent="0.3">
      <c r="A1684" t="s">
        <v>20</v>
      </c>
      <c r="B1684" s="1">
        <v>43580</v>
      </c>
      <c r="C1684">
        <v>4</v>
      </c>
      <c r="D1684" t="s">
        <v>121</v>
      </c>
      <c r="E1684" t="s">
        <v>71</v>
      </c>
      <c r="F1684" t="s">
        <v>148</v>
      </c>
      <c r="G1684">
        <v>94</v>
      </c>
      <c r="H1684">
        <v>94</v>
      </c>
      <c r="I1684">
        <v>93</v>
      </c>
      <c r="J1684" t="s">
        <v>63</v>
      </c>
      <c r="K1684" t="s">
        <v>87</v>
      </c>
      <c r="L1684" t="s">
        <v>63</v>
      </c>
      <c r="M1684" t="s">
        <v>193</v>
      </c>
      <c r="N1684" t="s">
        <v>330</v>
      </c>
      <c r="O1684" t="s">
        <v>193</v>
      </c>
      <c r="P1684" t="s">
        <v>76</v>
      </c>
      <c r="Q1684">
        <v>52</v>
      </c>
      <c r="R1684" t="s">
        <v>268</v>
      </c>
      <c r="S1684" t="e" vm="79">
        <f>_FV(-1,"68")</f>
        <v>#VALUE!</v>
      </c>
      <c r="T1684" t="s">
        <v>76</v>
      </c>
    </row>
    <row r="1685" spans="1:20" x14ac:dyDescent="0.3">
      <c r="A1685" t="s">
        <v>20</v>
      </c>
      <c r="B1685" s="1">
        <v>43580</v>
      </c>
      <c r="C1685">
        <v>5</v>
      </c>
      <c r="D1685" t="s">
        <v>95</v>
      </c>
      <c r="E1685" t="s">
        <v>121</v>
      </c>
      <c r="F1685" t="s">
        <v>95</v>
      </c>
      <c r="G1685">
        <v>94</v>
      </c>
      <c r="H1685">
        <v>94</v>
      </c>
      <c r="I1685">
        <v>94</v>
      </c>
      <c r="J1685" t="s">
        <v>65</v>
      </c>
      <c r="K1685" t="s">
        <v>87</v>
      </c>
      <c r="L1685" t="s">
        <v>65</v>
      </c>
      <c r="M1685" t="s">
        <v>150</v>
      </c>
      <c r="N1685" t="s">
        <v>193</v>
      </c>
      <c r="O1685" t="s">
        <v>150</v>
      </c>
      <c r="P1685" t="s">
        <v>70</v>
      </c>
      <c r="Q1685">
        <v>117</v>
      </c>
      <c r="R1685" t="s">
        <v>86</v>
      </c>
      <c r="S1685" t="e" vm="69">
        <f>_FV(-1,"65")</f>
        <v>#VALUE!</v>
      </c>
      <c r="T1685" t="s">
        <v>138</v>
      </c>
    </row>
    <row r="1686" spans="1:20" x14ac:dyDescent="0.3">
      <c r="A1686" t="s">
        <v>20</v>
      </c>
      <c r="B1686" s="1">
        <v>43580</v>
      </c>
      <c r="C1686">
        <v>10</v>
      </c>
      <c r="D1686" t="s">
        <v>136</v>
      </c>
      <c r="E1686" t="s">
        <v>136</v>
      </c>
      <c r="F1686" t="s">
        <v>109</v>
      </c>
      <c r="G1686">
        <v>95</v>
      </c>
      <c r="H1686">
        <v>95</v>
      </c>
      <c r="I1686">
        <v>95</v>
      </c>
      <c r="J1686" t="s">
        <v>28</v>
      </c>
      <c r="K1686" t="s">
        <v>28</v>
      </c>
      <c r="L1686" t="s">
        <v>49</v>
      </c>
      <c r="M1686" t="s">
        <v>244</v>
      </c>
      <c r="N1686" t="s">
        <v>244</v>
      </c>
      <c r="O1686" t="s">
        <v>29</v>
      </c>
      <c r="P1686" t="s">
        <v>178</v>
      </c>
      <c r="Q1686">
        <v>124</v>
      </c>
      <c r="R1686" t="s">
        <v>268</v>
      </c>
      <c r="S1686" t="s">
        <v>1235</v>
      </c>
      <c r="T1686" t="s">
        <v>26</v>
      </c>
    </row>
    <row r="1687" spans="1:20" x14ac:dyDescent="0.3">
      <c r="A1687" t="s">
        <v>20</v>
      </c>
      <c r="B1687" s="1">
        <v>43580</v>
      </c>
      <c r="C1687">
        <v>7</v>
      </c>
      <c r="D1687" t="s">
        <v>63</v>
      </c>
      <c r="E1687" t="s">
        <v>136</v>
      </c>
      <c r="F1687" t="s">
        <v>63</v>
      </c>
      <c r="G1687">
        <v>94</v>
      </c>
      <c r="H1687">
        <v>94</v>
      </c>
      <c r="I1687">
        <v>94</v>
      </c>
      <c r="J1687" t="s">
        <v>99</v>
      </c>
      <c r="K1687" t="s">
        <v>81</v>
      </c>
      <c r="L1687" t="s">
        <v>99</v>
      </c>
      <c r="M1687" t="s">
        <v>150</v>
      </c>
      <c r="N1687" t="s">
        <v>137</v>
      </c>
      <c r="O1687" t="s">
        <v>254</v>
      </c>
      <c r="P1687" t="s">
        <v>83</v>
      </c>
      <c r="Q1687">
        <v>124</v>
      </c>
      <c r="R1687" t="s">
        <v>30</v>
      </c>
      <c r="S1687" t="e" vm="49">
        <f>_FV(-2,"74")</f>
        <v>#VALUE!</v>
      </c>
      <c r="T1687" t="s">
        <v>26</v>
      </c>
    </row>
    <row r="1688" spans="1:20" x14ac:dyDescent="0.3">
      <c r="A1688" t="s">
        <v>20</v>
      </c>
      <c r="B1688" s="1">
        <v>43580</v>
      </c>
      <c r="C1688">
        <v>8</v>
      </c>
      <c r="D1688" t="s">
        <v>109</v>
      </c>
      <c r="E1688" t="s">
        <v>63</v>
      </c>
      <c r="F1688" t="s">
        <v>109</v>
      </c>
      <c r="G1688">
        <v>94</v>
      </c>
      <c r="H1688">
        <v>94</v>
      </c>
      <c r="I1688">
        <v>94</v>
      </c>
      <c r="J1688" t="s">
        <v>89</v>
      </c>
      <c r="K1688" t="s">
        <v>99</v>
      </c>
      <c r="L1688" t="s">
        <v>89</v>
      </c>
      <c r="M1688" t="s">
        <v>82</v>
      </c>
      <c r="N1688" t="s">
        <v>123</v>
      </c>
      <c r="O1688" t="s">
        <v>150</v>
      </c>
      <c r="P1688" t="s">
        <v>133</v>
      </c>
      <c r="Q1688">
        <v>107</v>
      </c>
      <c r="R1688" t="s">
        <v>24</v>
      </c>
      <c r="S1688" t="e" vm="4">
        <f>_FV(-2,"92")</f>
        <v>#VALUE!</v>
      </c>
      <c r="T1688" t="s">
        <v>26</v>
      </c>
    </row>
    <row r="1689" spans="1:20" x14ac:dyDescent="0.3">
      <c r="A1689" t="s">
        <v>20</v>
      </c>
      <c r="B1689" s="1">
        <v>43580</v>
      </c>
      <c r="C1689">
        <v>11</v>
      </c>
      <c r="D1689" t="s">
        <v>88</v>
      </c>
      <c r="E1689" t="s">
        <v>121</v>
      </c>
      <c r="F1689" t="s">
        <v>87</v>
      </c>
      <c r="G1689">
        <v>94</v>
      </c>
      <c r="H1689">
        <v>95</v>
      </c>
      <c r="I1689">
        <v>94</v>
      </c>
      <c r="J1689" t="s">
        <v>109</v>
      </c>
      <c r="K1689" t="s">
        <v>87</v>
      </c>
      <c r="L1689" t="s">
        <v>81</v>
      </c>
      <c r="M1689" t="s">
        <v>312</v>
      </c>
      <c r="N1689" t="s">
        <v>312</v>
      </c>
      <c r="O1689" t="s">
        <v>244</v>
      </c>
      <c r="P1689" t="s">
        <v>67</v>
      </c>
      <c r="Q1689">
        <v>83</v>
      </c>
      <c r="R1689" t="s">
        <v>60</v>
      </c>
      <c r="S1689" t="s">
        <v>1236</v>
      </c>
      <c r="T1689" t="s">
        <v>26</v>
      </c>
    </row>
    <row r="1690" spans="1:20" x14ac:dyDescent="0.3">
      <c r="A1690" t="s">
        <v>20</v>
      </c>
      <c r="B1690" s="1">
        <v>43580</v>
      </c>
      <c r="C1690">
        <v>12</v>
      </c>
      <c r="D1690" t="s">
        <v>310</v>
      </c>
      <c r="E1690" t="s">
        <v>310</v>
      </c>
      <c r="F1690" t="s">
        <v>95</v>
      </c>
      <c r="G1690">
        <v>88</v>
      </c>
      <c r="H1690">
        <v>95</v>
      </c>
      <c r="I1690">
        <v>88</v>
      </c>
      <c r="J1690" t="s">
        <v>62</v>
      </c>
      <c r="K1690" t="s">
        <v>148</v>
      </c>
      <c r="L1690" t="s">
        <v>73</v>
      </c>
      <c r="M1690" t="s">
        <v>308</v>
      </c>
      <c r="N1690" t="s">
        <v>353</v>
      </c>
      <c r="O1690" t="s">
        <v>312</v>
      </c>
      <c r="P1690" t="s">
        <v>115</v>
      </c>
      <c r="Q1690">
        <v>168</v>
      </c>
      <c r="R1690" t="s">
        <v>182</v>
      </c>
      <c r="S1690" t="s">
        <v>1237</v>
      </c>
      <c r="T1690" t="s">
        <v>26</v>
      </c>
    </row>
    <row r="1691" spans="1:20" x14ac:dyDescent="0.3">
      <c r="A1691" t="s">
        <v>20</v>
      </c>
      <c r="B1691" s="1">
        <v>43580</v>
      </c>
      <c r="C1691">
        <v>13</v>
      </c>
      <c r="D1691" t="s">
        <v>219</v>
      </c>
      <c r="E1691" t="s">
        <v>215</v>
      </c>
      <c r="F1691" t="s">
        <v>236</v>
      </c>
      <c r="G1691">
        <v>76</v>
      </c>
      <c r="H1691">
        <v>88</v>
      </c>
      <c r="I1691">
        <v>75</v>
      </c>
      <c r="J1691" t="s">
        <v>58</v>
      </c>
      <c r="K1691" t="s">
        <v>121</v>
      </c>
      <c r="L1691" t="s">
        <v>73</v>
      </c>
      <c r="M1691" t="s">
        <v>363</v>
      </c>
      <c r="N1691" t="s">
        <v>363</v>
      </c>
      <c r="O1691" t="s">
        <v>308</v>
      </c>
      <c r="P1691" t="s">
        <v>124</v>
      </c>
      <c r="Q1691">
        <v>201</v>
      </c>
      <c r="R1691" t="s">
        <v>271</v>
      </c>
      <c r="S1691" t="s">
        <v>1238</v>
      </c>
      <c r="T1691" t="s">
        <v>26</v>
      </c>
    </row>
    <row r="1692" spans="1:20" x14ac:dyDescent="0.3">
      <c r="A1692" t="s">
        <v>20</v>
      </c>
      <c r="B1692" s="1">
        <v>43580</v>
      </c>
      <c r="C1692">
        <v>14</v>
      </c>
      <c r="D1692" t="s">
        <v>256</v>
      </c>
      <c r="E1692" t="s">
        <v>243</v>
      </c>
      <c r="F1692" t="s">
        <v>185</v>
      </c>
      <c r="G1692">
        <v>74</v>
      </c>
      <c r="H1692">
        <v>76</v>
      </c>
      <c r="I1692">
        <v>70</v>
      </c>
      <c r="J1692" t="s">
        <v>64</v>
      </c>
      <c r="K1692" t="s">
        <v>79</v>
      </c>
      <c r="L1692" t="s">
        <v>100</v>
      </c>
      <c r="M1692" t="s">
        <v>386</v>
      </c>
      <c r="N1692" t="s">
        <v>407</v>
      </c>
      <c r="O1692" t="s">
        <v>357</v>
      </c>
      <c r="P1692" t="s">
        <v>86</v>
      </c>
      <c r="Q1692">
        <v>197</v>
      </c>
      <c r="R1692" t="s">
        <v>287</v>
      </c>
      <c r="S1692" t="s">
        <v>1239</v>
      </c>
      <c r="T1692" t="s">
        <v>26</v>
      </c>
    </row>
    <row r="1693" spans="1:20" x14ac:dyDescent="0.3">
      <c r="A1693" t="s">
        <v>20</v>
      </c>
      <c r="B1693" s="1">
        <v>43580</v>
      </c>
      <c r="C1693">
        <v>15</v>
      </c>
      <c r="D1693" t="s">
        <v>204</v>
      </c>
      <c r="E1693" t="s">
        <v>219</v>
      </c>
      <c r="F1693" t="s">
        <v>185</v>
      </c>
      <c r="G1693">
        <v>72</v>
      </c>
      <c r="H1693">
        <v>76</v>
      </c>
      <c r="I1693">
        <v>72</v>
      </c>
      <c r="J1693" t="s">
        <v>64</v>
      </c>
      <c r="K1693" t="s">
        <v>136</v>
      </c>
      <c r="L1693" t="s">
        <v>99</v>
      </c>
      <c r="M1693" t="s">
        <v>276</v>
      </c>
      <c r="N1693" t="s">
        <v>386</v>
      </c>
      <c r="O1693" t="s">
        <v>276</v>
      </c>
      <c r="P1693" t="s">
        <v>60</v>
      </c>
      <c r="Q1693">
        <v>212</v>
      </c>
      <c r="R1693" t="s">
        <v>287</v>
      </c>
      <c r="S1693" t="s">
        <v>1240</v>
      </c>
      <c r="T1693" t="s">
        <v>26</v>
      </c>
    </row>
    <row r="1694" spans="1:20" x14ac:dyDescent="0.3">
      <c r="A1694" t="s">
        <v>20</v>
      </c>
      <c r="B1694" s="1">
        <v>43580</v>
      </c>
      <c r="C1694">
        <v>16</v>
      </c>
      <c r="D1694" t="s">
        <v>200</v>
      </c>
      <c r="E1694" t="s">
        <v>200</v>
      </c>
      <c r="F1694" t="s">
        <v>385</v>
      </c>
      <c r="G1694">
        <v>69</v>
      </c>
      <c r="H1694">
        <v>74</v>
      </c>
      <c r="I1694">
        <v>68</v>
      </c>
      <c r="J1694" t="s">
        <v>65</v>
      </c>
      <c r="K1694" t="s">
        <v>87</v>
      </c>
      <c r="L1694" t="s">
        <v>100</v>
      </c>
      <c r="M1694" t="s">
        <v>188</v>
      </c>
      <c r="N1694" t="s">
        <v>276</v>
      </c>
      <c r="O1694" t="s">
        <v>188</v>
      </c>
      <c r="P1694" t="s">
        <v>134</v>
      </c>
      <c r="Q1694">
        <v>254</v>
      </c>
      <c r="R1694" t="s">
        <v>403</v>
      </c>
      <c r="S1694" t="s">
        <v>1241</v>
      </c>
      <c r="T1694" t="s">
        <v>26</v>
      </c>
    </row>
    <row r="1695" spans="1:20" x14ac:dyDescent="0.3">
      <c r="A1695" t="s">
        <v>20</v>
      </c>
      <c r="B1695" s="1">
        <v>43580</v>
      </c>
      <c r="C1695">
        <v>17</v>
      </c>
      <c r="D1695" t="s">
        <v>264</v>
      </c>
      <c r="E1695" t="s">
        <v>220</v>
      </c>
      <c r="F1695" t="s">
        <v>250</v>
      </c>
      <c r="G1695">
        <v>69</v>
      </c>
      <c r="H1695">
        <v>72</v>
      </c>
      <c r="I1695">
        <v>66</v>
      </c>
      <c r="J1695" t="s">
        <v>80</v>
      </c>
      <c r="K1695" t="s">
        <v>22</v>
      </c>
      <c r="L1695" t="s">
        <v>100</v>
      </c>
      <c r="M1695" t="s">
        <v>254</v>
      </c>
      <c r="N1695" t="s">
        <v>188</v>
      </c>
      <c r="O1695" t="s">
        <v>254</v>
      </c>
      <c r="P1695" t="s">
        <v>68</v>
      </c>
      <c r="Q1695">
        <v>199</v>
      </c>
      <c r="R1695" t="s">
        <v>217</v>
      </c>
      <c r="S1695" t="s">
        <v>1242</v>
      </c>
      <c r="T1695" t="s">
        <v>26</v>
      </c>
    </row>
    <row r="1696" spans="1:20" x14ac:dyDescent="0.3">
      <c r="A1696" t="s">
        <v>20</v>
      </c>
      <c r="B1696" s="1">
        <v>43580</v>
      </c>
      <c r="C1696">
        <v>18</v>
      </c>
      <c r="D1696" t="s">
        <v>258</v>
      </c>
      <c r="E1696" t="s">
        <v>214</v>
      </c>
      <c r="F1696" t="s">
        <v>342</v>
      </c>
      <c r="G1696">
        <v>62</v>
      </c>
      <c r="H1696">
        <v>69</v>
      </c>
      <c r="I1696">
        <v>61</v>
      </c>
      <c r="J1696" t="s">
        <v>163</v>
      </c>
      <c r="K1696" t="s">
        <v>22</v>
      </c>
      <c r="L1696" t="s">
        <v>361</v>
      </c>
      <c r="M1696" t="s">
        <v>59</v>
      </c>
      <c r="N1696" t="s">
        <v>254</v>
      </c>
      <c r="O1696" t="s">
        <v>59</v>
      </c>
      <c r="P1696" t="s">
        <v>24</v>
      </c>
      <c r="Q1696">
        <v>200</v>
      </c>
      <c r="R1696" t="s">
        <v>262</v>
      </c>
      <c r="S1696" t="s">
        <v>1243</v>
      </c>
      <c r="T1696" t="s">
        <v>26</v>
      </c>
    </row>
    <row r="1697" spans="1:20" x14ac:dyDescent="0.3">
      <c r="A1697" t="s">
        <v>20</v>
      </c>
      <c r="B1697" s="1">
        <v>43580</v>
      </c>
      <c r="C1697">
        <v>19</v>
      </c>
      <c r="D1697" t="s">
        <v>258</v>
      </c>
      <c r="E1697" t="s">
        <v>317</v>
      </c>
      <c r="F1697" t="s">
        <v>201</v>
      </c>
      <c r="G1697">
        <v>62</v>
      </c>
      <c r="H1697">
        <v>65</v>
      </c>
      <c r="I1697">
        <v>60</v>
      </c>
      <c r="J1697" t="s">
        <v>163</v>
      </c>
      <c r="K1697" t="s">
        <v>99</v>
      </c>
      <c r="L1697" t="s">
        <v>396</v>
      </c>
      <c r="M1697" t="s">
        <v>140</v>
      </c>
      <c r="N1697" t="s">
        <v>59</v>
      </c>
      <c r="O1697" t="s">
        <v>140</v>
      </c>
      <c r="P1697" t="s">
        <v>271</v>
      </c>
      <c r="Q1697">
        <v>199</v>
      </c>
      <c r="R1697" t="s">
        <v>476</v>
      </c>
      <c r="S1697" t="s">
        <v>1244</v>
      </c>
      <c r="T1697" t="s">
        <v>26</v>
      </c>
    </row>
    <row r="1698" spans="1:20" x14ac:dyDescent="0.3">
      <c r="A1698" t="s">
        <v>20</v>
      </c>
      <c r="B1698" s="1">
        <v>43580</v>
      </c>
      <c r="C1698">
        <v>20</v>
      </c>
      <c r="D1698" t="s">
        <v>208</v>
      </c>
      <c r="E1698" t="s">
        <v>47</v>
      </c>
      <c r="F1698" t="s">
        <v>208</v>
      </c>
      <c r="G1698">
        <v>67</v>
      </c>
      <c r="H1698">
        <v>68</v>
      </c>
      <c r="I1698">
        <v>61</v>
      </c>
      <c r="J1698" t="s">
        <v>100</v>
      </c>
      <c r="K1698" t="s">
        <v>119</v>
      </c>
      <c r="L1698" t="s">
        <v>361</v>
      </c>
      <c r="M1698" t="s">
        <v>39</v>
      </c>
      <c r="N1698" t="s">
        <v>298</v>
      </c>
      <c r="O1698" t="s">
        <v>53</v>
      </c>
      <c r="P1698" t="s">
        <v>40</v>
      </c>
      <c r="Q1698">
        <v>205</v>
      </c>
      <c r="R1698" t="s">
        <v>102</v>
      </c>
      <c r="S1698" t="s">
        <v>1245</v>
      </c>
      <c r="T1698" t="s">
        <v>26</v>
      </c>
    </row>
    <row r="1699" spans="1:20" x14ac:dyDescent="0.3">
      <c r="A1699" t="s">
        <v>20</v>
      </c>
      <c r="B1699" s="1">
        <v>43580</v>
      </c>
      <c r="C1699">
        <v>21</v>
      </c>
      <c r="D1699" t="s">
        <v>256</v>
      </c>
      <c r="E1699" t="s">
        <v>208</v>
      </c>
      <c r="F1699" t="s">
        <v>256</v>
      </c>
      <c r="G1699">
        <v>76</v>
      </c>
      <c r="H1699">
        <v>76</v>
      </c>
      <c r="I1699">
        <v>67</v>
      </c>
      <c r="J1699" t="s">
        <v>109</v>
      </c>
      <c r="K1699" t="s">
        <v>109</v>
      </c>
      <c r="L1699" t="s">
        <v>89</v>
      </c>
      <c r="M1699" t="s">
        <v>181</v>
      </c>
      <c r="N1699" t="s">
        <v>181</v>
      </c>
      <c r="O1699" t="s">
        <v>39</v>
      </c>
      <c r="P1699" t="s">
        <v>112</v>
      </c>
      <c r="Q1699">
        <v>224</v>
      </c>
      <c r="R1699" t="s">
        <v>160</v>
      </c>
      <c r="S1699" t="s">
        <v>1246</v>
      </c>
      <c r="T1699" t="s">
        <v>26</v>
      </c>
    </row>
    <row r="1700" spans="1:20" x14ac:dyDescent="0.3">
      <c r="A1700" t="s">
        <v>20</v>
      </c>
      <c r="B1700" s="1">
        <v>43581</v>
      </c>
      <c r="C1700">
        <v>22</v>
      </c>
      <c r="D1700" t="s">
        <v>58</v>
      </c>
      <c r="E1700" t="s">
        <v>88</v>
      </c>
      <c r="F1700" t="s">
        <v>136</v>
      </c>
      <c r="G1700">
        <v>93</v>
      </c>
      <c r="H1700">
        <v>93</v>
      </c>
      <c r="I1700">
        <v>93</v>
      </c>
      <c r="J1700" t="s">
        <v>28</v>
      </c>
      <c r="K1700" t="s">
        <v>65</v>
      </c>
      <c r="L1700" t="s">
        <v>100</v>
      </c>
      <c r="M1700" t="s">
        <v>180</v>
      </c>
      <c r="N1700" t="s">
        <v>227</v>
      </c>
      <c r="O1700" t="s">
        <v>66</v>
      </c>
      <c r="P1700" t="s">
        <v>111</v>
      </c>
      <c r="Q1700">
        <v>134</v>
      </c>
      <c r="R1700" t="s">
        <v>112</v>
      </c>
      <c r="S1700" s="2">
        <v>1069</v>
      </c>
      <c r="T1700" t="s">
        <v>67</v>
      </c>
    </row>
    <row r="1701" spans="1:20" x14ac:dyDescent="0.3">
      <c r="A1701" t="s">
        <v>20</v>
      </c>
      <c r="B1701" s="1">
        <v>43581</v>
      </c>
      <c r="C1701">
        <v>23</v>
      </c>
      <c r="D1701" t="s">
        <v>88</v>
      </c>
      <c r="E1701" t="s">
        <v>88</v>
      </c>
      <c r="F1701" t="s">
        <v>58</v>
      </c>
      <c r="G1701">
        <v>94</v>
      </c>
      <c r="H1701">
        <v>94</v>
      </c>
      <c r="I1701">
        <v>93</v>
      </c>
      <c r="J1701" t="s">
        <v>73</v>
      </c>
      <c r="K1701" t="s">
        <v>73</v>
      </c>
      <c r="L1701" t="s">
        <v>28</v>
      </c>
      <c r="M1701" t="s">
        <v>82</v>
      </c>
      <c r="N1701" t="s">
        <v>82</v>
      </c>
      <c r="O1701" t="s">
        <v>180</v>
      </c>
      <c r="P1701" t="s">
        <v>111</v>
      </c>
      <c r="Q1701">
        <v>163</v>
      </c>
      <c r="R1701" t="s">
        <v>183</v>
      </c>
      <c r="S1701" t="e" vm="90">
        <f>_FV(-2,"13")</f>
        <v>#VALUE!</v>
      </c>
      <c r="T1701" t="s">
        <v>26</v>
      </c>
    </row>
    <row r="1702" spans="1:20" x14ac:dyDescent="0.3">
      <c r="A1702" t="s">
        <v>20</v>
      </c>
      <c r="B1702" s="1">
        <v>43581</v>
      </c>
      <c r="C1702">
        <v>0</v>
      </c>
      <c r="D1702" t="s">
        <v>265</v>
      </c>
      <c r="E1702" t="s">
        <v>196</v>
      </c>
      <c r="F1702" t="s">
        <v>265</v>
      </c>
      <c r="G1702">
        <v>84</v>
      </c>
      <c r="H1702">
        <v>86</v>
      </c>
      <c r="I1702">
        <v>82</v>
      </c>
      <c r="J1702" t="s">
        <v>87</v>
      </c>
      <c r="K1702" t="s">
        <v>95</v>
      </c>
      <c r="L1702" t="s">
        <v>87</v>
      </c>
      <c r="M1702" t="s">
        <v>122</v>
      </c>
      <c r="N1702" t="s">
        <v>122</v>
      </c>
      <c r="O1702" t="s">
        <v>82</v>
      </c>
      <c r="P1702" t="s">
        <v>176</v>
      </c>
      <c r="Q1702">
        <v>176</v>
      </c>
      <c r="R1702" t="s">
        <v>84</v>
      </c>
      <c r="S1702" t="e" vm="52">
        <f>_FV(-3,"56")</f>
        <v>#VALUE!</v>
      </c>
      <c r="T1702" t="s">
        <v>26</v>
      </c>
    </row>
    <row r="1703" spans="1:20" x14ac:dyDescent="0.3">
      <c r="A1703" t="s">
        <v>20</v>
      </c>
      <c r="B1703" s="1">
        <v>43581</v>
      </c>
      <c r="C1703">
        <v>1</v>
      </c>
      <c r="D1703" t="s">
        <v>233</v>
      </c>
      <c r="E1703" t="s">
        <v>265</v>
      </c>
      <c r="F1703" t="s">
        <v>233</v>
      </c>
      <c r="G1703">
        <v>85</v>
      </c>
      <c r="H1703">
        <v>85</v>
      </c>
      <c r="I1703">
        <v>83</v>
      </c>
      <c r="J1703" t="s">
        <v>109</v>
      </c>
      <c r="K1703" t="s">
        <v>87</v>
      </c>
      <c r="L1703" t="s">
        <v>109</v>
      </c>
      <c r="M1703" t="s">
        <v>276</v>
      </c>
      <c r="N1703" t="s">
        <v>276</v>
      </c>
      <c r="O1703" t="s">
        <v>122</v>
      </c>
      <c r="P1703" t="s">
        <v>173</v>
      </c>
      <c r="Q1703">
        <v>181</v>
      </c>
      <c r="R1703" t="s">
        <v>230</v>
      </c>
      <c r="S1703" t="e" vm="45">
        <f>_FV(-3,"60")</f>
        <v>#VALUE!</v>
      </c>
      <c r="T1703" t="s">
        <v>26</v>
      </c>
    </row>
    <row r="1704" spans="1:20" x14ac:dyDescent="0.3">
      <c r="A1704" t="s">
        <v>20</v>
      </c>
      <c r="B1704" s="1">
        <v>43581</v>
      </c>
      <c r="C1704">
        <v>2</v>
      </c>
      <c r="D1704" t="s">
        <v>156</v>
      </c>
      <c r="E1704" t="s">
        <v>233</v>
      </c>
      <c r="F1704" t="s">
        <v>156</v>
      </c>
      <c r="G1704">
        <v>89</v>
      </c>
      <c r="H1704">
        <v>89</v>
      </c>
      <c r="I1704">
        <v>85</v>
      </c>
      <c r="J1704" t="s">
        <v>63</v>
      </c>
      <c r="K1704" t="s">
        <v>63</v>
      </c>
      <c r="L1704" t="s">
        <v>109</v>
      </c>
      <c r="M1704" t="s">
        <v>308</v>
      </c>
      <c r="N1704" t="s">
        <v>282</v>
      </c>
      <c r="O1704" t="s">
        <v>276</v>
      </c>
      <c r="P1704" t="s">
        <v>124</v>
      </c>
      <c r="Q1704">
        <v>166</v>
      </c>
      <c r="R1704" t="s">
        <v>207</v>
      </c>
      <c r="S1704" t="e" vm="80">
        <f>_FV(-3,"59")</f>
        <v>#VALUE!</v>
      </c>
      <c r="T1704" t="s">
        <v>26</v>
      </c>
    </row>
    <row r="1705" spans="1:20" x14ac:dyDescent="0.3">
      <c r="A1705" t="s">
        <v>20</v>
      </c>
      <c r="B1705" s="1">
        <v>43581</v>
      </c>
      <c r="C1705">
        <v>3</v>
      </c>
      <c r="D1705" t="s">
        <v>114</v>
      </c>
      <c r="E1705" t="s">
        <v>156</v>
      </c>
      <c r="F1705" t="s">
        <v>108</v>
      </c>
      <c r="G1705">
        <v>90</v>
      </c>
      <c r="H1705">
        <v>90</v>
      </c>
      <c r="I1705">
        <v>89</v>
      </c>
      <c r="J1705" t="s">
        <v>87</v>
      </c>
      <c r="K1705" t="s">
        <v>87</v>
      </c>
      <c r="L1705" t="s">
        <v>63</v>
      </c>
      <c r="M1705" t="s">
        <v>308</v>
      </c>
      <c r="N1705" t="s">
        <v>353</v>
      </c>
      <c r="O1705" t="s">
        <v>308</v>
      </c>
      <c r="P1705" t="s">
        <v>105</v>
      </c>
      <c r="Q1705">
        <v>151</v>
      </c>
      <c r="R1705" t="s">
        <v>170</v>
      </c>
      <c r="S1705" t="e" vm="75">
        <f>_FV(-2,"72")</f>
        <v>#VALUE!</v>
      </c>
      <c r="T1705" t="s">
        <v>26</v>
      </c>
    </row>
    <row r="1706" spans="1:20" x14ac:dyDescent="0.3">
      <c r="A1706" t="s">
        <v>20</v>
      </c>
      <c r="B1706" s="1">
        <v>43581</v>
      </c>
      <c r="C1706">
        <v>4</v>
      </c>
      <c r="D1706" t="s">
        <v>72</v>
      </c>
      <c r="E1706" t="s">
        <v>114</v>
      </c>
      <c r="F1706" t="s">
        <v>72</v>
      </c>
      <c r="G1706">
        <v>90</v>
      </c>
      <c r="H1706">
        <v>90</v>
      </c>
      <c r="I1706">
        <v>89</v>
      </c>
      <c r="J1706" t="s">
        <v>109</v>
      </c>
      <c r="K1706" t="s">
        <v>87</v>
      </c>
      <c r="L1706" t="s">
        <v>109</v>
      </c>
      <c r="M1706" t="s">
        <v>311</v>
      </c>
      <c r="N1706" t="s">
        <v>308</v>
      </c>
      <c r="O1706" t="s">
        <v>311</v>
      </c>
      <c r="P1706" t="s">
        <v>83</v>
      </c>
      <c r="Q1706">
        <v>157</v>
      </c>
      <c r="R1706" t="s">
        <v>40</v>
      </c>
      <c r="S1706" t="e" vm="39">
        <f>_FV(-2,"46")</f>
        <v>#VALUE!</v>
      </c>
      <c r="T1706" t="s">
        <v>26</v>
      </c>
    </row>
    <row r="1707" spans="1:20" x14ac:dyDescent="0.3">
      <c r="A1707" t="s">
        <v>20</v>
      </c>
      <c r="B1707" s="1">
        <v>43581</v>
      </c>
      <c r="C1707">
        <v>5</v>
      </c>
      <c r="D1707" t="s">
        <v>71</v>
      </c>
      <c r="E1707" t="s">
        <v>72</v>
      </c>
      <c r="F1707" t="s">
        <v>71</v>
      </c>
      <c r="G1707">
        <v>91</v>
      </c>
      <c r="H1707">
        <v>91</v>
      </c>
      <c r="I1707">
        <v>90</v>
      </c>
      <c r="J1707" t="s">
        <v>73</v>
      </c>
      <c r="K1707" t="s">
        <v>109</v>
      </c>
      <c r="L1707" t="s">
        <v>65</v>
      </c>
      <c r="M1707" t="s">
        <v>91</v>
      </c>
      <c r="N1707" t="s">
        <v>311</v>
      </c>
      <c r="O1707" t="s">
        <v>91</v>
      </c>
      <c r="P1707" t="s">
        <v>111</v>
      </c>
      <c r="Q1707">
        <v>146</v>
      </c>
      <c r="R1707" t="s">
        <v>182</v>
      </c>
      <c r="S1707" t="e" vm="80">
        <f>_FV(-3,"59")</f>
        <v>#VALUE!</v>
      </c>
      <c r="T1707" t="s">
        <v>26</v>
      </c>
    </row>
    <row r="1708" spans="1:20" x14ac:dyDescent="0.3">
      <c r="A1708" t="s">
        <v>20</v>
      </c>
      <c r="B1708" s="1">
        <v>43581</v>
      </c>
      <c r="C1708">
        <v>6</v>
      </c>
      <c r="D1708" t="s">
        <v>148</v>
      </c>
      <c r="E1708" t="s">
        <v>135</v>
      </c>
      <c r="F1708" t="s">
        <v>148</v>
      </c>
      <c r="G1708">
        <v>92</v>
      </c>
      <c r="H1708">
        <v>92</v>
      </c>
      <c r="I1708">
        <v>91</v>
      </c>
      <c r="J1708" t="s">
        <v>73</v>
      </c>
      <c r="K1708" t="s">
        <v>109</v>
      </c>
      <c r="L1708" t="s">
        <v>73</v>
      </c>
      <c r="M1708" t="s">
        <v>328</v>
      </c>
      <c r="N1708" t="s">
        <v>193</v>
      </c>
      <c r="O1708" t="s">
        <v>328</v>
      </c>
      <c r="P1708" t="s">
        <v>138</v>
      </c>
      <c r="Q1708">
        <v>159</v>
      </c>
      <c r="R1708" t="s">
        <v>40</v>
      </c>
      <c r="S1708" t="e" vm="100">
        <f>_FV(-3,"03")</f>
        <v>#VALUE!</v>
      </c>
      <c r="T1708" t="s">
        <v>270</v>
      </c>
    </row>
    <row r="1709" spans="1:20" x14ac:dyDescent="0.3">
      <c r="A1709" t="s">
        <v>20</v>
      </c>
      <c r="B1709" s="1">
        <v>43581</v>
      </c>
      <c r="C1709">
        <v>7</v>
      </c>
      <c r="D1709" t="s">
        <v>118</v>
      </c>
      <c r="E1709" t="s">
        <v>121</v>
      </c>
      <c r="F1709" t="s">
        <v>118</v>
      </c>
      <c r="G1709">
        <v>93</v>
      </c>
      <c r="H1709">
        <v>93</v>
      </c>
      <c r="I1709">
        <v>92</v>
      </c>
      <c r="J1709" t="s">
        <v>73</v>
      </c>
      <c r="K1709" t="s">
        <v>109</v>
      </c>
      <c r="L1709" t="s">
        <v>65</v>
      </c>
      <c r="M1709" t="s">
        <v>188</v>
      </c>
      <c r="N1709" t="s">
        <v>91</v>
      </c>
      <c r="O1709" t="s">
        <v>141</v>
      </c>
      <c r="P1709" t="s">
        <v>67</v>
      </c>
      <c r="Q1709">
        <v>143</v>
      </c>
      <c r="R1709" t="s">
        <v>40</v>
      </c>
      <c r="S1709" t="e" vm="87">
        <f>_FV(-1,"85")</f>
        <v>#VALUE!</v>
      </c>
      <c r="T1709" t="s">
        <v>67</v>
      </c>
    </row>
    <row r="1710" spans="1:20" x14ac:dyDescent="0.3">
      <c r="A1710" t="s">
        <v>20</v>
      </c>
      <c r="B1710" s="1">
        <v>43581</v>
      </c>
      <c r="C1710">
        <v>8</v>
      </c>
      <c r="D1710" t="s">
        <v>118</v>
      </c>
      <c r="E1710" t="s">
        <v>148</v>
      </c>
      <c r="F1710" t="s">
        <v>88</v>
      </c>
      <c r="G1710">
        <v>94</v>
      </c>
      <c r="H1710">
        <v>94</v>
      </c>
      <c r="I1710">
        <v>93</v>
      </c>
      <c r="J1710" t="s">
        <v>109</v>
      </c>
      <c r="K1710" t="s">
        <v>109</v>
      </c>
      <c r="L1710" t="s">
        <v>73</v>
      </c>
      <c r="M1710" t="s">
        <v>328</v>
      </c>
      <c r="N1710" t="s">
        <v>188</v>
      </c>
      <c r="O1710" t="s">
        <v>90</v>
      </c>
      <c r="P1710" t="s">
        <v>133</v>
      </c>
      <c r="Q1710">
        <v>133</v>
      </c>
      <c r="R1710" t="s">
        <v>176</v>
      </c>
      <c r="S1710" t="e" vm="16">
        <f>_FV(-1,"39")</f>
        <v>#VALUE!</v>
      </c>
      <c r="T1710" t="s">
        <v>26</v>
      </c>
    </row>
    <row r="1711" spans="1:20" x14ac:dyDescent="0.3">
      <c r="A1711" t="s">
        <v>20</v>
      </c>
      <c r="B1711" s="1">
        <v>43581</v>
      </c>
      <c r="C1711">
        <v>10</v>
      </c>
      <c r="D1711" t="s">
        <v>118</v>
      </c>
      <c r="E1711" t="s">
        <v>118</v>
      </c>
      <c r="F1711" t="s">
        <v>95</v>
      </c>
      <c r="G1711">
        <v>94</v>
      </c>
      <c r="H1711">
        <v>94</v>
      </c>
      <c r="I1711">
        <v>94</v>
      </c>
      <c r="J1711" t="s">
        <v>80</v>
      </c>
      <c r="K1711" t="s">
        <v>80</v>
      </c>
      <c r="L1711" t="s">
        <v>119</v>
      </c>
      <c r="M1711" t="s">
        <v>311</v>
      </c>
      <c r="N1711" t="s">
        <v>312</v>
      </c>
      <c r="O1711" t="s">
        <v>91</v>
      </c>
      <c r="P1711" t="s">
        <v>133</v>
      </c>
      <c r="Q1711">
        <v>139</v>
      </c>
      <c r="R1711" t="s">
        <v>112</v>
      </c>
      <c r="S1711" t="s">
        <v>1247</v>
      </c>
      <c r="T1711" t="s">
        <v>1248</v>
      </c>
    </row>
    <row r="1712" spans="1:20" x14ac:dyDescent="0.3">
      <c r="A1712" t="s">
        <v>20</v>
      </c>
      <c r="B1712" s="1">
        <v>43581</v>
      </c>
      <c r="C1712">
        <v>9</v>
      </c>
      <c r="D1712" t="s">
        <v>95</v>
      </c>
      <c r="E1712" t="s">
        <v>118</v>
      </c>
      <c r="F1712" t="s">
        <v>95</v>
      </c>
      <c r="G1712">
        <v>94</v>
      </c>
      <c r="H1712">
        <v>94</v>
      </c>
      <c r="I1712">
        <v>94</v>
      </c>
      <c r="J1712" t="s">
        <v>119</v>
      </c>
      <c r="K1712" t="s">
        <v>80</v>
      </c>
      <c r="L1712" t="s">
        <v>119</v>
      </c>
      <c r="M1712" t="s">
        <v>193</v>
      </c>
      <c r="N1712" t="s">
        <v>315</v>
      </c>
      <c r="O1712" t="s">
        <v>141</v>
      </c>
      <c r="P1712" t="s">
        <v>115</v>
      </c>
      <c r="Q1712">
        <v>125</v>
      </c>
      <c r="R1712" t="s">
        <v>92</v>
      </c>
      <c r="S1712" t="e" vm="88">
        <f>_FV(0,"76")</f>
        <v>#VALUE!</v>
      </c>
      <c r="T1712" t="s">
        <v>259</v>
      </c>
    </row>
    <row r="1713" spans="1:20" x14ac:dyDescent="0.3">
      <c r="A1713" t="s">
        <v>20</v>
      </c>
      <c r="B1713" s="1">
        <v>43581</v>
      </c>
      <c r="C1713">
        <v>11</v>
      </c>
      <c r="D1713" t="s">
        <v>333</v>
      </c>
      <c r="E1713" t="s">
        <v>286</v>
      </c>
      <c r="F1713" t="s">
        <v>88</v>
      </c>
      <c r="G1713">
        <v>92</v>
      </c>
      <c r="H1713">
        <v>94</v>
      </c>
      <c r="I1713">
        <v>92</v>
      </c>
      <c r="J1713" t="s">
        <v>118</v>
      </c>
      <c r="K1713" t="s">
        <v>135</v>
      </c>
      <c r="L1713" t="s">
        <v>109</v>
      </c>
      <c r="M1713" t="s">
        <v>312</v>
      </c>
      <c r="N1713" t="s">
        <v>306</v>
      </c>
      <c r="O1713" t="s">
        <v>311</v>
      </c>
      <c r="P1713" t="s">
        <v>138</v>
      </c>
      <c r="Q1713">
        <v>151</v>
      </c>
      <c r="R1713" t="s">
        <v>104</v>
      </c>
      <c r="S1713" t="s">
        <v>1249</v>
      </c>
      <c r="T1713" t="s">
        <v>26</v>
      </c>
    </row>
    <row r="1714" spans="1:20" x14ac:dyDescent="0.3">
      <c r="A1714" t="s">
        <v>20</v>
      </c>
      <c r="B1714" s="1">
        <v>43581</v>
      </c>
      <c r="C1714">
        <v>12</v>
      </c>
      <c r="D1714" t="s">
        <v>302</v>
      </c>
      <c r="E1714" t="s">
        <v>206</v>
      </c>
      <c r="F1714" t="s">
        <v>157</v>
      </c>
      <c r="G1714">
        <v>82</v>
      </c>
      <c r="H1714">
        <v>92</v>
      </c>
      <c r="I1714">
        <v>82</v>
      </c>
      <c r="J1714" t="s">
        <v>95</v>
      </c>
      <c r="K1714" t="s">
        <v>72</v>
      </c>
      <c r="L1714" t="s">
        <v>63</v>
      </c>
      <c r="M1714" t="s">
        <v>308</v>
      </c>
      <c r="N1714" t="s">
        <v>308</v>
      </c>
      <c r="O1714" t="s">
        <v>312</v>
      </c>
      <c r="P1714" t="s">
        <v>83</v>
      </c>
      <c r="Q1714">
        <v>178</v>
      </c>
      <c r="R1714" t="s">
        <v>170</v>
      </c>
      <c r="S1714" t="s">
        <v>1250</v>
      </c>
      <c r="T1714" t="s">
        <v>26</v>
      </c>
    </row>
    <row r="1715" spans="1:20" x14ac:dyDescent="0.3">
      <c r="A1715" t="s">
        <v>20</v>
      </c>
      <c r="B1715" s="1">
        <v>43581</v>
      </c>
      <c r="C1715">
        <v>13</v>
      </c>
      <c r="D1715" t="s">
        <v>302</v>
      </c>
      <c r="E1715" t="s">
        <v>196</v>
      </c>
      <c r="F1715" t="s">
        <v>285</v>
      </c>
      <c r="G1715">
        <v>79</v>
      </c>
      <c r="H1715">
        <v>83</v>
      </c>
      <c r="I1715">
        <v>79</v>
      </c>
      <c r="J1715" t="s">
        <v>80</v>
      </c>
      <c r="K1715" t="s">
        <v>62</v>
      </c>
      <c r="L1715" t="s">
        <v>109</v>
      </c>
      <c r="M1715" t="s">
        <v>363</v>
      </c>
      <c r="N1715" t="s">
        <v>363</v>
      </c>
      <c r="O1715" t="s">
        <v>308</v>
      </c>
      <c r="P1715" t="s">
        <v>176</v>
      </c>
      <c r="Q1715">
        <v>183</v>
      </c>
      <c r="R1715" t="s">
        <v>305</v>
      </c>
      <c r="S1715" t="s">
        <v>466</v>
      </c>
      <c r="T1715" t="s">
        <v>26</v>
      </c>
    </row>
    <row r="1716" spans="1:20" x14ac:dyDescent="0.3">
      <c r="A1716" t="s">
        <v>20</v>
      </c>
      <c r="B1716" s="1">
        <v>43581</v>
      </c>
      <c r="C1716">
        <v>14</v>
      </c>
      <c r="D1716" t="s">
        <v>107</v>
      </c>
      <c r="E1716" t="s">
        <v>185</v>
      </c>
      <c r="F1716" t="s">
        <v>107</v>
      </c>
      <c r="G1716">
        <v>89</v>
      </c>
      <c r="H1716">
        <v>89</v>
      </c>
      <c r="I1716">
        <v>77</v>
      </c>
      <c r="J1716" t="s">
        <v>119</v>
      </c>
      <c r="K1716" t="s">
        <v>136</v>
      </c>
      <c r="L1716" t="s">
        <v>119</v>
      </c>
      <c r="M1716" t="s">
        <v>363</v>
      </c>
      <c r="N1716" t="s">
        <v>407</v>
      </c>
      <c r="O1716" t="s">
        <v>357</v>
      </c>
      <c r="P1716" t="s">
        <v>68</v>
      </c>
      <c r="Q1716">
        <v>223</v>
      </c>
      <c r="R1716" t="s">
        <v>102</v>
      </c>
      <c r="S1716" t="s">
        <v>1251</v>
      </c>
      <c r="T1716" t="s">
        <v>240</v>
      </c>
    </row>
    <row r="1717" spans="1:20" x14ac:dyDescent="0.3">
      <c r="A1717" t="s">
        <v>20</v>
      </c>
      <c r="B1717" s="1">
        <v>43581</v>
      </c>
      <c r="C1717">
        <v>15</v>
      </c>
      <c r="D1717" t="s">
        <v>186</v>
      </c>
      <c r="E1717" t="s">
        <v>186</v>
      </c>
      <c r="F1717" t="s">
        <v>149</v>
      </c>
      <c r="G1717">
        <v>84</v>
      </c>
      <c r="H1717">
        <v>92</v>
      </c>
      <c r="I1717">
        <v>84</v>
      </c>
      <c r="J1717" t="s">
        <v>107</v>
      </c>
      <c r="K1717" t="s">
        <v>108</v>
      </c>
      <c r="L1717" t="s">
        <v>65</v>
      </c>
      <c r="M1717" t="s">
        <v>306</v>
      </c>
      <c r="N1717" t="s">
        <v>363</v>
      </c>
      <c r="O1717" t="s">
        <v>306</v>
      </c>
      <c r="P1717" t="s">
        <v>70</v>
      </c>
      <c r="Q1717">
        <v>274</v>
      </c>
      <c r="R1717" t="s">
        <v>168</v>
      </c>
      <c r="S1717" t="s">
        <v>1252</v>
      </c>
      <c r="T1717" t="s">
        <v>127</v>
      </c>
    </row>
    <row r="1718" spans="1:20" x14ac:dyDescent="0.3">
      <c r="A1718" t="s">
        <v>20</v>
      </c>
      <c r="B1718" s="1">
        <v>43581</v>
      </c>
      <c r="C1718">
        <v>16</v>
      </c>
      <c r="D1718" t="s">
        <v>250</v>
      </c>
      <c r="E1718" t="s">
        <v>208</v>
      </c>
      <c r="F1718" t="s">
        <v>185</v>
      </c>
      <c r="G1718">
        <v>74</v>
      </c>
      <c r="H1718">
        <v>84</v>
      </c>
      <c r="I1718">
        <v>71</v>
      </c>
      <c r="J1718" t="s">
        <v>136</v>
      </c>
      <c r="K1718" t="s">
        <v>114</v>
      </c>
      <c r="L1718" t="s">
        <v>73</v>
      </c>
      <c r="M1718" t="s">
        <v>122</v>
      </c>
      <c r="N1718" t="s">
        <v>306</v>
      </c>
      <c r="O1718" t="s">
        <v>122</v>
      </c>
      <c r="P1718" t="s">
        <v>97</v>
      </c>
      <c r="Q1718">
        <v>164</v>
      </c>
      <c r="R1718" t="s">
        <v>84</v>
      </c>
      <c r="S1718" t="s">
        <v>1253</v>
      </c>
      <c r="T1718" t="s">
        <v>26</v>
      </c>
    </row>
    <row r="1719" spans="1:20" x14ac:dyDescent="0.3">
      <c r="A1719" t="s">
        <v>20</v>
      </c>
      <c r="B1719" s="1">
        <v>43581</v>
      </c>
      <c r="C1719">
        <v>17</v>
      </c>
      <c r="D1719" t="s">
        <v>261</v>
      </c>
      <c r="E1719" t="s">
        <v>258</v>
      </c>
      <c r="F1719" t="s">
        <v>256</v>
      </c>
      <c r="G1719">
        <v>73</v>
      </c>
      <c r="H1719">
        <v>80</v>
      </c>
      <c r="I1719">
        <v>65</v>
      </c>
      <c r="J1719" t="s">
        <v>109</v>
      </c>
      <c r="K1719" t="s">
        <v>88</v>
      </c>
      <c r="L1719" t="s">
        <v>100</v>
      </c>
      <c r="M1719" t="s">
        <v>82</v>
      </c>
      <c r="N1719" t="s">
        <v>122</v>
      </c>
      <c r="O1719" t="s">
        <v>82</v>
      </c>
      <c r="P1719" t="s">
        <v>112</v>
      </c>
      <c r="Q1719">
        <v>202</v>
      </c>
      <c r="R1719" t="s">
        <v>230</v>
      </c>
      <c r="S1719" t="s">
        <v>1254</v>
      </c>
      <c r="T1719" t="s">
        <v>26</v>
      </c>
    </row>
    <row r="1720" spans="1:20" x14ac:dyDescent="0.3">
      <c r="A1720" t="s">
        <v>20</v>
      </c>
      <c r="B1720" s="1">
        <v>43581</v>
      </c>
      <c r="C1720">
        <v>18</v>
      </c>
      <c r="D1720" t="s">
        <v>385</v>
      </c>
      <c r="E1720" t="s">
        <v>215</v>
      </c>
      <c r="F1720" t="s">
        <v>206</v>
      </c>
      <c r="G1720">
        <v>75</v>
      </c>
      <c r="H1720">
        <v>78</v>
      </c>
      <c r="I1720">
        <v>68</v>
      </c>
      <c r="J1720" t="s">
        <v>109</v>
      </c>
      <c r="K1720" t="s">
        <v>136</v>
      </c>
      <c r="L1720" t="s">
        <v>44</v>
      </c>
      <c r="M1720" t="s">
        <v>231</v>
      </c>
      <c r="N1720" t="s">
        <v>82</v>
      </c>
      <c r="O1720" t="s">
        <v>132</v>
      </c>
      <c r="P1720" t="s">
        <v>77</v>
      </c>
      <c r="Q1720">
        <v>236</v>
      </c>
      <c r="R1720" t="s">
        <v>102</v>
      </c>
      <c r="S1720" t="s">
        <v>1255</v>
      </c>
      <c r="T1720" t="s">
        <v>26</v>
      </c>
    </row>
    <row r="1721" spans="1:20" x14ac:dyDescent="0.3">
      <c r="A1721" t="s">
        <v>20</v>
      </c>
      <c r="B1721" s="1">
        <v>43581</v>
      </c>
      <c r="C1721">
        <v>19</v>
      </c>
      <c r="D1721" t="s">
        <v>185</v>
      </c>
      <c r="E1721" t="s">
        <v>385</v>
      </c>
      <c r="F1721" t="s">
        <v>206</v>
      </c>
      <c r="G1721">
        <v>76</v>
      </c>
      <c r="H1721">
        <v>76</v>
      </c>
      <c r="I1721">
        <v>71</v>
      </c>
      <c r="J1721" t="s">
        <v>119</v>
      </c>
      <c r="K1721" t="s">
        <v>65</v>
      </c>
      <c r="L1721" t="s">
        <v>345</v>
      </c>
      <c r="M1721" t="s">
        <v>66</v>
      </c>
      <c r="N1721" t="s">
        <v>254</v>
      </c>
      <c r="O1721" t="s">
        <v>66</v>
      </c>
      <c r="P1721" t="s">
        <v>77</v>
      </c>
      <c r="Q1721">
        <v>220</v>
      </c>
      <c r="R1721" t="s">
        <v>354</v>
      </c>
      <c r="S1721" t="s">
        <v>1256</v>
      </c>
      <c r="T1721" t="s">
        <v>26</v>
      </c>
    </row>
    <row r="1722" spans="1:20" x14ac:dyDescent="0.3">
      <c r="A1722" t="s">
        <v>20</v>
      </c>
      <c r="B1722" s="1">
        <v>43581</v>
      </c>
      <c r="C1722">
        <v>20</v>
      </c>
      <c r="D1722" t="s">
        <v>95</v>
      </c>
      <c r="E1722" t="s">
        <v>185</v>
      </c>
      <c r="F1722" t="s">
        <v>79</v>
      </c>
      <c r="G1722">
        <v>91</v>
      </c>
      <c r="H1722">
        <v>91</v>
      </c>
      <c r="I1722">
        <v>75</v>
      </c>
      <c r="J1722" t="s">
        <v>100</v>
      </c>
      <c r="K1722" t="s">
        <v>80</v>
      </c>
      <c r="L1722" t="s">
        <v>361</v>
      </c>
      <c r="M1722" t="s">
        <v>190</v>
      </c>
      <c r="N1722" t="s">
        <v>132</v>
      </c>
      <c r="O1722" t="s">
        <v>190</v>
      </c>
      <c r="P1722" t="s">
        <v>24</v>
      </c>
      <c r="Q1722">
        <v>206</v>
      </c>
      <c r="R1722" t="s">
        <v>931</v>
      </c>
      <c r="S1722" t="s">
        <v>1257</v>
      </c>
      <c r="T1722" t="s">
        <v>240</v>
      </c>
    </row>
    <row r="1723" spans="1:20" x14ac:dyDescent="0.3">
      <c r="A1723" t="s">
        <v>20</v>
      </c>
      <c r="B1723" s="1">
        <v>43581</v>
      </c>
      <c r="C1723">
        <v>21</v>
      </c>
      <c r="D1723" t="s">
        <v>22</v>
      </c>
      <c r="E1723" t="s">
        <v>95</v>
      </c>
      <c r="F1723" t="s">
        <v>136</v>
      </c>
      <c r="G1723">
        <v>93</v>
      </c>
      <c r="H1723">
        <v>93</v>
      </c>
      <c r="I1723">
        <v>91</v>
      </c>
      <c r="J1723" t="s">
        <v>99</v>
      </c>
      <c r="K1723" t="s">
        <v>28</v>
      </c>
      <c r="L1723" t="s">
        <v>89</v>
      </c>
      <c r="M1723" t="s">
        <v>66</v>
      </c>
      <c r="N1723" t="s">
        <v>66</v>
      </c>
      <c r="O1723" t="s">
        <v>298</v>
      </c>
      <c r="P1723" t="s">
        <v>111</v>
      </c>
      <c r="Q1723">
        <v>152</v>
      </c>
      <c r="R1723" t="s">
        <v>198</v>
      </c>
      <c r="S1723" t="s">
        <v>1258</v>
      </c>
      <c r="T1723" t="s">
        <v>222</v>
      </c>
    </row>
    <row r="1724" spans="1:20" x14ac:dyDescent="0.3">
      <c r="A1724" t="s">
        <v>20</v>
      </c>
      <c r="B1724" s="1">
        <v>43582</v>
      </c>
      <c r="C1724">
        <v>9</v>
      </c>
      <c r="D1724" t="s">
        <v>65</v>
      </c>
      <c r="E1724" t="s">
        <v>63</v>
      </c>
      <c r="F1724" t="s">
        <v>119</v>
      </c>
      <c r="G1724">
        <v>94</v>
      </c>
      <c r="H1724">
        <v>94</v>
      </c>
      <c r="I1724">
        <v>94</v>
      </c>
      <c r="J1724" t="s">
        <v>163</v>
      </c>
      <c r="K1724" t="s">
        <v>100</v>
      </c>
      <c r="L1724" t="s">
        <v>163</v>
      </c>
      <c r="M1724" t="s">
        <v>91</v>
      </c>
      <c r="N1724" t="s">
        <v>91</v>
      </c>
      <c r="O1724" t="s">
        <v>90</v>
      </c>
      <c r="P1724" t="s">
        <v>97</v>
      </c>
      <c r="Q1724">
        <v>172</v>
      </c>
      <c r="R1724" t="s">
        <v>151</v>
      </c>
      <c r="S1724" t="e" vm="63">
        <f>_FV(-1,"11")</f>
        <v>#VALUE!</v>
      </c>
      <c r="T1724" t="s">
        <v>270</v>
      </c>
    </row>
    <row r="1725" spans="1:20" x14ac:dyDescent="0.3">
      <c r="A1725" t="s">
        <v>20</v>
      </c>
      <c r="B1725" s="1">
        <v>43582</v>
      </c>
      <c r="C1725">
        <v>12</v>
      </c>
      <c r="D1725" t="s">
        <v>114</v>
      </c>
      <c r="E1725" t="s">
        <v>156</v>
      </c>
      <c r="F1725" t="s">
        <v>80</v>
      </c>
      <c r="G1725">
        <v>83</v>
      </c>
      <c r="H1725">
        <v>94</v>
      </c>
      <c r="I1725">
        <v>83</v>
      </c>
      <c r="J1725" t="s">
        <v>36</v>
      </c>
      <c r="K1725" t="s">
        <v>87</v>
      </c>
      <c r="L1725" t="s">
        <v>345</v>
      </c>
      <c r="M1725" t="s">
        <v>407</v>
      </c>
      <c r="N1725" t="s">
        <v>407</v>
      </c>
      <c r="O1725" t="s">
        <v>353</v>
      </c>
      <c r="P1725" t="s">
        <v>101</v>
      </c>
      <c r="Q1725">
        <v>138</v>
      </c>
      <c r="R1725" t="s">
        <v>440</v>
      </c>
      <c r="S1725" t="s">
        <v>1259</v>
      </c>
      <c r="T1725" t="s">
        <v>26</v>
      </c>
    </row>
    <row r="1726" spans="1:20" x14ac:dyDescent="0.3">
      <c r="A1726" t="s">
        <v>20</v>
      </c>
      <c r="B1726" s="1">
        <v>43582</v>
      </c>
      <c r="C1726">
        <v>4</v>
      </c>
      <c r="D1726" t="s">
        <v>79</v>
      </c>
      <c r="E1726" t="s">
        <v>95</v>
      </c>
      <c r="F1726" t="s">
        <v>79</v>
      </c>
      <c r="G1726">
        <v>93</v>
      </c>
      <c r="H1726">
        <v>93</v>
      </c>
      <c r="I1726">
        <v>93</v>
      </c>
      <c r="J1726" t="s">
        <v>28</v>
      </c>
      <c r="K1726" t="s">
        <v>28</v>
      </c>
      <c r="L1726" t="s">
        <v>81</v>
      </c>
      <c r="M1726" t="s">
        <v>315</v>
      </c>
      <c r="N1726" t="s">
        <v>306</v>
      </c>
      <c r="O1726" t="s">
        <v>315</v>
      </c>
      <c r="P1726" t="s">
        <v>67</v>
      </c>
      <c r="Q1726">
        <v>123</v>
      </c>
      <c r="R1726" t="s">
        <v>154</v>
      </c>
      <c r="S1726" t="e" vm="24">
        <f>_FV(-1,"02")</f>
        <v>#VALUE!</v>
      </c>
      <c r="T1726" t="s">
        <v>26</v>
      </c>
    </row>
    <row r="1727" spans="1:20" x14ac:dyDescent="0.3">
      <c r="A1727" t="s">
        <v>20</v>
      </c>
      <c r="B1727" s="1">
        <v>43582</v>
      </c>
      <c r="C1727">
        <v>7</v>
      </c>
      <c r="D1727" t="s">
        <v>63</v>
      </c>
      <c r="E1727" t="s">
        <v>87</v>
      </c>
      <c r="F1727" t="s">
        <v>80</v>
      </c>
      <c r="G1727">
        <v>94</v>
      </c>
      <c r="H1727">
        <v>94</v>
      </c>
      <c r="I1727">
        <v>94</v>
      </c>
      <c r="J1727" t="s">
        <v>100</v>
      </c>
      <c r="K1727" t="s">
        <v>99</v>
      </c>
      <c r="L1727" t="s">
        <v>89</v>
      </c>
      <c r="M1727" t="s">
        <v>96</v>
      </c>
      <c r="N1727" t="s">
        <v>142</v>
      </c>
      <c r="O1727" t="s">
        <v>96</v>
      </c>
      <c r="P1727" t="s">
        <v>178</v>
      </c>
      <c r="Q1727">
        <v>81</v>
      </c>
      <c r="R1727" t="s">
        <v>60</v>
      </c>
      <c r="S1727" t="e" vm="54">
        <f>_FV(-2,"21")</f>
        <v>#VALUE!</v>
      </c>
      <c r="T1727" t="s">
        <v>26</v>
      </c>
    </row>
    <row r="1728" spans="1:20" x14ac:dyDescent="0.3">
      <c r="A1728" t="s">
        <v>20</v>
      </c>
      <c r="B1728" s="1">
        <v>43582</v>
      </c>
      <c r="C1728">
        <v>3</v>
      </c>
      <c r="D1728" t="s">
        <v>95</v>
      </c>
      <c r="E1728" t="s">
        <v>135</v>
      </c>
      <c r="F1728" t="s">
        <v>95</v>
      </c>
      <c r="G1728">
        <v>93</v>
      </c>
      <c r="H1728">
        <v>93</v>
      </c>
      <c r="I1728">
        <v>92</v>
      </c>
      <c r="J1728" t="s">
        <v>28</v>
      </c>
      <c r="K1728" t="s">
        <v>63</v>
      </c>
      <c r="L1728" t="s">
        <v>28</v>
      </c>
      <c r="M1728" t="s">
        <v>306</v>
      </c>
      <c r="N1728" t="s">
        <v>276</v>
      </c>
      <c r="O1728" t="s">
        <v>306</v>
      </c>
      <c r="P1728" t="s">
        <v>138</v>
      </c>
      <c r="Q1728">
        <v>152</v>
      </c>
      <c r="R1728" t="s">
        <v>217</v>
      </c>
      <c r="S1728" t="e" vm="11">
        <f>_FV(0,"66")</f>
        <v>#VALUE!</v>
      </c>
      <c r="T1728" t="s">
        <v>174</v>
      </c>
    </row>
    <row r="1729" spans="1:20" x14ac:dyDescent="0.3">
      <c r="A1729" t="s">
        <v>20</v>
      </c>
      <c r="B1729" s="1">
        <v>43582</v>
      </c>
      <c r="C1729">
        <v>22</v>
      </c>
      <c r="D1729" t="s">
        <v>121</v>
      </c>
      <c r="E1729" t="s">
        <v>228</v>
      </c>
      <c r="F1729" t="s">
        <v>148</v>
      </c>
      <c r="G1729">
        <v>91</v>
      </c>
      <c r="H1729">
        <v>91</v>
      </c>
      <c r="I1729">
        <v>82</v>
      </c>
      <c r="J1729" t="s">
        <v>65</v>
      </c>
      <c r="K1729" t="s">
        <v>79</v>
      </c>
      <c r="L1729" t="s">
        <v>28</v>
      </c>
      <c r="M1729" t="s">
        <v>227</v>
      </c>
      <c r="N1729" t="s">
        <v>227</v>
      </c>
      <c r="O1729" t="s">
        <v>59</v>
      </c>
      <c r="P1729" t="s">
        <v>134</v>
      </c>
      <c r="Q1729">
        <v>140</v>
      </c>
      <c r="R1729" t="s">
        <v>289</v>
      </c>
      <c r="S1729" t="s">
        <v>1260</v>
      </c>
      <c r="T1729" t="s">
        <v>101</v>
      </c>
    </row>
    <row r="1730" spans="1:20" x14ac:dyDescent="0.3">
      <c r="A1730" t="s">
        <v>20</v>
      </c>
      <c r="B1730" s="1">
        <v>43582</v>
      </c>
      <c r="C1730">
        <v>23</v>
      </c>
      <c r="D1730" t="s">
        <v>148</v>
      </c>
      <c r="E1730" t="s">
        <v>121</v>
      </c>
      <c r="F1730" t="s">
        <v>148</v>
      </c>
      <c r="G1730">
        <v>93</v>
      </c>
      <c r="H1730">
        <v>93</v>
      </c>
      <c r="I1730">
        <v>91</v>
      </c>
      <c r="J1730" t="s">
        <v>109</v>
      </c>
      <c r="K1730" t="s">
        <v>80</v>
      </c>
      <c r="L1730" t="s">
        <v>119</v>
      </c>
      <c r="M1730" t="s">
        <v>123</v>
      </c>
      <c r="N1730" t="s">
        <v>123</v>
      </c>
      <c r="O1730" t="s">
        <v>227</v>
      </c>
      <c r="P1730" t="s">
        <v>70</v>
      </c>
      <c r="Q1730">
        <v>129</v>
      </c>
      <c r="R1730" t="s">
        <v>287</v>
      </c>
      <c r="S1730" t="e" vm="75">
        <f>_FV(-2,"72")</f>
        <v>#VALUE!</v>
      </c>
      <c r="T1730" t="s">
        <v>270</v>
      </c>
    </row>
    <row r="1731" spans="1:20" x14ac:dyDescent="0.3">
      <c r="A1731" t="s">
        <v>20</v>
      </c>
      <c r="B1731" s="1">
        <v>43582</v>
      </c>
      <c r="C1731">
        <v>0</v>
      </c>
      <c r="D1731" t="s">
        <v>148</v>
      </c>
      <c r="E1731" t="s">
        <v>148</v>
      </c>
      <c r="F1731" t="s">
        <v>62</v>
      </c>
      <c r="G1731">
        <v>94</v>
      </c>
      <c r="H1731">
        <v>94</v>
      </c>
      <c r="I1731">
        <v>94</v>
      </c>
      <c r="J1731" t="s">
        <v>80</v>
      </c>
      <c r="K1731" t="s">
        <v>63</v>
      </c>
      <c r="L1731" t="s">
        <v>65</v>
      </c>
      <c r="M1731" t="s">
        <v>122</v>
      </c>
      <c r="N1731" t="s">
        <v>122</v>
      </c>
      <c r="O1731" t="s">
        <v>82</v>
      </c>
      <c r="P1731" t="s">
        <v>473</v>
      </c>
      <c r="Q1731">
        <v>140</v>
      </c>
      <c r="R1731" t="s">
        <v>86</v>
      </c>
      <c r="S1731" t="e" vm="76">
        <f>_FV(-2,"61")</f>
        <v>#VALUE!</v>
      </c>
      <c r="T1731" t="s">
        <v>26</v>
      </c>
    </row>
    <row r="1732" spans="1:20" x14ac:dyDescent="0.3">
      <c r="A1732" t="s">
        <v>20</v>
      </c>
      <c r="B1732" s="1">
        <v>43582</v>
      </c>
      <c r="C1732">
        <v>1</v>
      </c>
      <c r="D1732" t="s">
        <v>272</v>
      </c>
      <c r="E1732" t="s">
        <v>272</v>
      </c>
      <c r="F1732" t="s">
        <v>118</v>
      </c>
      <c r="G1732">
        <v>90</v>
      </c>
      <c r="H1732">
        <v>94</v>
      </c>
      <c r="I1732">
        <v>90</v>
      </c>
      <c r="J1732" t="s">
        <v>136</v>
      </c>
      <c r="K1732" t="s">
        <v>22</v>
      </c>
      <c r="L1732" t="s">
        <v>109</v>
      </c>
      <c r="M1732" t="s">
        <v>244</v>
      </c>
      <c r="N1732" t="s">
        <v>244</v>
      </c>
      <c r="O1732" t="s">
        <v>122</v>
      </c>
      <c r="P1732" t="s">
        <v>97</v>
      </c>
      <c r="Q1732">
        <v>203</v>
      </c>
      <c r="R1732" t="s">
        <v>84</v>
      </c>
      <c r="S1732" t="e" vm="97">
        <f>_FV(-1,"00")</f>
        <v>#VALUE!</v>
      </c>
      <c r="T1732" t="s">
        <v>26</v>
      </c>
    </row>
    <row r="1733" spans="1:20" x14ac:dyDescent="0.3">
      <c r="A1733" t="s">
        <v>20</v>
      </c>
      <c r="B1733" s="1">
        <v>43582</v>
      </c>
      <c r="C1733">
        <v>2</v>
      </c>
      <c r="D1733" t="s">
        <v>71</v>
      </c>
      <c r="E1733" t="s">
        <v>272</v>
      </c>
      <c r="F1733" t="s">
        <v>71</v>
      </c>
      <c r="G1733">
        <v>92</v>
      </c>
      <c r="H1733">
        <v>92</v>
      </c>
      <c r="I1733">
        <v>90</v>
      </c>
      <c r="J1733" t="s">
        <v>80</v>
      </c>
      <c r="K1733" t="s">
        <v>136</v>
      </c>
      <c r="L1733" t="s">
        <v>109</v>
      </c>
      <c r="M1733" t="s">
        <v>306</v>
      </c>
      <c r="N1733" t="s">
        <v>306</v>
      </c>
      <c r="O1733" t="s">
        <v>244</v>
      </c>
      <c r="P1733" t="s">
        <v>67</v>
      </c>
      <c r="Q1733">
        <v>147</v>
      </c>
      <c r="R1733" t="s">
        <v>170</v>
      </c>
      <c r="S1733" t="s">
        <v>1261</v>
      </c>
      <c r="T1733" t="s">
        <v>26</v>
      </c>
    </row>
    <row r="1734" spans="1:20" x14ac:dyDescent="0.3">
      <c r="A1734" t="s">
        <v>20</v>
      </c>
      <c r="B1734" s="1">
        <v>43582</v>
      </c>
      <c r="C1734">
        <v>5</v>
      </c>
      <c r="D1734" t="s">
        <v>63</v>
      </c>
      <c r="E1734" t="s">
        <v>79</v>
      </c>
      <c r="F1734" t="s">
        <v>63</v>
      </c>
      <c r="G1734">
        <v>94</v>
      </c>
      <c r="H1734">
        <v>94</v>
      </c>
      <c r="I1734">
        <v>93</v>
      </c>
      <c r="J1734" t="s">
        <v>100</v>
      </c>
      <c r="K1734" t="s">
        <v>81</v>
      </c>
      <c r="L1734" t="s">
        <v>89</v>
      </c>
      <c r="M1734" t="s">
        <v>141</v>
      </c>
      <c r="N1734" t="s">
        <v>315</v>
      </c>
      <c r="O1734" t="s">
        <v>141</v>
      </c>
      <c r="P1734" t="s">
        <v>133</v>
      </c>
      <c r="Q1734">
        <v>86</v>
      </c>
      <c r="R1734" t="s">
        <v>77</v>
      </c>
      <c r="S1734" t="e" vm="39">
        <f>_FV(-2,"46")</f>
        <v>#VALUE!</v>
      </c>
      <c r="T1734" t="s">
        <v>26</v>
      </c>
    </row>
    <row r="1735" spans="1:20" x14ac:dyDescent="0.3">
      <c r="A1735" t="s">
        <v>20</v>
      </c>
      <c r="B1735" s="1">
        <v>43582</v>
      </c>
      <c r="C1735">
        <v>6</v>
      </c>
      <c r="D1735" t="s">
        <v>80</v>
      </c>
      <c r="E1735" t="s">
        <v>63</v>
      </c>
      <c r="F1735" t="s">
        <v>80</v>
      </c>
      <c r="G1735">
        <v>94</v>
      </c>
      <c r="H1735">
        <v>94</v>
      </c>
      <c r="I1735">
        <v>94</v>
      </c>
      <c r="J1735" t="s">
        <v>89</v>
      </c>
      <c r="K1735" t="s">
        <v>100</v>
      </c>
      <c r="L1735" t="s">
        <v>89</v>
      </c>
      <c r="M1735" t="s">
        <v>142</v>
      </c>
      <c r="N1735" t="s">
        <v>141</v>
      </c>
      <c r="O1735" t="s">
        <v>142</v>
      </c>
      <c r="P1735" t="s">
        <v>105</v>
      </c>
      <c r="Q1735">
        <v>99</v>
      </c>
      <c r="R1735" t="s">
        <v>60</v>
      </c>
      <c r="S1735" t="e" vm="25">
        <f>_FV(-3,"37")</f>
        <v>#VALUE!</v>
      </c>
      <c r="T1735" t="s">
        <v>26</v>
      </c>
    </row>
    <row r="1736" spans="1:20" x14ac:dyDescent="0.3">
      <c r="A1736" t="s">
        <v>20</v>
      </c>
      <c r="B1736" s="1">
        <v>43582</v>
      </c>
      <c r="C1736">
        <v>8</v>
      </c>
      <c r="D1736" t="s">
        <v>80</v>
      </c>
      <c r="E1736" t="s">
        <v>87</v>
      </c>
      <c r="F1736" t="s">
        <v>109</v>
      </c>
      <c r="G1736">
        <v>94</v>
      </c>
      <c r="H1736">
        <v>94</v>
      </c>
      <c r="I1736">
        <v>94</v>
      </c>
      <c r="J1736" t="s">
        <v>89</v>
      </c>
      <c r="K1736" t="s">
        <v>81</v>
      </c>
      <c r="L1736" t="s">
        <v>89</v>
      </c>
      <c r="M1736" t="s">
        <v>90</v>
      </c>
      <c r="N1736" t="s">
        <v>90</v>
      </c>
      <c r="O1736" t="s">
        <v>96</v>
      </c>
      <c r="P1736" t="s">
        <v>67</v>
      </c>
      <c r="Q1736">
        <v>150</v>
      </c>
      <c r="R1736" t="s">
        <v>104</v>
      </c>
      <c r="S1736" t="e" vm="2">
        <f>_FV(-1,"07")</f>
        <v>#VALUE!</v>
      </c>
      <c r="T1736" t="s">
        <v>270</v>
      </c>
    </row>
    <row r="1737" spans="1:20" x14ac:dyDescent="0.3">
      <c r="A1737" t="s">
        <v>20</v>
      </c>
      <c r="B1737" s="1">
        <v>43582</v>
      </c>
      <c r="C1737">
        <v>13</v>
      </c>
      <c r="D1737" t="s">
        <v>236</v>
      </c>
      <c r="E1737" t="s">
        <v>265</v>
      </c>
      <c r="F1737" t="s">
        <v>114</v>
      </c>
      <c r="G1737">
        <v>79</v>
      </c>
      <c r="H1737">
        <v>84</v>
      </c>
      <c r="I1737">
        <v>78</v>
      </c>
      <c r="J1737" t="s">
        <v>89</v>
      </c>
      <c r="K1737" t="s">
        <v>81</v>
      </c>
      <c r="L1737" t="s">
        <v>361</v>
      </c>
      <c r="M1737" t="s">
        <v>433</v>
      </c>
      <c r="N1737" t="s">
        <v>422</v>
      </c>
      <c r="O1737" t="s">
        <v>407</v>
      </c>
      <c r="P1737" t="s">
        <v>134</v>
      </c>
      <c r="Q1737">
        <v>133</v>
      </c>
      <c r="R1737" t="s">
        <v>151</v>
      </c>
      <c r="S1737" t="s">
        <v>1042</v>
      </c>
      <c r="T1737" t="s">
        <v>26</v>
      </c>
    </row>
    <row r="1738" spans="1:20" x14ac:dyDescent="0.3">
      <c r="A1738" t="s">
        <v>20</v>
      </c>
      <c r="B1738" s="1">
        <v>43582</v>
      </c>
      <c r="C1738">
        <v>10</v>
      </c>
      <c r="D1738" t="s">
        <v>81</v>
      </c>
      <c r="E1738" t="s">
        <v>65</v>
      </c>
      <c r="F1738" t="s">
        <v>99</v>
      </c>
      <c r="G1738">
        <v>94</v>
      </c>
      <c r="H1738">
        <v>94</v>
      </c>
      <c r="I1738">
        <v>94</v>
      </c>
      <c r="J1738" t="s">
        <v>35</v>
      </c>
      <c r="K1738" t="s">
        <v>163</v>
      </c>
      <c r="L1738" t="s">
        <v>216</v>
      </c>
      <c r="M1738" t="s">
        <v>23</v>
      </c>
      <c r="N1738" t="s">
        <v>23</v>
      </c>
      <c r="O1738" t="s">
        <v>91</v>
      </c>
      <c r="P1738" t="s">
        <v>77</v>
      </c>
      <c r="Q1738">
        <v>150</v>
      </c>
      <c r="R1738" t="s">
        <v>84</v>
      </c>
      <c r="S1738" t="s">
        <v>1262</v>
      </c>
      <c r="T1738" t="s">
        <v>115</v>
      </c>
    </row>
    <row r="1739" spans="1:20" x14ac:dyDescent="0.3">
      <c r="A1739" t="s">
        <v>20</v>
      </c>
      <c r="B1739" s="1">
        <v>43582</v>
      </c>
      <c r="C1739">
        <v>11</v>
      </c>
      <c r="D1739" t="s">
        <v>80</v>
      </c>
      <c r="E1739" t="s">
        <v>63</v>
      </c>
      <c r="F1739" t="s">
        <v>81</v>
      </c>
      <c r="G1739">
        <v>94</v>
      </c>
      <c r="H1739">
        <v>94</v>
      </c>
      <c r="I1739">
        <v>94</v>
      </c>
      <c r="J1739" t="s">
        <v>89</v>
      </c>
      <c r="K1739" t="s">
        <v>100</v>
      </c>
      <c r="L1739" t="s">
        <v>35</v>
      </c>
      <c r="M1739" t="s">
        <v>353</v>
      </c>
      <c r="N1739" t="s">
        <v>353</v>
      </c>
      <c r="O1739" t="s">
        <v>23</v>
      </c>
      <c r="P1739" t="s">
        <v>268</v>
      </c>
      <c r="Q1739">
        <v>164</v>
      </c>
      <c r="R1739" t="s">
        <v>145</v>
      </c>
      <c r="S1739" t="s">
        <v>1263</v>
      </c>
      <c r="T1739" t="s">
        <v>26</v>
      </c>
    </row>
    <row r="1740" spans="1:20" x14ac:dyDescent="0.3">
      <c r="A1740" t="s">
        <v>20</v>
      </c>
      <c r="B1740" s="1">
        <v>43582</v>
      </c>
      <c r="C1740">
        <v>14</v>
      </c>
      <c r="D1740" t="s">
        <v>256</v>
      </c>
      <c r="E1740" t="s">
        <v>275</v>
      </c>
      <c r="F1740" t="s">
        <v>236</v>
      </c>
      <c r="G1740">
        <v>73</v>
      </c>
      <c r="H1740">
        <v>80</v>
      </c>
      <c r="I1740">
        <v>72</v>
      </c>
      <c r="J1740" t="s">
        <v>99</v>
      </c>
      <c r="K1740" t="s">
        <v>73</v>
      </c>
      <c r="L1740" t="s">
        <v>44</v>
      </c>
      <c r="M1740" t="s">
        <v>357</v>
      </c>
      <c r="N1740" t="s">
        <v>422</v>
      </c>
      <c r="O1740" t="s">
        <v>357</v>
      </c>
      <c r="P1740" t="s">
        <v>134</v>
      </c>
      <c r="Q1740">
        <v>149</v>
      </c>
      <c r="R1740" t="s">
        <v>84</v>
      </c>
      <c r="S1740" t="s">
        <v>469</v>
      </c>
      <c r="T1740" t="s">
        <v>26</v>
      </c>
    </row>
    <row r="1741" spans="1:20" x14ac:dyDescent="0.3">
      <c r="A1741" t="s">
        <v>20</v>
      </c>
      <c r="B1741" s="1">
        <v>43582</v>
      </c>
      <c r="C1741">
        <v>15</v>
      </c>
      <c r="D1741" t="s">
        <v>243</v>
      </c>
      <c r="E1741" t="s">
        <v>243</v>
      </c>
      <c r="F1741" t="s">
        <v>256</v>
      </c>
      <c r="G1741">
        <v>68</v>
      </c>
      <c r="H1741">
        <v>74</v>
      </c>
      <c r="I1741">
        <v>68</v>
      </c>
      <c r="J1741" t="s">
        <v>100</v>
      </c>
      <c r="K1741" t="s">
        <v>119</v>
      </c>
      <c r="L1741" t="s">
        <v>44</v>
      </c>
      <c r="M1741" t="s">
        <v>276</v>
      </c>
      <c r="N1741" t="s">
        <v>357</v>
      </c>
      <c r="O1741" t="s">
        <v>276</v>
      </c>
      <c r="P1741" t="s">
        <v>138</v>
      </c>
      <c r="Q1741">
        <v>152</v>
      </c>
      <c r="R1741" t="s">
        <v>217</v>
      </c>
      <c r="S1741" t="s">
        <v>1264</v>
      </c>
      <c r="T1741" t="s">
        <v>26</v>
      </c>
    </row>
    <row r="1742" spans="1:20" x14ac:dyDescent="0.3">
      <c r="A1742" t="s">
        <v>20</v>
      </c>
      <c r="B1742" s="1">
        <v>43582</v>
      </c>
      <c r="C1742">
        <v>16</v>
      </c>
      <c r="D1742" t="s">
        <v>21</v>
      </c>
      <c r="E1742" t="s">
        <v>47</v>
      </c>
      <c r="F1742" t="s">
        <v>27</v>
      </c>
      <c r="G1742">
        <v>62</v>
      </c>
      <c r="H1742">
        <v>70</v>
      </c>
      <c r="I1742">
        <v>61</v>
      </c>
      <c r="J1742" t="s">
        <v>216</v>
      </c>
      <c r="K1742" t="s">
        <v>63</v>
      </c>
      <c r="L1742" t="s">
        <v>373</v>
      </c>
      <c r="M1742" t="s">
        <v>188</v>
      </c>
      <c r="N1742" t="s">
        <v>276</v>
      </c>
      <c r="O1742" t="s">
        <v>188</v>
      </c>
      <c r="P1742" t="s">
        <v>97</v>
      </c>
      <c r="Q1742">
        <v>158</v>
      </c>
      <c r="R1742" t="s">
        <v>151</v>
      </c>
      <c r="S1742" t="s">
        <v>1265</v>
      </c>
      <c r="T1742" t="s">
        <v>26</v>
      </c>
    </row>
    <row r="1743" spans="1:20" x14ac:dyDescent="0.3">
      <c r="A1743" t="s">
        <v>20</v>
      </c>
      <c r="B1743" s="1">
        <v>43582</v>
      </c>
      <c r="C1743">
        <v>17</v>
      </c>
      <c r="D1743" t="s">
        <v>201</v>
      </c>
      <c r="E1743" t="s">
        <v>392</v>
      </c>
      <c r="F1743" t="s">
        <v>205</v>
      </c>
      <c r="G1743">
        <v>63</v>
      </c>
      <c r="H1743">
        <v>68</v>
      </c>
      <c r="I1743">
        <v>61</v>
      </c>
      <c r="J1743" t="s">
        <v>49</v>
      </c>
      <c r="K1743" t="s">
        <v>65</v>
      </c>
      <c r="L1743" t="s">
        <v>377</v>
      </c>
      <c r="M1743" t="s">
        <v>150</v>
      </c>
      <c r="N1743" t="s">
        <v>188</v>
      </c>
      <c r="O1743" t="s">
        <v>150</v>
      </c>
      <c r="P1743" t="s">
        <v>138</v>
      </c>
      <c r="Q1743">
        <v>171</v>
      </c>
      <c r="R1743" t="s">
        <v>154</v>
      </c>
      <c r="S1743" t="s">
        <v>1266</v>
      </c>
      <c r="T1743" t="s">
        <v>26</v>
      </c>
    </row>
    <row r="1744" spans="1:20" x14ac:dyDescent="0.3">
      <c r="A1744" t="s">
        <v>20</v>
      </c>
      <c r="B1744" s="1">
        <v>43582</v>
      </c>
      <c r="C1744">
        <v>18</v>
      </c>
      <c r="D1744" t="s">
        <v>48</v>
      </c>
      <c r="E1744" t="s">
        <v>214</v>
      </c>
      <c r="F1744" t="s">
        <v>205</v>
      </c>
      <c r="G1744">
        <v>69</v>
      </c>
      <c r="H1744">
        <v>70</v>
      </c>
      <c r="I1744">
        <v>60</v>
      </c>
      <c r="J1744" t="s">
        <v>73</v>
      </c>
      <c r="K1744" t="s">
        <v>80</v>
      </c>
      <c r="L1744" t="s">
        <v>373</v>
      </c>
      <c r="M1744" t="s">
        <v>190</v>
      </c>
      <c r="N1744" t="s">
        <v>150</v>
      </c>
      <c r="O1744" t="s">
        <v>190</v>
      </c>
      <c r="P1744" t="s">
        <v>104</v>
      </c>
      <c r="Q1744">
        <v>221</v>
      </c>
      <c r="R1744" t="s">
        <v>230</v>
      </c>
      <c r="S1744" t="s">
        <v>1022</v>
      </c>
      <c r="T1744" t="s">
        <v>26</v>
      </c>
    </row>
    <row r="1745" spans="1:20" x14ac:dyDescent="0.3">
      <c r="A1745" t="s">
        <v>20</v>
      </c>
      <c r="B1745" s="1">
        <v>43582</v>
      </c>
      <c r="C1745">
        <v>19</v>
      </c>
      <c r="D1745" t="s">
        <v>233</v>
      </c>
      <c r="E1745" t="s">
        <v>335</v>
      </c>
      <c r="F1745" t="s">
        <v>233</v>
      </c>
      <c r="G1745">
        <v>84</v>
      </c>
      <c r="H1745">
        <v>86</v>
      </c>
      <c r="I1745">
        <v>69</v>
      </c>
      <c r="J1745" t="s">
        <v>65</v>
      </c>
      <c r="K1745" t="s">
        <v>79</v>
      </c>
      <c r="L1745" t="s">
        <v>28</v>
      </c>
      <c r="M1745" t="s">
        <v>52</v>
      </c>
      <c r="N1745" t="s">
        <v>190</v>
      </c>
      <c r="O1745" t="s">
        <v>52</v>
      </c>
      <c r="P1745" t="s">
        <v>124</v>
      </c>
      <c r="Q1745">
        <v>149</v>
      </c>
      <c r="R1745" t="s">
        <v>350</v>
      </c>
      <c r="S1745" t="s">
        <v>1267</v>
      </c>
      <c r="T1745" t="s">
        <v>270</v>
      </c>
    </row>
    <row r="1746" spans="1:20" x14ac:dyDescent="0.3">
      <c r="A1746" t="s">
        <v>20</v>
      </c>
      <c r="B1746" s="1">
        <v>43582</v>
      </c>
      <c r="C1746">
        <v>21</v>
      </c>
      <c r="D1746" t="s">
        <v>228</v>
      </c>
      <c r="E1746" t="s">
        <v>57</v>
      </c>
      <c r="F1746" t="s">
        <v>228</v>
      </c>
      <c r="G1746">
        <v>82</v>
      </c>
      <c r="H1746">
        <v>82</v>
      </c>
      <c r="I1746">
        <v>73</v>
      </c>
      <c r="J1746" t="s">
        <v>63</v>
      </c>
      <c r="K1746" t="s">
        <v>87</v>
      </c>
      <c r="L1746" t="s">
        <v>28</v>
      </c>
      <c r="M1746" t="s">
        <v>59</v>
      </c>
      <c r="N1746" t="s">
        <v>59</v>
      </c>
      <c r="O1746" t="s">
        <v>39</v>
      </c>
      <c r="P1746" t="s">
        <v>138</v>
      </c>
      <c r="Q1746">
        <v>93</v>
      </c>
      <c r="R1746" t="s">
        <v>182</v>
      </c>
      <c r="S1746" t="s">
        <v>1268</v>
      </c>
      <c r="T1746" t="s">
        <v>26</v>
      </c>
    </row>
    <row r="1747" spans="1:20" x14ac:dyDescent="0.3">
      <c r="A1747" t="s">
        <v>20</v>
      </c>
      <c r="B1747" s="1">
        <v>43582</v>
      </c>
      <c r="C1747">
        <v>20</v>
      </c>
      <c r="D1747" t="s">
        <v>204</v>
      </c>
      <c r="E1747" t="s">
        <v>57</v>
      </c>
      <c r="F1747" t="s">
        <v>233</v>
      </c>
      <c r="G1747">
        <v>75</v>
      </c>
      <c r="H1747">
        <v>85</v>
      </c>
      <c r="I1747">
        <v>75</v>
      </c>
      <c r="J1747" t="s">
        <v>63</v>
      </c>
      <c r="K1747" t="s">
        <v>79</v>
      </c>
      <c r="L1747" t="s">
        <v>65</v>
      </c>
      <c r="M1747" t="s">
        <v>39</v>
      </c>
      <c r="N1747" t="s">
        <v>52</v>
      </c>
      <c r="O1747" t="s">
        <v>51</v>
      </c>
      <c r="P1747" t="s">
        <v>83</v>
      </c>
      <c r="Q1747">
        <v>102</v>
      </c>
      <c r="R1747" t="s">
        <v>179</v>
      </c>
      <c r="S1747" t="s">
        <v>1269</v>
      </c>
      <c r="T1747" t="s">
        <v>26</v>
      </c>
    </row>
    <row r="1748" spans="1:20" x14ac:dyDescent="0.3">
      <c r="A1748" t="s">
        <v>20</v>
      </c>
      <c r="B1748" s="1">
        <v>43583</v>
      </c>
      <c r="C1748">
        <v>0</v>
      </c>
      <c r="D1748" t="s">
        <v>71</v>
      </c>
      <c r="E1748" t="s">
        <v>71</v>
      </c>
      <c r="F1748" t="s">
        <v>148</v>
      </c>
      <c r="G1748">
        <v>93</v>
      </c>
      <c r="H1748">
        <v>93</v>
      </c>
      <c r="I1748">
        <v>93</v>
      </c>
      <c r="J1748" t="s">
        <v>63</v>
      </c>
      <c r="K1748" t="s">
        <v>63</v>
      </c>
      <c r="L1748" t="s">
        <v>109</v>
      </c>
      <c r="M1748" t="s">
        <v>141</v>
      </c>
      <c r="N1748" t="s">
        <v>141</v>
      </c>
      <c r="O1748" t="s">
        <v>123</v>
      </c>
      <c r="P1748" t="s">
        <v>111</v>
      </c>
      <c r="Q1748">
        <v>138</v>
      </c>
      <c r="R1748" t="s">
        <v>128</v>
      </c>
      <c r="S1748" t="e" vm="67">
        <f>_FV(-1,"84")</f>
        <v>#VALUE!</v>
      </c>
      <c r="T1748" t="s">
        <v>26</v>
      </c>
    </row>
    <row r="1749" spans="1:20" x14ac:dyDescent="0.3">
      <c r="A1749" t="s">
        <v>20</v>
      </c>
      <c r="B1749" s="1">
        <v>43583</v>
      </c>
      <c r="C1749">
        <v>9</v>
      </c>
      <c r="D1749" t="s">
        <v>22</v>
      </c>
      <c r="E1749" t="s">
        <v>22</v>
      </c>
      <c r="F1749" t="s">
        <v>136</v>
      </c>
      <c r="G1749">
        <v>94</v>
      </c>
      <c r="H1749">
        <v>94</v>
      </c>
      <c r="I1749">
        <v>94</v>
      </c>
      <c r="J1749" t="s">
        <v>28</v>
      </c>
      <c r="K1749" t="s">
        <v>28</v>
      </c>
      <c r="L1749" t="s">
        <v>99</v>
      </c>
      <c r="M1749" t="s">
        <v>96</v>
      </c>
      <c r="N1749" t="s">
        <v>96</v>
      </c>
      <c r="O1749" t="s">
        <v>227</v>
      </c>
      <c r="P1749" t="s">
        <v>115</v>
      </c>
      <c r="Q1749">
        <v>122</v>
      </c>
      <c r="R1749" t="s">
        <v>68</v>
      </c>
      <c r="S1749" t="e" vm="77">
        <f>_FV(-1,"82")</f>
        <v>#VALUE!</v>
      </c>
      <c r="T1749" t="s">
        <v>26</v>
      </c>
    </row>
    <row r="1750" spans="1:20" x14ac:dyDescent="0.3">
      <c r="A1750" t="s">
        <v>20</v>
      </c>
      <c r="B1750" s="1">
        <v>43583</v>
      </c>
      <c r="C1750">
        <v>6</v>
      </c>
      <c r="D1750" t="s">
        <v>80</v>
      </c>
      <c r="E1750" t="s">
        <v>63</v>
      </c>
      <c r="F1750" t="s">
        <v>80</v>
      </c>
      <c r="G1750">
        <v>94</v>
      </c>
      <c r="H1750">
        <v>94</v>
      </c>
      <c r="I1750">
        <v>93</v>
      </c>
      <c r="J1750" t="s">
        <v>49</v>
      </c>
      <c r="K1750" t="s">
        <v>89</v>
      </c>
      <c r="L1750" t="s">
        <v>49</v>
      </c>
      <c r="M1750" t="s">
        <v>45</v>
      </c>
      <c r="N1750" t="s">
        <v>137</v>
      </c>
      <c r="O1750" t="s">
        <v>45</v>
      </c>
      <c r="P1750" t="s">
        <v>1270</v>
      </c>
      <c r="Q1750">
        <v>181</v>
      </c>
      <c r="R1750" t="s">
        <v>138</v>
      </c>
      <c r="S1750" t="e" vm="27">
        <f>_FV(-3,"53")</f>
        <v>#VALUE!</v>
      </c>
      <c r="T1750" t="s">
        <v>26</v>
      </c>
    </row>
    <row r="1751" spans="1:20" x14ac:dyDescent="0.3">
      <c r="A1751" t="s">
        <v>20</v>
      </c>
      <c r="B1751" s="1">
        <v>43583</v>
      </c>
      <c r="C1751">
        <v>12</v>
      </c>
      <c r="D1751" t="s">
        <v>71</v>
      </c>
      <c r="E1751" t="s">
        <v>135</v>
      </c>
      <c r="F1751" t="s">
        <v>62</v>
      </c>
      <c r="G1751">
        <v>92</v>
      </c>
      <c r="H1751">
        <v>93</v>
      </c>
      <c r="I1751">
        <v>92</v>
      </c>
      <c r="J1751" t="s">
        <v>80</v>
      </c>
      <c r="K1751" t="s">
        <v>87</v>
      </c>
      <c r="L1751" t="s">
        <v>65</v>
      </c>
      <c r="M1751" t="s">
        <v>407</v>
      </c>
      <c r="N1751" t="s">
        <v>407</v>
      </c>
      <c r="O1751" t="s">
        <v>329</v>
      </c>
      <c r="P1751" t="s">
        <v>138</v>
      </c>
      <c r="Q1751">
        <v>93</v>
      </c>
      <c r="R1751" t="s">
        <v>92</v>
      </c>
      <c r="S1751" t="s">
        <v>1271</v>
      </c>
      <c r="T1751" t="s">
        <v>26</v>
      </c>
    </row>
    <row r="1752" spans="1:20" x14ac:dyDescent="0.3">
      <c r="A1752" t="s">
        <v>20</v>
      </c>
      <c r="B1752" s="1">
        <v>43583</v>
      </c>
      <c r="C1752">
        <v>3</v>
      </c>
      <c r="D1752" t="s">
        <v>95</v>
      </c>
      <c r="E1752" t="s">
        <v>107</v>
      </c>
      <c r="F1752" t="s">
        <v>95</v>
      </c>
      <c r="G1752">
        <v>91</v>
      </c>
      <c r="H1752">
        <v>92</v>
      </c>
      <c r="I1752">
        <v>91</v>
      </c>
      <c r="J1752" t="s">
        <v>100</v>
      </c>
      <c r="K1752" t="s">
        <v>87</v>
      </c>
      <c r="L1752" t="s">
        <v>100</v>
      </c>
      <c r="M1752" t="s">
        <v>244</v>
      </c>
      <c r="N1752" t="s">
        <v>306</v>
      </c>
      <c r="O1752" t="s">
        <v>244</v>
      </c>
      <c r="P1752" t="s">
        <v>115</v>
      </c>
      <c r="Q1752">
        <v>136</v>
      </c>
      <c r="R1752" t="s">
        <v>207</v>
      </c>
      <c r="S1752" t="e" vm="58">
        <f>_FV(0,"96")</f>
        <v>#VALUE!</v>
      </c>
      <c r="T1752" t="s">
        <v>26</v>
      </c>
    </row>
    <row r="1753" spans="1:20" x14ac:dyDescent="0.3">
      <c r="A1753" t="s">
        <v>20</v>
      </c>
      <c r="B1753" s="1">
        <v>43583</v>
      </c>
      <c r="C1753">
        <v>23</v>
      </c>
      <c r="D1753" t="s">
        <v>58</v>
      </c>
      <c r="E1753" t="s">
        <v>62</v>
      </c>
      <c r="F1753" t="s">
        <v>58</v>
      </c>
      <c r="G1753">
        <v>91</v>
      </c>
      <c r="H1753">
        <v>91</v>
      </c>
      <c r="I1753">
        <v>90</v>
      </c>
      <c r="J1753" t="s">
        <v>100</v>
      </c>
      <c r="K1753" t="s">
        <v>100</v>
      </c>
      <c r="L1753" t="s">
        <v>100</v>
      </c>
      <c r="M1753" t="s">
        <v>188</v>
      </c>
      <c r="N1753" t="s">
        <v>188</v>
      </c>
      <c r="O1753" t="s">
        <v>29</v>
      </c>
      <c r="P1753" t="s">
        <v>115</v>
      </c>
      <c r="Q1753">
        <v>174</v>
      </c>
      <c r="R1753" t="s">
        <v>240</v>
      </c>
      <c r="S1753" t="e" vm="15">
        <f>_FV(-3,"16")</f>
        <v>#VALUE!</v>
      </c>
      <c r="T1753" t="s">
        <v>26</v>
      </c>
    </row>
    <row r="1754" spans="1:20" x14ac:dyDescent="0.3">
      <c r="A1754" t="s">
        <v>20</v>
      </c>
      <c r="B1754" s="1">
        <v>43583</v>
      </c>
      <c r="C1754">
        <v>22</v>
      </c>
      <c r="D1754" t="s">
        <v>95</v>
      </c>
      <c r="E1754" t="s">
        <v>88</v>
      </c>
      <c r="F1754" t="s">
        <v>95</v>
      </c>
      <c r="G1754">
        <v>90</v>
      </c>
      <c r="H1754">
        <v>90</v>
      </c>
      <c r="I1754">
        <v>88</v>
      </c>
      <c r="J1754" t="s">
        <v>89</v>
      </c>
      <c r="K1754" t="s">
        <v>89</v>
      </c>
      <c r="L1754" t="s">
        <v>36</v>
      </c>
      <c r="M1754" t="s">
        <v>29</v>
      </c>
      <c r="N1754" t="s">
        <v>29</v>
      </c>
      <c r="O1754" t="s">
        <v>180</v>
      </c>
      <c r="P1754" t="s">
        <v>97</v>
      </c>
      <c r="Q1754">
        <v>169</v>
      </c>
      <c r="R1754" t="s">
        <v>237</v>
      </c>
      <c r="S1754" t="s">
        <v>1272</v>
      </c>
      <c r="T1754" t="s">
        <v>26</v>
      </c>
    </row>
    <row r="1755" spans="1:20" x14ac:dyDescent="0.3">
      <c r="A1755" t="s">
        <v>20</v>
      </c>
      <c r="B1755" s="1">
        <v>43583</v>
      </c>
      <c r="C1755">
        <v>1</v>
      </c>
      <c r="D1755" t="s">
        <v>149</v>
      </c>
      <c r="E1755" t="s">
        <v>149</v>
      </c>
      <c r="F1755" t="s">
        <v>71</v>
      </c>
      <c r="G1755">
        <v>93</v>
      </c>
      <c r="H1755">
        <v>93</v>
      </c>
      <c r="I1755">
        <v>93</v>
      </c>
      <c r="J1755" t="s">
        <v>87</v>
      </c>
      <c r="K1755" t="s">
        <v>136</v>
      </c>
      <c r="L1755" t="s">
        <v>63</v>
      </c>
      <c r="M1755" t="s">
        <v>245</v>
      </c>
      <c r="N1755" t="s">
        <v>245</v>
      </c>
      <c r="O1755" t="s">
        <v>141</v>
      </c>
      <c r="P1755" t="s">
        <v>70</v>
      </c>
      <c r="Q1755">
        <v>142</v>
      </c>
      <c r="R1755" t="s">
        <v>183</v>
      </c>
      <c r="S1755" t="e" vm="12">
        <f>_FV(0,"57")</f>
        <v>#VALUE!</v>
      </c>
      <c r="T1755" t="s">
        <v>26</v>
      </c>
    </row>
    <row r="1756" spans="1:20" x14ac:dyDescent="0.3">
      <c r="A1756" t="s">
        <v>20</v>
      </c>
      <c r="B1756" s="1">
        <v>43583</v>
      </c>
      <c r="C1756">
        <v>2</v>
      </c>
      <c r="D1756" t="s">
        <v>107</v>
      </c>
      <c r="E1756" t="s">
        <v>107</v>
      </c>
      <c r="F1756" t="s">
        <v>149</v>
      </c>
      <c r="G1756">
        <v>92</v>
      </c>
      <c r="H1756">
        <v>93</v>
      </c>
      <c r="I1756">
        <v>92</v>
      </c>
      <c r="J1756" t="s">
        <v>87</v>
      </c>
      <c r="K1756" t="s">
        <v>136</v>
      </c>
      <c r="L1756" t="s">
        <v>87</v>
      </c>
      <c r="M1756" t="s">
        <v>306</v>
      </c>
      <c r="N1756" t="s">
        <v>306</v>
      </c>
      <c r="O1756" t="s">
        <v>245</v>
      </c>
      <c r="P1756" t="s">
        <v>83</v>
      </c>
      <c r="Q1756">
        <v>148</v>
      </c>
      <c r="R1756" t="s">
        <v>92</v>
      </c>
      <c r="S1756" t="e" vm="63">
        <f>_FV(0,"11")</f>
        <v>#VALUE!</v>
      </c>
      <c r="T1756" t="s">
        <v>26</v>
      </c>
    </row>
    <row r="1757" spans="1:20" x14ac:dyDescent="0.3">
      <c r="A1757" t="s">
        <v>20</v>
      </c>
      <c r="B1757" s="1">
        <v>43583</v>
      </c>
      <c r="C1757">
        <v>4</v>
      </c>
      <c r="D1757" t="s">
        <v>22</v>
      </c>
      <c r="E1757" t="s">
        <v>95</v>
      </c>
      <c r="F1757" t="s">
        <v>22</v>
      </c>
      <c r="G1757">
        <v>92</v>
      </c>
      <c r="H1757">
        <v>92</v>
      </c>
      <c r="I1757">
        <v>91</v>
      </c>
      <c r="J1757" t="s">
        <v>89</v>
      </c>
      <c r="K1757" t="s">
        <v>99</v>
      </c>
      <c r="L1757" t="s">
        <v>89</v>
      </c>
      <c r="M1757" t="s">
        <v>29</v>
      </c>
      <c r="N1757" t="s">
        <v>244</v>
      </c>
      <c r="O1757" t="s">
        <v>29</v>
      </c>
      <c r="P1757" t="s">
        <v>473</v>
      </c>
      <c r="Q1757">
        <v>157</v>
      </c>
      <c r="R1757" t="s">
        <v>112</v>
      </c>
      <c r="S1757" t="e" vm="80">
        <f>_FV(-3,"59")</f>
        <v>#VALUE!</v>
      </c>
      <c r="T1757" t="s">
        <v>26</v>
      </c>
    </row>
    <row r="1758" spans="1:20" x14ac:dyDescent="0.3">
      <c r="A1758" t="s">
        <v>20</v>
      </c>
      <c r="B1758" s="1">
        <v>43583</v>
      </c>
      <c r="C1758">
        <v>5</v>
      </c>
      <c r="D1758" t="s">
        <v>80</v>
      </c>
      <c r="E1758" t="s">
        <v>22</v>
      </c>
      <c r="F1758" t="s">
        <v>80</v>
      </c>
      <c r="G1758">
        <v>93</v>
      </c>
      <c r="H1758">
        <v>93</v>
      </c>
      <c r="I1758">
        <v>92</v>
      </c>
      <c r="J1758" t="s">
        <v>49</v>
      </c>
      <c r="K1758" t="s">
        <v>100</v>
      </c>
      <c r="L1758" t="s">
        <v>49</v>
      </c>
      <c r="M1758" t="s">
        <v>137</v>
      </c>
      <c r="N1758" t="s">
        <v>29</v>
      </c>
      <c r="O1758" t="s">
        <v>150</v>
      </c>
      <c r="P1758" t="s">
        <v>473</v>
      </c>
      <c r="Q1758">
        <v>118</v>
      </c>
      <c r="R1758" t="s">
        <v>83</v>
      </c>
      <c r="S1758" t="e" vm="36">
        <f>_FV(-3,"58")</f>
        <v>#VALUE!</v>
      </c>
      <c r="T1758" t="s">
        <v>26</v>
      </c>
    </row>
    <row r="1759" spans="1:20" x14ac:dyDescent="0.3">
      <c r="A1759" t="s">
        <v>20</v>
      </c>
      <c r="B1759" s="1">
        <v>43583</v>
      </c>
      <c r="C1759">
        <v>7</v>
      </c>
      <c r="D1759" t="s">
        <v>63</v>
      </c>
      <c r="E1759" t="s">
        <v>63</v>
      </c>
      <c r="F1759" t="s">
        <v>109</v>
      </c>
      <c r="G1759">
        <v>94</v>
      </c>
      <c r="H1759">
        <v>94</v>
      </c>
      <c r="I1759">
        <v>94</v>
      </c>
      <c r="J1759" t="s">
        <v>100</v>
      </c>
      <c r="K1759" t="s">
        <v>100</v>
      </c>
      <c r="L1759" t="s">
        <v>49</v>
      </c>
      <c r="M1759" t="s">
        <v>66</v>
      </c>
      <c r="N1759" t="s">
        <v>45</v>
      </c>
      <c r="O1759" t="s">
        <v>66</v>
      </c>
      <c r="P1759" t="s">
        <v>67</v>
      </c>
      <c r="Q1759">
        <v>109</v>
      </c>
      <c r="R1759" t="s">
        <v>176</v>
      </c>
      <c r="S1759" t="e" vm="32">
        <f>_FV(-3,"42")</f>
        <v>#VALUE!</v>
      </c>
      <c r="T1759" t="s">
        <v>26</v>
      </c>
    </row>
    <row r="1760" spans="1:20" x14ac:dyDescent="0.3">
      <c r="A1760" t="s">
        <v>20</v>
      </c>
      <c r="B1760" s="1">
        <v>43583</v>
      </c>
      <c r="C1760">
        <v>8</v>
      </c>
      <c r="D1760" t="s">
        <v>136</v>
      </c>
      <c r="E1760" t="s">
        <v>136</v>
      </c>
      <c r="F1760" t="s">
        <v>63</v>
      </c>
      <c r="G1760">
        <v>94</v>
      </c>
      <c r="H1760">
        <v>94</v>
      </c>
      <c r="I1760">
        <v>94</v>
      </c>
      <c r="J1760" t="s">
        <v>99</v>
      </c>
      <c r="K1760" t="s">
        <v>81</v>
      </c>
      <c r="L1760" t="s">
        <v>100</v>
      </c>
      <c r="M1760" t="s">
        <v>227</v>
      </c>
      <c r="N1760" t="s">
        <v>227</v>
      </c>
      <c r="O1760" t="s">
        <v>66</v>
      </c>
      <c r="P1760" t="s">
        <v>133</v>
      </c>
      <c r="Q1760">
        <v>115</v>
      </c>
      <c r="R1760" t="s">
        <v>176</v>
      </c>
      <c r="S1760" t="e" vm="100">
        <f>_FV(-3,"03")</f>
        <v>#VALUE!</v>
      </c>
      <c r="T1760" t="s">
        <v>26</v>
      </c>
    </row>
    <row r="1761" spans="1:20" x14ac:dyDescent="0.3">
      <c r="A1761" t="s">
        <v>20</v>
      </c>
      <c r="B1761" s="1">
        <v>43583</v>
      </c>
      <c r="C1761">
        <v>10</v>
      </c>
      <c r="D1761" t="s">
        <v>58</v>
      </c>
      <c r="E1761" t="s">
        <v>58</v>
      </c>
      <c r="F1761" t="s">
        <v>22</v>
      </c>
      <c r="G1761">
        <v>94</v>
      </c>
      <c r="H1761">
        <v>94</v>
      </c>
      <c r="I1761">
        <v>94</v>
      </c>
      <c r="J1761" t="s">
        <v>64</v>
      </c>
      <c r="K1761" t="s">
        <v>64</v>
      </c>
      <c r="L1761" t="s">
        <v>81</v>
      </c>
      <c r="M1761" t="s">
        <v>188</v>
      </c>
      <c r="N1761" t="s">
        <v>188</v>
      </c>
      <c r="O1761" t="s">
        <v>96</v>
      </c>
      <c r="P1761" t="s">
        <v>105</v>
      </c>
      <c r="Q1761">
        <v>116</v>
      </c>
      <c r="R1761" t="s">
        <v>68</v>
      </c>
      <c r="S1761" t="s">
        <v>1273</v>
      </c>
      <c r="T1761" t="s">
        <v>26</v>
      </c>
    </row>
    <row r="1762" spans="1:20" x14ac:dyDescent="0.3">
      <c r="A1762" t="s">
        <v>20</v>
      </c>
      <c r="B1762" s="1">
        <v>43583</v>
      </c>
      <c r="C1762">
        <v>11</v>
      </c>
      <c r="D1762" t="s">
        <v>88</v>
      </c>
      <c r="E1762" t="s">
        <v>118</v>
      </c>
      <c r="F1762" t="s">
        <v>58</v>
      </c>
      <c r="G1762">
        <v>93</v>
      </c>
      <c r="H1762">
        <v>94</v>
      </c>
      <c r="I1762">
        <v>93</v>
      </c>
      <c r="J1762" t="s">
        <v>65</v>
      </c>
      <c r="K1762" t="s">
        <v>73</v>
      </c>
      <c r="L1762" t="s">
        <v>64</v>
      </c>
      <c r="M1762" t="s">
        <v>329</v>
      </c>
      <c r="N1762" t="s">
        <v>329</v>
      </c>
      <c r="O1762" t="s">
        <v>188</v>
      </c>
      <c r="P1762" t="s">
        <v>105</v>
      </c>
      <c r="Q1762">
        <v>109</v>
      </c>
      <c r="R1762" t="s">
        <v>101</v>
      </c>
      <c r="S1762" t="s">
        <v>1274</v>
      </c>
      <c r="T1762" t="s">
        <v>26</v>
      </c>
    </row>
    <row r="1763" spans="1:20" x14ac:dyDescent="0.3">
      <c r="A1763" t="s">
        <v>20</v>
      </c>
      <c r="B1763" s="1">
        <v>43583</v>
      </c>
      <c r="C1763">
        <v>13</v>
      </c>
      <c r="D1763" t="s">
        <v>114</v>
      </c>
      <c r="E1763" t="s">
        <v>356</v>
      </c>
      <c r="F1763" t="s">
        <v>71</v>
      </c>
      <c r="G1763">
        <v>90</v>
      </c>
      <c r="H1763">
        <v>93</v>
      </c>
      <c r="I1763">
        <v>89</v>
      </c>
      <c r="J1763" t="s">
        <v>63</v>
      </c>
      <c r="K1763" t="s">
        <v>62</v>
      </c>
      <c r="L1763" t="s">
        <v>80</v>
      </c>
      <c r="M1763" t="s">
        <v>444</v>
      </c>
      <c r="N1763" t="s">
        <v>444</v>
      </c>
      <c r="O1763" t="s">
        <v>407</v>
      </c>
      <c r="P1763" t="s">
        <v>97</v>
      </c>
      <c r="Q1763">
        <v>115</v>
      </c>
      <c r="R1763" t="s">
        <v>151</v>
      </c>
      <c r="S1763" t="s">
        <v>1275</v>
      </c>
      <c r="T1763" t="s">
        <v>270</v>
      </c>
    </row>
    <row r="1764" spans="1:20" x14ac:dyDescent="0.3">
      <c r="A1764" t="s">
        <v>20</v>
      </c>
      <c r="B1764" s="1">
        <v>43583</v>
      </c>
      <c r="C1764">
        <v>14</v>
      </c>
      <c r="D1764" t="s">
        <v>135</v>
      </c>
      <c r="E1764" t="s">
        <v>114</v>
      </c>
      <c r="F1764" t="s">
        <v>135</v>
      </c>
      <c r="G1764">
        <v>91</v>
      </c>
      <c r="H1764">
        <v>92</v>
      </c>
      <c r="I1764">
        <v>89</v>
      </c>
      <c r="J1764" t="s">
        <v>109</v>
      </c>
      <c r="K1764" t="s">
        <v>136</v>
      </c>
      <c r="L1764" t="s">
        <v>65</v>
      </c>
      <c r="M1764" t="s">
        <v>431</v>
      </c>
      <c r="N1764" t="s">
        <v>493</v>
      </c>
      <c r="O1764" t="s">
        <v>444</v>
      </c>
      <c r="P1764" t="s">
        <v>77</v>
      </c>
      <c r="Q1764">
        <v>9</v>
      </c>
      <c r="R1764" t="s">
        <v>84</v>
      </c>
      <c r="S1764" t="s">
        <v>1276</v>
      </c>
      <c r="T1764" t="s">
        <v>76</v>
      </c>
    </row>
    <row r="1765" spans="1:20" x14ac:dyDescent="0.3">
      <c r="A1765" t="s">
        <v>20</v>
      </c>
      <c r="B1765" s="1">
        <v>43583</v>
      </c>
      <c r="C1765">
        <v>15</v>
      </c>
      <c r="D1765" t="s">
        <v>79</v>
      </c>
      <c r="E1765" t="s">
        <v>108</v>
      </c>
      <c r="F1765" t="s">
        <v>22</v>
      </c>
      <c r="G1765">
        <v>92</v>
      </c>
      <c r="H1765">
        <v>92</v>
      </c>
      <c r="I1765">
        <v>91</v>
      </c>
      <c r="J1765" t="s">
        <v>100</v>
      </c>
      <c r="K1765" t="s">
        <v>136</v>
      </c>
      <c r="L1765" t="s">
        <v>89</v>
      </c>
      <c r="M1765" t="s">
        <v>433</v>
      </c>
      <c r="N1765" t="s">
        <v>431</v>
      </c>
      <c r="O1765" t="s">
        <v>433</v>
      </c>
      <c r="P1765" t="s">
        <v>24</v>
      </c>
      <c r="Q1765">
        <v>6</v>
      </c>
      <c r="R1765" t="s">
        <v>364</v>
      </c>
      <c r="S1765" t="s">
        <v>1277</v>
      </c>
      <c r="T1765" t="s">
        <v>76</v>
      </c>
    </row>
    <row r="1766" spans="1:20" x14ac:dyDescent="0.3">
      <c r="A1766" t="s">
        <v>20</v>
      </c>
      <c r="B1766" s="1">
        <v>43583</v>
      </c>
      <c r="C1766">
        <v>16</v>
      </c>
      <c r="D1766" t="s">
        <v>95</v>
      </c>
      <c r="E1766" t="s">
        <v>95</v>
      </c>
      <c r="F1766" t="s">
        <v>63</v>
      </c>
      <c r="G1766">
        <v>93</v>
      </c>
      <c r="H1766">
        <v>93</v>
      </c>
      <c r="I1766">
        <v>92</v>
      </c>
      <c r="J1766" t="s">
        <v>119</v>
      </c>
      <c r="K1766" t="s">
        <v>119</v>
      </c>
      <c r="L1766" t="s">
        <v>36</v>
      </c>
      <c r="M1766" t="s">
        <v>329</v>
      </c>
      <c r="N1766" t="s">
        <v>433</v>
      </c>
      <c r="O1766" t="s">
        <v>329</v>
      </c>
      <c r="P1766" t="s">
        <v>101</v>
      </c>
      <c r="Q1766">
        <v>357</v>
      </c>
      <c r="R1766" t="s">
        <v>364</v>
      </c>
      <c r="S1766" t="s">
        <v>1278</v>
      </c>
      <c r="T1766" t="s">
        <v>101</v>
      </c>
    </row>
    <row r="1767" spans="1:20" x14ac:dyDescent="0.3">
      <c r="A1767" t="s">
        <v>20</v>
      </c>
      <c r="B1767" s="1">
        <v>43583</v>
      </c>
      <c r="C1767">
        <v>17</v>
      </c>
      <c r="D1767" t="s">
        <v>187</v>
      </c>
      <c r="E1767" t="s">
        <v>192</v>
      </c>
      <c r="F1767" t="s">
        <v>79</v>
      </c>
      <c r="G1767">
        <v>85</v>
      </c>
      <c r="H1767">
        <v>93</v>
      </c>
      <c r="I1767">
        <v>85</v>
      </c>
      <c r="J1767" t="s">
        <v>63</v>
      </c>
      <c r="K1767" t="s">
        <v>118</v>
      </c>
      <c r="L1767" t="s">
        <v>81</v>
      </c>
      <c r="M1767" t="s">
        <v>123</v>
      </c>
      <c r="N1767" t="s">
        <v>329</v>
      </c>
      <c r="O1767" t="s">
        <v>123</v>
      </c>
      <c r="P1767" t="s">
        <v>83</v>
      </c>
      <c r="Q1767">
        <v>358</v>
      </c>
      <c r="R1767" t="s">
        <v>54</v>
      </c>
      <c r="S1767" t="s">
        <v>1279</v>
      </c>
      <c r="T1767" t="s">
        <v>270</v>
      </c>
    </row>
    <row r="1768" spans="1:20" x14ac:dyDescent="0.3">
      <c r="A1768" t="s">
        <v>20</v>
      </c>
      <c r="B1768" s="1">
        <v>43583</v>
      </c>
      <c r="C1768">
        <v>18</v>
      </c>
      <c r="D1768" t="s">
        <v>185</v>
      </c>
      <c r="E1768" t="s">
        <v>27</v>
      </c>
      <c r="F1768" t="s">
        <v>286</v>
      </c>
      <c r="G1768">
        <v>73</v>
      </c>
      <c r="H1768">
        <v>86</v>
      </c>
      <c r="I1768">
        <v>72</v>
      </c>
      <c r="J1768" t="s">
        <v>89</v>
      </c>
      <c r="K1768" t="s">
        <v>148</v>
      </c>
      <c r="L1768" t="s">
        <v>89</v>
      </c>
      <c r="M1768" t="s">
        <v>180</v>
      </c>
      <c r="N1768" t="s">
        <v>123</v>
      </c>
      <c r="O1768" t="s">
        <v>45</v>
      </c>
      <c r="P1768" t="s">
        <v>138</v>
      </c>
      <c r="Q1768">
        <v>233</v>
      </c>
      <c r="R1768" t="s">
        <v>68</v>
      </c>
      <c r="S1768" t="s">
        <v>1280</v>
      </c>
      <c r="T1768" t="s">
        <v>26</v>
      </c>
    </row>
    <row r="1769" spans="1:20" x14ac:dyDescent="0.3">
      <c r="A1769" t="s">
        <v>20</v>
      </c>
      <c r="B1769" s="1">
        <v>43583</v>
      </c>
      <c r="C1769">
        <v>19</v>
      </c>
      <c r="D1769" t="s">
        <v>285</v>
      </c>
      <c r="E1769" t="s">
        <v>385</v>
      </c>
      <c r="F1769" t="s">
        <v>228</v>
      </c>
      <c r="G1769">
        <v>78</v>
      </c>
      <c r="H1769">
        <v>78</v>
      </c>
      <c r="I1769">
        <v>73</v>
      </c>
      <c r="J1769" t="s">
        <v>64</v>
      </c>
      <c r="K1769" t="s">
        <v>80</v>
      </c>
      <c r="L1769" t="s">
        <v>89</v>
      </c>
      <c r="M1769" t="s">
        <v>190</v>
      </c>
      <c r="N1769" t="s">
        <v>180</v>
      </c>
      <c r="O1769" t="s">
        <v>181</v>
      </c>
      <c r="P1769" t="s">
        <v>60</v>
      </c>
      <c r="Q1769">
        <v>145</v>
      </c>
      <c r="R1769" t="s">
        <v>145</v>
      </c>
      <c r="S1769" t="s">
        <v>1281</v>
      </c>
      <c r="T1769" t="s">
        <v>26</v>
      </c>
    </row>
    <row r="1770" spans="1:20" x14ac:dyDescent="0.3">
      <c r="A1770" t="s">
        <v>20</v>
      </c>
      <c r="B1770" s="1">
        <v>43583</v>
      </c>
      <c r="C1770">
        <v>20</v>
      </c>
      <c r="D1770" t="s">
        <v>148</v>
      </c>
      <c r="E1770" t="s">
        <v>285</v>
      </c>
      <c r="F1770" t="s">
        <v>118</v>
      </c>
      <c r="G1770">
        <v>90</v>
      </c>
      <c r="H1770">
        <v>90</v>
      </c>
      <c r="I1770">
        <v>78</v>
      </c>
      <c r="J1770" t="s">
        <v>81</v>
      </c>
      <c r="K1770" t="s">
        <v>119</v>
      </c>
      <c r="L1770" t="s">
        <v>100</v>
      </c>
      <c r="M1770" t="s">
        <v>132</v>
      </c>
      <c r="N1770" t="s">
        <v>132</v>
      </c>
      <c r="O1770" t="s">
        <v>190</v>
      </c>
      <c r="P1770" t="s">
        <v>134</v>
      </c>
      <c r="Q1770">
        <v>146</v>
      </c>
      <c r="R1770" t="s">
        <v>262</v>
      </c>
      <c r="S1770" t="s">
        <v>1282</v>
      </c>
      <c r="T1770" t="s">
        <v>26</v>
      </c>
    </row>
    <row r="1771" spans="1:20" x14ac:dyDescent="0.3">
      <c r="A1771" t="s">
        <v>20</v>
      </c>
      <c r="B1771" s="1">
        <v>43583</v>
      </c>
      <c r="C1771">
        <v>21</v>
      </c>
      <c r="D1771" t="s">
        <v>88</v>
      </c>
      <c r="E1771" t="s">
        <v>148</v>
      </c>
      <c r="F1771" t="s">
        <v>88</v>
      </c>
      <c r="G1771">
        <v>89</v>
      </c>
      <c r="H1771">
        <v>90</v>
      </c>
      <c r="I1771">
        <v>88</v>
      </c>
      <c r="J1771" t="s">
        <v>49</v>
      </c>
      <c r="K1771" t="s">
        <v>28</v>
      </c>
      <c r="L1771" t="s">
        <v>36</v>
      </c>
      <c r="M1771" t="s">
        <v>231</v>
      </c>
      <c r="N1771" t="s">
        <v>231</v>
      </c>
      <c r="O1771" t="s">
        <v>232</v>
      </c>
      <c r="P1771" t="s">
        <v>138</v>
      </c>
      <c r="Q1771">
        <v>147</v>
      </c>
      <c r="R1771" t="s">
        <v>354</v>
      </c>
      <c r="S1771" t="s">
        <v>1283</v>
      </c>
      <c r="T1771" t="s">
        <v>26</v>
      </c>
    </row>
    <row r="1772" spans="1:20" x14ac:dyDescent="0.3">
      <c r="A1772" t="s">
        <v>20</v>
      </c>
      <c r="B1772" s="1">
        <v>43584</v>
      </c>
      <c r="C1772">
        <v>11</v>
      </c>
      <c r="D1772" t="s">
        <v>114</v>
      </c>
      <c r="E1772" t="s">
        <v>114</v>
      </c>
      <c r="F1772" t="s">
        <v>63</v>
      </c>
      <c r="G1772">
        <v>87</v>
      </c>
      <c r="H1772">
        <v>94</v>
      </c>
      <c r="I1772">
        <v>87</v>
      </c>
      <c r="J1772" t="s">
        <v>65</v>
      </c>
      <c r="K1772" t="s">
        <v>80</v>
      </c>
      <c r="L1772" t="s">
        <v>89</v>
      </c>
      <c r="M1772" t="s">
        <v>193</v>
      </c>
      <c r="N1772" t="s">
        <v>193</v>
      </c>
      <c r="O1772" t="s">
        <v>122</v>
      </c>
      <c r="P1772" t="s">
        <v>97</v>
      </c>
      <c r="Q1772">
        <v>137</v>
      </c>
      <c r="R1772" t="s">
        <v>222</v>
      </c>
      <c r="S1772" t="s">
        <v>1284</v>
      </c>
      <c r="T1772" t="s">
        <v>26</v>
      </c>
    </row>
    <row r="1773" spans="1:20" x14ac:dyDescent="0.3">
      <c r="A1773" t="s">
        <v>20</v>
      </c>
      <c r="B1773" s="1">
        <v>43584</v>
      </c>
      <c r="C1773">
        <v>17</v>
      </c>
      <c r="D1773" t="s">
        <v>285</v>
      </c>
      <c r="E1773" t="s">
        <v>342</v>
      </c>
      <c r="F1773" t="s">
        <v>321</v>
      </c>
      <c r="G1773">
        <v>83</v>
      </c>
      <c r="H1773">
        <v>83</v>
      </c>
      <c r="I1773">
        <v>67</v>
      </c>
      <c r="J1773" t="s">
        <v>22</v>
      </c>
      <c r="K1773" t="s">
        <v>22</v>
      </c>
      <c r="L1773" t="s">
        <v>345</v>
      </c>
      <c r="M1773" t="s">
        <v>180</v>
      </c>
      <c r="N1773" t="s">
        <v>29</v>
      </c>
      <c r="O1773" t="s">
        <v>180</v>
      </c>
      <c r="P1773" t="s">
        <v>112</v>
      </c>
      <c r="Q1773">
        <v>182</v>
      </c>
      <c r="R1773" t="s">
        <v>294</v>
      </c>
      <c r="S1773" t="s">
        <v>1285</v>
      </c>
      <c r="T1773" t="s">
        <v>26</v>
      </c>
    </row>
    <row r="1774" spans="1:20" x14ac:dyDescent="0.3">
      <c r="A1774" t="s">
        <v>20</v>
      </c>
      <c r="B1774" s="1">
        <v>43584</v>
      </c>
      <c r="C1774">
        <v>9</v>
      </c>
      <c r="D1774" t="s">
        <v>109</v>
      </c>
      <c r="E1774" t="s">
        <v>80</v>
      </c>
      <c r="F1774" t="s">
        <v>73</v>
      </c>
      <c r="G1774">
        <v>94</v>
      </c>
      <c r="H1774">
        <v>94</v>
      </c>
      <c r="I1774">
        <v>94</v>
      </c>
      <c r="J1774" t="s">
        <v>36</v>
      </c>
      <c r="K1774" t="s">
        <v>49</v>
      </c>
      <c r="L1774" t="s">
        <v>345</v>
      </c>
      <c r="M1774" t="s">
        <v>123</v>
      </c>
      <c r="N1774" t="s">
        <v>123</v>
      </c>
      <c r="O1774" t="s">
        <v>231</v>
      </c>
      <c r="P1774" t="s">
        <v>67</v>
      </c>
      <c r="Q1774">
        <v>117</v>
      </c>
      <c r="R1774" t="s">
        <v>176</v>
      </c>
      <c r="S1774" t="e" vm="84">
        <f>_FV(-2,"81")</f>
        <v>#VALUE!</v>
      </c>
      <c r="T1774" t="s">
        <v>26</v>
      </c>
    </row>
    <row r="1775" spans="1:20" x14ac:dyDescent="0.3">
      <c r="A1775" t="s">
        <v>20</v>
      </c>
      <c r="B1775" s="1">
        <v>43584</v>
      </c>
      <c r="C1775">
        <v>23</v>
      </c>
      <c r="D1775" t="s">
        <v>135</v>
      </c>
      <c r="E1775" t="s">
        <v>135</v>
      </c>
      <c r="F1775" t="s">
        <v>121</v>
      </c>
      <c r="G1775">
        <v>91</v>
      </c>
      <c r="H1775">
        <v>93</v>
      </c>
      <c r="I1775">
        <v>91</v>
      </c>
      <c r="J1775" t="s">
        <v>73</v>
      </c>
      <c r="K1775" t="s">
        <v>80</v>
      </c>
      <c r="L1775" t="s">
        <v>65</v>
      </c>
      <c r="M1775" t="s">
        <v>96</v>
      </c>
      <c r="N1775" t="s">
        <v>96</v>
      </c>
      <c r="O1775" t="s">
        <v>66</v>
      </c>
      <c r="P1775" t="s">
        <v>178</v>
      </c>
      <c r="Q1775">
        <v>144</v>
      </c>
      <c r="R1775" t="s">
        <v>24</v>
      </c>
      <c r="S1775" t="e" vm="36">
        <f>_FV(-1,"58")</f>
        <v>#VALUE!</v>
      </c>
      <c r="T1775" t="s">
        <v>26</v>
      </c>
    </row>
    <row r="1776" spans="1:20" x14ac:dyDescent="0.3">
      <c r="A1776" t="s">
        <v>20</v>
      </c>
      <c r="B1776" s="1">
        <v>43584</v>
      </c>
      <c r="C1776">
        <v>22</v>
      </c>
      <c r="D1776" t="s">
        <v>121</v>
      </c>
      <c r="E1776" t="s">
        <v>71</v>
      </c>
      <c r="F1776" t="s">
        <v>148</v>
      </c>
      <c r="G1776">
        <v>93</v>
      </c>
      <c r="H1776">
        <v>93</v>
      </c>
      <c r="I1776">
        <v>92</v>
      </c>
      <c r="J1776" t="s">
        <v>80</v>
      </c>
      <c r="K1776" t="s">
        <v>80</v>
      </c>
      <c r="L1776" t="s">
        <v>65</v>
      </c>
      <c r="M1776" t="s">
        <v>66</v>
      </c>
      <c r="N1776" t="s">
        <v>66</v>
      </c>
      <c r="O1776" t="s">
        <v>190</v>
      </c>
      <c r="P1776" t="s">
        <v>111</v>
      </c>
      <c r="Q1776">
        <v>134</v>
      </c>
      <c r="R1776" t="s">
        <v>182</v>
      </c>
      <c r="S1776" t="s">
        <v>1286</v>
      </c>
      <c r="T1776" t="s">
        <v>26</v>
      </c>
    </row>
    <row r="1777" spans="1:20" x14ac:dyDescent="0.3">
      <c r="A1777" t="s">
        <v>20</v>
      </c>
      <c r="B1777" s="1">
        <v>43584</v>
      </c>
      <c r="C1777">
        <v>0</v>
      </c>
      <c r="D1777" t="s">
        <v>95</v>
      </c>
      <c r="E1777" t="s">
        <v>62</v>
      </c>
      <c r="F1777" t="s">
        <v>58</v>
      </c>
      <c r="G1777">
        <v>90</v>
      </c>
      <c r="H1777">
        <v>91</v>
      </c>
      <c r="I1777">
        <v>90</v>
      </c>
      <c r="J1777" t="s">
        <v>49</v>
      </c>
      <c r="K1777" t="s">
        <v>99</v>
      </c>
      <c r="L1777" t="s">
        <v>49</v>
      </c>
      <c r="M1777" t="s">
        <v>193</v>
      </c>
      <c r="N1777" t="s">
        <v>244</v>
      </c>
      <c r="O1777" t="s">
        <v>188</v>
      </c>
      <c r="P1777" t="s">
        <v>138</v>
      </c>
      <c r="Q1777">
        <v>149</v>
      </c>
      <c r="R1777" t="s">
        <v>170</v>
      </c>
      <c r="S1777" t="e" vm="1">
        <f>_FV(-3,"32")</f>
        <v>#VALUE!</v>
      </c>
      <c r="T1777" t="s">
        <v>26</v>
      </c>
    </row>
    <row r="1778" spans="1:20" x14ac:dyDescent="0.3">
      <c r="A1778" t="s">
        <v>20</v>
      </c>
      <c r="B1778" s="1">
        <v>43584</v>
      </c>
      <c r="C1778">
        <v>1</v>
      </c>
      <c r="D1778" t="s">
        <v>22</v>
      </c>
      <c r="E1778" t="s">
        <v>95</v>
      </c>
      <c r="F1778" t="s">
        <v>22</v>
      </c>
      <c r="G1778">
        <v>91</v>
      </c>
      <c r="H1778">
        <v>91</v>
      </c>
      <c r="I1778">
        <v>90</v>
      </c>
      <c r="J1778" t="s">
        <v>36</v>
      </c>
      <c r="K1778" t="s">
        <v>49</v>
      </c>
      <c r="L1778" t="s">
        <v>36</v>
      </c>
      <c r="M1778" t="s">
        <v>330</v>
      </c>
      <c r="N1778" t="s">
        <v>330</v>
      </c>
      <c r="O1778" t="s">
        <v>193</v>
      </c>
      <c r="P1778" t="s">
        <v>105</v>
      </c>
      <c r="Q1778">
        <v>168</v>
      </c>
      <c r="R1778" t="s">
        <v>154</v>
      </c>
      <c r="S1778" t="e" vm="27">
        <f>_FV(-3,"53")</f>
        <v>#VALUE!</v>
      </c>
      <c r="T1778" t="s">
        <v>26</v>
      </c>
    </row>
    <row r="1779" spans="1:20" x14ac:dyDescent="0.3">
      <c r="A1779" t="s">
        <v>20</v>
      </c>
      <c r="B1779" s="1">
        <v>43584</v>
      </c>
      <c r="C1779">
        <v>2</v>
      </c>
      <c r="D1779" t="s">
        <v>79</v>
      </c>
      <c r="E1779" t="s">
        <v>79</v>
      </c>
      <c r="F1779" t="s">
        <v>22</v>
      </c>
      <c r="G1779">
        <v>91</v>
      </c>
      <c r="H1779">
        <v>91</v>
      </c>
      <c r="I1779">
        <v>91</v>
      </c>
      <c r="J1779" t="s">
        <v>49</v>
      </c>
      <c r="K1779" t="s">
        <v>89</v>
      </c>
      <c r="L1779" t="s">
        <v>36</v>
      </c>
      <c r="M1779" t="s">
        <v>329</v>
      </c>
      <c r="N1779" t="s">
        <v>273</v>
      </c>
      <c r="O1779" t="s">
        <v>330</v>
      </c>
      <c r="P1779" t="s">
        <v>97</v>
      </c>
      <c r="Q1779">
        <v>175</v>
      </c>
      <c r="R1779" t="s">
        <v>147</v>
      </c>
      <c r="S1779" t="e" vm="3">
        <f>_FV(-3,"15")</f>
        <v>#VALUE!</v>
      </c>
      <c r="T1779" t="s">
        <v>26</v>
      </c>
    </row>
    <row r="1780" spans="1:20" x14ac:dyDescent="0.3">
      <c r="A1780" t="s">
        <v>20</v>
      </c>
      <c r="B1780" s="1">
        <v>43584</v>
      </c>
      <c r="C1780">
        <v>3</v>
      </c>
      <c r="D1780" t="s">
        <v>136</v>
      </c>
      <c r="E1780" t="s">
        <v>79</v>
      </c>
      <c r="F1780" t="s">
        <v>136</v>
      </c>
      <c r="G1780">
        <v>89</v>
      </c>
      <c r="H1780">
        <v>91</v>
      </c>
      <c r="I1780">
        <v>89</v>
      </c>
      <c r="J1780" t="s">
        <v>361</v>
      </c>
      <c r="K1780" t="s">
        <v>49</v>
      </c>
      <c r="L1780" t="s">
        <v>361</v>
      </c>
      <c r="M1780" t="s">
        <v>23</v>
      </c>
      <c r="N1780" t="s">
        <v>329</v>
      </c>
      <c r="O1780" t="s">
        <v>23</v>
      </c>
      <c r="P1780" t="s">
        <v>105</v>
      </c>
      <c r="Q1780">
        <v>167</v>
      </c>
      <c r="R1780" t="s">
        <v>147</v>
      </c>
      <c r="S1780" t="e" vm="53">
        <f>_FV(-2,"93")</f>
        <v>#VALUE!</v>
      </c>
      <c r="T1780" t="s">
        <v>26</v>
      </c>
    </row>
    <row r="1781" spans="1:20" x14ac:dyDescent="0.3">
      <c r="A1781" t="s">
        <v>20</v>
      </c>
      <c r="B1781" s="1">
        <v>43584</v>
      </c>
      <c r="C1781">
        <v>4</v>
      </c>
      <c r="D1781" t="s">
        <v>87</v>
      </c>
      <c r="E1781" t="s">
        <v>136</v>
      </c>
      <c r="F1781" t="s">
        <v>87</v>
      </c>
      <c r="G1781">
        <v>89</v>
      </c>
      <c r="H1781">
        <v>89</v>
      </c>
      <c r="I1781">
        <v>89</v>
      </c>
      <c r="J1781" t="s">
        <v>44</v>
      </c>
      <c r="K1781" t="s">
        <v>361</v>
      </c>
      <c r="L1781" t="s">
        <v>35</v>
      </c>
      <c r="M1781" t="s">
        <v>141</v>
      </c>
      <c r="N1781" t="s">
        <v>23</v>
      </c>
      <c r="O1781" t="s">
        <v>141</v>
      </c>
      <c r="P1781" t="s">
        <v>67</v>
      </c>
      <c r="Q1781">
        <v>168</v>
      </c>
      <c r="R1781" t="s">
        <v>183</v>
      </c>
      <c r="S1781" t="e" vm="25">
        <f>_FV(-3,"37")</f>
        <v>#VALUE!</v>
      </c>
      <c r="T1781" t="s">
        <v>26</v>
      </c>
    </row>
    <row r="1782" spans="1:20" x14ac:dyDescent="0.3">
      <c r="A1782" t="s">
        <v>20</v>
      </c>
      <c r="B1782" s="1">
        <v>43584</v>
      </c>
      <c r="C1782">
        <v>5</v>
      </c>
      <c r="D1782" t="s">
        <v>87</v>
      </c>
      <c r="E1782" t="s">
        <v>136</v>
      </c>
      <c r="F1782" t="s">
        <v>63</v>
      </c>
      <c r="G1782">
        <v>90</v>
      </c>
      <c r="H1782">
        <v>90</v>
      </c>
      <c r="I1782">
        <v>89</v>
      </c>
      <c r="J1782" t="s">
        <v>44</v>
      </c>
      <c r="K1782" t="s">
        <v>361</v>
      </c>
      <c r="L1782" t="s">
        <v>44</v>
      </c>
      <c r="M1782" t="s">
        <v>137</v>
      </c>
      <c r="N1782" t="s">
        <v>141</v>
      </c>
      <c r="O1782" t="s">
        <v>137</v>
      </c>
      <c r="P1782" t="s">
        <v>174</v>
      </c>
      <c r="Q1782">
        <v>149</v>
      </c>
      <c r="R1782" t="s">
        <v>134</v>
      </c>
      <c r="S1782" t="e" vm="54">
        <f>_FV(-3,"21")</f>
        <v>#VALUE!</v>
      </c>
      <c r="T1782" t="s">
        <v>26</v>
      </c>
    </row>
    <row r="1783" spans="1:20" x14ac:dyDescent="0.3">
      <c r="A1783" t="s">
        <v>20</v>
      </c>
      <c r="B1783" s="1">
        <v>43584</v>
      </c>
      <c r="C1783">
        <v>6</v>
      </c>
      <c r="D1783" t="s">
        <v>63</v>
      </c>
      <c r="E1783" t="s">
        <v>87</v>
      </c>
      <c r="F1783" t="s">
        <v>80</v>
      </c>
      <c r="G1783">
        <v>92</v>
      </c>
      <c r="H1783">
        <v>92</v>
      </c>
      <c r="I1783">
        <v>90</v>
      </c>
      <c r="J1783" t="s">
        <v>163</v>
      </c>
      <c r="K1783" t="s">
        <v>345</v>
      </c>
      <c r="L1783" t="s">
        <v>44</v>
      </c>
      <c r="M1783" t="s">
        <v>227</v>
      </c>
      <c r="N1783" t="s">
        <v>137</v>
      </c>
      <c r="O1783" t="s">
        <v>231</v>
      </c>
      <c r="P1783" t="s">
        <v>178</v>
      </c>
      <c r="Q1783">
        <v>126</v>
      </c>
      <c r="R1783" t="s">
        <v>97</v>
      </c>
      <c r="S1783" t="e" vm="3">
        <f>_FV(-3,"15")</f>
        <v>#VALUE!</v>
      </c>
      <c r="T1783" t="s">
        <v>26</v>
      </c>
    </row>
    <row r="1784" spans="1:20" x14ac:dyDescent="0.3">
      <c r="A1784" t="s">
        <v>20</v>
      </c>
      <c r="B1784" s="1">
        <v>43584</v>
      </c>
      <c r="C1784">
        <v>12</v>
      </c>
      <c r="D1784" t="s">
        <v>192</v>
      </c>
      <c r="E1784" t="s">
        <v>279</v>
      </c>
      <c r="F1784" t="s">
        <v>114</v>
      </c>
      <c r="G1784">
        <v>78</v>
      </c>
      <c r="H1784">
        <v>87</v>
      </c>
      <c r="I1784">
        <v>77</v>
      </c>
      <c r="J1784" t="s">
        <v>345</v>
      </c>
      <c r="K1784" t="s">
        <v>119</v>
      </c>
      <c r="L1784" t="s">
        <v>163</v>
      </c>
      <c r="M1784" t="s">
        <v>276</v>
      </c>
      <c r="N1784" t="s">
        <v>276</v>
      </c>
      <c r="O1784" t="s">
        <v>193</v>
      </c>
      <c r="P1784" t="s">
        <v>60</v>
      </c>
      <c r="Q1784">
        <v>134</v>
      </c>
      <c r="R1784" t="s">
        <v>170</v>
      </c>
      <c r="S1784" t="s">
        <v>1287</v>
      </c>
      <c r="T1784" t="s">
        <v>26</v>
      </c>
    </row>
    <row r="1785" spans="1:20" x14ac:dyDescent="0.3">
      <c r="A1785" t="s">
        <v>20</v>
      </c>
      <c r="B1785" s="1">
        <v>43584</v>
      </c>
      <c r="C1785">
        <v>7</v>
      </c>
      <c r="D1785" t="s">
        <v>109</v>
      </c>
      <c r="E1785" t="s">
        <v>63</v>
      </c>
      <c r="F1785" t="s">
        <v>109</v>
      </c>
      <c r="G1785">
        <v>93</v>
      </c>
      <c r="H1785">
        <v>93</v>
      </c>
      <c r="I1785">
        <v>92</v>
      </c>
      <c r="J1785" t="s">
        <v>345</v>
      </c>
      <c r="K1785" t="s">
        <v>345</v>
      </c>
      <c r="L1785" t="s">
        <v>163</v>
      </c>
      <c r="M1785" t="s">
        <v>180</v>
      </c>
      <c r="N1785" t="s">
        <v>227</v>
      </c>
      <c r="O1785" t="s">
        <v>180</v>
      </c>
      <c r="P1785" t="s">
        <v>67</v>
      </c>
      <c r="Q1785">
        <v>91</v>
      </c>
      <c r="R1785" t="s">
        <v>124</v>
      </c>
      <c r="S1785" t="e" vm="53">
        <f>_FV(-2,"93")</f>
        <v>#VALUE!</v>
      </c>
      <c r="T1785" t="s">
        <v>26</v>
      </c>
    </row>
    <row r="1786" spans="1:20" x14ac:dyDescent="0.3">
      <c r="A1786" t="s">
        <v>20</v>
      </c>
      <c r="B1786" s="1">
        <v>43584</v>
      </c>
      <c r="C1786">
        <v>8</v>
      </c>
      <c r="D1786" t="s">
        <v>109</v>
      </c>
      <c r="E1786" t="s">
        <v>109</v>
      </c>
      <c r="F1786" t="s">
        <v>73</v>
      </c>
      <c r="G1786">
        <v>94</v>
      </c>
      <c r="H1786">
        <v>94</v>
      </c>
      <c r="I1786">
        <v>93</v>
      </c>
      <c r="J1786" t="s">
        <v>36</v>
      </c>
      <c r="K1786" t="s">
        <v>36</v>
      </c>
      <c r="L1786" t="s">
        <v>345</v>
      </c>
      <c r="M1786" t="s">
        <v>231</v>
      </c>
      <c r="N1786" t="s">
        <v>227</v>
      </c>
      <c r="O1786" t="s">
        <v>180</v>
      </c>
      <c r="P1786" t="s">
        <v>111</v>
      </c>
      <c r="Q1786">
        <v>115</v>
      </c>
      <c r="R1786" t="s">
        <v>101</v>
      </c>
      <c r="S1786" t="e" vm="57">
        <f>_FV(-2,"48")</f>
        <v>#VALUE!</v>
      </c>
      <c r="T1786" t="s">
        <v>26</v>
      </c>
    </row>
    <row r="1787" spans="1:20" x14ac:dyDescent="0.3">
      <c r="A1787" t="s">
        <v>20</v>
      </c>
      <c r="B1787" s="1">
        <v>43584</v>
      </c>
      <c r="C1787">
        <v>10</v>
      </c>
      <c r="D1787" t="s">
        <v>87</v>
      </c>
      <c r="E1787" t="s">
        <v>87</v>
      </c>
      <c r="F1787" t="s">
        <v>73</v>
      </c>
      <c r="G1787">
        <v>94</v>
      </c>
      <c r="H1787">
        <v>94</v>
      </c>
      <c r="I1787">
        <v>94</v>
      </c>
      <c r="J1787" t="s">
        <v>100</v>
      </c>
      <c r="K1787" t="s">
        <v>100</v>
      </c>
      <c r="L1787" t="s">
        <v>36</v>
      </c>
      <c r="M1787" t="s">
        <v>122</v>
      </c>
      <c r="N1787" t="s">
        <v>122</v>
      </c>
      <c r="O1787" t="s">
        <v>123</v>
      </c>
      <c r="P1787" t="s">
        <v>133</v>
      </c>
      <c r="Q1787">
        <v>109</v>
      </c>
      <c r="R1787" t="s">
        <v>86</v>
      </c>
      <c r="S1787" t="s">
        <v>1288</v>
      </c>
      <c r="T1787" t="s">
        <v>26</v>
      </c>
    </row>
    <row r="1788" spans="1:20" x14ac:dyDescent="0.3">
      <c r="A1788" t="s">
        <v>20</v>
      </c>
      <c r="B1788" s="1">
        <v>43584</v>
      </c>
      <c r="C1788">
        <v>13</v>
      </c>
      <c r="D1788" t="s">
        <v>206</v>
      </c>
      <c r="E1788" t="s">
        <v>256</v>
      </c>
      <c r="F1788" t="s">
        <v>187</v>
      </c>
      <c r="G1788">
        <v>74</v>
      </c>
      <c r="H1788">
        <v>81</v>
      </c>
      <c r="I1788">
        <v>73</v>
      </c>
      <c r="J1788" t="s">
        <v>100</v>
      </c>
      <c r="K1788" t="s">
        <v>73</v>
      </c>
      <c r="L1788" t="s">
        <v>345</v>
      </c>
      <c r="M1788" t="s">
        <v>276</v>
      </c>
      <c r="N1788" t="s">
        <v>273</v>
      </c>
      <c r="O1788" t="s">
        <v>276</v>
      </c>
      <c r="P1788" t="s">
        <v>77</v>
      </c>
      <c r="Q1788">
        <v>156</v>
      </c>
      <c r="R1788" t="s">
        <v>403</v>
      </c>
      <c r="S1788" t="s">
        <v>1285</v>
      </c>
      <c r="T1788" t="s">
        <v>26</v>
      </c>
    </row>
    <row r="1789" spans="1:20" x14ac:dyDescent="0.3">
      <c r="A1789" t="s">
        <v>20</v>
      </c>
      <c r="B1789" s="1">
        <v>43584</v>
      </c>
      <c r="C1789">
        <v>14</v>
      </c>
      <c r="D1789" t="s">
        <v>275</v>
      </c>
      <c r="E1789" t="s">
        <v>215</v>
      </c>
      <c r="F1789" t="s">
        <v>229</v>
      </c>
      <c r="G1789">
        <v>71</v>
      </c>
      <c r="H1789">
        <v>75</v>
      </c>
      <c r="I1789">
        <v>67</v>
      </c>
      <c r="J1789" t="s">
        <v>89</v>
      </c>
      <c r="K1789" t="s">
        <v>99</v>
      </c>
      <c r="L1789" t="s">
        <v>377</v>
      </c>
      <c r="M1789" t="s">
        <v>306</v>
      </c>
      <c r="N1789" t="s">
        <v>276</v>
      </c>
      <c r="O1789" t="s">
        <v>306</v>
      </c>
      <c r="P1789" t="s">
        <v>77</v>
      </c>
      <c r="Q1789">
        <v>154</v>
      </c>
      <c r="R1789" t="s">
        <v>160</v>
      </c>
      <c r="S1789" t="s">
        <v>1174</v>
      </c>
      <c r="T1789" t="s">
        <v>26</v>
      </c>
    </row>
    <row r="1790" spans="1:20" x14ac:dyDescent="0.3">
      <c r="A1790" t="s">
        <v>20</v>
      </c>
      <c r="B1790" s="1">
        <v>43584</v>
      </c>
      <c r="C1790">
        <v>15</v>
      </c>
      <c r="D1790" t="s">
        <v>204</v>
      </c>
      <c r="E1790" t="s">
        <v>215</v>
      </c>
      <c r="F1790" t="s">
        <v>385</v>
      </c>
      <c r="G1790">
        <v>70</v>
      </c>
      <c r="H1790">
        <v>71</v>
      </c>
      <c r="I1790">
        <v>66</v>
      </c>
      <c r="J1790" t="s">
        <v>36</v>
      </c>
      <c r="K1790" t="s">
        <v>28</v>
      </c>
      <c r="L1790" t="s">
        <v>396</v>
      </c>
      <c r="M1790" t="s">
        <v>315</v>
      </c>
      <c r="N1790" t="s">
        <v>306</v>
      </c>
      <c r="O1790" t="s">
        <v>315</v>
      </c>
      <c r="P1790" t="s">
        <v>134</v>
      </c>
      <c r="Q1790">
        <v>170</v>
      </c>
      <c r="R1790" t="s">
        <v>145</v>
      </c>
      <c r="S1790" t="s">
        <v>1289</v>
      </c>
      <c r="T1790" t="s">
        <v>26</v>
      </c>
    </row>
    <row r="1791" spans="1:20" x14ac:dyDescent="0.3">
      <c r="A1791" t="s">
        <v>20</v>
      </c>
      <c r="B1791" s="1">
        <v>43584</v>
      </c>
      <c r="C1791">
        <v>16</v>
      </c>
      <c r="D1791" t="s">
        <v>247</v>
      </c>
      <c r="E1791" t="s">
        <v>208</v>
      </c>
      <c r="F1791" t="s">
        <v>385</v>
      </c>
      <c r="G1791">
        <v>67</v>
      </c>
      <c r="H1791">
        <v>71</v>
      </c>
      <c r="I1791">
        <v>67</v>
      </c>
      <c r="J1791" t="s">
        <v>49</v>
      </c>
      <c r="K1791" t="s">
        <v>65</v>
      </c>
      <c r="L1791" t="s">
        <v>44</v>
      </c>
      <c r="M1791" t="s">
        <v>29</v>
      </c>
      <c r="N1791" t="s">
        <v>315</v>
      </c>
      <c r="O1791" t="s">
        <v>29</v>
      </c>
      <c r="P1791" t="s">
        <v>115</v>
      </c>
      <c r="Q1791">
        <v>180</v>
      </c>
      <c r="R1791" t="s">
        <v>145</v>
      </c>
      <c r="S1791" t="s">
        <v>1290</v>
      </c>
      <c r="T1791" t="s">
        <v>26</v>
      </c>
    </row>
    <row r="1792" spans="1:20" x14ac:dyDescent="0.3">
      <c r="A1792" t="s">
        <v>20</v>
      </c>
      <c r="B1792" s="1">
        <v>43584</v>
      </c>
      <c r="C1792">
        <v>19</v>
      </c>
      <c r="D1792" t="s">
        <v>335</v>
      </c>
      <c r="E1792" t="s">
        <v>392</v>
      </c>
      <c r="F1792" t="s">
        <v>185</v>
      </c>
      <c r="G1792">
        <v>64</v>
      </c>
      <c r="H1792">
        <v>76</v>
      </c>
      <c r="I1792">
        <v>64</v>
      </c>
      <c r="J1792" t="s">
        <v>49</v>
      </c>
      <c r="K1792" t="s">
        <v>58</v>
      </c>
      <c r="L1792" t="s">
        <v>49</v>
      </c>
      <c r="M1792" t="s">
        <v>51</v>
      </c>
      <c r="N1792" t="s">
        <v>298</v>
      </c>
      <c r="O1792" t="s">
        <v>51</v>
      </c>
      <c r="P1792" t="s">
        <v>83</v>
      </c>
      <c r="Q1792">
        <v>145</v>
      </c>
      <c r="R1792" t="s">
        <v>237</v>
      </c>
      <c r="S1792" t="s">
        <v>1291</v>
      </c>
      <c r="T1792" t="s">
        <v>26</v>
      </c>
    </row>
    <row r="1793" spans="1:20" x14ac:dyDescent="0.3">
      <c r="A1793" t="s">
        <v>20</v>
      </c>
      <c r="B1793" s="1">
        <v>43584</v>
      </c>
      <c r="C1793">
        <v>20</v>
      </c>
      <c r="D1793" t="s">
        <v>118</v>
      </c>
      <c r="E1793" t="s">
        <v>335</v>
      </c>
      <c r="F1793" t="s">
        <v>88</v>
      </c>
      <c r="G1793">
        <v>92</v>
      </c>
      <c r="H1793">
        <v>92</v>
      </c>
      <c r="I1793">
        <v>64</v>
      </c>
      <c r="J1793" t="s">
        <v>64</v>
      </c>
      <c r="K1793" t="s">
        <v>119</v>
      </c>
      <c r="L1793" t="s">
        <v>361</v>
      </c>
      <c r="M1793" t="s">
        <v>181</v>
      </c>
      <c r="N1793" t="s">
        <v>181</v>
      </c>
      <c r="O1793" t="s">
        <v>51</v>
      </c>
      <c r="P1793" t="s">
        <v>134</v>
      </c>
      <c r="Q1793">
        <v>136</v>
      </c>
      <c r="R1793" t="s">
        <v>289</v>
      </c>
      <c r="S1793" t="s">
        <v>1292</v>
      </c>
      <c r="T1793" t="s">
        <v>101</v>
      </c>
    </row>
    <row r="1794" spans="1:20" x14ac:dyDescent="0.3">
      <c r="A1794" t="s">
        <v>20</v>
      </c>
      <c r="B1794" s="1">
        <v>43584</v>
      </c>
      <c r="C1794">
        <v>21</v>
      </c>
      <c r="D1794" t="s">
        <v>148</v>
      </c>
      <c r="E1794" t="s">
        <v>121</v>
      </c>
      <c r="F1794" t="s">
        <v>95</v>
      </c>
      <c r="G1794">
        <v>92</v>
      </c>
      <c r="H1794">
        <v>93</v>
      </c>
      <c r="I1794">
        <v>92</v>
      </c>
      <c r="J1794" t="s">
        <v>73</v>
      </c>
      <c r="K1794" t="s">
        <v>109</v>
      </c>
      <c r="L1794" t="s">
        <v>28</v>
      </c>
      <c r="M1794" t="s">
        <v>190</v>
      </c>
      <c r="N1794" t="s">
        <v>190</v>
      </c>
      <c r="O1794" t="s">
        <v>59</v>
      </c>
      <c r="P1794" t="s">
        <v>268</v>
      </c>
      <c r="Q1794">
        <v>124</v>
      </c>
      <c r="R1794" t="s">
        <v>403</v>
      </c>
      <c r="S1794" t="s">
        <v>429</v>
      </c>
      <c r="T1794" t="s">
        <v>76</v>
      </c>
    </row>
    <row r="1795" spans="1:20" x14ac:dyDescent="0.3">
      <c r="A1795" t="s">
        <v>20</v>
      </c>
      <c r="B1795" s="1">
        <v>43584</v>
      </c>
      <c r="C1795">
        <v>18</v>
      </c>
      <c r="D1795" t="s">
        <v>281</v>
      </c>
      <c r="E1795" t="s">
        <v>208</v>
      </c>
      <c r="F1795" t="s">
        <v>236</v>
      </c>
      <c r="G1795">
        <v>75</v>
      </c>
      <c r="H1795">
        <v>83</v>
      </c>
      <c r="I1795">
        <v>72</v>
      </c>
      <c r="J1795" t="s">
        <v>28</v>
      </c>
      <c r="K1795" t="s">
        <v>62</v>
      </c>
      <c r="L1795" t="s">
        <v>49</v>
      </c>
      <c r="M1795" t="s">
        <v>298</v>
      </c>
      <c r="N1795" t="s">
        <v>180</v>
      </c>
      <c r="O1795" t="s">
        <v>298</v>
      </c>
      <c r="P1795" t="s">
        <v>60</v>
      </c>
      <c r="Q1795">
        <v>150</v>
      </c>
      <c r="R1795" t="s">
        <v>289</v>
      </c>
      <c r="S1795" t="s">
        <v>1293</v>
      </c>
      <c r="T1795" t="s">
        <v>26</v>
      </c>
    </row>
    <row r="1796" spans="1:20" x14ac:dyDescent="0.3">
      <c r="A1796" t="s">
        <v>20</v>
      </c>
      <c r="B1796" s="1">
        <v>43585</v>
      </c>
      <c r="C1796">
        <v>1</v>
      </c>
      <c r="D1796" t="s">
        <v>88</v>
      </c>
      <c r="E1796" t="s">
        <v>148</v>
      </c>
      <c r="F1796" t="s">
        <v>95</v>
      </c>
      <c r="G1796">
        <v>92</v>
      </c>
      <c r="H1796">
        <v>92</v>
      </c>
      <c r="I1796">
        <v>89</v>
      </c>
      <c r="J1796" t="s">
        <v>64</v>
      </c>
      <c r="K1796" t="s">
        <v>64</v>
      </c>
      <c r="L1796" t="s">
        <v>100</v>
      </c>
      <c r="M1796" t="s">
        <v>312</v>
      </c>
      <c r="N1796" t="s">
        <v>312</v>
      </c>
      <c r="O1796" t="s">
        <v>188</v>
      </c>
      <c r="P1796" t="s">
        <v>133</v>
      </c>
      <c r="Q1796">
        <v>177</v>
      </c>
      <c r="R1796" t="s">
        <v>268</v>
      </c>
      <c r="S1796" t="e" vm="12">
        <f>_FV(-2,"57")</f>
        <v>#VALUE!</v>
      </c>
      <c r="T1796" t="s">
        <v>26</v>
      </c>
    </row>
    <row r="1797" spans="1:20" x14ac:dyDescent="0.3">
      <c r="A1797" t="s">
        <v>20</v>
      </c>
      <c r="B1797" s="1">
        <v>43585</v>
      </c>
      <c r="C1797">
        <v>7</v>
      </c>
      <c r="D1797" t="s">
        <v>136</v>
      </c>
      <c r="E1797" t="s">
        <v>118</v>
      </c>
      <c r="F1797" t="s">
        <v>136</v>
      </c>
      <c r="G1797">
        <v>91</v>
      </c>
      <c r="H1797">
        <v>91</v>
      </c>
      <c r="I1797">
        <v>87</v>
      </c>
      <c r="J1797" t="s">
        <v>345</v>
      </c>
      <c r="K1797" t="s">
        <v>36</v>
      </c>
      <c r="L1797" t="s">
        <v>44</v>
      </c>
      <c r="M1797" t="s">
        <v>123</v>
      </c>
      <c r="N1797" t="s">
        <v>209</v>
      </c>
      <c r="O1797" t="s">
        <v>82</v>
      </c>
      <c r="P1797" t="s">
        <v>174</v>
      </c>
      <c r="Q1797">
        <v>96</v>
      </c>
      <c r="R1797" t="s">
        <v>24</v>
      </c>
      <c r="S1797" t="e" vm="5">
        <f>_FV(-3,"33")</f>
        <v>#VALUE!</v>
      </c>
      <c r="T1797" t="s">
        <v>26</v>
      </c>
    </row>
    <row r="1798" spans="1:20" x14ac:dyDescent="0.3">
      <c r="A1798" t="s">
        <v>20</v>
      </c>
      <c r="B1798" s="1">
        <v>43585</v>
      </c>
      <c r="C1798">
        <v>21</v>
      </c>
      <c r="D1798" t="s">
        <v>279</v>
      </c>
      <c r="E1798" t="s">
        <v>385</v>
      </c>
      <c r="F1798" t="s">
        <v>279</v>
      </c>
      <c r="G1798">
        <v>76</v>
      </c>
      <c r="H1798">
        <v>76</v>
      </c>
      <c r="I1798">
        <v>69</v>
      </c>
      <c r="J1798" t="s">
        <v>36</v>
      </c>
      <c r="K1798" t="s">
        <v>99</v>
      </c>
      <c r="L1798" t="s">
        <v>396</v>
      </c>
      <c r="M1798" t="s">
        <v>181</v>
      </c>
      <c r="N1798" t="s">
        <v>181</v>
      </c>
      <c r="O1798" t="s">
        <v>131</v>
      </c>
      <c r="P1798" t="s">
        <v>124</v>
      </c>
      <c r="Q1798">
        <v>170</v>
      </c>
      <c r="R1798" t="s">
        <v>262</v>
      </c>
      <c r="S1798" t="s">
        <v>1294</v>
      </c>
      <c r="T1798" t="s">
        <v>26</v>
      </c>
    </row>
    <row r="1799" spans="1:20" x14ac:dyDescent="0.3">
      <c r="A1799" t="s">
        <v>20</v>
      </c>
      <c r="B1799" s="1">
        <v>43585</v>
      </c>
      <c r="C1799">
        <v>13</v>
      </c>
      <c r="D1799" t="s">
        <v>239</v>
      </c>
      <c r="E1799" t="s">
        <v>239</v>
      </c>
      <c r="F1799" t="s">
        <v>157</v>
      </c>
      <c r="G1799">
        <v>83</v>
      </c>
      <c r="H1799">
        <v>88</v>
      </c>
      <c r="I1799">
        <v>83</v>
      </c>
      <c r="J1799" t="s">
        <v>63</v>
      </c>
      <c r="K1799" t="s">
        <v>79</v>
      </c>
      <c r="L1799" t="s">
        <v>65</v>
      </c>
      <c r="M1799" t="s">
        <v>407</v>
      </c>
      <c r="N1799" t="s">
        <v>433</v>
      </c>
      <c r="O1799" t="s">
        <v>363</v>
      </c>
      <c r="P1799" t="s">
        <v>77</v>
      </c>
      <c r="Q1799">
        <v>188</v>
      </c>
      <c r="R1799" t="s">
        <v>222</v>
      </c>
      <c r="S1799" t="s">
        <v>1295</v>
      </c>
      <c r="T1799" t="s">
        <v>26</v>
      </c>
    </row>
    <row r="1800" spans="1:20" x14ac:dyDescent="0.3">
      <c r="A1800" t="s">
        <v>20</v>
      </c>
      <c r="B1800" s="1">
        <v>43585</v>
      </c>
      <c r="C1800">
        <v>17</v>
      </c>
      <c r="D1800" t="s">
        <v>256</v>
      </c>
      <c r="E1800" t="s">
        <v>385</v>
      </c>
      <c r="F1800" t="s">
        <v>229</v>
      </c>
      <c r="G1800">
        <v>75</v>
      </c>
      <c r="H1800">
        <v>78</v>
      </c>
      <c r="I1800">
        <v>73</v>
      </c>
      <c r="J1800" t="s">
        <v>64</v>
      </c>
      <c r="K1800" t="s">
        <v>109</v>
      </c>
      <c r="L1800" t="s">
        <v>100</v>
      </c>
      <c r="M1800" t="s">
        <v>96</v>
      </c>
      <c r="N1800" t="s">
        <v>315</v>
      </c>
      <c r="O1800" t="s">
        <v>96</v>
      </c>
      <c r="P1800" t="s">
        <v>101</v>
      </c>
      <c r="Q1800">
        <v>157</v>
      </c>
      <c r="R1800" t="s">
        <v>225</v>
      </c>
      <c r="S1800" t="s">
        <v>1091</v>
      </c>
      <c r="T1800" t="s">
        <v>26</v>
      </c>
    </row>
    <row r="1801" spans="1:20" x14ac:dyDescent="0.3">
      <c r="A1801" t="s">
        <v>20</v>
      </c>
      <c r="B1801" s="1">
        <v>43585</v>
      </c>
      <c r="C1801">
        <v>4</v>
      </c>
      <c r="D1801" t="s">
        <v>118</v>
      </c>
      <c r="E1801" t="s">
        <v>121</v>
      </c>
      <c r="F1801" t="s">
        <v>118</v>
      </c>
      <c r="G1801">
        <v>90</v>
      </c>
      <c r="H1801">
        <v>90</v>
      </c>
      <c r="I1801">
        <v>88</v>
      </c>
      <c r="J1801" t="s">
        <v>99</v>
      </c>
      <c r="K1801" t="s">
        <v>81</v>
      </c>
      <c r="L1801" t="s">
        <v>99</v>
      </c>
      <c r="M1801" t="s">
        <v>244</v>
      </c>
      <c r="N1801" t="s">
        <v>311</v>
      </c>
      <c r="O1801" t="s">
        <v>244</v>
      </c>
      <c r="P1801" t="s">
        <v>105</v>
      </c>
      <c r="Q1801">
        <v>177</v>
      </c>
      <c r="R1801" t="s">
        <v>127</v>
      </c>
      <c r="S1801" t="e" vm="69">
        <f>_FV(-2,"65")</f>
        <v>#VALUE!</v>
      </c>
      <c r="T1801" t="s">
        <v>26</v>
      </c>
    </row>
    <row r="1802" spans="1:20" x14ac:dyDescent="0.3">
      <c r="A1802" t="s">
        <v>20</v>
      </c>
      <c r="B1802" s="1">
        <v>43585</v>
      </c>
      <c r="C1802">
        <v>2</v>
      </c>
      <c r="D1802" t="s">
        <v>71</v>
      </c>
      <c r="E1802" t="s">
        <v>71</v>
      </c>
      <c r="F1802" t="s">
        <v>88</v>
      </c>
      <c r="G1802">
        <v>90</v>
      </c>
      <c r="H1802">
        <v>92</v>
      </c>
      <c r="I1802">
        <v>90</v>
      </c>
      <c r="J1802" t="s">
        <v>64</v>
      </c>
      <c r="K1802" t="s">
        <v>119</v>
      </c>
      <c r="L1802" t="s">
        <v>28</v>
      </c>
      <c r="M1802" t="s">
        <v>276</v>
      </c>
      <c r="N1802" t="s">
        <v>276</v>
      </c>
      <c r="O1802" t="s">
        <v>312</v>
      </c>
      <c r="P1802" t="s">
        <v>105</v>
      </c>
      <c r="Q1802">
        <v>174</v>
      </c>
      <c r="R1802" t="s">
        <v>60</v>
      </c>
      <c r="S1802" t="e" vm="34">
        <f>_FV(-3,"10")</f>
        <v>#VALUE!</v>
      </c>
      <c r="T1802" t="s">
        <v>26</v>
      </c>
    </row>
    <row r="1803" spans="1:20" x14ac:dyDescent="0.3">
      <c r="A1803" t="s">
        <v>20</v>
      </c>
      <c r="B1803" s="1">
        <v>43585</v>
      </c>
      <c r="C1803">
        <v>3</v>
      </c>
      <c r="D1803" t="s">
        <v>121</v>
      </c>
      <c r="E1803" t="s">
        <v>149</v>
      </c>
      <c r="F1803" t="s">
        <v>121</v>
      </c>
      <c r="G1803">
        <v>89</v>
      </c>
      <c r="H1803">
        <v>90</v>
      </c>
      <c r="I1803">
        <v>87</v>
      </c>
      <c r="J1803" t="s">
        <v>99</v>
      </c>
      <c r="K1803" t="s">
        <v>64</v>
      </c>
      <c r="L1803" t="s">
        <v>100</v>
      </c>
      <c r="M1803" t="s">
        <v>311</v>
      </c>
      <c r="N1803" t="s">
        <v>276</v>
      </c>
      <c r="O1803" t="s">
        <v>311</v>
      </c>
      <c r="P1803" t="s">
        <v>268</v>
      </c>
      <c r="Q1803">
        <v>180</v>
      </c>
      <c r="R1803" t="s">
        <v>364</v>
      </c>
      <c r="S1803" t="e" vm="45">
        <f>_FV(-1,"60")</f>
        <v>#VALUE!</v>
      </c>
      <c r="T1803" t="s">
        <v>26</v>
      </c>
    </row>
    <row r="1804" spans="1:20" x14ac:dyDescent="0.3">
      <c r="A1804" t="s">
        <v>20</v>
      </c>
      <c r="B1804" s="1">
        <v>43585</v>
      </c>
      <c r="C1804">
        <v>23</v>
      </c>
      <c r="D1804" t="s">
        <v>149</v>
      </c>
      <c r="E1804" t="s">
        <v>272</v>
      </c>
      <c r="F1804" t="s">
        <v>149</v>
      </c>
      <c r="G1804">
        <v>85</v>
      </c>
      <c r="H1804">
        <v>85</v>
      </c>
      <c r="I1804">
        <v>81</v>
      </c>
      <c r="J1804" t="s">
        <v>36</v>
      </c>
      <c r="K1804" t="s">
        <v>36</v>
      </c>
      <c r="L1804" t="s">
        <v>361</v>
      </c>
      <c r="M1804" t="s">
        <v>123</v>
      </c>
      <c r="N1804" t="s">
        <v>96</v>
      </c>
      <c r="O1804" t="s">
        <v>180</v>
      </c>
      <c r="P1804" t="s">
        <v>124</v>
      </c>
      <c r="Q1804">
        <v>169</v>
      </c>
      <c r="R1804" t="s">
        <v>237</v>
      </c>
      <c r="S1804" t="e" vm="45">
        <f>_FV(-3,"60")</f>
        <v>#VALUE!</v>
      </c>
      <c r="T1804" t="s">
        <v>26</v>
      </c>
    </row>
    <row r="1805" spans="1:20" x14ac:dyDescent="0.3">
      <c r="A1805" t="s">
        <v>20</v>
      </c>
      <c r="B1805" s="1">
        <v>43585</v>
      </c>
      <c r="C1805">
        <v>0</v>
      </c>
      <c r="D1805" t="s">
        <v>148</v>
      </c>
      <c r="E1805" t="s">
        <v>135</v>
      </c>
      <c r="F1805" t="s">
        <v>148</v>
      </c>
      <c r="G1805">
        <v>89</v>
      </c>
      <c r="H1805">
        <v>91</v>
      </c>
      <c r="I1805">
        <v>89</v>
      </c>
      <c r="J1805" t="s">
        <v>99</v>
      </c>
      <c r="K1805" t="s">
        <v>73</v>
      </c>
      <c r="L1805" t="s">
        <v>99</v>
      </c>
      <c r="M1805" t="s">
        <v>188</v>
      </c>
      <c r="N1805" t="s">
        <v>188</v>
      </c>
      <c r="O1805" t="s">
        <v>96</v>
      </c>
      <c r="P1805" t="s">
        <v>76</v>
      </c>
      <c r="Q1805">
        <v>152</v>
      </c>
      <c r="R1805" t="s">
        <v>268</v>
      </c>
      <c r="S1805" t="e" vm="12">
        <f>_FV(-1,"57")</f>
        <v>#VALUE!</v>
      </c>
      <c r="T1805" t="s">
        <v>26</v>
      </c>
    </row>
    <row r="1806" spans="1:20" x14ac:dyDescent="0.3">
      <c r="A1806" t="s">
        <v>20</v>
      </c>
      <c r="B1806" s="1">
        <v>43585</v>
      </c>
      <c r="C1806">
        <v>22</v>
      </c>
      <c r="D1806" t="s">
        <v>272</v>
      </c>
      <c r="E1806" t="s">
        <v>279</v>
      </c>
      <c r="F1806" t="s">
        <v>272</v>
      </c>
      <c r="G1806">
        <v>81</v>
      </c>
      <c r="H1806">
        <v>81</v>
      </c>
      <c r="I1806">
        <v>76</v>
      </c>
      <c r="J1806" t="s">
        <v>361</v>
      </c>
      <c r="K1806" t="s">
        <v>36</v>
      </c>
      <c r="L1806" t="s">
        <v>44</v>
      </c>
      <c r="M1806" t="s">
        <v>180</v>
      </c>
      <c r="N1806" t="s">
        <v>180</v>
      </c>
      <c r="O1806" t="s">
        <v>181</v>
      </c>
      <c r="P1806" t="s">
        <v>101</v>
      </c>
      <c r="Q1806">
        <v>178</v>
      </c>
      <c r="R1806" t="s">
        <v>168</v>
      </c>
      <c r="S1806" t="s">
        <v>1296</v>
      </c>
      <c r="T1806" t="s">
        <v>26</v>
      </c>
    </row>
    <row r="1807" spans="1:20" x14ac:dyDescent="0.3">
      <c r="A1807" t="s">
        <v>20</v>
      </c>
      <c r="B1807" s="1">
        <v>43585</v>
      </c>
      <c r="C1807">
        <v>5</v>
      </c>
      <c r="D1807" t="s">
        <v>88</v>
      </c>
      <c r="E1807" t="s">
        <v>118</v>
      </c>
      <c r="F1807" t="s">
        <v>88</v>
      </c>
      <c r="G1807">
        <v>89</v>
      </c>
      <c r="H1807">
        <v>90</v>
      </c>
      <c r="I1807">
        <v>89</v>
      </c>
      <c r="J1807" t="s">
        <v>49</v>
      </c>
      <c r="K1807" t="s">
        <v>99</v>
      </c>
      <c r="L1807" t="s">
        <v>49</v>
      </c>
      <c r="M1807" t="s">
        <v>141</v>
      </c>
      <c r="N1807" t="s">
        <v>244</v>
      </c>
      <c r="O1807" t="s">
        <v>141</v>
      </c>
      <c r="P1807" t="s">
        <v>70</v>
      </c>
      <c r="Q1807">
        <v>182</v>
      </c>
      <c r="R1807" t="s">
        <v>112</v>
      </c>
      <c r="S1807" t="e" vm="87">
        <f>_FV(-2,"85")</f>
        <v>#VALUE!</v>
      </c>
      <c r="T1807" t="s">
        <v>26</v>
      </c>
    </row>
    <row r="1808" spans="1:20" x14ac:dyDescent="0.3">
      <c r="A1808" t="s">
        <v>20</v>
      </c>
      <c r="B1808" s="1">
        <v>43585</v>
      </c>
      <c r="C1808">
        <v>12</v>
      </c>
      <c r="D1808" t="s">
        <v>157</v>
      </c>
      <c r="E1808" t="s">
        <v>356</v>
      </c>
      <c r="F1808" t="s">
        <v>71</v>
      </c>
      <c r="G1808">
        <v>88</v>
      </c>
      <c r="H1808">
        <v>92</v>
      </c>
      <c r="I1808">
        <v>88</v>
      </c>
      <c r="J1808" t="s">
        <v>80</v>
      </c>
      <c r="K1808" t="s">
        <v>136</v>
      </c>
      <c r="L1808" t="s">
        <v>73</v>
      </c>
      <c r="M1808" t="s">
        <v>363</v>
      </c>
      <c r="N1808" t="s">
        <v>363</v>
      </c>
      <c r="O1808" t="s">
        <v>353</v>
      </c>
      <c r="P1808" t="s">
        <v>70</v>
      </c>
      <c r="Q1808">
        <v>115</v>
      </c>
      <c r="R1808" t="s">
        <v>134</v>
      </c>
      <c r="S1808" t="s">
        <v>1297</v>
      </c>
      <c r="T1808" t="s">
        <v>26</v>
      </c>
    </row>
    <row r="1809" spans="1:20" x14ac:dyDescent="0.3">
      <c r="A1809" t="s">
        <v>20</v>
      </c>
      <c r="B1809" s="1">
        <v>43585</v>
      </c>
      <c r="C1809">
        <v>6</v>
      </c>
      <c r="D1809" t="s">
        <v>88</v>
      </c>
      <c r="E1809" t="s">
        <v>118</v>
      </c>
      <c r="F1809" t="s">
        <v>62</v>
      </c>
      <c r="G1809">
        <v>88</v>
      </c>
      <c r="H1809">
        <v>89</v>
      </c>
      <c r="I1809">
        <v>88</v>
      </c>
      <c r="J1809" t="s">
        <v>36</v>
      </c>
      <c r="K1809" t="s">
        <v>89</v>
      </c>
      <c r="L1809" t="s">
        <v>36</v>
      </c>
      <c r="M1809" t="s">
        <v>209</v>
      </c>
      <c r="N1809" t="s">
        <v>141</v>
      </c>
      <c r="O1809" t="s">
        <v>209</v>
      </c>
      <c r="P1809" t="s">
        <v>133</v>
      </c>
      <c r="Q1809">
        <v>222</v>
      </c>
      <c r="R1809" t="s">
        <v>134</v>
      </c>
      <c r="S1809" t="e" vm="60">
        <f>_FV(-3,"05")</f>
        <v>#VALUE!</v>
      </c>
      <c r="T1809" t="s">
        <v>26</v>
      </c>
    </row>
    <row r="1810" spans="1:20" x14ac:dyDescent="0.3">
      <c r="A1810" t="s">
        <v>20</v>
      </c>
      <c r="B1810" s="1">
        <v>43585</v>
      </c>
      <c r="C1810">
        <v>8</v>
      </c>
      <c r="D1810" t="s">
        <v>22</v>
      </c>
      <c r="E1810" t="s">
        <v>22</v>
      </c>
      <c r="F1810" t="s">
        <v>136</v>
      </c>
      <c r="G1810">
        <v>92</v>
      </c>
      <c r="H1810">
        <v>92</v>
      </c>
      <c r="I1810">
        <v>91</v>
      </c>
      <c r="J1810" t="s">
        <v>89</v>
      </c>
      <c r="K1810" t="s">
        <v>100</v>
      </c>
      <c r="L1810" t="s">
        <v>345</v>
      </c>
      <c r="M1810" t="s">
        <v>142</v>
      </c>
      <c r="N1810" t="s">
        <v>142</v>
      </c>
      <c r="O1810" t="s">
        <v>123</v>
      </c>
      <c r="P1810" t="s">
        <v>178</v>
      </c>
      <c r="Q1810">
        <v>119</v>
      </c>
      <c r="R1810" t="s">
        <v>268</v>
      </c>
      <c r="S1810" t="e" vm="16">
        <f>_FV(-2,"39")</f>
        <v>#VALUE!</v>
      </c>
      <c r="T1810" t="s">
        <v>26</v>
      </c>
    </row>
    <row r="1811" spans="1:20" x14ac:dyDescent="0.3">
      <c r="A1811" t="s">
        <v>20</v>
      </c>
      <c r="B1811" s="1">
        <v>43585</v>
      </c>
      <c r="C1811">
        <v>10</v>
      </c>
      <c r="D1811" t="s">
        <v>95</v>
      </c>
      <c r="E1811" t="s">
        <v>95</v>
      </c>
      <c r="F1811" t="s">
        <v>79</v>
      </c>
      <c r="G1811">
        <v>93</v>
      </c>
      <c r="H1811">
        <v>93</v>
      </c>
      <c r="I1811">
        <v>93</v>
      </c>
      <c r="J1811" t="s">
        <v>28</v>
      </c>
      <c r="K1811" t="s">
        <v>64</v>
      </c>
      <c r="L1811" t="s">
        <v>81</v>
      </c>
      <c r="M1811" t="s">
        <v>306</v>
      </c>
      <c r="N1811" t="s">
        <v>306</v>
      </c>
      <c r="O1811" t="s">
        <v>188</v>
      </c>
      <c r="P1811" t="s">
        <v>178</v>
      </c>
      <c r="Q1811">
        <v>118</v>
      </c>
      <c r="R1811" t="s">
        <v>97</v>
      </c>
      <c r="S1811" t="s">
        <v>1298</v>
      </c>
      <c r="T1811" t="s">
        <v>26</v>
      </c>
    </row>
    <row r="1812" spans="1:20" x14ac:dyDescent="0.3">
      <c r="A1812" t="s">
        <v>20</v>
      </c>
      <c r="B1812" s="1">
        <v>43585</v>
      </c>
      <c r="C1812">
        <v>11</v>
      </c>
      <c r="D1812" t="s">
        <v>71</v>
      </c>
      <c r="E1812" t="s">
        <v>135</v>
      </c>
      <c r="F1812" t="s">
        <v>95</v>
      </c>
      <c r="G1812">
        <v>92</v>
      </c>
      <c r="H1812">
        <v>93</v>
      </c>
      <c r="I1812">
        <v>92</v>
      </c>
      <c r="J1812" t="s">
        <v>109</v>
      </c>
      <c r="K1812" t="s">
        <v>109</v>
      </c>
      <c r="L1812" t="s">
        <v>64</v>
      </c>
      <c r="M1812" t="s">
        <v>353</v>
      </c>
      <c r="N1812" t="s">
        <v>353</v>
      </c>
      <c r="O1812" t="s">
        <v>330</v>
      </c>
      <c r="P1812" t="s">
        <v>174</v>
      </c>
      <c r="Q1812">
        <v>110</v>
      </c>
      <c r="R1812" t="s">
        <v>138</v>
      </c>
      <c r="S1812" t="s">
        <v>1299</v>
      </c>
      <c r="T1812" t="s">
        <v>270</v>
      </c>
    </row>
    <row r="1813" spans="1:20" x14ac:dyDescent="0.3">
      <c r="A1813" t="s">
        <v>20</v>
      </c>
      <c r="B1813" s="1">
        <v>43585</v>
      </c>
      <c r="C1813">
        <v>9</v>
      </c>
      <c r="D1813" t="s">
        <v>79</v>
      </c>
      <c r="E1813" t="s">
        <v>79</v>
      </c>
      <c r="F1813" t="s">
        <v>22</v>
      </c>
      <c r="G1813">
        <v>93</v>
      </c>
      <c r="H1813">
        <v>93</v>
      </c>
      <c r="I1813">
        <v>92</v>
      </c>
      <c r="J1813" t="s">
        <v>81</v>
      </c>
      <c r="K1813" t="s">
        <v>81</v>
      </c>
      <c r="L1813" t="s">
        <v>100</v>
      </c>
      <c r="M1813" t="s">
        <v>188</v>
      </c>
      <c r="N1813" t="s">
        <v>188</v>
      </c>
      <c r="O1813" t="s">
        <v>142</v>
      </c>
      <c r="P1813" t="s">
        <v>111</v>
      </c>
      <c r="Q1813">
        <v>105</v>
      </c>
      <c r="R1813" t="s">
        <v>138</v>
      </c>
      <c r="S1813" t="e" vm="36">
        <f>_FV(-2,"58")</f>
        <v>#VALUE!</v>
      </c>
      <c r="T1813" t="s">
        <v>26</v>
      </c>
    </row>
    <row r="1814" spans="1:20" x14ac:dyDescent="0.3">
      <c r="A1814" t="s">
        <v>20</v>
      </c>
      <c r="B1814" s="1">
        <v>43585</v>
      </c>
      <c r="C1814">
        <v>14</v>
      </c>
      <c r="D1814" t="s">
        <v>256</v>
      </c>
      <c r="E1814" t="s">
        <v>275</v>
      </c>
      <c r="F1814" t="s">
        <v>265</v>
      </c>
      <c r="G1814">
        <v>77</v>
      </c>
      <c r="H1814">
        <v>83</v>
      </c>
      <c r="I1814">
        <v>76</v>
      </c>
      <c r="J1814" t="s">
        <v>80</v>
      </c>
      <c r="K1814" t="s">
        <v>62</v>
      </c>
      <c r="L1814" t="s">
        <v>64</v>
      </c>
      <c r="M1814" t="s">
        <v>357</v>
      </c>
      <c r="N1814" t="s">
        <v>407</v>
      </c>
      <c r="O1814" t="s">
        <v>357</v>
      </c>
      <c r="P1814" t="s">
        <v>124</v>
      </c>
      <c r="Q1814">
        <v>152</v>
      </c>
      <c r="R1814" t="s">
        <v>54</v>
      </c>
      <c r="S1814" t="s">
        <v>1300</v>
      </c>
      <c r="T1814" t="s">
        <v>26</v>
      </c>
    </row>
    <row r="1815" spans="1:20" x14ac:dyDescent="0.3">
      <c r="A1815" t="s">
        <v>20</v>
      </c>
      <c r="B1815" s="1">
        <v>43585</v>
      </c>
      <c r="C1815">
        <v>15</v>
      </c>
      <c r="D1815" t="s">
        <v>204</v>
      </c>
      <c r="E1815" t="s">
        <v>204</v>
      </c>
      <c r="F1815" t="s">
        <v>196</v>
      </c>
      <c r="G1815">
        <v>74</v>
      </c>
      <c r="H1815">
        <v>78</v>
      </c>
      <c r="I1815">
        <v>73</v>
      </c>
      <c r="J1815" t="s">
        <v>73</v>
      </c>
      <c r="K1815" t="s">
        <v>87</v>
      </c>
      <c r="L1815" t="s">
        <v>100</v>
      </c>
      <c r="M1815" t="s">
        <v>353</v>
      </c>
      <c r="N1815" t="s">
        <v>357</v>
      </c>
      <c r="O1815" t="s">
        <v>353</v>
      </c>
      <c r="P1815" t="s">
        <v>127</v>
      </c>
      <c r="Q1815">
        <v>205</v>
      </c>
      <c r="R1815" t="s">
        <v>230</v>
      </c>
      <c r="S1815" t="s">
        <v>1301</v>
      </c>
      <c r="T1815" t="s">
        <v>26</v>
      </c>
    </row>
    <row r="1816" spans="1:20" x14ac:dyDescent="0.3">
      <c r="A1816" t="s">
        <v>20</v>
      </c>
      <c r="B1816" s="1">
        <v>43585</v>
      </c>
      <c r="C1816">
        <v>16</v>
      </c>
      <c r="D1816" t="s">
        <v>385</v>
      </c>
      <c r="E1816" t="s">
        <v>219</v>
      </c>
      <c r="F1816" t="s">
        <v>256</v>
      </c>
      <c r="G1816">
        <v>72</v>
      </c>
      <c r="H1816">
        <v>75</v>
      </c>
      <c r="I1816">
        <v>72</v>
      </c>
      <c r="J1816" t="s">
        <v>81</v>
      </c>
      <c r="K1816" t="s">
        <v>80</v>
      </c>
      <c r="L1816" t="s">
        <v>100</v>
      </c>
      <c r="M1816" t="s">
        <v>315</v>
      </c>
      <c r="N1816" t="s">
        <v>353</v>
      </c>
      <c r="O1816" t="s">
        <v>244</v>
      </c>
      <c r="P1816" t="s">
        <v>92</v>
      </c>
      <c r="Q1816">
        <v>209</v>
      </c>
      <c r="R1816" t="s">
        <v>225</v>
      </c>
      <c r="S1816" t="s">
        <v>1302</v>
      </c>
      <c r="T1816" t="s">
        <v>26</v>
      </c>
    </row>
    <row r="1817" spans="1:20" x14ac:dyDescent="0.3">
      <c r="A1817" t="s">
        <v>20</v>
      </c>
      <c r="B1817" s="1">
        <v>43585</v>
      </c>
      <c r="C1817">
        <v>18</v>
      </c>
      <c r="D1817" t="s">
        <v>204</v>
      </c>
      <c r="E1817" t="s">
        <v>219</v>
      </c>
      <c r="F1817" t="s">
        <v>185</v>
      </c>
      <c r="G1817">
        <v>73</v>
      </c>
      <c r="H1817">
        <v>76</v>
      </c>
      <c r="I1817">
        <v>69</v>
      </c>
      <c r="J1817" t="s">
        <v>64</v>
      </c>
      <c r="K1817" t="s">
        <v>87</v>
      </c>
      <c r="L1817" t="s">
        <v>35</v>
      </c>
      <c r="M1817" t="s">
        <v>232</v>
      </c>
      <c r="N1817" t="s">
        <v>96</v>
      </c>
      <c r="O1817" t="s">
        <v>232</v>
      </c>
      <c r="P1817" t="s">
        <v>60</v>
      </c>
      <c r="Q1817">
        <v>168</v>
      </c>
      <c r="R1817" t="s">
        <v>262</v>
      </c>
      <c r="S1817" t="s">
        <v>564</v>
      </c>
      <c r="T1817" t="s">
        <v>26</v>
      </c>
    </row>
    <row r="1818" spans="1:20" x14ac:dyDescent="0.3">
      <c r="A1818" t="s">
        <v>20</v>
      </c>
      <c r="B1818" s="1">
        <v>43585</v>
      </c>
      <c r="C1818">
        <v>19</v>
      </c>
      <c r="D1818" t="s">
        <v>185</v>
      </c>
      <c r="E1818" t="s">
        <v>205</v>
      </c>
      <c r="F1818" t="s">
        <v>196</v>
      </c>
      <c r="G1818">
        <v>74</v>
      </c>
      <c r="H1818">
        <v>74</v>
      </c>
      <c r="I1818">
        <v>70</v>
      </c>
      <c r="J1818" t="s">
        <v>81</v>
      </c>
      <c r="K1818" t="s">
        <v>80</v>
      </c>
      <c r="L1818" t="s">
        <v>35</v>
      </c>
      <c r="M1818" t="s">
        <v>131</v>
      </c>
      <c r="N1818" t="s">
        <v>232</v>
      </c>
      <c r="O1818" t="s">
        <v>131</v>
      </c>
      <c r="P1818" t="s">
        <v>127</v>
      </c>
      <c r="Q1818">
        <v>216</v>
      </c>
      <c r="R1818" t="s">
        <v>234</v>
      </c>
      <c r="S1818" t="s">
        <v>1303</v>
      </c>
      <c r="T1818" t="s">
        <v>26</v>
      </c>
    </row>
    <row r="1819" spans="1:20" x14ac:dyDescent="0.3">
      <c r="A1819" t="s">
        <v>20</v>
      </c>
      <c r="B1819" s="1">
        <v>43585</v>
      </c>
      <c r="C1819">
        <v>20</v>
      </c>
      <c r="D1819" t="s">
        <v>281</v>
      </c>
      <c r="E1819" t="s">
        <v>219</v>
      </c>
      <c r="F1819" t="s">
        <v>229</v>
      </c>
      <c r="G1819">
        <v>72</v>
      </c>
      <c r="H1819">
        <v>77</v>
      </c>
      <c r="I1819">
        <v>71</v>
      </c>
      <c r="J1819" t="s">
        <v>49</v>
      </c>
      <c r="K1819" t="s">
        <v>136</v>
      </c>
      <c r="L1819" t="s">
        <v>163</v>
      </c>
      <c r="M1819" t="s">
        <v>131</v>
      </c>
      <c r="N1819" t="s">
        <v>131</v>
      </c>
      <c r="O1819" t="s">
        <v>39</v>
      </c>
      <c r="P1819" t="s">
        <v>112</v>
      </c>
      <c r="Q1819">
        <v>178</v>
      </c>
      <c r="R1819" t="s">
        <v>160</v>
      </c>
      <c r="S1819" t="s">
        <v>1304</v>
      </c>
      <c r="T1819" t="s">
        <v>26</v>
      </c>
    </row>
    <row r="1820" spans="1:20" x14ac:dyDescent="0.3">
      <c r="A1820" t="s">
        <v>20</v>
      </c>
      <c r="B1820" s="1">
        <v>43586</v>
      </c>
      <c r="C1820">
        <v>22</v>
      </c>
      <c r="D1820" t="s">
        <v>108</v>
      </c>
      <c r="E1820" t="s">
        <v>321</v>
      </c>
      <c r="F1820" t="s">
        <v>72</v>
      </c>
      <c r="G1820">
        <v>89</v>
      </c>
      <c r="H1820">
        <v>89</v>
      </c>
      <c r="I1820">
        <v>83</v>
      </c>
      <c r="J1820" t="s">
        <v>65</v>
      </c>
      <c r="K1820" t="s">
        <v>87</v>
      </c>
      <c r="L1820" t="s">
        <v>119</v>
      </c>
      <c r="M1820" t="s">
        <v>130</v>
      </c>
      <c r="N1820" t="s">
        <v>130</v>
      </c>
      <c r="O1820" t="s">
        <v>52</v>
      </c>
      <c r="P1820" t="s">
        <v>173</v>
      </c>
      <c r="Q1820">
        <v>180</v>
      </c>
      <c r="R1820" t="s">
        <v>102</v>
      </c>
      <c r="S1820" s="2">
        <v>9433</v>
      </c>
      <c r="T1820" t="s">
        <v>270</v>
      </c>
    </row>
    <row r="1821" spans="1:20" x14ac:dyDescent="0.3">
      <c r="A1821" t="s">
        <v>20</v>
      </c>
      <c r="B1821" s="1">
        <v>43586</v>
      </c>
      <c r="C1821">
        <v>4</v>
      </c>
      <c r="D1821" t="s">
        <v>79</v>
      </c>
      <c r="E1821" t="s">
        <v>58</v>
      </c>
      <c r="F1821" t="s">
        <v>79</v>
      </c>
      <c r="G1821">
        <v>92</v>
      </c>
      <c r="H1821">
        <v>92</v>
      </c>
      <c r="I1821">
        <v>91</v>
      </c>
      <c r="J1821" t="s">
        <v>100</v>
      </c>
      <c r="K1821" t="s">
        <v>99</v>
      </c>
      <c r="L1821" t="s">
        <v>100</v>
      </c>
      <c r="M1821" t="s">
        <v>188</v>
      </c>
      <c r="N1821" t="s">
        <v>23</v>
      </c>
      <c r="O1821" t="s">
        <v>188</v>
      </c>
      <c r="P1821" t="s">
        <v>70</v>
      </c>
      <c r="Q1821">
        <v>119</v>
      </c>
      <c r="R1821" t="s">
        <v>128</v>
      </c>
      <c r="S1821" t="e" vm="85">
        <f>_FV(-3,"45")</f>
        <v>#VALUE!</v>
      </c>
      <c r="T1821" t="s">
        <v>26</v>
      </c>
    </row>
    <row r="1822" spans="1:20" x14ac:dyDescent="0.3">
      <c r="A1822" t="s">
        <v>20</v>
      </c>
      <c r="B1822" s="1">
        <v>43586</v>
      </c>
      <c r="C1822">
        <v>11</v>
      </c>
      <c r="D1822" t="s">
        <v>88</v>
      </c>
      <c r="E1822" t="s">
        <v>148</v>
      </c>
      <c r="F1822" t="s">
        <v>22</v>
      </c>
      <c r="G1822">
        <v>94</v>
      </c>
      <c r="H1822">
        <v>94</v>
      </c>
      <c r="I1822">
        <v>94</v>
      </c>
      <c r="J1822" t="s">
        <v>73</v>
      </c>
      <c r="K1822" t="s">
        <v>63</v>
      </c>
      <c r="L1822" t="s">
        <v>28</v>
      </c>
      <c r="M1822" t="s">
        <v>276</v>
      </c>
      <c r="N1822" t="s">
        <v>276</v>
      </c>
      <c r="O1822" t="s">
        <v>193</v>
      </c>
      <c r="P1822" t="s">
        <v>111</v>
      </c>
      <c r="Q1822">
        <v>128</v>
      </c>
      <c r="R1822" t="s">
        <v>176</v>
      </c>
      <c r="S1822" t="s">
        <v>1305</v>
      </c>
      <c r="T1822" t="s">
        <v>270</v>
      </c>
    </row>
    <row r="1823" spans="1:20" x14ac:dyDescent="0.3">
      <c r="A1823" t="s">
        <v>20</v>
      </c>
      <c r="B1823" s="1">
        <v>43586</v>
      </c>
      <c r="C1823">
        <v>6</v>
      </c>
      <c r="D1823" t="s">
        <v>22</v>
      </c>
      <c r="E1823" t="s">
        <v>79</v>
      </c>
      <c r="F1823" t="s">
        <v>22</v>
      </c>
      <c r="G1823">
        <v>93</v>
      </c>
      <c r="H1823">
        <v>93</v>
      </c>
      <c r="I1823">
        <v>92</v>
      </c>
      <c r="J1823" t="s">
        <v>100</v>
      </c>
      <c r="K1823" t="s">
        <v>99</v>
      </c>
      <c r="L1823" t="s">
        <v>100</v>
      </c>
      <c r="M1823" t="s">
        <v>137</v>
      </c>
      <c r="N1823" t="s">
        <v>209</v>
      </c>
      <c r="O1823" t="s">
        <v>137</v>
      </c>
      <c r="P1823" t="s">
        <v>105</v>
      </c>
      <c r="Q1823">
        <v>121</v>
      </c>
      <c r="R1823" t="s">
        <v>134</v>
      </c>
      <c r="S1823" t="e" vm="68">
        <f>_FV(-2,"99")</f>
        <v>#VALUE!</v>
      </c>
      <c r="T1823" t="s">
        <v>26</v>
      </c>
    </row>
    <row r="1824" spans="1:20" x14ac:dyDescent="0.3">
      <c r="A1824" t="s">
        <v>20</v>
      </c>
      <c r="B1824" s="1">
        <v>43586</v>
      </c>
      <c r="C1824">
        <v>1</v>
      </c>
      <c r="D1824" t="s">
        <v>88</v>
      </c>
      <c r="E1824" t="s">
        <v>148</v>
      </c>
      <c r="F1824" t="s">
        <v>88</v>
      </c>
      <c r="G1824">
        <v>89</v>
      </c>
      <c r="H1824">
        <v>89</v>
      </c>
      <c r="I1824">
        <v>88</v>
      </c>
      <c r="J1824" t="s">
        <v>89</v>
      </c>
      <c r="K1824" t="s">
        <v>89</v>
      </c>
      <c r="L1824" t="s">
        <v>89</v>
      </c>
      <c r="M1824" t="s">
        <v>244</v>
      </c>
      <c r="N1824" t="s">
        <v>315</v>
      </c>
      <c r="O1824" t="s">
        <v>328</v>
      </c>
      <c r="P1824" t="s">
        <v>67</v>
      </c>
      <c r="Q1824">
        <v>142</v>
      </c>
      <c r="R1824" t="s">
        <v>86</v>
      </c>
      <c r="S1824" t="e" vm="45">
        <f>_FV(-3,"60")</f>
        <v>#VALUE!</v>
      </c>
      <c r="T1824" t="s">
        <v>26</v>
      </c>
    </row>
    <row r="1825" spans="1:20" x14ac:dyDescent="0.3">
      <c r="A1825" t="s">
        <v>20</v>
      </c>
      <c r="B1825" s="1">
        <v>43586</v>
      </c>
      <c r="C1825">
        <v>23</v>
      </c>
      <c r="D1825" t="s">
        <v>121</v>
      </c>
      <c r="E1825" t="s">
        <v>108</v>
      </c>
      <c r="F1825" t="s">
        <v>148</v>
      </c>
      <c r="G1825">
        <v>92</v>
      </c>
      <c r="H1825">
        <v>92</v>
      </c>
      <c r="I1825">
        <v>89</v>
      </c>
      <c r="J1825" t="s">
        <v>65</v>
      </c>
      <c r="K1825" t="s">
        <v>109</v>
      </c>
      <c r="L1825" t="s">
        <v>64</v>
      </c>
      <c r="M1825" t="s">
        <v>150</v>
      </c>
      <c r="N1825" t="s">
        <v>150</v>
      </c>
      <c r="O1825" t="s">
        <v>130</v>
      </c>
      <c r="P1825" t="s">
        <v>70</v>
      </c>
      <c r="Q1825">
        <v>164</v>
      </c>
      <c r="R1825" t="s">
        <v>364</v>
      </c>
      <c r="S1825" t="e" vm="60">
        <f>_FV(-3,"05")</f>
        <v>#VALUE!</v>
      </c>
      <c r="T1825" t="s">
        <v>270</v>
      </c>
    </row>
    <row r="1826" spans="1:20" x14ac:dyDescent="0.3">
      <c r="A1826" t="s">
        <v>20</v>
      </c>
      <c r="B1826" s="1">
        <v>43586</v>
      </c>
      <c r="C1826">
        <v>0</v>
      </c>
      <c r="D1826" t="s">
        <v>148</v>
      </c>
      <c r="E1826" t="s">
        <v>149</v>
      </c>
      <c r="F1826" t="s">
        <v>148</v>
      </c>
      <c r="G1826">
        <v>88</v>
      </c>
      <c r="H1826">
        <v>88</v>
      </c>
      <c r="I1826">
        <v>85</v>
      </c>
      <c r="J1826" t="s">
        <v>89</v>
      </c>
      <c r="K1826" t="s">
        <v>89</v>
      </c>
      <c r="L1826" t="s">
        <v>36</v>
      </c>
      <c r="M1826" t="s">
        <v>328</v>
      </c>
      <c r="N1826" t="s">
        <v>328</v>
      </c>
      <c r="O1826" t="s">
        <v>123</v>
      </c>
      <c r="P1826" t="s">
        <v>67</v>
      </c>
      <c r="Q1826">
        <v>157</v>
      </c>
      <c r="R1826" t="s">
        <v>116</v>
      </c>
      <c r="S1826" t="e" vm="45">
        <f>_FV(-3,"60")</f>
        <v>#VALUE!</v>
      </c>
      <c r="T1826" t="s">
        <v>26</v>
      </c>
    </row>
    <row r="1827" spans="1:20" x14ac:dyDescent="0.3">
      <c r="A1827" t="s">
        <v>20</v>
      </c>
      <c r="B1827" s="1">
        <v>43586</v>
      </c>
      <c r="C1827">
        <v>2</v>
      </c>
      <c r="D1827" t="s">
        <v>95</v>
      </c>
      <c r="E1827" t="s">
        <v>88</v>
      </c>
      <c r="F1827" t="s">
        <v>58</v>
      </c>
      <c r="G1827">
        <v>91</v>
      </c>
      <c r="H1827">
        <v>91</v>
      </c>
      <c r="I1827">
        <v>89</v>
      </c>
      <c r="J1827" t="s">
        <v>100</v>
      </c>
      <c r="K1827" t="s">
        <v>100</v>
      </c>
      <c r="L1827" t="s">
        <v>89</v>
      </c>
      <c r="M1827" t="s">
        <v>315</v>
      </c>
      <c r="N1827" t="s">
        <v>23</v>
      </c>
      <c r="O1827" t="s">
        <v>244</v>
      </c>
      <c r="P1827" t="s">
        <v>67</v>
      </c>
      <c r="Q1827">
        <v>130</v>
      </c>
      <c r="R1827" t="s">
        <v>176</v>
      </c>
      <c r="S1827" t="e" vm="12">
        <f>_FV(-3,"57")</f>
        <v>#VALUE!</v>
      </c>
      <c r="T1827" t="s">
        <v>26</v>
      </c>
    </row>
    <row r="1828" spans="1:20" x14ac:dyDescent="0.3">
      <c r="A1828" t="s">
        <v>20</v>
      </c>
      <c r="B1828" s="1">
        <v>43586</v>
      </c>
      <c r="C1828">
        <v>3</v>
      </c>
      <c r="D1828" t="s">
        <v>58</v>
      </c>
      <c r="E1828" t="s">
        <v>95</v>
      </c>
      <c r="F1828" t="s">
        <v>58</v>
      </c>
      <c r="G1828">
        <v>91</v>
      </c>
      <c r="H1828">
        <v>91</v>
      </c>
      <c r="I1828">
        <v>91</v>
      </c>
      <c r="J1828" t="s">
        <v>100</v>
      </c>
      <c r="K1828" t="s">
        <v>100</v>
      </c>
      <c r="L1828" t="s">
        <v>100</v>
      </c>
      <c r="M1828" t="s">
        <v>23</v>
      </c>
      <c r="N1828" t="s">
        <v>245</v>
      </c>
      <c r="O1828" t="s">
        <v>315</v>
      </c>
      <c r="P1828" t="s">
        <v>67</v>
      </c>
      <c r="Q1828">
        <v>122</v>
      </c>
      <c r="R1828" t="s">
        <v>101</v>
      </c>
      <c r="S1828" t="e" vm="27">
        <f>_FV(-3,"53")</f>
        <v>#VALUE!</v>
      </c>
      <c r="T1828" t="s">
        <v>26</v>
      </c>
    </row>
    <row r="1829" spans="1:20" x14ac:dyDescent="0.3">
      <c r="A1829" t="s">
        <v>20</v>
      </c>
      <c r="B1829" s="1">
        <v>43586</v>
      </c>
      <c r="C1829">
        <v>5</v>
      </c>
      <c r="D1829" t="s">
        <v>79</v>
      </c>
      <c r="E1829" t="s">
        <v>79</v>
      </c>
      <c r="F1829" t="s">
        <v>79</v>
      </c>
      <c r="G1829">
        <v>92</v>
      </c>
      <c r="H1829">
        <v>92</v>
      </c>
      <c r="I1829">
        <v>92</v>
      </c>
      <c r="J1829" t="s">
        <v>100</v>
      </c>
      <c r="K1829" t="s">
        <v>99</v>
      </c>
      <c r="L1829" t="s">
        <v>100</v>
      </c>
      <c r="M1829" t="s">
        <v>209</v>
      </c>
      <c r="N1829" t="s">
        <v>188</v>
      </c>
      <c r="O1829" t="s">
        <v>209</v>
      </c>
      <c r="P1829" t="s">
        <v>67</v>
      </c>
      <c r="Q1829">
        <v>127</v>
      </c>
      <c r="R1829" t="s">
        <v>86</v>
      </c>
      <c r="S1829" t="e" vm="16">
        <f>_FV(-2,"39")</f>
        <v>#VALUE!</v>
      </c>
      <c r="T1829" t="s">
        <v>26</v>
      </c>
    </row>
    <row r="1830" spans="1:20" x14ac:dyDescent="0.3">
      <c r="A1830" t="s">
        <v>20</v>
      </c>
      <c r="B1830" s="1">
        <v>43586</v>
      </c>
      <c r="C1830">
        <v>12</v>
      </c>
      <c r="D1830" t="s">
        <v>148</v>
      </c>
      <c r="E1830" t="s">
        <v>71</v>
      </c>
      <c r="F1830" t="s">
        <v>88</v>
      </c>
      <c r="G1830">
        <v>94</v>
      </c>
      <c r="H1830">
        <v>94</v>
      </c>
      <c r="I1830">
        <v>94</v>
      </c>
      <c r="J1830" t="s">
        <v>63</v>
      </c>
      <c r="K1830" t="s">
        <v>87</v>
      </c>
      <c r="L1830" t="s">
        <v>73</v>
      </c>
      <c r="M1830" t="s">
        <v>386</v>
      </c>
      <c r="N1830" t="s">
        <v>386</v>
      </c>
      <c r="O1830" t="s">
        <v>276</v>
      </c>
      <c r="P1830" t="s">
        <v>115</v>
      </c>
      <c r="Q1830">
        <v>165</v>
      </c>
      <c r="R1830" t="s">
        <v>170</v>
      </c>
      <c r="S1830" t="s">
        <v>1306</v>
      </c>
      <c r="T1830" t="s">
        <v>68</v>
      </c>
    </row>
    <row r="1831" spans="1:20" x14ac:dyDescent="0.3">
      <c r="A1831" t="s">
        <v>20</v>
      </c>
      <c r="B1831" s="1">
        <v>43586</v>
      </c>
      <c r="C1831">
        <v>8</v>
      </c>
      <c r="D1831" t="s">
        <v>87</v>
      </c>
      <c r="E1831" t="s">
        <v>136</v>
      </c>
      <c r="F1831" t="s">
        <v>63</v>
      </c>
      <c r="G1831">
        <v>94</v>
      </c>
      <c r="H1831">
        <v>94</v>
      </c>
      <c r="I1831">
        <v>93</v>
      </c>
      <c r="J1831" t="s">
        <v>100</v>
      </c>
      <c r="K1831" t="s">
        <v>99</v>
      </c>
      <c r="L1831" t="s">
        <v>89</v>
      </c>
      <c r="M1831" t="s">
        <v>150</v>
      </c>
      <c r="N1831" t="s">
        <v>150</v>
      </c>
      <c r="O1831" t="s">
        <v>180</v>
      </c>
      <c r="P1831" t="s">
        <v>111</v>
      </c>
      <c r="Q1831">
        <v>104</v>
      </c>
      <c r="R1831" t="s">
        <v>134</v>
      </c>
      <c r="S1831" t="e" vm="29">
        <f>_FV(-2,"49")</f>
        <v>#VALUE!</v>
      </c>
      <c r="T1831" t="s">
        <v>26</v>
      </c>
    </row>
    <row r="1832" spans="1:20" x14ac:dyDescent="0.3">
      <c r="A1832" t="s">
        <v>20</v>
      </c>
      <c r="B1832" s="1">
        <v>43586</v>
      </c>
      <c r="C1832">
        <v>9</v>
      </c>
      <c r="D1832" t="s">
        <v>136</v>
      </c>
      <c r="E1832" t="s">
        <v>136</v>
      </c>
      <c r="F1832" t="s">
        <v>87</v>
      </c>
      <c r="G1832">
        <v>94</v>
      </c>
      <c r="H1832">
        <v>94</v>
      </c>
      <c r="I1832">
        <v>94</v>
      </c>
      <c r="J1832" t="s">
        <v>99</v>
      </c>
      <c r="K1832" t="s">
        <v>81</v>
      </c>
      <c r="L1832" t="s">
        <v>100</v>
      </c>
      <c r="M1832" t="s">
        <v>29</v>
      </c>
      <c r="N1832" t="s">
        <v>29</v>
      </c>
      <c r="O1832" t="s">
        <v>150</v>
      </c>
      <c r="P1832" t="s">
        <v>76</v>
      </c>
      <c r="Q1832">
        <v>55</v>
      </c>
      <c r="R1832" t="s">
        <v>77</v>
      </c>
      <c r="S1832" t="e" vm="29">
        <f>_FV(-1,"49")</f>
        <v>#VALUE!</v>
      </c>
      <c r="T1832" t="s">
        <v>77</v>
      </c>
    </row>
    <row r="1833" spans="1:20" x14ac:dyDescent="0.3">
      <c r="A1833" t="s">
        <v>20</v>
      </c>
      <c r="B1833" s="1">
        <v>43586</v>
      </c>
      <c r="C1833">
        <v>7</v>
      </c>
      <c r="D1833" t="s">
        <v>87</v>
      </c>
      <c r="E1833" t="s">
        <v>22</v>
      </c>
      <c r="F1833" t="s">
        <v>87</v>
      </c>
      <c r="G1833">
        <v>93</v>
      </c>
      <c r="H1833">
        <v>93</v>
      </c>
      <c r="I1833">
        <v>93</v>
      </c>
      <c r="J1833" t="s">
        <v>89</v>
      </c>
      <c r="K1833" t="s">
        <v>100</v>
      </c>
      <c r="L1833" t="s">
        <v>89</v>
      </c>
      <c r="M1833" t="s">
        <v>180</v>
      </c>
      <c r="N1833" t="s">
        <v>137</v>
      </c>
      <c r="O1833" t="s">
        <v>180</v>
      </c>
      <c r="P1833" t="s">
        <v>70</v>
      </c>
      <c r="Q1833">
        <v>112</v>
      </c>
      <c r="R1833" t="s">
        <v>173</v>
      </c>
      <c r="S1833" t="e" vm="28">
        <f>_FV(-3,"52")</f>
        <v>#VALUE!</v>
      </c>
      <c r="T1833" t="s">
        <v>26</v>
      </c>
    </row>
    <row r="1834" spans="1:20" x14ac:dyDescent="0.3">
      <c r="A1834" t="s">
        <v>20</v>
      </c>
      <c r="B1834" s="1">
        <v>43586</v>
      </c>
      <c r="C1834">
        <v>10</v>
      </c>
      <c r="D1834" t="s">
        <v>79</v>
      </c>
      <c r="E1834" t="s">
        <v>79</v>
      </c>
      <c r="F1834" t="s">
        <v>87</v>
      </c>
      <c r="G1834">
        <v>94</v>
      </c>
      <c r="H1834">
        <v>94</v>
      </c>
      <c r="I1834">
        <v>94</v>
      </c>
      <c r="J1834" t="s">
        <v>64</v>
      </c>
      <c r="K1834" t="s">
        <v>64</v>
      </c>
      <c r="L1834" t="s">
        <v>99</v>
      </c>
      <c r="M1834" t="s">
        <v>193</v>
      </c>
      <c r="N1834" t="s">
        <v>193</v>
      </c>
      <c r="O1834" t="s">
        <v>29</v>
      </c>
      <c r="P1834" t="s">
        <v>67</v>
      </c>
      <c r="Q1834">
        <v>61</v>
      </c>
      <c r="R1834" t="s">
        <v>176</v>
      </c>
      <c r="S1834" t="s">
        <v>1307</v>
      </c>
      <c r="T1834" t="s">
        <v>138</v>
      </c>
    </row>
    <row r="1835" spans="1:20" x14ac:dyDescent="0.3">
      <c r="A1835" t="s">
        <v>20</v>
      </c>
      <c r="B1835" s="1">
        <v>43586</v>
      </c>
      <c r="C1835">
        <v>13</v>
      </c>
      <c r="D1835" t="s">
        <v>121</v>
      </c>
      <c r="E1835" t="s">
        <v>135</v>
      </c>
      <c r="F1835" t="s">
        <v>118</v>
      </c>
      <c r="G1835">
        <v>93</v>
      </c>
      <c r="H1835">
        <v>94</v>
      </c>
      <c r="I1835">
        <v>93</v>
      </c>
      <c r="J1835" t="s">
        <v>63</v>
      </c>
      <c r="K1835" t="s">
        <v>136</v>
      </c>
      <c r="L1835" t="s">
        <v>73</v>
      </c>
      <c r="M1835" t="s">
        <v>450</v>
      </c>
      <c r="N1835" t="s">
        <v>450</v>
      </c>
      <c r="O1835" t="s">
        <v>386</v>
      </c>
      <c r="P1835" t="s">
        <v>60</v>
      </c>
      <c r="Q1835">
        <v>175</v>
      </c>
      <c r="R1835" t="s">
        <v>237</v>
      </c>
      <c r="S1835" t="s">
        <v>1308</v>
      </c>
      <c r="T1835" t="s">
        <v>115</v>
      </c>
    </row>
    <row r="1836" spans="1:20" x14ac:dyDescent="0.3">
      <c r="A1836" t="s">
        <v>20</v>
      </c>
      <c r="B1836" s="1">
        <v>43586</v>
      </c>
      <c r="C1836">
        <v>14</v>
      </c>
      <c r="D1836" t="s">
        <v>157</v>
      </c>
      <c r="E1836" t="s">
        <v>356</v>
      </c>
      <c r="F1836" t="s">
        <v>148</v>
      </c>
      <c r="G1836">
        <v>92</v>
      </c>
      <c r="H1836">
        <v>93</v>
      </c>
      <c r="I1836">
        <v>92</v>
      </c>
      <c r="J1836" t="s">
        <v>88</v>
      </c>
      <c r="K1836" t="s">
        <v>88</v>
      </c>
      <c r="L1836" t="s">
        <v>109</v>
      </c>
      <c r="M1836" t="s">
        <v>444</v>
      </c>
      <c r="N1836" t="s">
        <v>494</v>
      </c>
      <c r="O1836" t="s">
        <v>450</v>
      </c>
      <c r="P1836" t="s">
        <v>268</v>
      </c>
      <c r="Q1836">
        <v>161</v>
      </c>
      <c r="R1836" t="s">
        <v>40</v>
      </c>
      <c r="S1836" t="s">
        <v>1309</v>
      </c>
      <c r="T1836" t="s">
        <v>24</v>
      </c>
    </row>
    <row r="1837" spans="1:20" x14ac:dyDescent="0.3">
      <c r="A1837" t="s">
        <v>20</v>
      </c>
      <c r="B1837" s="1">
        <v>43586</v>
      </c>
      <c r="C1837">
        <v>15</v>
      </c>
      <c r="D1837" t="s">
        <v>114</v>
      </c>
      <c r="E1837" t="s">
        <v>233</v>
      </c>
      <c r="F1837" t="s">
        <v>108</v>
      </c>
      <c r="G1837">
        <v>89</v>
      </c>
      <c r="H1837">
        <v>92</v>
      </c>
      <c r="I1837">
        <v>89</v>
      </c>
      <c r="J1837" t="s">
        <v>80</v>
      </c>
      <c r="K1837" t="s">
        <v>148</v>
      </c>
      <c r="L1837" t="s">
        <v>109</v>
      </c>
      <c r="M1837" t="s">
        <v>433</v>
      </c>
      <c r="N1837" t="s">
        <v>431</v>
      </c>
      <c r="O1837" t="s">
        <v>433</v>
      </c>
      <c r="P1837" t="s">
        <v>176</v>
      </c>
      <c r="Q1837">
        <v>165</v>
      </c>
      <c r="R1837" t="s">
        <v>354</v>
      </c>
      <c r="S1837" t="s">
        <v>639</v>
      </c>
      <c r="T1837" t="s">
        <v>26</v>
      </c>
    </row>
    <row r="1838" spans="1:20" x14ac:dyDescent="0.3">
      <c r="A1838" t="s">
        <v>20</v>
      </c>
      <c r="B1838" s="1">
        <v>43586</v>
      </c>
      <c r="C1838">
        <v>16</v>
      </c>
      <c r="D1838" t="s">
        <v>118</v>
      </c>
      <c r="E1838" t="s">
        <v>114</v>
      </c>
      <c r="F1838" t="s">
        <v>118</v>
      </c>
      <c r="G1838">
        <v>90</v>
      </c>
      <c r="H1838">
        <v>91</v>
      </c>
      <c r="I1838">
        <v>88</v>
      </c>
      <c r="J1838" t="s">
        <v>81</v>
      </c>
      <c r="K1838" t="s">
        <v>109</v>
      </c>
      <c r="L1838" t="s">
        <v>81</v>
      </c>
      <c r="M1838" t="s">
        <v>306</v>
      </c>
      <c r="N1838" t="s">
        <v>433</v>
      </c>
      <c r="O1838" t="s">
        <v>306</v>
      </c>
      <c r="P1838" t="s">
        <v>101</v>
      </c>
      <c r="Q1838">
        <v>190</v>
      </c>
      <c r="R1838" t="s">
        <v>168</v>
      </c>
      <c r="S1838" t="s">
        <v>1310</v>
      </c>
      <c r="T1838" t="s">
        <v>76</v>
      </c>
    </row>
    <row r="1839" spans="1:20" x14ac:dyDescent="0.3">
      <c r="A1839" t="s">
        <v>20</v>
      </c>
      <c r="B1839" s="1">
        <v>43586</v>
      </c>
      <c r="C1839">
        <v>17</v>
      </c>
      <c r="D1839" t="s">
        <v>114</v>
      </c>
      <c r="E1839" t="s">
        <v>114</v>
      </c>
      <c r="F1839" t="s">
        <v>62</v>
      </c>
      <c r="G1839">
        <v>91</v>
      </c>
      <c r="H1839">
        <v>93</v>
      </c>
      <c r="I1839">
        <v>90</v>
      </c>
      <c r="J1839" t="s">
        <v>136</v>
      </c>
      <c r="K1839" t="s">
        <v>136</v>
      </c>
      <c r="L1839" t="s">
        <v>99</v>
      </c>
      <c r="M1839" t="s">
        <v>142</v>
      </c>
      <c r="N1839" t="s">
        <v>306</v>
      </c>
      <c r="O1839" t="s">
        <v>142</v>
      </c>
      <c r="P1839" t="s">
        <v>138</v>
      </c>
      <c r="Q1839">
        <v>185</v>
      </c>
      <c r="R1839" t="s">
        <v>237</v>
      </c>
      <c r="S1839" t="s">
        <v>1311</v>
      </c>
      <c r="T1839" t="s">
        <v>115</v>
      </c>
    </row>
    <row r="1840" spans="1:20" x14ac:dyDescent="0.3">
      <c r="A1840" t="s">
        <v>20</v>
      </c>
      <c r="B1840" s="1">
        <v>43586</v>
      </c>
      <c r="C1840">
        <v>18</v>
      </c>
      <c r="D1840" t="s">
        <v>192</v>
      </c>
      <c r="E1840" t="s">
        <v>265</v>
      </c>
      <c r="F1840" t="s">
        <v>114</v>
      </c>
      <c r="G1840">
        <v>85</v>
      </c>
      <c r="H1840">
        <v>91</v>
      </c>
      <c r="I1840">
        <v>84</v>
      </c>
      <c r="J1840" t="s">
        <v>80</v>
      </c>
      <c r="K1840" t="s">
        <v>118</v>
      </c>
      <c r="L1840" t="s">
        <v>65</v>
      </c>
      <c r="M1840" t="s">
        <v>132</v>
      </c>
      <c r="N1840" t="s">
        <v>142</v>
      </c>
      <c r="O1840" t="s">
        <v>132</v>
      </c>
      <c r="P1840" t="s">
        <v>86</v>
      </c>
      <c r="Q1840">
        <v>199</v>
      </c>
      <c r="R1840" t="s">
        <v>84</v>
      </c>
      <c r="S1840" t="s">
        <v>1312</v>
      </c>
      <c r="T1840" t="s">
        <v>26</v>
      </c>
    </row>
    <row r="1841" spans="1:20" x14ac:dyDescent="0.3">
      <c r="A1841" t="s">
        <v>20</v>
      </c>
      <c r="B1841" s="1">
        <v>43586</v>
      </c>
      <c r="C1841">
        <v>21</v>
      </c>
      <c r="D1841" t="s">
        <v>321</v>
      </c>
      <c r="E1841" t="s">
        <v>202</v>
      </c>
      <c r="F1841" t="s">
        <v>321</v>
      </c>
      <c r="G1841">
        <v>83</v>
      </c>
      <c r="H1841">
        <v>83</v>
      </c>
      <c r="I1841">
        <v>81</v>
      </c>
      <c r="J1841" t="s">
        <v>136</v>
      </c>
      <c r="K1841" t="s">
        <v>22</v>
      </c>
      <c r="L1841" t="s">
        <v>80</v>
      </c>
      <c r="M1841" t="s">
        <v>52</v>
      </c>
      <c r="N1841" t="s">
        <v>52</v>
      </c>
      <c r="O1841" t="s">
        <v>39</v>
      </c>
      <c r="P1841" t="s">
        <v>77</v>
      </c>
      <c r="Q1841">
        <v>195</v>
      </c>
      <c r="R1841" t="s">
        <v>354</v>
      </c>
      <c r="S1841" t="s">
        <v>1313</v>
      </c>
      <c r="T1841" t="s">
        <v>26</v>
      </c>
    </row>
    <row r="1842" spans="1:20" x14ac:dyDescent="0.3">
      <c r="A1842" t="s">
        <v>20</v>
      </c>
      <c r="B1842" s="1">
        <v>43586</v>
      </c>
      <c r="C1842">
        <v>20</v>
      </c>
      <c r="D1842" t="s">
        <v>285</v>
      </c>
      <c r="E1842" t="s">
        <v>196</v>
      </c>
      <c r="F1842" t="s">
        <v>228</v>
      </c>
      <c r="G1842">
        <v>81</v>
      </c>
      <c r="H1842">
        <v>81</v>
      </c>
      <c r="I1842">
        <v>76</v>
      </c>
      <c r="J1842" t="s">
        <v>80</v>
      </c>
      <c r="K1842" t="s">
        <v>136</v>
      </c>
      <c r="L1842" t="s">
        <v>64</v>
      </c>
      <c r="M1842" t="s">
        <v>39</v>
      </c>
      <c r="N1842" t="s">
        <v>39</v>
      </c>
      <c r="O1842" t="s">
        <v>51</v>
      </c>
      <c r="P1842" t="s">
        <v>183</v>
      </c>
      <c r="Q1842">
        <v>199</v>
      </c>
      <c r="R1842" t="s">
        <v>225</v>
      </c>
      <c r="S1842" t="s">
        <v>1314</v>
      </c>
      <c r="T1842" t="s">
        <v>26</v>
      </c>
    </row>
    <row r="1843" spans="1:20" x14ac:dyDescent="0.3">
      <c r="A1843" t="s">
        <v>20</v>
      </c>
      <c r="B1843" s="1">
        <v>43586</v>
      </c>
      <c r="C1843">
        <v>19</v>
      </c>
      <c r="D1843" t="s">
        <v>229</v>
      </c>
      <c r="E1843" t="s">
        <v>206</v>
      </c>
      <c r="F1843" t="s">
        <v>192</v>
      </c>
      <c r="G1843">
        <v>77</v>
      </c>
      <c r="H1843">
        <v>85</v>
      </c>
      <c r="I1843">
        <v>77</v>
      </c>
      <c r="J1843" t="s">
        <v>64</v>
      </c>
      <c r="K1843" t="s">
        <v>136</v>
      </c>
      <c r="L1843" t="s">
        <v>64</v>
      </c>
      <c r="M1843" t="s">
        <v>39</v>
      </c>
      <c r="N1843" t="s">
        <v>132</v>
      </c>
      <c r="O1843" t="s">
        <v>39</v>
      </c>
      <c r="P1843" t="s">
        <v>24</v>
      </c>
      <c r="Q1843">
        <v>192</v>
      </c>
      <c r="R1843" t="s">
        <v>143</v>
      </c>
      <c r="S1843" t="s">
        <v>1315</v>
      </c>
      <c r="T1843" t="s">
        <v>26</v>
      </c>
    </row>
    <row r="1844" spans="1:20" x14ac:dyDescent="0.3">
      <c r="A1844" t="s">
        <v>20</v>
      </c>
      <c r="B1844" s="1">
        <v>43587</v>
      </c>
      <c r="C1844">
        <v>6</v>
      </c>
      <c r="D1844" t="s">
        <v>22</v>
      </c>
      <c r="E1844" t="s">
        <v>22</v>
      </c>
      <c r="F1844" t="s">
        <v>136</v>
      </c>
      <c r="G1844">
        <v>94</v>
      </c>
      <c r="H1844">
        <v>95</v>
      </c>
      <c r="I1844">
        <v>94</v>
      </c>
      <c r="J1844" t="s">
        <v>28</v>
      </c>
      <c r="K1844" t="s">
        <v>28</v>
      </c>
      <c r="L1844" t="s">
        <v>81</v>
      </c>
      <c r="M1844" t="s">
        <v>45</v>
      </c>
      <c r="N1844" t="s">
        <v>137</v>
      </c>
      <c r="O1844" t="s">
        <v>45</v>
      </c>
      <c r="P1844" t="s">
        <v>174</v>
      </c>
      <c r="Q1844">
        <v>108</v>
      </c>
      <c r="R1844" t="s">
        <v>127</v>
      </c>
      <c r="S1844" t="e" vm="19">
        <f>_FV(-1,"08")</f>
        <v>#VALUE!</v>
      </c>
      <c r="T1844" t="s">
        <v>270</v>
      </c>
    </row>
    <row r="1845" spans="1:20" x14ac:dyDescent="0.3">
      <c r="A1845" t="s">
        <v>20</v>
      </c>
      <c r="B1845" s="1">
        <v>43587</v>
      </c>
      <c r="C1845">
        <v>4</v>
      </c>
      <c r="D1845" t="s">
        <v>22</v>
      </c>
      <c r="E1845" t="s">
        <v>79</v>
      </c>
      <c r="F1845" t="s">
        <v>22</v>
      </c>
      <c r="G1845">
        <v>94</v>
      </c>
      <c r="H1845">
        <v>94</v>
      </c>
      <c r="I1845">
        <v>94</v>
      </c>
      <c r="J1845" t="s">
        <v>64</v>
      </c>
      <c r="K1845" t="s">
        <v>64</v>
      </c>
      <c r="L1845" t="s">
        <v>28</v>
      </c>
      <c r="M1845" t="s">
        <v>328</v>
      </c>
      <c r="N1845" t="s">
        <v>245</v>
      </c>
      <c r="O1845" t="s">
        <v>328</v>
      </c>
      <c r="P1845" t="s">
        <v>133</v>
      </c>
      <c r="Q1845">
        <v>128</v>
      </c>
      <c r="R1845" t="s">
        <v>271</v>
      </c>
      <c r="S1845" t="e" vm="45">
        <f>_FV(0,"60")</f>
        <v>#VALUE!</v>
      </c>
      <c r="T1845" t="s">
        <v>101</v>
      </c>
    </row>
    <row r="1846" spans="1:20" x14ac:dyDescent="0.3">
      <c r="A1846" t="s">
        <v>20</v>
      </c>
      <c r="B1846" s="1">
        <v>43587</v>
      </c>
      <c r="C1846">
        <v>2</v>
      </c>
      <c r="D1846" t="s">
        <v>136</v>
      </c>
      <c r="E1846" t="s">
        <v>118</v>
      </c>
      <c r="F1846" t="s">
        <v>136</v>
      </c>
      <c r="G1846">
        <v>94</v>
      </c>
      <c r="H1846">
        <v>94</v>
      </c>
      <c r="I1846">
        <v>94</v>
      </c>
      <c r="J1846" t="s">
        <v>81</v>
      </c>
      <c r="K1846" t="s">
        <v>109</v>
      </c>
      <c r="L1846" t="s">
        <v>81</v>
      </c>
      <c r="M1846" t="s">
        <v>306</v>
      </c>
      <c r="N1846" t="s">
        <v>330</v>
      </c>
      <c r="O1846" t="s">
        <v>245</v>
      </c>
      <c r="P1846" t="s">
        <v>115</v>
      </c>
      <c r="Q1846">
        <v>167</v>
      </c>
      <c r="R1846" t="s">
        <v>440</v>
      </c>
      <c r="S1846" t="s">
        <v>1316</v>
      </c>
      <c r="T1846" t="s">
        <v>1317</v>
      </c>
    </row>
    <row r="1847" spans="1:20" x14ac:dyDescent="0.3">
      <c r="A1847" t="s">
        <v>20</v>
      </c>
      <c r="B1847" s="1">
        <v>43587</v>
      </c>
      <c r="C1847">
        <v>0</v>
      </c>
      <c r="D1847" t="s">
        <v>71</v>
      </c>
      <c r="E1847" t="s">
        <v>71</v>
      </c>
      <c r="F1847" t="s">
        <v>148</v>
      </c>
      <c r="G1847">
        <v>93</v>
      </c>
      <c r="H1847">
        <v>93</v>
      </c>
      <c r="I1847">
        <v>92</v>
      </c>
      <c r="J1847" t="s">
        <v>80</v>
      </c>
      <c r="K1847" t="s">
        <v>63</v>
      </c>
      <c r="L1847" t="s">
        <v>65</v>
      </c>
      <c r="M1847" t="s">
        <v>90</v>
      </c>
      <c r="N1847" t="s">
        <v>90</v>
      </c>
      <c r="O1847" t="s">
        <v>150</v>
      </c>
      <c r="P1847" t="s">
        <v>67</v>
      </c>
      <c r="Q1847">
        <v>161</v>
      </c>
      <c r="R1847" t="s">
        <v>154</v>
      </c>
      <c r="S1847" t="e" vm="78">
        <f>_FV(-1,"90")</f>
        <v>#VALUE!</v>
      </c>
      <c r="T1847" t="s">
        <v>26</v>
      </c>
    </row>
    <row r="1848" spans="1:20" x14ac:dyDescent="0.3">
      <c r="A1848" t="s">
        <v>20</v>
      </c>
      <c r="B1848" s="1">
        <v>43587</v>
      </c>
      <c r="C1848">
        <v>1</v>
      </c>
      <c r="D1848" t="s">
        <v>118</v>
      </c>
      <c r="E1848" t="s">
        <v>135</v>
      </c>
      <c r="F1848" t="s">
        <v>88</v>
      </c>
      <c r="G1848">
        <v>94</v>
      </c>
      <c r="H1848">
        <v>94</v>
      </c>
      <c r="I1848">
        <v>93</v>
      </c>
      <c r="J1848" t="s">
        <v>73</v>
      </c>
      <c r="K1848" t="s">
        <v>63</v>
      </c>
      <c r="L1848" t="s">
        <v>73</v>
      </c>
      <c r="M1848" t="s">
        <v>245</v>
      </c>
      <c r="N1848" t="s">
        <v>245</v>
      </c>
      <c r="O1848" t="s">
        <v>90</v>
      </c>
      <c r="P1848" t="s">
        <v>97</v>
      </c>
      <c r="Q1848">
        <v>204</v>
      </c>
      <c r="R1848" t="s">
        <v>40</v>
      </c>
      <c r="S1848" t="e" vm="92">
        <f>_FV(0,"41")</f>
        <v>#VALUE!</v>
      </c>
      <c r="T1848" t="s">
        <v>552</v>
      </c>
    </row>
    <row r="1849" spans="1:20" x14ac:dyDescent="0.3">
      <c r="A1849" t="s">
        <v>20</v>
      </c>
      <c r="B1849" s="1">
        <v>43587</v>
      </c>
      <c r="C1849">
        <v>3</v>
      </c>
      <c r="D1849" t="s">
        <v>22</v>
      </c>
      <c r="E1849" t="s">
        <v>79</v>
      </c>
      <c r="F1849" t="s">
        <v>136</v>
      </c>
      <c r="G1849">
        <v>94</v>
      </c>
      <c r="H1849">
        <v>94</v>
      </c>
      <c r="I1849">
        <v>94</v>
      </c>
      <c r="J1849" t="s">
        <v>64</v>
      </c>
      <c r="K1849" t="s">
        <v>64</v>
      </c>
      <c r="L1849" t="s">
        <v>81</v>
      </c>
      <c r="M1849" t="s">
        <v>245</v>
      </c>
      <c r="N1849" t="s">
        <v>330</v>
      </c>
      <c r="O1849" t="s">
        <v>245</v>
      </c>
      <c r="P1849" t="s">
        <v>115</v>
      </c>
      <c r="Q1849">
        <v>151</v>
      </c>
      <c r="R1849" t="s">
        <v>222</v>
      </c>
      <c r="S1849" t="e" vm="1">
        <f>_FV(0,"32")</f>
        <v>#VALUE!</v>
      </c>
      <c r="T1849" t="s">
        <v>552</v>
      </c>
    </row>
    <row r="1850" spans="1:20" x14ac:dyDescent="0.3">
      <c r="A1850" t="s">
        <v>20</v>
      </c>
      <c r="B1850" s="1">
        <v>43587</v>
      </c>
      <c r="C1850">
        <v>5</v>
      </c>
      <c r="D1850" t="s">
        <v>136</v>
      </c>
      <c r="E1850" t="s">
        <v>79</v>
      </c>
      <c r="F1850" t="s">
        <v>136</v>
      </c>
      <c r="G1850">
        <v>94</v>
      </c>
      <c r="H1850">
        <v>94</v>
      </c>
      <c r="I1850">
        <v>94</v>
      </c>
      <c r="J1850" t="s">
        <v>28</v>
      </c>
      <c r="K1850" t="s">
        <v>119</v>
      </c>
      <c r="L1850" t="s">
        <v>81</v>
      </c>
      <c r="M1850" t="s">
        <v>137</v>
      </c>
      <c r="N1850" t="s">
        <v>141</v>
      </c>
      <c r="O1850" t="s">
        <v>137</v>
      </c>
      <c r="P1850" t="s">
        <v>111</v>
      </c>
      <c r="Q1850">
        <v>151</v>
      </c>
      <c r="R1850" t="s">
        <v>127</v>
      </c>
      <c r="S1850" t="e" vm="94">
        <f>_FV(0,"67")</f>
        <v>#VALUE!</v>
      </c>
      <c r="T1850" t="s">
        <v>26</v>
      </c>
    </row>
    <row r="1851" spans="1:20" x14ac:dyDescent="0.3">
      <c r="A1851" t="s">
        <v>20</v>
      </c>
      <c r="B1851" s="1">
        <v>43587</v>
      </c>
      <c r="C1851">
        <v>11</v>
      </c>
      <c r="D1851" t="s">
        <v>63</v>
      </c>
      <c r="E1851" t="s">
        <v>58</v>
      </c>
      <c r="F1851" t="s">
        <v>80</v>
      </c>
      <c r="G1851">
        <v>95</v>
      </c>
      <c r="H1851">
        <v>95</v>
      </c>
      <c r="I1851">
        <v>94</v>
      </c>
      <c r="J1851" t="s">
        <v>99</v>
      </c>
      <c r="K1851" t="s">
        <v>65</v>
      </c>
      <c r="L1851" t="s">
        <v>89</v>
      </c>
      <c r="M1851" t="s">
        <v>245</v>
      </c>
      <c r="N1851" t="s">
        <v>245</v>
      </c>
      <c r="O1851" t="s">
        <v>122</v>
      </c>
      <c r="P1851" t="s">
        <v>174</v>
      </c>
      <c r="Q1851">
        <v>135</v>
      </c>
      <c r="R1851" t="s">
        <v>271</v>
      </c>
      <c r="S1851" t="s">
        <v>1318</v>
      </c>
      <c r="T1851" t="s">
        <v>339</v>
      </c>
    </row>
    <row r="1852" spans="1:20" x14ac:dyDescent="0.3">
      <c r="A1852" t="s">
        <v>20</v>
      </c>
      <c r="B1852" s="1">
        <v>43587</v>
      </c>
      <c r="C1852">
        <v>7</v>
      </c>
      <c r="D1852" t="s">
        <v>136</v>
      </c>
      <c r="E1852" t="s">
        <v>22</v>
      </c>
      <c r="F1852" t="s">
        <v>136</v>
      </c>
      <c r="G1852">
        <v>95</v>
      </c>
      <c r="H1852">
        <v>95</v>
      </c>
      <c r="I1852">
        <v>94</v>
      </c>
      <c r="J1852" t="s">
        <v>28</v>
      </c>
      <c r="K1852" t="s">
        <v>64</v>
      </c>
      <c r="L1852" t="s">
        <v>28</v>
      </c>
      <c r="M1852" t="s">
        <v>66</v>
      </c>
      <c r="N1852" t="s">
        <v>45</v>
      </c>
      <c r="O1852" t="s">
        <v>232</v>
      </c>
      <c r="P1852" t="s">
        <v>67</v>
      </c>
      <c r="Q1852">
        <v>132</v>
      </c>
      <c r="R1852" t="s">
        <v>77</v>
      </c>
      <c r="S1852" t="e" vm="14">
        <f>_FV(0,"63")</f>
        <v>#VALUE!</v>
      </c>
      <c r="T1852" t="s">
        <v>76</v>
      </c>
    </row>
    <row r="1853" spans="1:20" x14ac:dyDescent="0.3">
      <c r="A1853" t="s">
        <v>20</v>
      </c>
      <c r="B1853" s="1">
        <v>43587</v>
      </c>
      <c r="C1853">
        <v>23</v>
      </c>
      <c r="D1853" t="s">
        <v>71</v>
      </c>
      <c r="E1853" t="s">
        <v>114</v>
      </c>
      <c r="F1853" t="s">
        <v>121</v>
      </c>
      <c r="G1853">
        <v>89</v>
      </c>
      <c r="H1853">
        <v>89</v>
      </c>
      <c r="I1853">
        <v>86</v>
      </c>
      <c r="J1853" t="s">
        <v>28</v>
      </c>
      <c r="K1853" t="s">
        <v>28</v>
      </c>
      <c r="L1853" t="s">
        <v>99</v>
      </c>
      <c r="M1853" t="s">
        <v>150</v>
      </c>
      <c r="N1853" t="s">
        <v>150</v>
      </c>
      <c r="O1853" t="s">
        <v>130</v>
      </c>
      <c r="P1853" t="s">
        <v>138</v>
      </c>
      <c r="Q1853">
        <v>190</v>
      </c>
      <c r="R1853" t="s">
        <v>147</v>
      </c>
      <c r="S1853" t="e" vm="45">
        <f>_FV(-3,"60")</f>
        <v>#VALUE!</v>
      </c>
      <c r="T1853" t="s">
        <v>26</v>
      </c>
    </row>
    <row r="1854" spans="1:20" x14ac:dyDescent="0.3">
      <c r="A1854" t="s">
        <v>20</v>
      </c>
      <c r="B1854" s="1">
        <v>43587</v>
      </c>
      <c r="C1854">
        <v>19</v>
      </c>
      <c r="D1854" t="s">
        <v>302</v>
      </c>
      <c r="E1854" t="s">
        <v>281</v>
      </c>
      <c r="F1854" t="s">
        <v>265</v>
      </c>
      <c r="G1854">
        <v>71</v>
      </c>
      <c r="H1854">
        <v>83</v>
      </c>
      <c r="I1854">
        <v>71</v>
      </c>
      <c r="J1854" t="s">
        <v>35</v>
      </c>
      <c r="K1854" t="s">
        <v>87</v>
      </c>
      <c r="L1854" t="s">
        <v>216</v>
      </c>
      <c r="M1854" t="s">
        <v>120</v>
      </c>
      <c r="N1854" t="s">
        <v>130</v>
      </c>
      <c r="O1854" t="s">
        <v>120</v>
      </c>
      <c r="P1854" t="s">
        <v>128</v>
      </c>
      <c r="Q1854">
        <v>211</v>
      </c>
      <c r="R1854" t="s">
        <v>364</v>
      </c>
      <c r="S1854" t="s">
        <v>1319</v>
      </c>
      <c r="T1854" t="s">
        <v>26</v>
      </c>
    </row>
    <row r="1855" spans="1:20" x14ac:dyDescent="0.3">
      <c r="A1855" t="s">
        <v>20</v>
      </c>
      <c r="B1855" s="1">
        <v>43587</v>
      </c>
      <c r="C1855">
        <v>8</v>
      </c>
      <c r="D1855" t="s">
        <v>136</v>
      </c>
      <c r="E1855" t="s">
        <v>22</v>
      </c>
      <c r="F1855" t="s">
        <v>136</v>
      </c>
      <c r="G1855">
        <v>95</v>
      </c>
      <c r="H1855">
        <v>95</v>
      </c>
      <c r="I1855">
        <v>95</v>
      </c>
      <c r="J1855" t="s">
        <v>28</v>
      </c>
      <c r="K1855" t="s">
        <v>64</v>
      </c>
      <c r="L1855" t="s">
        <v>28</v>
      </c>
      <c r="M1855" t="s">
        <v>232</v>
      </c>
      <c r="N1855" t="s">
        <v>132</v>
      </c>
      <c r="O1855" t="s">
        <v>232</v>
      </c>
      <c r="P1855" t="s">
        <v>70</v>
      </c>
      <c r="Q1855">
        <v>156</v>
      </c>
      <c r="R1855" t="s">
        <v>183</v>
      </c>
      <c r="S1855" t="e" vm="64">
        <f>_FV(-1,"69")</f>
        <v>#VALUE!</v>
      </c>
      <c r="T1855" t="s">
        <v>26</v>
      </c>
    </row>
    <row r="1856" spans="1:20" x14ac:dyDescent="0.3">
      <c r="A1856" t="s">
        <v>20</v>
      </c>
      <c r="B1856" s="1">
        <v>43587</v>
      </c>
      <c r="C1856">
        <v>21</v>
      </c>
      <c r="D1856" t="s">
        <v>233</v>
      </c>
      <c r="E1856" t="s">
        <v>195</v>
      </c>
      <c r="F1856" t="s">
        <v>233</v>
      </c>
      <c r="G1856">
        <v>82</v>
      </c>
      <c r="H1856">
        <v>82</v>
      </c>
      <c r="I1856">
        <v>76</v>
      </c>
      <c r="J1856" t="s">
        <v>99</v>
      </c>
      <c r="K1856" t="s">
        <v>64</v>
      </c>
      <c r="L1856" t="s">
        <v>345</v>
      </c>
      <c r="M1856" t="s">
        <v>131</v>
      </c>
      <c r="N1856" t="s">
        <v>131</v>
      </c>
      <c r="O1856" t="s">
        <v>197</v>
      </c>
      <c r="P1856" t="s">
        <v>101</v>
      </c>
      <c r="Q1856">
        <v>185</v>
      </c>
      <c r="R1856" t="s">
        <v>207</v>
      </c>
      <c r="S1856" t="s">
        <v>1320</v>
      </c>
      <c r="T1856" t="s">
        <v>26</v>
      </c>
    </row>
    <row r="1857" spans="1:20" x14ac:dyDescent="0.3">
      <c r="A1857" t="s">
        <v>20</v>
      </c>
      <c r="B1857" s="1">
        <v>43587</v>
      </c>
      <c r="C1857">
        <v>16</v>
      </c>
      <c r="D1857" t="s">
        <v>135</v>
      </c>
      <c r="E1857" t="s">
        <v>107</v>
      </c>
      <c r="F1857" t="s">
        <v>95</v>
      </c>
      <c r="G1857">
        <v>94</v>
      </c>
      <c r="H1857">
        <v>94</v>
      </c>
      <c r="I1857">
        <v>94</v>
      </c>
      <c r="J1857" t="s">
        <v>136</v>
      </c>
      <c r="K1857" t="s">
        <v>79</v>
      </c>
      <c r="L1857" t="s">
        <v>65</v>
      </c>
      <c r="M1857" t="s">
        <v>91</v>
      </c>
      <c r="N1857" t="s">
        <v>357</v>
      </c>
      <c r="O1857" t="s">
        <v>91</v>
      </c>
      <c r="P1857" t="s">
        <v>60</v>
      </c>
      <c r="Q1857">
        <v>124</v>
      </c>
      <c r="R1857" t="s">
        <v>125</v>
      </c>
      <c r="S1857" t="s">
        <v>1321</v>
      </c>
      <c r="T1857" t="s">
        <v>70</v>
      </c>
    </row>
    <row r="1858" spans="1:20" x14ac:dyDescent="0.3">
      <c r="A1858" t="s">
        <v>20</v>
      </c>
      <c r="B1858" s="1">
        <v>43587</v>
      </c>
      <c r="C1858">
        <v>9</v>
      </c>
      <c r="D1858" t="s">
        <v>79</v>
      </c>
      <c r="E1858" t="s">
        <v>79</v>
      </c>
      <c r="F1858" t="s">
        <v>136</v>
      </c>
      <c r="G1858">
        <v>95</v>
      </c>
      <c r="H1858">
        <v>95</v>
      </c>
      <c r="I1858">
        <v>95</v>
      </c>
      <c r="J1858" t="s">
        <v>64</v>
      </c>
      <c r="K1858" t="s">
        <v>64</v>
      </c>
      <c r="L1858" t="s">
        <v>28</v>
      </c>
      <c r="M1858" t="s">
        <v>227</v>
      </c>
      <c r="N1858" t="s">
        <v>227</v>
      </c>
      <c r="O1858" t="s">
        <v>130</v>
      </c>
      <c r="P1858" t="s">
        <v>174</v>
      </c>
      <c r="Q1858">
        <v>136</v>
      </c>
      <c r="R1858" t="s">
        <v>183</v>
      </c>
      <c r="S1858" t="e" vm="18">
        <f>_FV(-1,"75")</f>
        <v>#VALUE!</v>
      </c>
      <c r="T1858" t="s">
        <v>26</v>
      </c>
    </row>
    <row r="1859" spans="1:20" x14ac:dyDescent="0.3">
      <c r="A1859" t="s">
        <v>20</v>
      </c>
      <c r="B1859" s="1">
        <v>43587</v>
      </c>
      <c r="C1859">
        <v>10</v>
      </c>
      <c r="D1859" t="s">
        <v>58</v>
      </c>
      <c r="E1859" t="s">
        <v>58</v>
      </c>
      <c r="F1859" t="s">
        <v>22</v>
      </c>
      <c r="G1859">
        <v>95</v>
      </c>
      <c r="H1859">
        <v>95</v>
      </c>
      <c r="I1859">
        <v>94</v>
      </c>
      <c r="J1859" t="s">
        <v>65</v>
      </c>
      <c r="K1859" t="s">
        <v>65</v>
      </c>
      <c r="L1859" t="s">
        <v>64</v>
      </c>
      <c r="M1859" t="s">
        <v>122</v>
      </c>
      <c r="N1859" t="s">
        <v>122</v>
      </c>
      <c r="O1859" t="s">
        <v>227</v>
      </c>
      <c r="P1859" t="s">
        <v>115</v>
      </c>
      <c r="Q1859">
        <v>172</v>
      </c>
      <c r="R1859" t="s">
        <v>24</v>
      </c>
      <c r="S1859" s="2">
        <v>2221</v>
      </c>
      <c r="T1859" t="s">
        <v>147</v>
      </c>
    </row>
    <row r="1860" spans="1:20" x14ac:dyDescent="0.3">
      <c r="A1860" t="s">
        <v>20</v>
      </c>
      <c r="B1860" s="1">
        <v>43587</v>
      </c>
      <c r="C1860">
        <v>22</v>
      </c>
      <c r="D1860" t="s">
        <v>114</v>
      </c>
      <c r="E1860" t="s">
        <v>187</v>
      </c>
      <c r="F1860" t="s">
        <v>114</v>
      </c>
      <c r="G1860">
        <v>86</v>
      </c>
      <c r="H1860">
        <v>86</v>
      </c>
      <c r="I1860">
        <v>82</v>
      </c>
      <c r="J1860" t="s">
        <v>81</v>
      </c>
      <c r="K1860" t="s">
        <v>81</v>
      </c>
      <c r="L1860" t="s">
        <v>100</v>
      </c>
      <c r="M1860" t="s">
        <v>130</v>
      </c>
      <c r="N1860" t="s">
        <v>130</v>
      </c>
      <c r="O1860" t="s">
        <v>131</v>
      </c>
      <c r="P1860" t="s">
        <v>124</v>
      </c>
      <c r="Q1860">
        <v>199</v>
      </c>
      <c r="R1860" t="s">
        <v>305</v>
      </c>
      <c r="S1860" t="s">
        <v>1322</v>
      </c>
      <c r="T1860" t="s">
        <v>26</v>
      </c>
    </row>
    <row r="1861" spans="1:20" x14ac:dyDescent="0.3">
      <c r="A1861" t="s">
        <v>20</v>
      </c>
      <c r="B1861" s="1">
        <v>43587</v>
      </c>
      <c r="C1861">
        <v>12</v>
      </c>
      <c r="D1861" t="s">
        <v>65</v>
      </c>
      <c r="E1861" t="s">
        <v>87</v>
      </c>
      <c r="F1861" t="s">
        <v>119</v>
      </c>
      <c r="G1861">
        <v>95</v>
      </c>
      <c r="H1861">
        <v>95</v>
      </c>
      <c r="I1861">
        <v>94</v>
      </c>
      <c r="J1861" t="s">
        <v>345</v>
      </c>
      <c r="K1861" t="s">
        <v>99</v>
      </c>
      <c r="L1861" t="s">
        <v>163</v>
      </c>
      <c r="M1861" t="s">
        <v>282</v>
      </c>
      <c r="N1861" t="s">
        <v>282</v>
      </c>
      <c r="O1861" t="s">
        <v>23</v>
      </c>
      <c r="P1861" t="s">
        <v>268</v>
      </c>
      <c r="Q1861">
        <v>175</v>
      </c>
      <c r="R1861" t="s">
        <v>54</v>
      </c>
      <c r="S1861" t="s">
        <v>1323</v>
      </c>
      <c r="T1861" t="s">
        <v>222</v>
      </c>
    </row>
    <row r="1862" spans="1:20" x14ac:dyDescent="0.3">
      <c r="A1862" t="s">
        <v>20</v>
      </c>
      <c r="B1862" s="1">
        <v>43587</v>
      </c>
      <c r="C1862">
        <v>13</v>
      </c>
      <c r="D1862" t="s">
        <v>65</v>
      </c>
      <c r="E1862" t="s">
        <v>109</v>
      </c>
      <c r="F1862" t="s">
        <v>64</v>
      </c>
      <c r="G1862">
        <v>95</v>
      </c>
      <c r="H1862">
        <v>95</v>
      </c>
      <c r="I1862">
        <v>95</v>
      </c>
      <c r="J1862" t="s">
        <v>36</v>
      </c>
      <c r="K1862" t="s">
        <v>89</v>
      </c>
      <c r="L1862" t="s">
        <v>163</v>
      </c>
      <c r="M1862" t="s">
        <v>283</v>
      </c>
      <c r="N1862" t="s">
        <v>363</v>
      </c>
      <c r="O1862" t="s">
        <v>282</v>
      </c>
      <c r="P1862" t="s">
        <v>124</v>
      </c>
      <c r="Q1862">
        <v>144</v>
      </c>
      <c r="R1862" t="s">
        <v>237</v>
      </c>
      <c r="S1862" t="s">
        <v>1324</v>
      </c>
      <c r="T1862" t="s">
        <v>1325</v>
      </c>
    </row>
    <row r="1863" spans="1:20" x14ac:dyDescent="0.3">
      <c r="A1863" t="s">
        <v>20</v>
      </c>
      <c r="B1863" s="1">
        <v>43587</v>
      </c>
      <c r="C1863">
        <v>14</v>
      </c>
      <c r="D1863" t="s">
        <v>22</v>
      </c>
      <c r="E1863" t="s">
        <v>58</v>
      </c>
      <c r="F1863" t="s">
        <v>65</v>
      </c>
      <c r="G1863">
        <v>94</v>
      </c>
      <c r="H1863">
        <v>95</v>
      </c>
      <c r="I1863">
        <v>94</v>
      </c>
      <c r="J1863" t="s">
        <v>28</v>
      </c>
      <c r="K1863" t="s">
        <v>65</v>
      </c>
      <c r="L1863" t="s">
        <v>49</v>
      </c>
      <c r="M1863" t="s">
        <v>282</v>
      </c>
      <c r="N1863" t="s">
        <v>283</v>
      </c>
      <c r="O1863" t="s">
        <v>282</v>
      </c>
      <c r="P1863" t="s">
        <v>105</v>
      </c>
      <c r="Q1863">
        <v>142</v>
      </c>
      <c r="R1863" t="s">
        <v>179</v>
      </c>
      <c r="S1863" t="s">
        <v>1326</v>
      </c>
      <c r="T1863" t="s">
        <v>138</v>
      </c>
    </row>
    <row r="1864" spans="1:20" x14ac:dyDescent="0.3">
      <c r="A1864" t="s">
        <v>20</v>
      </c>
      <c r="B1864" s="1">
        <v>43587</v>
      </c>
      <c r="C1864">
        <v>15</v>
      </c>
      <c r="D1864" t="s">
        <v>118</v>
      </c>
      <c r="E1864" t="s">
        <v>148</v>
      </c>
      <c r="F1864" t="s">
        <v>22</v>
      </c>
      <c r="G1864">
        <v>94</v>
      </c>
      <c r="H1864">
        <v>95</v>
      </c>
      <c r="I1864">
        <v>94</v>
      </c>
      <c r="J1864" t="s">
        <v>80</v>
      </c>
      <c r="K1864" t="s">
        <v>63</v>
      </c>
      <c r="L1864" t="s">
        <v>28</v>
      </c>
      <c r="M1864" t="s">
        <v>357</v>
      </c>
      <c r="N1864" t="s">
        <v>363</v>
      </c>
      <c r="O1864" t="s">
        <v>282</v>
      </c>
      <c r="P1864" t="s">
        <v>70</v>
      </c>
      <c r="Q1864">
        <v>173</v>
      </c>
      <c r="R1864" t="s">
        <v>147</v>
      </c>
      <c r="S1864" t="s">
        <v>1327</v>
      </c>
      <c r="T1864" t="s">
        <v>138</v>
      </c>
    </row>
    <row r="1865" spans="1:20" x14ac:dyDescent="0.3">
      <c r="A1865" t="s">
        <v>20</v>
      </c>
      <c r="B1865" s="1">
        <v>43587</v>
      </c>
      <c r="C1865">
        <v>17</v>
      </c>
      <c r="D1865" t="s">
        <v>286</v>
      </c>
      <c r="E1865" t="s">
        <v>286</v>
      </c>
      <c r="F1865" t="s">
        <v>71</v>
      </c>
      <c r="G1865">
        <v>89</v>
      </c>
      <c r="H1865">
        <v>94</v>
      </c>
      <c r="I1865">
        <v>89</v>
      </c>
      <c r="J1865" t="s">
        <v>79</v>
      </c>
      <c r="K1865" t="s">
        <v>62</v>
      </c>
      <c r="L1865" t="s">
        <v>80</v>
      </c>
      <c r="M1865" t="s">
        <v>150</v>
      </c>
      <c r="N1865" t="s">
        <v>91</v>
      </c>
      <c r="O1865" t="s">
        <v>150</v>
      </c>
      <c r="P1865" t="s">
        <v>124</v>
      </c>
      <c r="Q1865">
        <v>170</v>
      </c>
      <c r="R1865" t="s">
        <v>125</v>
      </c>
      <c r="S1865" t="s">
        <v>1328</v>
      </c>
      <c r="T1865" t="s">
        <v>26</v>
      </c>
    </row>
    <row r="1866" spans="1:20" x14ac:dyDescent="0.3">
      <c r="A1866" t="s">
        <v>20</v>
      </c>
      <c r="B1866" s="1">
        <v>43587</v>
      </c>
      <c r="C1866">
        <v>18</v>
      </c>
      <c r="D1866" t="s">
        <v>239</v>
      </c>
      <c r="E1866" t="s">
        <v>202</v>
      </c>
      <c r="F1866" t="s">
        <v>286</v>
      </c>
      <c r="G1866">
        <v>82</v>
      </c>
      <c r="H1866">
        <v>89</v>
      </c>
      <c r="I1866">
        <v>79</v>
      </c>
      <c r="J1866" t="s">
        <v>73</v>
      </c>
      <c r="K1866" t="s">
        <v>62</v>
      </c>
      <c r="L1866" t="s">
        <v>119</v>
      </c>
      <c r="M1866" t="s">
        <v>130</v>
      </c>
      <c r="N1866" t="s">
        <v>150</v>
      </c>
      <c r="O1866" t="s">
        <v>130</v>
      </c>
      <c r="P1866" t="s">
        <v>173</v>
      </c>
      <c r="Q1866">
        <v>206</v>
      </c>
      <c r="R1866" t="s">
        <v>403</v>
      </c>
      <c r="S1866" t="s">
        <v>1329</v>
      </c>
      <c r="T1866" t="s">
        <v>26</v>
      </c>
    </row>
    <row r="1867" spans="1:20" x14ac:dyDescent="0.3">
      <c r="A1867" t="s">
        <v>20</v>
      </c>
      <c r="B1867" s="1">
        <v>43587</v>
      </c>
      <c r="C1867">
        <v>20</v>
      </c>
      <c r="D1867" t="s">
        <v>285</v>
      </c>
      <c r="E1867" t="s">
        <v>185</v>
      </c>
      <c r="F1867" t="s">
        <v>321</v>
      </c>
      <c r="G1867">
        <v>77</v>
      </c>
      <c r="H1867">
        <v>77</v>
      </c>
      <c r="I1867">
        <v>71</v>
      </c>
      <c r="J1867" t="s">
        <v>100</v>
      </c>
      <c r="K1867" t="s">
        <v>28</v>
      </c>
      <c r="L1867" t="s">
        <v>35</v>
      </c>
      <c r="M1867" t="s">
        <v>39</v>
      </c>
      <c r="N1867" t="s">
        <v>39</v>
      </c>
      <c r="O1867" t="s">
        <v>162</v>
      </c>
      <c r="P1867" t="s">
        <v>86</v>
      </c>
      <c r="Q1867">
        <v>204</v>
      </c>
      <c r="R1867" t="s">
        <v>364</v>
      </c>
      <c r="S1867" t="s">
        <v>716</v>
      </c>
      <c r="T1867" t="s">
        <v>26</v>
      </c>
    </row>
    <row r="1868" spans="1:20" x14ac:dyDescent="0.3">
      <c r="A1868" t="s">
        <v>20</v>
      </c>
      <c r="B1868" s="1">
        <v>43588</v>
      </c>
      <c r="C1868">
        <v>22</v>
      </c>
      <c r="D1868" t="s">
        <v>310</v>
      </c>
      <c r="E1868" t="s">
        <v>302</v>
      </c>
      <c r="F1868" t="s">
        <v>310</v>
      </c>
      <c r="G1868">
        <v>84</v>
      </c>
      <c r="H1868">
        <v>84</v>
      </c>
      <c r="I1868">
        <v>79</v>
      </c>
      <c r="J1868" t="s">
        <v>63</v>
      </c>
      <c r="K1868" t="s">
        <v>22</v>
      </c>
      <c r="L1868" t="s">
        <v>80</v>
      </c>
      <c r="M1868" t="s">
        <v>59</v>
      </c>
      <c r="N1868" t="s">
        <v>59</v>
      </c>
      <c r="O1868" t="s">
        <v>197</v>
      </c>
      <c r="P1868" t="s">
        <v>268</v>
      </c>
      <c r="Q1868">
        <v>172</v>
      </c>
      <c r="R1868" t="s">
        <v>198</v>
      </c>
      <c r="S1868" t="s">
        <v>1330</v>
      </c>
      <c r="T1868" t="s">
        <v>26</v>
      </c>
    </row>
    <row r="1869" spans="1:20" x14ac:dyDescent="0.3">
      <c r="A1869" t="s">
        <v>20</v>
      </c>
      <c r="B1869" s="1">
        <v>43588</v>
      </c>
      <c r="C1869">
        <v>7</v>
      </c>
      <c r="D1869" t="s">
        <v>109</v>
      </c>
      <c r="E1869" t="s">
        <v>80</v>
      </c>
      <c r="F1869" t="s">
        <v>109</v>
      </c>
      <c r="G1869">
        <v>95</v>
      </c>
      <c r="H1869">
        <v>95</v>
      </c>
      <c r="I1869">
        <v>94</v>
      </c>
      <c r="J1869" t="s">
        <v>89</v>
      </c>
      <c r="K1869" t="s">
        <v>100</v>
      </c>
      <c r="L1869" t="s">
        <v>49</v>
      </c>
      <c r="M1869" t="s">
        <v>140</v>
      </c>
      <c r="N1869" t="s">
        <v>190</v>
      </c>
      <c r="O1869" t="s">
        <v>140</v>
      </c>
      <c r="P1869" t="s">
        <v>174</v>
      </c>
      <c r="Q1869">
        <v>66</v>
      </c>
      <c r="R1869" t="s">
        <v>138</v>
      </c>
      <c r="S1869" t="e" vm="16">
        <f>_FV(-1,"39")</f>
        <v>#VALUE!</v>
      </c>
      <c r="T1869" t="s">
        <v>26</v>
      </c>
    </row>
    <row r="1870" spans="1:20" x14ac:dyDescent="0.3">
      <c r="A1870" t="s">
        <v>20</v>
      </c>
      <c r="B1870" s="1">
        <v>43588</v>
      </c>
      <c r="C1870">
        <v>14</v>
      </c>
      <c r="D1870" t="s">
        <v>243</v>
      </c>
      <c r="E1870" t="s">
        <v>200</v>
      </c>
      <c r="F1870" t="s">
        <v>186</v>
      </c>
      <c r="G1870">
        <v>69</v>
      </c>
      <c r="H1870">
        <v>78</v>
      </c>
      <c r="I1870">
        <v>69</v>
      </c>
      <c r="J1870" t="s">
        <v>28</v>
      </c>
      <c r="K1870" t="s">
        <v>62</v>
      </c>
      <c r="L1870" t="s">
        <v>28</v>
      </c>
      <c r="M1870" t="s">
        <v>23</v>
      </c>
      <c r="N1870" t="s">
        <v>312</v>
      </c>
      <c r="O1870" t="s">
        <v>23</v>
      </c>
      <c r="P1870" t="s">
        <v>222</v>
      </c>
      <c r="Q1870">
        <v>200</v>
      </c>
      <c r="R1870" t="s">
        <v>164</v>
      </c>
      <c r="S1870" t="s">
        <v>1331</v>
      </c>
      <c r="T1870" t="s">
        <v>26</v>
      </c>
    </row>
    <row r="1871" spans="1:20" x14ac:dyDescent="0.3">
      <c r="A1871" t="s">
        <v>20</v>
      </c>
      <c r="B1871" s="1">
        <v>43588</v>
      </c>
      <c r="C1871">
        <v>23</v>
      </c>
      <c r="D1871" t="s">
        <v>187</v>
      </c>
      <c r="E1871" t="s">
        <v>310</v>
      </c>
      <c r="F1871" t="s">
        <v>187</v>
      </c>
      <c r="G1871">
        <v>85</v>
      </c>
      <c r="H1871">
        <v>85</v>
      </c>
      <c r="I1871">
        <v>84</v>
      </c>
      <c r="J1871" t="s">
        <v>80</v>
      </c>
      <c r="K1871" t="s">
        <v>63</v>
      </c>
      <c r="L1871" t="s">
        <v>73</v>
      </c>
      <c r="M1871" t="s">
        <v>137</v>
      </c>
      <c r="N1871" t="s">
        <v>137</v>
      </c>
      <c r="O1871" t="s">
        <v>59</v>
      </c>
      <c r="P1871" t="s">
        <v>83</v>
      </c>
      <c r="Q1871">
        <v>174</v>
      </c>
      <c r="R1871" t="s">
        <v>222</v>
      </c>
      <c r="S1871" t="e" vm="33">
        <f>_FV(-3,"50")</f>
        <v>#VALUE!</v>
      </c>
      <c r="T1871" t="s">
        <v>26</v>
      </c>
    </row>
    <row r="1872" spans="1:20" x14ac:dyDescent="0.3">
      <c r="A1872" t="s">
        <v>20</v>
      </c>
      <c r="B1872" s="1">
        <v>43588</v>
      </c>
      <c r="C1872">
        <v>3</v>
      </c>
      <c r="D1872" t="s">
        <v>79</v>
      </c>
      <c r="E1872" t="s">
        <v>79</v>
      </c>
      <c r="F1872" t="s">
        <v>79</v>
      </c>
      <c r="G1872">
        <v>93</v>
      </c>
      <c r="H1872">
        <v>93</v>
      </c>
      <c r="I1872">
        <v>93</v>
      </c>
      <c r="J1872" t="s">
        <v>81</v>
      </c>
      <c r="K1872" t="s">
        <v>28</v>
      </c>
      <c r="L1872" t="s">
        <v>81</v>
      </c>
      <c r="M1872" t="s">
        <v>188</v>
      </c>
      <c r="N1872" t="s">
        <v>245</v>
      </c>
      <c r="O1872" t="s">
        <v>188</v>
      </c>
      <c r="P1872" t="s">
        <v>76</v>
      </c>
      <c r="Q1872">
        <v>148</v>
      </c>
      <c r="R1872" t="s">
        <v>77</v>
      </c>
      <c r="S1872" t="e" vm="74">
        <f>_FV(-3,"27")</f>
        <v>#VALUE!</v>
      </c>
      <c r="T1872" t="s">
        <v>26</v>
      </c>
    </row>
    <row r="1873" spans="1:20" x14ac:dyDescent="0.3">
      <c r="A1873" t="s">
        <v>20</v>
      </c>
      <c r="B1873" s="1">
        <v>43588</v>
      </c>
      <c r="C1873">
        <v>4</v>
      </c>
      <c r="D1873" t="s">
        <v>87</v>
      </c>
      <c r="E1873" t="s">
        <v>79</v>
      </c>
      <c r="F1873" t="s">
        <v>87</v>
      </c>
      <c r="G1873">
        <v>94</v>
      </c>
      <c r="H1873">
        <v>94</v>
      </c>
      <c r="I1873">
        <v>93</v>
      </c>
      <c r="J1873" t="s">
        <v>99</v>
      </c>
      <c r="K1873" t="s">
        <v>81</v>
      </c>
      <c r="L1873" t="s">
        <v>99</v>
      </c>
      <c r="M1873" t="s">
        <v>209</v>
      </c>
      <c r="N1873" t="s">
        <v>188</v>
      </c>
      <c r="O1873" t="s">
        <v>209</v>
      </c>
      <c r="P1873" t="s">
        <v>70</v>
      </c>
      <c r="Q1873">
        <v>109</v>
      </c>
      <c r="R1873" t="s">
        <v>60</v>
      </c>
      <c r="S1873" t="e" vm="20">
        <f>_FV(-3,"01")</f>
        <v>#VALUE!</v>
      </c>
      <c r="T1873" t="s">
        <v>26</v>
      </c>
    </row>
    <row r="1874" spans="1:20" x14ac:dyDescent="0.3">
      <c r="A1874" t="s">
        <v>20</v>
      </c>
      <c r="B1874" s="1">
        <v>43588</v>
      </c>
      <c r="C1874">
        <v>0</v>
      </c>
      <c r="D1874" t="s">
        <v>118</v>
      </c>
      <c r="E1874" t="s">
        <v>71</v>
      </c>
      <c r="F1874" t="s">
        <v>118</v>
      </c>
      <c r="G1874">
        <v>91</v>
      </c>
      <c r="H1874">
        <v>91</v>
      </c>
      <c r="I1874">
        <v>89</v>
      </c>
      <c r="J1874" t="s">
        <v>28</v>
      </c>
      <c r="K1874" t="s">
        <v>28</v>
      </c>
      <c r="L1874" t="s">
        <v>81</v>
      </c>
      <c r="M1874" t="s">
        <v>328</v>
      </c>
      <c r="N1874" t="s">
        <v>328</v>
      </c>
      <c r="O1874" t="s">
        <v>150</v>
      </c>
      <c r="P1874" t="s">
        <v>111</v>
      </c>
      <c r="Q1874">
        <v>165</v>
      </c>
      <c r="R1874" t="s">
        <v>68</v>
      </c>
      <c r="S1874" t="e" vm="80">
        <f>_FV(-3,"59")</f>
        <v>#VALUE!</v>
      </c>
      <c r="T1874" t="s">
        <v>26</v>
      </c>
    </row>
    <row r="1875" spans="1:20" x14ac:dyDescent="0.3">
      <c r="A1875" t="s">
        <v>20</v>
      </c>
      <c r="B1875" s="1">
        <v>43588</v>
      </c>
      <c r="C1875">
        <v>2</v>
      </c>
      <c r="D1875" t="s">
        <v>79</v>
      </c>
      <c r="E1875" t="s">
        <v>62</v>
      </c>
      <c r="F1875" t="s">
        <v>79</v>
      </c>
      <c r="G1875">
        <v>93</v>
      </c>
      <c r="H1875">
        <v>93</v>
      </c>
      <c r="I1875">
        <v>92</v>
      </c>
      <c r="J1875" t="s">
        <v>81</v>
      </c>
      <c r="K1875" t="s">
        <v>28</v>
      </c>
      <c r="L1875" t="s">
        <v>81</v>
      </c>
      <c r="M1875" t="s">
        <v>245</v>
      </c>
      <c r="N1875" t="s">
        <v>245</v>
      </c>
      <c r="O1875" t="s">
        <v>193</v>
      </c>
      <c r="P1875" t="s">
        <v>67</v>
      </c>
      <c r="Q1875">
        <v>123</v>
      </c>
      <c r="R1875" t="s">
        <v>77</v>
      </c>
      <c r="S1875" t="e" vm="52">
        <f>_FV(-3,"56")</f>
        <v>#VALUE!</v>
      </c>
      <c r="T1875" t="s">
        <v>26</v>
      </c>
    </row>
    <row r="1876" spans="1:20" x14ac:dyDescent="0.3">
      <c r="A1876" t="s">
        <v>20</v>
      </c>
      <c r="B1876" s="1">
        <v>43588</v>
      </c>
      <c r="C1876">
        <v>6</v>
      </c>
      <c r="D1876" t="s">
        <v>109</v>
      </c>
      <c r="E1876" t="s">
        <v>80</v>
      </c>
      <c r="F1876" t="s">
        <v>73</v>
      </c>
      <c r="G1876">
        <v>94</v>
      </c>
      <c r="H1876">
        <v>94</v>
      </c>
      <c r="I1876">
        <v>94</v>
      </c>
      <c r="J1876" t="s">
        <v>49</v>
      </c>
      <c r="K1876" t="s">
        <v>89</v>
      </c>
      <c r="L1876" t="s">
        <v>49</v>
      </c>
      <c r="M1876" t="s">
        <v>190</v>
      </c>
      <c r="N1876" t="s">
        <v>180</v>
      </c>
      <c r="O1876" t="s">
        <v>190</v>
      </c>
      <c r="P1876" t="s">
        <v>76</v>
      </c>
      <c r="Q1876">
        <v>73</v>
      </c>
      <c r="R1876" t="s">
        <v>176</v>
      </c>
      <c r="S1876" t="e" vm="37">
        <f>_FV(-2,"43")</f>
        <v>#VALUE!</v>
      </c>
      <c r="T1876" t="s">
        <v>26</v>
      </c>
    </row>
    <row r="1877" spans="1:20" x14ac:dyDescent="0.3">
      <c r="A1877" t="s">
        <v>20</v>
      </c>
      <c r="B1877" s="1">
        <v>43588</v>
      </c>
      <c r="C1877">
        <v>5</v>
      </c>
      <c r="D1877" t="s">
        <v>80</v>
      </c>
      <c r="E1877" t="s">
        <v>87</v>
      </c>
      <c r="F1877" t="s">
        <v>109</v>
      </c>
      <c r="G1877">
        <v>94</v>
      </c>
      <c r="H1877">
        <v>94</v>
      </c>
      <c r="I1877">
        <v>94</v>
      </c>
      <c r="J1877" t="s">
        <v>89</v>
      </c>
      <c r="K1877" t="s">
        <v>99</v>
      </c>
      <c r="L1877" t="s">
        <v>49</v>
      </c>
      <c r="M1877" t="s">
        <v>180</v>
      </c>
      <c r="N1877" t="s">
        <v>209</v>
      </c>
      <c r="O1877" t="s">
        <v>45</v>
      </c>
      <c r="P1877" t="s">
        <v>70</v>
      </c>
      <c r="Q1877">
        <v>92</v>
      </c>
      <c r="R1877" t="s">
        <v>128</v>
      </c>
      <c r="S1877" t="e" vm="21">
        <f>_FV(-3,"04")</f>
        <v>#VALUE!</v>
      </c>
      <c r="T1877" t="s">
        <v>26</v>
      </c>
    </row>
    <row r="1878" spans="1:20" x14ac:dyDescent="0.3">
      <c r="A1878" t="s">
        <v>20</v>
      </c>
      <c r="B1878" s="1">
        <v>43588</v>
      </c>
      <c r="C1878">
        <v>15</v>
      </c>
      <c r="D1878" t="s">
        <v>335</v>
      </c>
      <c r="E1878" t="s">
        <v>392</v>
      </c>
      <c r="F1878" t="s">
        <v>250</v>
      </c>
      <c r="G1878">
        <v>64</v>
      </c>
      <c r="H1878">
        <v>72</v>
      </c>
      <c r="I1878">
        <v>63</v>
      </c>
      <c r="J1878" t="s">
        <v>100</v>
      </c>
      <c r="K1878" t="s">
        <v>58</v>
      </c>
      <c r="L1878" t="s">
        <v>49</v>
      </c>
      <c r="M1878" t="s">
        <v>90</v>
      </c>
      <c r="N1878" t="s">
        <v>23</v>
      </c>
      <c r="O1878" t="s">
        <v>90</v>
      </c>
      <c r="P1878" t="s">
        <v>182</v>
      </c>
      <c r="Q1878">
        <v>214</v>
      </c>
      <c r="R1878" t="s">
        <v>164</v>
      </c>
      <c r="S1878" t="s">
        <v>1332</v>
      </c>
      <c r="T1878" t="s">
        <v>26</v>
      </c>
    </row>
    <row r="1879" spans="1:20" x14ac:dyDescent="0.3">
      <c r="A1879" t="s">
        <v>20</v>
      </c>
      <c r="B1879" s="1">
        <v>43588</v>
      </c>
      <c r="C1879">
        <v>8</v>
      </c>
      <c r="D1879" t="s">
        <v>73</v>
      </c>
      <c r="E1879" t="s">
        <v>109</v>
      </c>
      <c r="F1879" t="s">
        <v>65</v>
      </c>
      <c r="G1879">
        <v>95</v>
      </c>
      <c r="H1879">
        <v>95</v>
      </c>
      <c r="I1879">
        <v>95</v>
      </c>
      <c r="J1879" t="s">
        <v>49</v>
      </c>
      <c r="K1879" t="s">
        <v>89</v>
      </c>
      <c r="L1879" t="s">
        <v>36</v>
      </c>
      <c r="M1879" t="s">
        <v>59</v>
      </c>
      <c r="N1879" t="s">
        <v>59</v>
      </c>
      <c r="O1879" t="s">
        <v>140</v>
      </c>
      <c r="P1879" t="s">
        <v>174</v>
      </c>
      <c r="Q1879">
        <v>94</v>
      </c>
      <c r="R1879" t="s">
        <v>115</v>
      </c>
      <c r="S1879" t="e" vm="55">
        <f>_FV(-1,"51")</f>
        <v>#VALUE!</v>
      </c>
      <c r="T1879" t="s">
        <v>26</v>
      </c>
    </row>
    <row r="1880" spans="1:20" x14ac:dyDescent="0.3">
      <c r="A1880" t="s">
        <v>20</v>
      </c>
      <c r="B1880" s="1">
        <v>43588</v>
      </c>
      <c r="C1880">
        <v>11</v>
      </c>
      <c r="D1880" t="s">
        <v>121</v>
      </c>
      <c r="E1880" t="s">
        <v>121</v>
      </c>
      <c r="F1880" t="s">
        <v>109</v>
      </c>
      <c r="G1880">
        <v>96</v>
      </c>
      <c r="H1880">
        <v>96</v>
      </c>
      <c r="I1880">
        <v>95</v>
      </c>
      <c r="J1880" t="s">
        <v>22</v>
      </c>
      <c r="K1880" t="s">
        <v>22</v>
      </c>
      <c r="L1880" t="s">
        <v>100</v>
      </c>
      <c r="M1880" t="s">
        <v>122</v>
      </c>
      <c r="N1880" t="s">
        <v>122</v>
      </c>
      <c r="O1880" t="s">
        <v>137</v>
      </c>
      <c r="P1880" t="s">
        <v>133</v>
      </c>
      <c r="Q1880">
        <v>135</v>
      </c>
      <c r="R1880" t="s">
        <v>128</v>
      </c>
      <c r="S1880" t="s">
        <v>1333</v>
      </c>
      <c r="T1880" t="s">
        <v>67</v>
      </c>
    </row>
    <row r="1881" spans="1:20" x14ac:dyDescent="0.3">
      <c r="A1881" t="s">
        <v>20</v>
      </c>
      <c r="B1881" s="1">
        <v>43588</v>
      </c>
      <c r="C1881">
        <v>1</v>
      </c>
      <c r="D1881" t="s">
        <v>62</v>
      </c>
      <c r="E1881" t="s">
        <v>118</v>
      </c>
      <c r="F1881" t="s">
        <v>62</v>
      </c>
      <c r="G1881">
        <v>92</v>
      </c>
      <c r="H1881">
        <v>92</v>
      </c>
      <c r="I1881">
        <v>91</v>
      </c>
      <c r="J1881" t="s">
        <v>28</v>
      </c>
      <c r="K1881" t="s">
        <v>28</v>
      </c>
      <c r="L1881" t="s">
        <v>28</v>
      </c>
      <c r="M1881" t="s">
        <v>244</v>
      </c>
      <c r="N1881" t="s">
        <v>244</v>
      </c>
      <c r="O1881" t="s">
        <v>328</v>
      </c>
      <c r="P1881" t="s">
        <v>133</v>
      </c>
      <c r="Q1881">
        <v>142</v>
      </c>
      <c r="R1881" t="s">
        <v>128</v>
      </c>
      <c r="S1881" t="e" vm="39">
        <f>_FV(-3,"46")</f>
        <v>#VALUE!</v>
      </c>
      <c r="T1881" t="s">
        <v>26</v>
      </c>
    </row>
    <row r="1882" spans="1:20" x14ac:dyDescent="0.3">
      <c r="A1882" t="s">
        <v>20</v>
      </c>
      <c r="B1882" s="1">
        <v>43588</v>
      </c>
      <c r="C1882">
        <v>9</v>
      </c>
      <c r="D1882" t="s">
        <v>109</v>
      </c>
      <c r="E1882" t="s">
        <v>109</v>
      </c>
      <c r="F1882" t="s">
        <v>65</v>
      </c>
      <c r="G1882">
        <v>95</v>
      </c>
      <c r="H1882">
        <v>95</v>
      </c>
      <c r="I1882">
        <v>95</v>
      </c>
      <c r="J1882" t="s">
        <v>89</v>
      </c>
      <c r="K1882" t="s">
        <v>89</v>
      </c>
      <c r="L1882" t="s">
        <v>49</v>
      </c>
      <c r="M1882" t="s">
        <v>45</v>
      </c>
      <c r="N1882" t="s">
        <v>45</v>
      </c>
      <c r="O1882" t="s">
        <v>59</v>
      </c>
      <c r="P1882" t="s">
        <v>133</v>
      </c>
      <c r="Q1882">
        <v>90</v>
      </c>
      <c r="R1882" t="s">
        <v>77</v>
      </c>
      <c r="S1882" t="e" vm="12">
        <f>_FV(0,"57")</f>
        <v>#VALUE!</v>
      </c>
      <c r="T1882" t="s">
        <v>26</v>
      </c>
    </row>
    <row r="1883" spans="1:20" x14ac:dyDescent="0.3">
      <c r="A1883" t="s">
        <v>20</v>
      </c>
      <c r="B1883" s="1">
        <v>43588</v>
      </c>
      <c r="C1883">
        <v>10</v>
      </c>
      <c r="D1883" t="s">
        <v>109</v>
      </c>
      <c r="E1883" t="s">
        <v>80</v>
      </c>
      <c r="F1883" t="s">
        <v>73</v>
      </c>
      <c r="G1883">
        <v>95</v>
      </c>
      <c r="H1883">
        <v>95</v>
      </c>
      <c r="I1883">
        <v>95</v>
      </c>
      <c r="J1883" t="s">
        <v>89</v>
      </c>
      <c r="K1883" t="s">
        <v>99</v>
      </c>
      <c r="L1883" t="s">
        <v>89</v>
      </c>
      <c r="M1883" t="s">
        <v>137</v>
      </c>
      <c r="N1883" t="s">
        <v>137</v>
      </c>
      <c r="O1883" t="s">
        <v>45</v>
      </c>
      <c r="P1883" t="s">
        <v>115</v>
      </c>
      <c r="Q1883">
        <v>137</v>
      </c>
      <c r="R1883" t="s">
        <v>128</v>
      </c>
      <c r="S1883" t="s">
        <v>1334</v>
      </c>
      <c r="T1883" t="s">
        <v>68</v>
      </c>
    </row>
    <row r="1884" spans="1:20" x14ac:dyDescent="0.3">
      <c r="A1884" t="s">
        <v>20</v>
      </c>
      <c r="B1884" s="1">
        <v>43588</v>
      </c>
      <c r="C1884">
        <v>12</v>
      </c>
      <c r="D1884" t="s">
        <v>195</v>
      </c>
      <c r="E1884" t="s">
        <v>195</v>
      </c>
      <c r="F1884" t="s">
        <v>118</v>
      </c>
      <c r="G1884">
        <v>90</v>
      </c>
      <c r="H1884">
        <v>96</v>
      </c>
      <c r="I1884">
        <v>90</v>
      </c>
      <c r="J1884" t="s">
        <v>272</v>
      </c>
      <c r="K1884" t="s">
        <v>272</v>
      </c>
      <c r="L1884" t="s">
        <v>87</v>
      </c>
      <c r="M1884" t="s">
        <v>315</v>
      </c>
      <c r="N1884" t="s">
        <v>315</v>
      </c>
      <c r="O1884" t="s">
        <v>122</v>
      </c>
      <c r="P1884" t="s">
        <v>268</v>
      </c>
      <c r="Q1884">
        <v>168</v>
      </c>
      <c r="R1884" t="s">
        <v>151</v>
      </c>
      <c r="S1884" t="s">
        <v>1335</v>
      </c>
      <c r="T1884" t="s">
        <v>26</v>
      </c>
    </row>
    <row r="1885" spans="1:20" x14ac:dyDescent="0.3">
      <c r="A1885" t="s">
        <v>20</v>
      </c>
      <c r="B1885" s="1">
        <v>43588</v>
      </c>
      <c r="C1885">
        <v>13</v>
      </c>
      <c r="D1885" t="s">
        <v>204</v>
      </c>
      <c r="E1885" t="s">
        <v>57</v>
      </c>
      <c r="F1885" t="s">
        <v>321</v>
      </c>
      <c r="G1885">
        <v>75</v>
      </c>
      <c r="H1885">
        <v>90</v>
      </c>
      <c r="I1885">
        <v>75</v>
      </c>
      <c r="J1885" t="s">
        <v>80</v>
      </c>
      <c r="K1885" t="s">
        <v>156</v>
      </c>
      <c r="L1885" t="s">
        <v>73</v>
      </c>
      <c r="M1885" t="s">
        <v>311</v>
      </c>
      <c r="N1885" t="s">
        <v>311</v>
      </c>
      <c r="O1885" t="s">
        <v>315</v>
      </c>
      <c r="P1885" t="s">
        <v>147</v>
      </c>
      <c r="Q1885">
        <v>198</v>
      </c>
      <c r="R1885" t="s">
        <v>419</v>
      </c>
      <c r="S1885" t="s">
        <v>1336</v>
      </c>
      <c r="T1885" t="s">
        <v>26</v>
      </c>
    </row>
    <row r="1886" spans="1:20" x14ac:dyDescent="0.3">
      <c r="A1886" t="s">
        <v>20</v>
      </c>
      <c r="B1886" s="1">
        <v>43588</v>
      </c>
      <c r="C1886">
        <v>16</v>
      </c>
      <c r="D1886" t="s">
        <v>250</v>
      </c>
      <c r="E1886" t="s">
        <v>220</v>
      </c>
      <c r="F1886" t="s">
        <v>250</v>
      </c>
      <c r="G1886">
        <v>73</v>
      </c>
      <c r="H1886">
        <v>73</v>
      </c>
      <c r="I1886">
        <v>63</v>
      </c>
      <c r="J1886" t="s">
        <v>80</v>
      </c>
      <c r="K1886" t="s">
        <v>80</v>
      </c>
      <c r="L1886" t="s">
        <v>345</v>
      </c>
      <c r="M1886" t="s">
        <v>150</v>
      </c>
      <c r="N1886" t="s">
        <v>90</v>
      </c>
      <c r="O1886" t="s">
        <v>254</v>
      </c>
      <c r="P1886" t="s">
        <v>222</v>
      </c>
      <c r="Q1886">
        <v>211</v>
      </c>
      <c r="R1886" t="s">
        <v>476</v>
      </c>
      <c r="S1886" t="s">
        <v>1337</v>
      </c>
      <c r="T1886" t="s">
        <v>26</v>
      </c>
    </row>
    <row r="1887" spans="1:20" x14ac:dyDescent="0.3">
      <c r="A1887" t="s">
        <v>20</v>
      </c>
      <c r="B1887" s="1">
        <v>43588</v>
      </c>
      <c r="C1887">
        <v>17</v>
      </c>
      <c r="D1887" t="s">
        <v>275</v>
      </c>
      <c r="E1887" t="s">
        <v>392</v>
      </c>
      <c r="F1887" t="s">
        <v>281</v>
      </c>
      <c r="G1887">
        <v>73</v>
      </c>
      <c r="H1887">
        <v>78</v>
      </c>
      <c r="I1887">
        <v>64</v>
      </c>
      <c r="J1887" t="s">
        <v>64</v>
      </c>
      <c r="K1887" t="s">
        <v>62</v>
      </c>
      <c r="L1887" t="s">
        <v>100</v>
      </c>
      <c r="M1887" t="s">
        <v>66</v>
      </c>
      <c r="N1887" t="s">
        <v>150</v>
      </c>
      <c r="O1887" t="s">
        <v>130</v>
      </c>
      <c r="P1887" t="s">
        <v>147</v>
      </c>
      <c r="Q1887">
        <v>241</v>
      </c>
      <c r="R1887" t="s">
        <v>339</v>
      </c>
      <c r="S1887" t="s">
        <v>1338</v>
      </c>
      <c r="T1887" t="s">
        <v>26</v>
      </c>
    </row>
    <row r="1888" spans="1:20" x14ac:dyDescent="0.3">
      <c r="A1888" t="s">
        <v>20</v>
      </c>
      <c r="B1888" s="1">
        <v>43588</v>
      </c>
      <c r="C1888">
        <v>18</v>
      </c>
      <c r="D1888" t="s">
        <v>302</v>
      </c>
      <c r="E1888" t="s">
        <v>275</v>
      </c>
      <c r="F1888" t="s">
        <v>228</v>
      </c>
      <c r="G1888">
        <v>76</v>
      </c>
      <c r="H1888">
        <v>82</v>
      </c>
      <c r="I1888">
        <v>73</v>
      </c>
      <c r="J1888" t="s">
        <v>28</v>
      </c>
      <c r="K1888" t="s">
        <v>136</v>
      </c>
      <c r="L1888" t="s">
        <v>100</v>
      </c>
      <c r="M1888" t="s">
        <v>197</v>
      </c>
      <c r="N1888" t="s">
        <v>66</v>
      </c>
      <c r="O1888" t="s">
        <v>197</v>
      </c>
      <c r="P1888" t="s">
        <v>183</v>
      </c>
      <c r="Q1888">
        <v>253</v>
      </c>
      <c r="R1888" t="s">
        <v>41</v>
      </c>
      <c r="S1888" t="s">
        <v>1339</v>
      </c>
      <c r="T1888" t="s">
        <v>270</v>
      </c>
    </row>
    <row r="1889" spans="1:20" x14ac:dyDescent="0.3">
      <c r="A1889" t="s">
        <v>20</v>
      </c>
      <c r="B1889" s="1">
        <v>43588</v>
      </c>
      <c r="C1889">
        <v>19</v>
      </c>
      <c r="D1889" t="s">
        <v>302</v>
      </c>
      <c r="E1889" t="s">
        <v>275</v>
      </c>
      <c r="F1889" t="s">
        <v>265</v>
      </c>
      <c r="G1889">
        <v>80</v>
      </c>
      <c r="H1889">
        <v>83</v>
      </c>
      <c r="I1889">
        <v>76</v>
      </c>
      <c r="J1889" t="s">
        <v>87</v>
      </c>
      <c r="K1889" t="s">
        <v>62</v>
      </c>
      <c r="L1889" t="s">
        <v>119</v>
      </c>
      <c r="M1889" t="s">
        <v>162</v>
      </c>
      <c r="N1889" t="s">
        <v>197</v>
      </c>
      <c r="O1889" t="s">
        <v>162</v>
      </c>
      <c r="P1889" t="s">
        <v>183</v>
      </c>
      <c r="Q1889">
        <v>235</v>
      </c>
      <c r="R1889" t="s">
        <v>160</v>
      </c>
      <c r="S1889" t="s">
        <v>848</v>
      </c>
      <c r="T1889" t="s">
        <v>26</v>
      </c>
    </row>
    <row r="1890" spans="1:20" x14ac:dyDescent="0.3">
      <c r="A1890" t="s">
        <v>20</v>
      </c>
      <c r="B1890" s="1">
        <v>43588</v>
      </c>
      <c r="C1890">
        <v>20</v>
      </c>
      <c r="D1890" t="s">
        <v>256</v>
      </c>
      <c r="E1890" t="s">
        <v>186</v>
      </c>
      <c r="F1890" t="s">
        <v>202</v>
      </c>
      <c r="G1890">
        <v>77</v>
      </c>
      <c r="H1890">
        <v>81</v>
      </c>
      <c r="I1890">
        <v>76</v>
      </c>
      <c r="J1890" t="s">
        <v>80</v>
      </c>
      <c r="K1890" t="s">
        <v>136</v>
      </c>
      <c r="L1890" t="s">
        <v>119</v>
      </c>
      <c r="M1890" t="s">
        <v>162</v>
      </c>
      <c r="N1890" t="s">
        <v>153</v>
      </c>
      <c r="O1890" t="s">
        <v>38</v>
      </c>
      <c r="P1890" t="s">
        <v>104</v>
      </c>
      <c r="Q1890">
        <v>225</v>
      </c>
      <c r="R1890" t="s">
        <v>371</v>
      </c>
      <c r="S1890" t="s">
        <v>1340</v>
      </c>
      <c r="T1890" t="s">
        <v>26</v>
      </c>
    </row>
    <row r="1891" spans="1:20" x14ac:dyDescent="0.3">
      <c r="A1891" t="s">
        <v>20</v>
      </c>
      <c r="B1891" s="1">
        <v>43588</v>
      </c>
      <c r="C1891">
        <v>21</v>
      </c>
      <c r="D1891" t="s">
        <v>302</v>
      </c>
      <c r="E1891" t="s">
        <v>385</v>
      </c>
      <c r="F1891" t="s">
        <v>302</v>
      </c>
      <c r="G1891">
        <v>79</v>
      </c>
      <c r="H1891">
        <v>79</v>
      </c>
      <c r="I1891">
        <v>76</v>
      </c>
      <c r="J1891" t="s">
        <v>109</v>
      </c>
      <c r="K1891" t="s">
        <v>63</v>
      </c>
      <c r="L1891" t="s">
        <v>65</v>
      </c>
      <c r="M1891" t="s">
        <v>197</v>
      </c>
      <c r="N1891" t="s">
        <v>197</v>
      </c>
      <c r="O1891" t="s">
        <v>750</v>
      </c>
      <c r="P1891" t="s">
        <v>182</v>
      </c>
      <c r="Q1891">
        <v>220</v>
      </c>
      <c r="R1891" t="s">
        <v>580</v>
      </c>
      <c r="S1891" t="s">
        <v>1341</v>
      </c>
      <c r="T1891" t="s">
        <v>26</v>
      </c>
    </row>
    <row r="1892" spans="1:20" x14ac:dyDescent="0.3">
      <c r="A1892" t="s">
        <v>20</v>
      </c>
      <c r="B1892" s="1">
        <v>43589</v>
      </c>
      <c r="C1892">
        <v>19</v>
      </c>
      <c r="D1892" t="s">
        <v>215</v>
      </c>
      <c r="E1892" t="s">
        <v>215</v>
      </c>
      <c r="F1892" t="s">
        <v>114</v>
      </c>
      <c r="G1892">
        <v>74</v>
      </c>
      <c r="H1892">
        <v>89</v>
      </c>
      <c r="I1892">
        <v>72</v>
      </c>
      <c r="J1892" t="s">
        <v>87</v>
      </c>
      <c r="K1892" t="s">
        <v>95</v>
      </c>
      <c r="L1892" t="s">
        <v>28</v>
      </c>
      <c r="M1892" t="s">
        <v>158</v>
      </c>
      <c r="N1892" t="s">
        <v>153</v>
      </c>
      <c r="O1892" t="s">
        <v>110</v>
      </c>
      <c r="P1892" t="s">
        <v>222</v>
      </c>
      <c r="Q1892">
        <v>195</v>
      </c>
      <c r="R1892" t="s">
        <v>225</v>
      </c>
      <c r="S1892" t="s">
        <v>1342</v>
      </c>
      <c r="T1892" t="s">
        <v>26</v>
      </c>
    </row>
    <row r="1893" spans="1:20" x14ac:dyDescent="0.3">
      <c r="A1893" t="s">
        <v>20</v>
      </c>
      <c r="B1893" s="1">
        <v>43589</v>
      </c>
      <c r="C1893">
        <v>21</v>
      </c>
      <c r="D1893" t="s">
        <v>385</v>
      </c>
      <c r="E1893" t="s">
        <v>215</v>
      </c>
      <c r="F1893" t="s">
        <v>385</v>
      </c>
      <c r="G1893">
        <v>75</v>
      </c>
      <c r="H1893">
        <v>75</v>
      </c>
      <c r="I1893">
        <v>69</v>
      </c>
      <c r="J1893" t="s">
        <v>109</v>
      </c>
      <c r="K1893" t="s">
        <v>109</v>
      </c>
      <c r="L1893" t="s">
        <v>89</v>
      </c>
      <c r="M1893" t="s">
        <v>158</v>
      </c>
      <c r="N1893" t="s">
        <v>172</v>
      </c>
      <c r="O1893" t="s">
        <v>1154</v>
      </c>
      <c r="P1893" t="s">
        <v>68</v>
      </c>
      <c r="Q1893">
        <v>200</v>
      </c>
      <c r="R1893" t="s">
        <v>476</v>
      </c>
      <c r="S1893" t="s">
        <v>418</v>
      </c>
      <c r="T1893" t="s">
        <v>26</v>
      </c>
    </row>
    <row r="1894" spans="1:20" x14ac:dyDescent="0.3">
      <c r="A1894" t="s">
        <v>20</v>
      </c>
      <c r="B1894" s="1">
        <v>43589</v>
      </c>
      <c r="C1894">
        <v>20</v>
      </c>
      <c r="D1894" t="s">
        <v>219</v>
      </c>
      <c r="E1894" t="s">
        <v>200</v>
      </c>
      <c r="F1894" t="s">
        <v>204</v>
      </c>
      <c r="G1894">
        <v>70</v>
      </c>
      <c r="H1894">
        <v>75</v>
      </c>
      <c r="I1894">
        <v>69</v>
      </c>
      <c r="J1894" t="s">
        <v>99</v>
      </c>
      <c r="K1894" t="s">
        <v>58</v>
      </c>
      <c r="L1894" t="s">
        <v>100</v>
      </c>
      <c r="M1894" t="s">
        <v>172</v>
      </c>
      <c r="N1894" t="s">
        <v>172</v>
      </c>
      <c r="O1894" t="s">
        <v>110</v>
      </c>
      <c r="P1894" t="s">
        <v>92</v>
      </c>
      <c r="Q1894">
        <v>200</v>
      </c>
      <c r="R1894" t="s">
        <v>584</v>
      </c>
      <c r="S1894" t="s">
        <v>1343</v>
      </c>
      <c r="T1894" t="s">
        <v>26</v>
      </c>
    </row>
    <row r="1895" spans="1:20" x14ac:dyDescent="0.3">
      <c r="A1895" t="s">
        <v>20</v>
      </c>
      <c r="B1895" s="1">
        <v>43589</v>
      </c>
      <c r="C1895">
        <v>17</v>
      </c>
      <c r="D1895" t="s">
        <v>258</v>
      </c>
      <c r="E1895" t="s">
        <v>392</v>
      </c>
      <c r="F1895" t="s">
        <v>247</v>
      </c>
      <c r="G1895">
        <v>65</v>
      </c>
      <c r="H1895">
        <v>71</v>
      </c>
      <c r="I1895">
        <v>63</v>
      </c>
      <c r="J1895" t="s">
        <v>81</v>
      </c>
      <c r="K1895" t="s">
        <v>80</v>
      </c>
      <c r="L1895" t="s">
        <v>49</v>
      </c>
      <c r="M1895" t="s">
        <v>131</v>
      </c>
      <c r="N1895" t="s">
        <v>231</v>
      </c>
      <c r="O1895" t="s">
        <v>131</v>
      </c>
      <c r="P1895" t="s">
        <v>116</v>
      </c>
      <c r="Q1895">
        <v>227</v>
      </c>
      <c r="R1895" t="s">
        <v>530</v>
      </c>
      <c r="S1895" t="s">
        <v>1344</v>
      </c>
      <c r="T1895" t="s">
        <v>26</v>
      </c>
    </row>
    <row r="1896" spans="1:20" x14ac:dyDescent="0.3">
      <c r="A1896" t="s">
        <v>20</v>
      </c>
      <c r="B1896" s="1">
        <v>43589</v>
      </c>
      <c r="C1896">
        <v>18</v>
      </c>
      <c r="D1896" t="s">
        <v>272</v>
      </c>
      <c r="E1896" t="s">
        <v>47</v>
      </c>
      <c r="F1896" t="s">
        <v>114</v>
      </c>
      <c r="G1896">
        <v>86</v>
      </c>
      <c r="H1896">
        <v>87</v>
      </c>
      <c r="I1896">
        <v>64</v>
      </c>
      <c r="J1896" t="s">
        <v>64</v>
      </c>
      <c r="K1896" t="s">
        <v>79</v>
      </c>
      <c r="L1896" t="s">
        <v>361</v>
      </c>
      <c r="M1896" t="s">
        <v>153</v>
      </c>
      <c r="N1896" t="s">
        <v>131</v>
      </c>
      <c r="O1896" t="s">
        <v>162</v>
      </c>
      <c r="P1896" t="s">
        <v>116</v>
      </c>
      <c r="Q1896">
        <v>190</v>
      </c>
      <c r="R1896" t="s">
        <v>1345</v>
      </c>
      <c r="S1896" t="s">
        <v>1346</v>
      </c>
      <c r="T1896" t="s">
        <v>104</v>
      </c>
    </row>
    <row r="1897" spans="1:20" x14ac:dyDescent="0.3">
      <c r="A1897" t="s">
        <v>20</v>
      </c>
      <c r="B1897" s="1">
        <v>43589</v>
      </c>
      <c r="C1897">
        <v>0</v>
      </c>
      <c r="D1897" t="s">
        <v>156</v>
      </c>
      <c r="E1897" t="s">
        <v>187</v>
      </c>
      <c r="F1897" t="s">
        <v>156</v>
      </c>
      <c r="G1897">
        <v>87</v>
      </c>
      <c r="H1897">
        <v>87</v>
      </c>
      <c r="I1897">
        <v>85</v>
      </c>
      <c r="J1897" t="s">
        <v>109</v>
      </c>
      <c r="K1897" t="s">
        <v>136</v>
      </c>
      <c r="L1897" t="s">
        <v>73</v>
      </c>
      <c r="M1897" t="s">
        <v>29</v>
      </c>
      <c r="N1897" t="s">
        <v>29</v>
      </c>
      <c r="O1897" t="s">
        <v>137</v>
      </c>
      <c r="P1897" t="s">
        <v>83</v>
      </c>
      <c r="Q1897">
        <v>184</v>
      </c>
      <c r="R1897" t="s">
        <v>145</v>
      </c>
      <c r="S1897" t="e" vm="12">
        <f>_FV(-3,"57")</f>
        <v>#VALUE!</v>
      </c>
      <c r="T1897" t="s">
        <v>26</v>
      </c>
    </row>
    <row r="1898" spans="1:20" x14ac:dyDescent="0.3">
      <c r="A1898" t="s">
        <v>20</v>
      </c>
      <c r="B1898" s="1">
        <v>43589</v>
      </c>
      <c r="C1898">
        <v>22</v>
      </c>
      <c r="D1898" t="s">
        <v>185</v>
      </c>
      <c r="E1898" t="s">
        <v>385</v>
      </c>
      <c r="F1898" t="s">
        <v>206</v>
      </c>
      <c r="G1898">
        <v>75</v>
      </c>
      <c r="H1898">
        <v>77</v>
      </c>
      <c r="I1898">
        <v>75</v>
      </c>
      <c r="J1898" t="s">
        <v>28</v>
      </c>
      <c r="K1898" t="s">
        <v>87</v>
      </c>
      <c r="L1898" t="s">
        <v>28</v>
      </c>
      <c r="M1898" t="s">
        <v>162</v>
      </c>
      <c r="N1898" t="s">
        <v>162</v>
      </c>
      <c r="O1898" t="s">
        <v>158</v>
      </c>
      <c r="P1898" t="s">
        <v>134</v>
      </c>
      <c r="Q1898">
        <v>187</v>
      </c>
      <c r="R1898" t="s">
        <v>287</v>
      </c>
      <c r="S1898" t="s">
        <v>1347</v>
      </c>
      <c r="T1898" t="s">
        <v>26</v>
      </c>
    </row>
    <row r="1899" spans="1:20" x14ac:dyDescent="0.3">
      <c r="A1899" t="s">
        <v>20</v>
      </c>
      <c r="B1899" s="1">
        <v>43589</v>
      </c>
      <c r="C1899">
        <v>23</v>
      </c>
      <c r="D1899" t="s">
        <v>239</v>
      </c>
      <c r="E1899" t="s">
        <v>185</v>
      </c>
      <c r="F1899" t="s">
        <v>265</v>
      </c>
      <c r="G1899">
        <v>79</v>
      </c>
      <c r="H1899">
        <v>81</v>
      </c>
      <c r="I1899">
        <v>75</v>
      </c>
      <c r="J1899" t="s">
        <v>81</v>
      </c>
      <c r="K1899" t="s">
        <v>65</v>
      </c>
      <c r="L1899" t="s">
        <v>81</v>
      </c>
      <c r="M1899" t="s">
        <v>131</v>
      </c>
      <c r="N1899" t="s">
        <v>131</v>
      </c>
      <c r="O1899" t="s">
        <v>162</v>
      </c>
      <c r="P1899" t="s">
        <v>60</v>
      </c>
      <c r="Q1899">
        <v>184</v>
      </c>
      <c r="R1899" t="s">
        <v>54</v>
      </c>
      <c r="S1899" t="e" vm="45">
        <f>_FV(-3,"60")</f>
        <v>#VALUE!</v>
      </c>
      <c r="T1899" t="s">
        <v>26</v>
      </c>
    </row>
    <row r="1900" spans="1:20" x14ac:dyDescent="0.3">
      <c r="A1900" t="s">
        <v>20</v>
      </c>
      <c r="B1900" s="1">
        <v>43589</v>
      </c>
      <c r="C1900">
        <v>1</v>
      </c>
      <c r="D1900" t="s">
        <v>114</v>
      </c>
      <c r="E1900" t="s">
        <v>157</v>
      </c>
      <c r="F1900" t="s">
        <v>114</v>
      </c>
      <c r="G1900">
        <v>90</v>
      </c>
      <c r="H1900">
        <v>90</v>
      </c>
      <c r="I1900">
        <v>87</v>
      </c>
      <c r="J1900" t="s">
        <v>63</v>
      </c>
      <c r="K1900" t="s">
        <v>63</v>
      </c>
      <c r="L1900" t="s">
        <v>109</v>
      </c>
      <c r="M1900" t="s">
        <v>188</v>
      </c>
      <c r="N1900" t="s">
        <v>188</v>
      </c>
      <c r="O1900" t="s">
        <v>29</v>
      </c>
      <c r="P1900" t="s">
        <v>83</v>
      </c>
      <c r="Q1900">
        <v>173</v>
      </c>
      <c r="R1900" t="s">
        <v>179</v>
      </c>
      <c r="S1900" t="e" vm="36">
        <f>_FV(-3,"58")</f>
        <v>#VALUE!</v>
      </c>
      <c r="T1900" t="s">
        <v>26</v>
      </c>
    </row>
    <row r="1901" spans="1:20" x14ac:dyDescent="0.3">
      <c r="A1901" t="s">
        <v>20</v>
      </c>
      <c r="B1901" s="1">
        <v>43589</v>
      </c>
      <c r="C1901">
        <v>3</v>
      </c>
      <c r="D1901" t="s">
        <v>121</v>
      </c>
      <c r="E1901" t="s">
        <v>72</v>
      </c>
      <c r="F1901" t="s">
        <v>121</v>
      </c>
      <c r="G1901">
        <v>92</v>
      </c>
      <c r="H1901">
        <v>92</v>
      </c>
      <c r="I1901">
        <v>89</v>
      </c>
      <c r="J1901" t="s">
        <v>73</v>
      </c>
      <c r="K1901" t="s">
        <v>73</v>
      </c>
      <c r="L1901" t="s">
        <v>65</v>
      </c>
      <c r="M1901" t="s">
        <v>193</v>
      </c>
      <c r="N1901" t="s">
        <v>315</v>
      </c>
      <c r="O1901" t="s">
        <v>91</v>
      </c>
      <c r="P1901" t="s">
        <v>115</v>
      </c>
      <c r="Q1901">
        <v>187</v>
      </c>
      <c r="R1901" t="s">
        <v>116</v>
      </c>
      <c r="S1901" t="e" vm="45">
        <f>_FV(-3,"60")</f>
        <v>#VALUE!</v>
      </c>
      <c r="T1901" t="s">
        <v>26</v>
      </c>
    </row>
    <row r="1902" spans="1:20" x14ac:dyDescent="0.3">
      <c r="A1902" t="s">
        <v>20</v>
      </c>
      <c r="B1902" s="1">
        <v>43589</v>
      </c>
      <c r="C1902">
        <v>4</v>
      </c>
      <c r="D1902" t="s">
        <v>118</v>
      </c>
      <c r="E1902" t="s">
        <v>121</v>
      </c>
      <c r="F1902" t="s">
        <v>118</v>
      </c>
      <c r="G1902">
        <v>92</v>
      </c>
      <c r="H1902">
        <v>92</v>
      </c>
      <c r="I1902">
        <v>92</v>
      </c>
      <c r="J1902" t="s">
        <v>119</v>
      </c>
      <c r="K1902" t="s">
        <v>73</v>
      </c>
      <c r="L1902" t="s">
        <v>119</v>
      </c>
      <c r="M1902" t="s">
        <v>142</v>
      </c>
      <c r="N1902" t="s">
        <v>244</v>
      </c>
      <c r="O1902" t="s">
        <v>142</v>
      </c>
      <c r="P1902" t="s">
        <v>67</v>
      </c>
      <c r="Q1902">
        <v>148</v>
      </c>
      <c r="R1902" t="s">
        <v>127</v>
      </c>
      <c r="S1902" t="e" vm="45">
        <f>_FV(-3,"60")</f>
        <v>#VALUE!</v>
      </c>
      <c r="T1902" t="s">
        <v>26</v>
      </c>
    </row>
    <row r="1903" spans="1:20" x14ac:dyDescent="0.3">
      <c r="A1903" t="s">
        <v>20</v>
      </c>
      <c r="B1903" s="1">
        <v>43589</v>
      </c>
      <c r="C1903">
        <v>2</v>
      </c>
      <c r="D1903" t="s">
        <v>72</v>
      </c>
      <c r="E1903" t="s">
        <v>156</v>
      </c>
      <c r="F1903" t="s">
        <v>72</v>
      </c>
      <c r="G1903">
        <v>89</v>
      </c>
      <c r="H1903">
        <v>90</v>
      </c>
      <c r="I1903">
        <v>88</v>
      </c>
      <c r="J1903" t="s">
        <v>65</v>
      </c>
      <c r="K1903" t="s">
        <v>87</v>
      </c>
      <c r="L1903" t="s">
        <v>65</v>
      </c>
      <c r="M1903" t="s">
        <v>315</v>
      </c>
      <c r="N1903" t="s">
        <v>315</v>
      </c>
      <c r="O1903" t="s">
        <v>328</v>
      </c>
      <c r="P1903" t="s">
        <v>60</v>
      </c>
      <c r="Q1903">
        <v>185</v>
      </c>
      <c r="R1903" t="s">
        <v>354</v>
      </c>
      <c r="S1903" t="e" vm="80">
        <f>_FV(-3,"59")</f>
        <v>#VALUE!</v>
      </c>
      <c r="T1903" t="s">
        <v>26</v>
      </c>
    </row>
    <row r="1904" spans="1:20" x14ac:dyDescent="0.3">
      <c r="A1904" t="s">
        <v>20</v>
      </c>
      <c r="B1904" s="1">
        <v>43589</v>
      </c>
      <c r="C1904">
        <v>5</v>
      </c>
      <c r="D1904" t="s">
        <v>62</v>
      </c>
      <c r="E1904" t="s">
        <v>118</v>
      </c>
      <c r="F1904" t="s">
        <v>62</v>
      </c>
      <c r="G1904">
        <v>93</v>
      </c>
      <c r="H1904">
        <v>93</v>
      </c>
      <c r="I1904">
        <v>92</v>
      </c>
      <c r="J1904" t="s">
        <v>64</v>
      </c>
      <c r="K1904" t="s">
        <v>65</v>
      </c>
      <c r="L1904" t="s">
        <v>64</v>
      </c>
      <c r="M1904" t="s">
        <v>180</v>
      </c>
      <c r="N1904" t="s">
        <v>142</v>
      </c>
      <c r="O1904" t="s">
        <v>180</v>
      </c>
      <c r="P1904" t="s">
        <v>174</v>
      </c>
      <c r="Q1904">
        <v>141</v>
      </c>
      <c r="R1904" t="s">
        <v>101</v>
      </c>
      <c r="S1904" t="e" vm="45">
        <f>_FV(-3,"60")</f>
        <v>#VALUE!</v>
      </c>
      <c r="T1904" t="s">
        <v>26</v>
      </c>
    </row>
    <row r="1905" spans="1:20" x14ac:dyDescent="0.3">
      <c r="A1905" t="s">
        <v>20</v>
      </c>
      <c r="B1905" s="1">
        <v>43589</v>
      </c>
      <c r="C1905">
        <v>8</v>
      </c>
      <c r="D1905" t="s">
        <v>136</v>
      </c>
      <c r="E1905" t="s">
        <v>136</v>
      </c>
      <c r="F1905" t="s">
        <v>87</v>
      </c>
      <c r="G1905">
        <v>94</v>
      </c>
      <c r="H1905">
        <v>94</v>
      </c>
      <c r="I1905">
        <v>94</v>
      </c>
      <c r="J1905" t="s">
        <v>81</v>
      </c>
      <c r="K1905" t="s">
        <v>81</v>
      </c>
      <c r="L1905" t="s">
        <v>99</v>
      </c>
      <c r="M1905" t="s">
        <v>66</v>
      </c>
      <c r="N1905" t="s">
        <v>66</v>
      </c>
      <c r="O1905" t="s">
        <v>298</v>
      </c>
      <c r="P1905" t="s">
        <v>70</v>
      </c>
      <c r="Q1905">
        <v>122</v>
      </c>
      <c r="R1905" t="s">
        <v>134</v>
      </c>
      <c r="S1905" t="e" vm="12">
        <f>_FV(-3,"57")</f>
        <v>#VALUE!</v>
      </c>
      <c r="T1905" t="s">
        <v>26</v>
      </c>
    </row>
    <row r="1906" spans="1:20" x14ac:dyDescent="0.3">
      <c r="A1906" t="s">
        <v>20</v>
      </c>
      <c r="B1906" s="1">
        <v>43589</v>
      </c>
      <c r="C1906">
        <v>6</v>
      </c>
      <c r="D1906" t="s">
        <v>79</v>
      </c>
      <c r="E1906" t="s">
        <v>62</v>
      </c>
      <c r="F1906" t="s">
        <v>79</v>
      </c>
      <c r="G1906">
        <v>93</v>
      </c>
      <c r="H1906">
        <v>93</v>
      </c>
      <c r="I1906">
        <v>93</v>
      </c>
      <c r="J1906" t="s">
        <v>28</v>
      </c>
      <c r="K1906" t="s">
        <v>64</v>
      </c>
      <c r="L1906" t="s">
        <v>28</v>
      </c>
      <c r="M1906" t="s">
        <v>130</v>
      </c>
      <c r="N1906" t="s">
        <v>180</v>
      </c>
      <c r="O1906" t="s">
        <v>130</v>
      </c>
      <c r="P1906" t="s">
        <v>67</v>
      </c>
      <c r="Q1906">
        <v>149</v>
      </c>
      <c r="R1906" t="s">
        <v>92</v>
      </c>
      <c r="S1906" t="e" vm="45">
        <f>_FV(-3,"60")</f>
        <v>#VALUE!</v>
      </c>
      <c r="T1906" t="s">
        <v>26</v>
      </c>
    </row>
    <row r="1907" spans="1:20" x14ac:dyDescent="0.3">
      <c r="A1907" t="s">
        <v>20</v>
      </c>
      <c r="B1907" s="1">
        <v>43589</v>
      </c>
      <c r="C1907">
        <v>7</v>
      </c>
      <c r="D1907" t="s">
        <v>136</v>
      </c>
      <c r="E1907" t="s">
        <v>79</v>
      </c>
      <c r="F1907" t="s">
        <v>136</v>
      </c>
      <c r="G1907">
        <v>94</v>
      </c>
      <c r="H1907">
        <v>94</v>
      </c>
      <c r="I1907">
        <v>93</v>
      </c>
      <c r="J1907" t="s">
        <v>99</v>
      </c>
      <c r="K1907" t="s">
        <v>28</v>
      </c>
      <c r="L1907" t="s">
        <v>99</v>
      </c>
      <c r="M1907" t="s">
        <v>59</v>
      </c>
      <c r="N1907" t="s">
        <v>232</v>
      </c>
      <c r="O1907" t="s">
        <v>59</v>
      </c>
      <c r="P1907" t="s">
        <v>174</v>
      </c>
      <c r="Q1907">
        <v>110</v>
      </c>
      <c r="R1907" t="s">
        <v>176</v>
      </c>
      <c r="S1907" t="e" vm="36">
        <f>_FV(-3,"58")</f>
        <v>#VALUE!</v>
      </c>
      <c r="T1907" t="s">
        <v>26</v>
      </c>
    </row>
    <row r="1908" spans="1:20" x14ac:dyDescent="0.3">
      <c r="A1908" t="s">
        <v>20</v>
      </c>
      <c r="B1908" s="1">
        <v>43589</v>
      </c>
      <c r="C1908">
        <v>9</v>
      </c>
      <c r="D1908" t="s">
        <v>136</v>
      </c>
      <c r="E1908" t="s">
        <v>22</v>
      </c>
      <c r="F1908" t="s">
        <v>87</v>
      </c>
      <c r="G1908">
        <v>94</v>
      </c>
      <c r="H1908">
        <v>94</v>
      </c>
      <c r="I1908">
        <v>94</v>
      </c>
      <c r="J1908" t="s">
        <v>28</v>
      </c>
      <c r="K1908" t="s">
        <v>28</v>
      </c>
      <c r="L1908" t="s">
        <v>99</v>
      </c>
      <c r="M1908" t="s">
        <v>231</v>
      </c>
      <c r="N1908" t="s">
        <v>231</v>
      </c>
      <c r="O1908" t="s">
        <v>66</v>
      </c>
      <c r="P1908" t="s">
        <v>70</v>
      </c>
      <c r="Q1908">
        <v>126</v>
      </c>
      <c r="R1908" t="s">
        <v>176</v>
      </c>
      <c r="S1908" t="e" vm="67">
        <f>_FV(-2,"84")</f>
        <v>#VALUE!</v>
      </c>
      <c r="T1908" t="s">
        <v>270</v>
      </c>
    </row>
    <row r="1909" spans="1:20" x14ac:dyDescent="0.3">
      <c r="A1909" t="s">
        <v>20</v>
      </c>
      <c r="B1909" s="1">
        <v>43589</v>
      </c>
      <c r="C1909">
        <v>10</v>
      </c>
      <c r="D1909" t="s">
        <v>22</v>
      </c>
      <c r="E1909" t="s">
        <v>22</v>
      </c>
      <c r="F1909" t="s">
        <v>136</v>
      </c>
      <c r="G1909">
        <v>94</v>
      </c>
      <c r="H1909">
        <v>94</v>
      </c>
      <c r="I1909">
        <v>94</v>
      </c>
      <c r="J1909" t="s">
        <v>64</v>
      </c>
      <c r="K1909" t="s">
        <v>64</v>
      </c>
      <c r="L1909" t="s">
        <v>81</v>
      </c>
      <c r="M1909" t="s">
        <v>209</v>
      </c>
      <c r="N1909" t="s">
        <v>209</v>
      </c>
      <c r="O1909" t="s">
        <v>231</v>
      </c>
      <c r="P1909" t="s">
        <v>70</v>
      </c>
      <c r="Q1909">
        <v>125</v>
      </c>
      <c r="R1909" t="s">
        <v>128</v>
      </c>
      <c r="S1909" t="s">
        <v>1348</v>
      </c>
      <c r="T1909" t="s">
        <v>26</v>
      </c>
    </row>
    <row r="1910" spans="1:20" x14ac:dyDescent="0.3">
      <c r="A1910" t="s">
        <v>20</v>
      </c>
      <c r="B1910" s="1">
        <v>43589</v>
      </c>
      <c r="C1910">
        <v>11</v>
      </c>
      <c r="D1910" t="s">
        <v>333</v>
      </c>
      <c r="E1910" t="s">
        <v>187</v>
      </c>
      <c r="F1910" t="s">
        <v>22</v>
      </c>
      <c r="G1910">
        <v>88</v>
      </c>
      <c r="H1910">
        <v>94</v>
      </c>
      <c r="I1910">
        <v>88</v>
      </c>
      <c r="J1910" t="s">
        <v>136</v>
      </c>
      <c r="K1910" t="s">
        <v>148</v>
      </c>
      <c r="L1910" t="s">
        <v>64</v>
      </c>
      <c r="M1910" t="s">
        <v>91</v>
      </c>
      <c r="N1910" t="s">
        <v>91</v>
      </c>
      <c r="O1910" t="s">
        <v>209</v>
      </c>
      <c r="P1910" t="s">
        <v>60</v>
      </c>
      <c r="Q1910">
        <v>186</v>
      </c>
      <c r="R1910" t="s">
        <v>364</v>
      </c>
      <c r="S1910" t="s">
        <v>1349</v>
      </c>
      <c r="T1910" t="s">
        <v>26</v>
      </c>
    </row>
    <row r="1911" spans="1:20" x14ac:dyDescent="0.3">
      <c r="A1911" t="s">
        <v>20</v>
      </c>
      <c r="B1911" s="1">
        <v>43589</v>
      </c>
      <c r="C1911">
        <v>12</v>
      </c>
      <c r="D1911" t="s">
        <v>186</v>
      </c>
      <c r="E1911" t="s">
        <v>186</v>
      </c>
      <c r="F1911" t="s">
        <v>157</v>
      </c>
      <c r="G1911">
        <v>78</v>
      </c>
      <c r="H1911">
        <v>88</v>
      </c>
      <c r="I1911">
        <v>78</v>
      </c>
      <c r="J1911" t="s">
        <v>136</v>
      </c>
      <c r="K1911" t="s">
        <v>62</v>
      </c>
      <c r="L1911" t="s">
        <v>73</v>
      </c>
      <c r="M1911" t="s">
        <v>312</v>
      </c>
      <c r="N1911" t="s">
        <v>312</v>
      </c>
      <c r="O1911" t="s">
        <v>91</v>
      </c>
      <c r="P1911" t="s">
        <v>24</v>
      </c>
      <c r="Q1911">
        <v>211</v>
      </c>
      <c r="R1911" t="s">
        <v>230</v>
      </c>
      <c r="S1911" t="s">
        <v>491</v>
      </c>
      <c r="T1911" t="s">
        <v>26</v>
      </c>
    </row>
    <row r="1912" spans="1:20" x14ac:dyDescent="0.3">
      <c r="A1912" t="s">
        <v>20</v>
      </c>
      <c r="B1912" s="1">
        <v>43589</v>
      </c>
      <c r="C1912">
        <v>13</v>
      </c>
      <c r="D1912" t="s">
        <v>275</v>
      </c>
      <c r="E1912" t="s">
        <v>261</v>
      </c>
      <c r="F1912" t="s">
        <v>196</v>
      </c>
      <c r="G1912">
        <v>81</v>
      </c>
      <c r="H1912">
        <v>81</v>
      </c>
      <c r="I1912">
        <v>74</v>
      </c>
      <c r="J1912" t="s">
        <v>121</v>
      </c>
      <c r="K1912" t="s">
        <v>121</v>
      </c>
      <c r="L1912" t="s">
        <v>65</v>
      </c>
      <c r="M1912" t="s">
        <v>23</v>
      </c>
      <c r="N1912" t="s">
        <v>312</v>
      </c>
      <c r="O1912" t="s">
        <v>23</v>
      </c>
      <c r="P1912" t="s">
        <v>24</v>
      </c>
      <c r="Q1912">
        <v>196</v>
      </c>
      <c r="R1912" t="s">
        <v>160</v>
      </c>
      <c r="S1912" t="s">
        <v>1350</v>
      </c>
      <c r="T1912" t="s">
        <v>26</v>
      </c>
    </row>
    <row r="1913" spans="1:20" x14ac:dyDescent="0.3">
      <c r="A1913" t="s">
        <v>20</v>
      </c>
      <c r="B1913" s="1">
        <v>43589</v>
      </c>
      <c r="C1913">
        <v>14</v>
      </c>
      <c r="D1913" t="s">
        <v>385</v>
      </c>
      <c r="E1913" t="s">
        <v>250</v>
      </c>
      <c r="F1913" t="s">
        <v>196</v>
      </c>
      <c r="G1913">
        <v>73</v>
      </c>
      <c r="H1913">
        <v>81</v>
      </c>
      <c r="I1913">
        <v>70</v>
      </c>
      <c r="J1913" t="s">
        <v>81</v>
      </c>
      <c r="K1913" t="s">
        <v>88</v>
      </c>
      <c r="L1913" t="s">
        <v>44</v>
      </c>
      <c r="M1913" t="s">
        <v>244</v>
      </c>
      <c r="N1913" t="s">
        <v>245</v>
      </c>
      <c r="O1913" t="s">
        <v>244</v>
      </c>
      <c r="P1913" t="s">
        <v>30</v>
      </c>
      <c r="Q1913">
        <v>222</v>
      </c>
      <c r="R1913" t="s">
        <v>359</v>
      </c>
      <c r="S1913" t="s">
        <v>1351</v>
      </c>
      <c r="T1913" t="s">
        <v>26</v>
      </c>
    </row>
    <row r="1914" spans="1:20" x14ac:dyDescent="0.3">
      <c r="A1914" t="s">
        <v>20</v>
      </c>
      <c r="B1914" s="1">
        <v>43589</v>
      </c>
      <c r="C1914">
        <v>15</v>
      </c>
      <c r="D1914" t="s">
        <v>219</v>
      </c>
      <c r="E1914" t="s">
        <v>247</v>
      </c>
      <c r="F1914" t="s">
        <v>256</v>
      </c>
      <c r="G1914">
        <v>71</v>
      </c>
      <c r="H1914">
        <v>73</v>
      </c>
      <c r="I1914">
        <v>68</v>
      </c>
      <c r="J1914" t="s">
        <v>81</v>
      </c>
      <c r="K1914" t="s">
        <v>65</v>
      </c>
      <c r="L1914" t="s">
        <v>44</v>
      </c>
      <c r="M1914" t="s">
        <v>141</v>
      </c>
      <c r="N1914" t="s">
        <v>315</v>
      </c>
      <c r="O1914" t="s">
        <v>141</v>
      </c>
      <c r="P1914" t="s">
        <v>271</v>
      </c>
      <c r="Q1914">
        <v>205</v>
      </c>
      <c r="R1914" t="s">
        <v>164</v>
      </c>
      <c r="S1914" t="s">
        <v>1352</v>
      </c>
      <c r="T1914" t="s">
        <v>26</v>
      </c>
    </row>
    <row r="1915" spans="1:20" x14ac:dyDescent="0.3">
      <c r="A1915" t="s">
        <v>20</v>
      </c>
      <c r="B1915" s="1">
        <v>43589</v>
      </c>
      <c r="C1915">
        <v>16</v>
      </c>
      <c r="D1915" t="s">
        <v>247</v>
      </c>
      <c r="E1915" t="s">
        <v>264</v>
      </c>
      <c r="F1915" t="s">
        <v>275</v>
      </c>
      <c r="G1915">
        <v>71</v>
      </c>
      <c r="H1915">
        <v>74</v>
      </c>
      <c r="I1915">
        <v>68</v>
      </c>
      <c r="J1915" t="s">
        <v>65</v>
      </c>
      <c r="K1915" t="s">
        <v>58</v>
      </c>
      <c r="L1915" t="s">
        <v>89</v>
      </c>
      <c r="M1915" t="s">
        <v>231</v>
      </c>
      <c r="N1915" t="s">
        <v>141</v>
      </c>
      <c r="O1915" t="s">
        <v>231</v>
      </c>
      <c r="P1915" t="s">
        <v>170</v>
      </c>
      <c r="Q1915">
        <v>204</v>
      </c>
      <c r="R1915" t="s">
        <v>41</v>
      </c>
      <c r="S1915" t="s">
        <v>1353</v>
      </c>
      <c r="T1915" t="s">
        <v>26</v>
      </c>
    </row>
    <row r="1916" spans="1:20" x14ac:dyDescent="0.3">
      <c r="A1916" t="s">
        <v>20</v>
      </c>
      <c r="B1916" s="1">
        <v>43590</v>
      </c>
      <c r="C1916">
        <v>10</v>
      </c>
      <c r="D1916" t="s">
        <v>148</v>
      </c>
      <c r="E1916" t="s">
        <v>148</v>
      </c>
      <c r="F1916" t="s">
        <v>62</v>
      </c>
      <c r="G1916">
        <v>94</v>
      </c>
      <c r="H1916">
        <v>94</v>
      </c>
      <c r="I1916">
        <v>94</v>
      </c>
      <c r="J1916" t="s">
        <v>80</v>
      </c>
      <c r="K1916" t="s">
        <v>63</v>
      </c>
      <c r="L1916" t="s">
        <v>65</v>
      </c>
      <c r="M1916" t="s">
        <v>137</v>
      </c>
      <c r="N1916" t="s">
        <v>137</v>
      </c>
      <c r="O1916" t="s">
        <v>45</v>
      </c>
      <c r="P1916" t="s">
        <v>105</v>
      </c>
      <c r="Q1916">
        <v>122</v>
      </c>
      <c r="R1916" t="s">
        <v>134</v>
      </c>
      <c r="S1916" t="s">
        <v>1354</v>
      </c>
      <c r="T1916" t="s">
        <v>26</v>
      </c>
    </row>
    <row r="1917" spans="1:20" x14ac:dyDescent="0.3">
      <c r="A1917" t="s">
        <v>20</v>
      </c>
      <c r="B1917" s="1">
        <v>43590</v>
      </c>
      <c r="C1917">
        <v>11</v>
      </c>
      <c r="D1917" t="s">
        <v>286</v>
      </c>
      <c r="E1917" t="s">
        <v>286</v>
      </c>
      <c r="F1917" t="s">
        <v>148</v>
      </c>
      <c r="G1917">
        <v>94</v>
      </c>
      <c r="H1917">
        <v>94</v>
      </c>
      <c r="I1917">
        <v>93</v>
      </c>
      <c r="J1917" t="s">
        <v>71</v>
      </c>
      <c r="K1917" t="s">
        <v>71</v>
      </c>
      <c r="L1917" t="s">
        <v>63</v>
      </c>
      <c r="M1917" t="s">
        <v>328</v>
      </c>
      <c r="N1917" t="s">
        <v>328</v>
      </c>
      <c r="O1917" t="s">
        <v>137</v>
      </c>
      <c r="P1917" t="s">
        <v>83</v>
      </c>
      <c r="Q1917">
        <v>99</v>
      </c>
      <c r="R1917" t="s">
        <v>101</v>
      </c>
      <c r="S1917" t="s">
        <v>1355</v>
      </c>
      <c r="T1917" t="s">
        <v>26</v>
      </c>
    </row>
    <row r="1918" spans="1:20" x14ac:dyDescent="0.3">
      <c r="A1918" t="s">
        <v>20</v>
      </c>
      <c r="B1918" s="1">
        <v>43590</v>
      </c>
      <c r="C1918">
        <v>13</v>
      </c>
      <c r="D1918" t="s">
        <v>27</v>
      </c>
      <c r="E1918" t="s">
        <v>27</v>
      </c>
      <c r="F1918" t="s">
        <v>206</v>
      </c>
      <c r="G1918">
        <v>77</v>
      </c>
      <c r="H1918">
        <v>82</v>
      </c>
      <c r="I1918">
        <v>77</v>
      </c>
      <c r="J1918" t="s">
        <v>88</v>
      </c>
      <c r="K1918" t="s">
        <v>135</v>
      </c>
      <c r="L1918" t="s">
        <v>22</v>
      </c>
      <c r="M1918" t="s">
        <v>311</v>
      </c>
      <c r="N1918" t="s">
        <v>311</v>
      </c>
      <c r="O1918" t="s">
        <v>315</v>
      </c>
      <c r="P1918" t="s">
        <v>92</v>
      </c>
      <c r="Q1918">
        <v>198</v>
      </c>
      <c r="R1918" t="s">
        <v>160</v>
      </c>
      <c r="S1918" t="s">
        <v>1356</v>
      </c>
      <c r="T1918" t="s">
        <v>26</v>
      </c>
    </row>
    <row r="1919" spans="1:20" x14ac:dyDescent="0.3">
      <c r="A1919" t="s">
        <v>20</v>
      </c>
      <c r="B1919" s="1">
        <v>43590</v>
      </c>
      <c r="C1919">
        <v>15</v>
      </c>
      <c r="D1919" t="s">
        <v>335</v>
      </c>
      <c r="E1919" t="s">
        <v>392</v>
      </c>
      <c r="F1919" t="s">
        <v>205</v>
      </c>
      <c r="G1919">
        <v>68</v>
      </c>
      <c r="H1919">
        <v>72</v>
      </c>
      <c r="I1919">
        <v>66</v>
      </c>
      <c r="J1919" t="s">
        <v>80</v>
      </c>
      <c r="K1919" t="s">
        <v>121</v>
      </c>
      <c r="L1919" t="s">
        <v>81</v>
      </c>
      <c r="M1919" t="s">
        <v>122</v>
      </c>
      <c r="N1919" t="s">
        <v>23</v>
      </c>
      <c r="O1919" t="s">
        <v>122</v>
      </c>
      <c r="P1919" t="s">
        <v>104</v>
      </c>
      <c r="Q1919">
        <v>196</v>
      </c>
      <c r="R1919" t="s">
        <v>212</v>
      </c>
      <c r="S1919" t="s">
        <v>1357</v>
      </c>
      <c r="T1919" t="s">
        <v>26</v>
      </c>
    </row>
    <row r="1920" spans="1:20" x14ac:dyDescent="0.3">
      <c r="A1920" t="s">
        <v>20</v>
      </c>
      <c r="B1920" s="1">
        <v>43590</v>
      </c>
      <c r="C1920">
        <v>16</v>
      </c>
      <c r="D1920" t="s">
        <v>291</v>
      </c>
      <c r="E1920" t="s">
        <v>251</v>
      </c>
      <c r="F1920" t="s">
        <v>264</v>
      </c>
      <c r="G1920">
        <v>66</v>
      </c>
      <c r="H1920">
        <v>70</v>
      </c>
      <c r="I1920">
        <v>63</v>
      </c>
      <c r="J1920" t="s">
        <v>136</v>
      </c>
      <c r="K1920" t="s">
        <v>88</v>
      </c>
      <c r="L1920" t="s">
        <v>81</v>
      </c>
      <c r="M1920" t="s">
        <v>180</v>
      </c>
      <c r="N1920" t="s">
        <v>122</v>
      </c>
      <c r="O1920" t="s">
        <v>180</v>
      </c>
      <c r="P1920" t="s">
        <v>183</v>
      </c>
      <c r="Q1920">
        <v>226</v>
      </c>
      <c r="R1920" t="s">
        <v>428</v>
      </c>
      <c r="S1920" t="s">
        <v>1358</v>
      </c>
      <c r="T1920" t="s">
        <v>26</v>
      </c>
    </row>
    <row r="1921" spans="1:20" x14ac:dyDescent="0.3">
      <c r="A1921" t="s">
        <v>20</v>
      </c>
      <c r="B1921" s="1">
        <v>43590</v>
      </c>
      <c r="C1921">
        <v>14</v>
      </c>
      <c r="D1921" t="s">
        <v>205</v>
      </c>
      <c r="E1921" t="s">
        <v>342</v>
      </c>
      <c r="F1921" t="s">
        <v>250</v>
      </c>
      <c r="G1921">
        <v>69</v>
      </c>
      <c r="H1921">
        <v>77</v>
      </c>
      <c r="I1921">
        <v>69</v>
      </c>
      <c r="J1921" t="s">
        <v>64</v>
      </c>
      <c r="K1921" t="s">
        <v>118</v>
      </c>
      <c r="L1921" t="s">
        <v>64</v>
      </c>
      <c r="M1921" t="s">
        <v>315</v>
      </c>
      <c r="N1921" t="s">
        <v>311</v>
      </c>
      <c r="O1921" t="s">
        <v>315</v>
      </c>
      <c r="P1921" t="s">
        <v>222</v>
      </c>
      <c r="Q1921">
        <v>202</v>
      </c>
      <c r="R1921" t="s">
        <v>289</v>
      </c>
      <c r="S1921" t="s">
        <v>1359</v>
      </c>
      <c r="T1921" t="s">
        <v>26</v>
      </c>
    </row>
    <row r="1922" spans="1:20" x14ac:dyDescent="0.3">
      <c r="A1922" t="s">
        <v>20</v>
      </c>
      <c r="B1922" s="1">
        <v>43590</v>
      </c>
      <c r="C1922">
        <v>17</v>
      </c>
      <c r="D1922" t="s">
        <v>412</v>
      </c>
      <c r="E1922" t="s">
        <v>1360</v>
      </c>
      <c r="F1922" t="s">
        <v>47</v>
      </c>
      <c r="G1922">
        <v>63</v>
      </c>
      <c r="H1922">
        <v>67</v>
      </c>
      <c r="I1922">
        <v>60</v>
      </c>
      <c r="J1922" t="s">
        <v>87</v>
      </c>
      <c r="K1922" t="s">
        <v>58</v>
      </c>
      <c r="L1922" t="s">
        <v>100</v>
      </c>
      <c r="M1922" t="s">
        <v>140</v>
      </c>
      <c r="N1922" t="s">
        <v>180</v>
      </c>
      <c r="O1922" t="s">
        <v>140</v>
      </c>
      <c r="P1922" t="s">
        <v>112</v>
      </c>
      <c r="Q1922">
        <v>219</v>
      </c>
      <c r="R1922" t="s">
        <v>280</v>
      </c>
      <c r="S1922" t="s">
        <v>1361</v>
      </c>
      <c r="T1922" t="s">
        <v>26</v>
      </c>
    </row>
    <row r="1923" spans="1:20" x14ac:dyDescent="0.3">
      <c r="A1923" t="s">
        <v>20</v>
      </c>
      <c r="B1923" s="1">
        <v>43590</v>
      </c>
      <c r="C1923">
        <v>18</v>
      </c>
      <c r="D1923" t="s">
        <v>261</v>
      </c>
      <c r="E1923" t="s">
        <v>1362</v>
      </c>
      <c r="F1923" t="s">
        <v>261</v>
      </c>
      <c r="G1923">
        <v>71</v>
      </c>
      <c r="H1923">
        <v>72</v>
      </c>
      <c r="I1923">
        <v>61</v>
      </c>
      <c r="J1923" t="s">
        <v>81</v>
      </c>
      <c r="K1923" t="s">
        <v>62</v>
      </c>
      <c r="L1923" t="s">
        <v>81</v>
      </c>
      <c r="M1923" t="s">
        <v>38</v>
      </c>
      <c r="N1923" t="s">
        <v>140</v>
      </c>
      <c r="O1923" t="s">
        <v>38</v>
      </c>
      <c r="P1923" t="s">
        <v>268</v>
      </c>
      <c r="Q1923">
        <v>161</v>
      </c>
      <c r="R1923" t="s">
        <v>428</v>
      </c>
      <c r="S1923" t="s">
        <v>1363</v>
      </c>
      <c r="T1923" t="s">
        <v>26</v>
      </c>
    </row>
    <row r="1924" spans="1:20" x14ac:dyDescent="0.3">
      <c r="A1924" t="s">
        <v>20</v>
      </c>
      <c r="B1924" s="1">
        <v>43590</v>
      </c>
      <c r="C1924">
        <v>19</v>
      </c>
      <c r="D1924" t="s">
        <v>114</v>
      </c>
      <c r="E1924" t="s">
        <v>392</v>
      </c>
      <c r="F1924" t="s">
        <v>114</v>
      </c>
      <c r="G1924">
        <v>81</v>
      </c>
      <c r="H1924">
        <v>82</v>
      </c>
      <c r="I1924">
        <v>63</v>
      </c>
      <c r="J1924" t="s">
        <v>361</v>
      </c>
      <c r="K1924" t="s">
        <v>79</v>
      </c>
      <c r="L1924" t="s">
        <v>37</v>
      </c>
      <c r="M1924" t="s">
        <v>52</v>
      </c>
      <c r="N1924" t="s">
        <v>52</v>
      </c>
      <c r="O1924" t="s">
        <v>38</v>
      </c>
      <c r="P1924" t="s">
        <v>143</v>
      </c>
      <c r="Q1924">
        <v>286</v>
      </c>
      <c r="R1924" t="s">
        <v>910</v>
      </c>
      <c r="S1924" t="s">
        <v>1364</v>
      </c>
      <c r="T1924" t="s">
        <v>26</v>
      </c>
    </row>
    <row r="1925" spans="1:20" x14ac:dyDescent="0.3">
      <c r="A1925" t="s">
        <v>20</v>
      </c>
      <c r="B1925" s="1">
        <v>43590</v>
      </c>
      <c r="C1925">
        <v>20</v>
      </c>
      <c r="D1925" t="s">
        <v>149</v>
      </c>
      <c r="E1925" t="s">
        <v>236</v>
      </c>
      <c r="F1925" t="s">
        <v>71</v>
      </c>
      <c r="G1925">
        <v>89</v>
      </c>
      <c r="H1925">
        <v>89</v>
      </c>
      <c r="I1925">
        <v>77</v>
      </c>
      <c r="J1925" t="s">
        <v>119</v>
      </c>
      <c r="K1925" t="s">
        <v>119</v>
      </c>
      <c r="L1925" t="s">
        <v>35</v>
      </c>
      <c r="M1925" t="s">
        <v>120</v>
      </c>
      <c r="N1925" t="s">
        <v>298</v>
      </c>
      <c r="O1925" t="s">
        <v>120</v>
      </c>
      <c r="P1925" t="s">
        <v>176</v>
      </c>
      <c r="Q1925">
        <v>225</v>
      </c>
      <c r="R1925" t="s">
        <v>910</v>
      </c>
      <c r="S1925" t="s">
        <v>1365</v>
      </c>
      <c r="T1925" t="s">
        <v>67</v>
      </c>
    </row>
    <row r="1926" spans="1:20" x14ac:dyDescent="0.3">
      <c r="A1926" t="s">
        <v>20</v>
      </c>
      <c r="B1926" s="1">
        <v>43590</v>
      </c>
      <c r="C1926">
        <v>21</v>
      </c>
      <c r="D1926" t="s">
        <v>114</v>
      </c>
      <c r="E1926" t="s">
        <v>156</v>
      </c>
      <c r="F1926" t="s">
        <v>149</v>
      </c>
      <c r="G1926">
        <v>88</v>
      </c>
      <c r="H1926">
        <v>89</v>
      </c>
      <c r="I1926">
        <v>84</v>
      </c>
      <c r="J1926" t="s">
        <v>73</v>
      </c>
      <c r="K1926" t="s">
        <v>109</v>
      </c>
      <c r="L1926" t="s">
        <v>49</v>
      </c>
      <c r="M1926" t="s">
        <v>140</v>
      </c>
      <c r="N1926" t="s">
        <v>140</v>
      </c>
      <c r="O1926" t="s">
        <v>153</v>
      </c>
      <c r="P1926" t="s">
        <v>70</v>
      </c>
      <c r="Q1926">
        <v>162</v>
      </c>
      <c r="R1926" t="s">
        <v>145</v>
      </c>
      <c r="S1926" t="s">
        <v>1366</v>
      </c>
      <c r="T1926" t="s">
        <v>270</v>
      </c>
    </row>
    <row r="1927" spans="1:20" x14ac:dyDescent="0.3">
      <c r="A1927" t="s">
        <v>20</v>
      </c>
      <c r="B1927" s="1">
        <v>43590</v>
      </c>
      <c r="C1927">
        <v>0</v>
      </c>
      <c r="D1927" t="s">
        <v>285</v>
      </c>
      <c r="E1927" t="s">
        <v>285</v>
      </c>
      <c r="F1927" t="s">
        <v>192</v>
      </c>
      <c r="G1927">
        <v>79</v>
      </c>
      <c r="H1927">
        <v>81</v>
      </c>
      <c r="I1927">
        <v>77</v>
      </c>
      <c r="J1927" t="s">
        <v>119</v>
      </c>
      <c r="K1927" t="s">
        <v>119</v>
      </c>
      <c r="L1927" t="s">
        <v>89</v>
      </c>
      <c r="M1927" t="s">
        <v>132</v>
      </c>
      <c r="N1927" t="s">
        <v>132</v>
      </c>
      <c r="O1927" t="s">
        <v>131</v>
      </c>
      <c r="P1927" t="s">
        <v>176</v>
      </c>
      <c r="Q1927">
        <v>188</v>
      </c>
      <c r="R1927" t="s">
        <v>230</v>
      </c>
      <c r="S1927" t="e" vm="45">
        <f>_FV(-3,"60")</f>
        <v>#VALUE!</v>
      </c>
      <c r="T1927" t="s">
        <v>26</v>
      </c>
    </row>
    <row r="1928" spans="1:20" x14ac:dyDescent="0.3">
      <c r="A1928" t="s">
        <v>20</v>
      </c>
      <c r="B1928" s="1">
        <v>43590</v>
      </c>
      <c r="C1928">
        <v>23</v>
      </c>
      <c r="D1928" t="s">
        <v>95</v>
      </c>
      <c r="E1928" t="s">
        <v>333</v>
      </c>
      <c r="F1928" t="s">
        <v>58</v>
      </c>
      <c r="G1928">
        <v>90</v>
      </c>
      <c r="H1928">
        <v>90</v>
      </c>
      <c r="I1928">
        <v>82</v>
      </c>
      <c r="J1928" t="s">
        <v>89</v>
      </c>
      <c r="K1928" t="s">
        <v>65</v>
      </c>
      <c r="L1928" t="s">
        <v>396</v>
      </c>
      <c r="M1928" t="s">
        <v>137</v>
      </c>
      <c r="N1928" t="s">
        <v>137</v>
      </c>
      <c r="O1928" t="s">
        <v>180</v>
      </c>
      <c r="P1928" t="s">
        <v>105</v>
      </c>
      <c r="Q1928">
        <v>76</v>
      </c>
      <c r="R1928" t="s">
        <v>198</v>
      </c>
      <c r="S1928" t="e" vm="28">
        <f>_FV(-3,"52")</f>
        <v>#VALUE!</v>
      </c>
      <c r="T1928" t="s">
        <v>76</v>
      </c>
    </row>
    <row r="1929" spans="1:20" x14ac:dyDescent="0.3">
      <c r="A1929" t="s">
        <v>20</v>
      </c>
      <c r="B1929" s="1">
        <v>43590</v>
      </c>
      <c r="C1929">
        <v>22</v>
      </c>
      <c r="D1929" t="s">
        <v>333</v>
      </c>
      <c r="E1929" t="s">
        <v>333</v>
      </c>
      <c r="F1929" t="s">
        <v>108</v>
      </c>
      <c r="G1929">
        <v>85</v>
      </c>
      <c r="H1929">
        <v>89</v>
      </c>
      <c r="I1929">
        <v>85</v>
      </c>
      <c r="J1929" t="s">
        <v>65</v>
      </c>
      <c r="K1929" t="s">
        <v>80</v>
      </c>
      <c r="L1929" t="s">
        <v>81</v>
      </c>
      <c r="M1929" t="s">
        <v>180</v>
      </c>
      <c r="N1929" t="s">
        <v>180</v>
      </c>
      <c r="O1929" t="s">
        <v>140</v>
      </c>
      <c r="P1929" t="s">
        <v>77</v>
      </c>
      <c r="Q1929">
        <v>270</v>
      </c>
      <c r="R1929" t="s">
        <v>271</v>
      </c>
      <c r="S1929" s="2">
        <v>7289</v>
      </c>
      <c r="T1929" t="s">
        <v>26</v>
      </c>
    </row>
    <row r="1930" spans="1:20" x14ac:dyDescent="0.3">
      <c r="A1930" t="s">
        <v>20</v>
      </c>
      <c r="B1930" s="1">
        <v>43590</v>
      </c>
      <c r="C1930">
        <v>1</v>
      </c>
      <c r="D1930" t="s">
        <v>187</v>
      </c>
      <c r="E1930" t="s">
        <v>302</v>
      </c>
      <c r="F1930" t="s">
        <v>233</v>
      </c>
      <c r="G1930">
        <v>82</v>
      </c>
      <c r="H1930">
        <v>82</v>
      </c>
      <c r="I1930">
        <v>76</v>
      </c>
      <c r="J1930" t="s">
        <v>28</v>
      </c>
      <c r="K1930" t="s">
        <v>119</v>
      </c>
      <c r="L1930" t="s">
        <v>100</v>
      </c>
      <c r="M1930" t="s">
        <v>96</v>
      </c>
      <c r="N1930" t="s">
        <v>96</v>
      </c>
      <c r="O1930" t="s">
        <v>132</v>
      </c>
      <c r="P1930" t="s">
        <v>115</v>
      </c>
      <c r="Q1930">
        <v>180</v>
      </c>
      <c r="R1930" t="s">
        <v>230</v>
      </c>
      <c r="S1930" t="e" vm="80">
        <f>_FV(-3,"59")</f>
        <v>#VALUE!</v>
      </c>
      <c r="T1930" t="s">
        <v>26</v>
      </c>
    </row>
    <row r="1931" spans="1:20" x14ac:dyDescent="0.3">
      <c r="A1931" t="s">
        <v>20</v>
      </c>
      <c r="B1931" s="1">
        <v>43590</v>
      </c>
      <c r="C1931">
        <v>4</v>
      </c>
      <c r="D1931" t="s">
        <v>108</v>
      </c>
      <c r="E1931" t="s">
        <v>114</v>
      </c>
      <c r="F1931" t="s">
        <v>72</v>
      </c>
      <c r="G1931">
        <v>90</v>
      </c>
      <c r="H1931">
        <v>90</v>
      </c>
      <c r="I1931">
        <v>89</v>
      </c>
      <c r="J1931" t="s">
        <v>80</v>
      </c>
      <c r="K1931" t="s">
        <v>80</v>
      </c>
      <c r="L1931" t="s">
        <v>73</v>
      </c>
      <c r="M1931" t="s">
        <v>227</v>
      </c>
      <c r="N1931" t="s">
        <v>96</v>
      </c>
      <c r="O1931" t="s">
        <v>227</v>
      </c>
      <c r="P1931" t="s">
        <v>111</v>
      </c>
      <c r="Q1931">
        <v>160</v>
      </c>
      <c r="R1931" t="s">
        <v>86</v>
      </c>
      <c r="S1931" t="e" vm="15">
        <f>_FV(-3,"16")</f>
        <v>#VALUE!</v>
      </c>
      <c r="T1931" t="s">
        <v>26</v>
      </c>
    </row>
    <row r="1932" spans="1:20" x14ac:dyDescent="0.3">
      <c r="A1932" t="s">
        <v>20</v>
      </c>
      <c r="B1932" s="1">
        <v>43590</v>
      </c>
      <c r="C1932">
        <v>2</v>
      </c>
      <c r="D1932" t="s">
        <v>286</v>
      </c>
      <c r="E1932" t="s">
        <v>187</v>
      </c>
      <c r="F1932" t="s">
        <v>356</v>
      </c>
      <c r="G1932">
        <v>86</v>
      </c>
      <c r="H1932">
        <v>86</v>
      </c>
      <c r="I1932">
        <v>82</v>
      </c>
      <c r="J1932" t="s">
        <v>109</v>
      </c>
      <c r="K1932" t="s">
        <v>109</v>
      </c>
      <c r="L1932" t="s">
        <v>28</v>
      </c>
      <c r="M1932" t="s">
        <v>142</v>
      </c>
      <c r="N1932" t="s">
        <v>90</v>
      </c>
      <c r="O1932" t="s">
        <v>96</v>
      </c>
      <c r="P1932" t="s">
        <v>105</v>
      </c>
      <c r="Q1932">
        <v>160</v>
      </c>
      <c r="R1932" t="s">
        <v>116</v>
      </c>
      <c r="S1932" t="e" vm="85">
        <f>_FV(-3,"45")</f>
        <v>#VALUE!</v>
      </c>
      <c r="T1932" t="s">
        <v>26</v>
      </c>
    </row>
    <row r="1933" spans="1:20" x14ac:dyDescent="0.3">
      <c r="A1933" t="s">
        <v>20</v>
      </c>
      <c r="B1933" s="1">
        <v>43590</v>
      </c>
      <c r="C1933">
        <v>3</v>
      </c>
      <c r="D1933" t="s">
        <v>108</v>
      </c>
      <c r="E1933" t="s">
        <v>286</v>
      </c>
      <c r="F1933" t="s">
        <v>108</v>
      </c>
      <c r="G1933">
        <v>89</v>
      </c>
      <c r="H1933">
        <v>89</v>
      </c>
      <c r="I1933">
        <v>86</v>
      </c>
      <c r="J1933" t="s">
        <v>73</v>
      </c>
      <c r="K1933" t="s">
        <v>109</v>
      </c>
      <c r="L1933" t="s">
        <v>65</v>
      </c>
      <c r="M1933" t="s">
        <v>96</v>
      </c>
      <c r="N1933" t="s">
        <v>29</v>
      </c>
      <c r="O1933" t="s">
        <v>96</v>
      </c>
      <c r="P1933" t="s">
        <v>133</v>
      </c>
      <c r="Q1933">
        <v>164</v>
      </c>
      <c r="R1933" t="s">
        <v>116</v>
      </c>
      <c r="S1933" t="e" vm="80">
        <f>_FV(-3,"59")</f>
        <v>#VALUE!</v>
      </c>
      <c r="T1933" t="s">
        <v>26</v>
      </c>
    </row>
    <row r="1934" spans="1:20" x14ac:dyDescent="0.3">
      <c r="A1934" t="s">
        <v>20</v>
      </c>
      <c r="B1934" s="1">
        <v>43590</v>
      </c>
      <c r="C1934">
        <v>5</v>
      </c>
      <c r="D1934" t="s">
        <v>107</v>
      </c>
      <c r="E1934" t="s">
        <v>108</v>
      </c>
      <c r="F1934" t="s">
        <v>107</v>
      </c>
      <c r="G1934">
        <v>91</v>
      </c>
      <c r="H1934">
        <v>91</v>
      </c>
      <c r="I1934">
        <v>90</v>
      </c>
      <c r="J1934" t="s">
        <v>63</v>
      </c>
      <c r="K1934" t="s">
        <v>63</v>
      </c>
      <c r="L1934" t="s">
        <v>80</v>
      </c>
      <c r="M1934" t="s">
        <v>66</v>
      </c>
      <c r="N1934" t="s">
        <v>227</v>
      </c>
      <c r="O1934" t="s">
        <v>66</v>
      </c>
      <c r="P1934" t="s">
        <v>111</v>
      </c>
      <c r="Q1934">
        <v>138</v>
      </c>
      <c r="R1934" t="s">
        <v>128</v>
      </c>
      <c r="S1934" t="e" vm="80">
        <f>_FV(-3,"59")</f>
        <v>#VALUE!</v>
      </c>
      <c r="T1934" t="s">
        <v>26</v>
      </c>
    </row>
    <row r="1935" spans="1:20" x14ac:dyDescent="0.3">
      <c r="A1935" t="s">
        <v>20</v>
      </c>
      <c r="B1935" s="1">
        <v>43590</v>
      </c>
      <c r="C1935">
        <v>6</v>
      </c>
      <c r="D1935" t="s">
        <v>148</v>
      </c>
      <c r="E1935" t="s">
        <v>107</v>
      </c>
      <c r="F1935" t="s">
        <v>118</v>
      </c>
      <c r="G1935">
        <v>93</v>
      </c>
      <c r="H1935">
        <v>93</v>
      </c>
      <c r="I1935">
        <v>91</v>
      </c>
      <c r="J1935" t="s">
        <v>109</v>
      </c>
      <c r="K1935" t="s">
        <v>63</v>
      </c>
      <c r="L1935" t="s">
        <v>73</v>
      </c>
      <c r="M1935" t="s">
        <v>181</v>
      </c>
      <c r="N1935" t="s">
        <v>66</v>
      </c>
      <c r="O1935" t="s">
        <v>181</v>
      </c>
      <c r="P1935" t="s">
        <v>178</v>
      </c>
      <c r="Q1935">
        <v>54</v>
      </c>
      <c r="R1935" t="s">
        <v>128</v>
      </c>
      <c r="S1935" t="e" vm="48">
        <f>_FV(-3,"26")</f>
        <v>#VALUE!</v>
      </c>
      <c r="T1935" t="s">
        <v>26</v>
      </c>
    </row>
    <row r="1936" spans="1:20" x14ac:dyDescent="0.3">
      <c r="A1936" t="s">
        <v>20</v>
      </c>
      <c r="B1936" s="1">
        <v>43590</v>
      </c>
      <c r="C1936">
        <v>12</v>
      </c>
      <c r="D1936" t="s">
        <v>57</v>
      </c>
      <c r="E1936" t="s">
        <v>57</v>
      </c>
      <c r="F1936" t="s">
        <v>333</v>
      </c>
      <c r="G1936">
        <v>82</v>
      </c>
      <c r="H1936">
        <v>94</v>
      </c>
      <c r="I1936">
        <v>81</v>
      </c>
      <c r="J1936" t="s">
        <v>107</v>
      </c>
      <c r="K1936" t="s">
        <v>356</v>
      </c>
      <c r="L1936" t="s">
        <v>88</v>
      </c>
      <c r="M1936" t="s">
        <v>315</v>
      </c>
      <c r="N1936" t="s">
        <v>315</v>
      </c>
      <c r="O1936" t="s">
        <v>328</v>
      </c>
      <c r="P1936" t="s">
        <v>105</v>
      </c>
      <c r="Q1936">
        <v>148</v>
      </c>
      <c r="R1936" t="s">
        <v>86</v>
      </c>
      <c r="S1936" t="s">
        <v>1367</v>
      </c>
      <c r="T1936" t="s">
        <v>26</v>
      </c>
    </row>
    <row r="1937" spans="1:20" x14ac:dyDescent="0.3">
      <c r="A1937" t="s">
        <v>20</v>
      </c>
      <c r="B1937" s="1">
        <v>43590</v>
      </c>
      <c r="C1937">
        <v>7</v>
      </c>
      <c r="D1937" t="s">
        <v>62</v>
      </c>
      <c r="E1937" t="s">
        <v>148</v>
      </c>
      <c r="F1937" t="s">
        <v>62</v>
      </c>
      <c r="G1937">
        <v>94</v>
      </c>
      <c r="H1937">
        <v>94</v>
      </c>
      <c r="I1937">
        <v>93</v>
      </c>
      <c r="J1937" t="s">
        <v>65</v>
      </c>
      <c r="K1937" t="s">
        <v>109</v>
      </c>
      <c r="L1937" t="s">
        <v>65</v>
      </c>
      <c r="M1937" t="s">
        <v>59</v>
      </c>
      <c r="N1937" t="s">
        <v>190</v>
      </c>
      <c r="O1937" t="s">
        <v>298</v>
      </c>
      <c r="P1937" t="s">
        <v>138</v>
      </c>
      <c r="Q1937">
        <v>93</v>
      </c>
      <c r="R1937" t="s">
        <v>134</v>
      </c>
      <c r="S1937" t="e" vm="85">
        <f>_FV(-3,"45")</f>
        <v>#VALUE!</v>
      </c>
      <c r="T1937" t="s">
        <v>26</v>
      </c>
    </row>
    <row r="1938" spans="1:20" x14ac:dyDescent="0.3">
      <c r="A1938" t="s">
        <v>20</v>
      </c>
      <c r="B1938" s="1">
        <v>43590</v>
      </c>
      <c r="C1938">
        <v>8</v>
      </c>
      <c r="D1938" t="s">
        <v>62</v>
      </c>
      <c r="E1938" t="s">
        <v>88</v>
      </c>
      <c r="F1938" t="s">
        <v>95</v>
      </c>
      <c r="G1938">
        <v>94</v>
      </c>
      <c r="H1938">
        <v>94</v>
      </c>
      <c r="I1938">
        <v>94</v>
      </c>
      <c r="J1938" t="s">
        <v>65</v>
      </c>
      <c r="K1938" t="s">
        <v>73</v>
      </c>
      <c r="L1938" t="s">
        <v>65</v>
      </c>
      <c r="M1938" t="s">
        <v>232</v>
      </c>
      <c r="N1938" t="s">
        <v>232</v>
      </c>
      <c r="O1938" t="s">
        <v>59</v>
      </c>
      <c r="P1938" t="s">
        <v>178</v>
      </c>
      <c r="Q1938">
        <v>142</v>
      </c>
      <c r="R1938" t="s">
        <v>101</v>
      </c>
      <c r="S1938" t="e" vm="5">
        <f>_FV(-3,"33")</f>
        <v>#VALUE!</v>
      </c>
      <c r="T1938" t="s">
        <v>26</v>
      </c>
    </row>
    <row r="1939" spans="1:20" x14ac:dyDescent="0.3">
      <c r="A1939" t="s">
        <v>20</v>
      </c>
      <c r="B1939" s="1">
        <v>43590</v>
      </c>
      <c r="C1939">
        <v>9</v>
      </c>
      <c r="D1939" t="s">
        <v>62</v>
      </c>
      <c r="E1939" t="s">
        <v>88</v>
      </c>
      <c r="F1939" t="s">
        <v>62</v>
      </c>
      <c r="G1939">
        <v>94</v>
      </c>
      <c r="H1939">
        <v>94</v>
      </c>
      <c r="I1939">
        <v>94</v>
      </c>
      <c r="J1939" t="s">
        <v>65</v>
      </c>
      <c r="K1939" t="s">
        <v>109</v>
      </c>
      <c r="L1939" t="s">
        <v>65</v>
      </c>
      <c r="M1939" t="s">
        <v>45</v>
      </c>
      <c r="N1939" t="s">
        <v>45</v>
      </c>
      <c r="O1939" t="s">
        <v>232</v>
      </c>
      <c r="P1939" t="s">
        <v>174</v>
      </c>
      <c r="Q1939">
        <v>121</v>
      </c>
      <c r="R1939" t="s">
        <v>124</v>
      </c>
      <c r="S1939" t="e" vm="40">
        <f>_FV(-2,"86")</f>
        <v>#VALUE!</v>
      </c>
      <c r="T1939" t="s">
        <v>26</v>
      </c>
    </row>
    <row r="1940" spans="1:20" x14ac:dyDescent="0.3">
      <c r="A1940" t="s">
        <v>20</v>
      </c>
      <c r="B1940" s="1">
        <v>43591</v>
      </c>
      <c r="C1940">
        <v>6</v>
      </c>
      <c r="D1940" t="s">
        <v>118</v>
      </c>
      <c r="E1940" t="s">
        <v>121</v>
      </c>
      <c r="F1940" t="s">
        <v>118</v>
      </c>
      <c r="G1940">
        <v>94</v>
      </c>
      <c r="H1940">
        <v>94</v>
      </c>
      <c r="I1940">
        <v>94</v>
      </c>
      <c r="J1940" t="s">
        <v>109</v>
      </c>
      <c r="K1940" t="s">
        <v>63</v>
      </c>
      <c r="L1940" t="s">
        <v>109</v>
      </c>
      <c r="M1940" t="s">
        <v>45</v>
      </c>
      <c r="N1940" t="s">
        <v>82</v>
      </c>
      <c r="O1940" t="s">
        <v>45</v>
      </c>
      <c r="P1940" t="s">
        <v>105</v>
      </c>
      <c r="Q1940">
        <v>111</v>
      </c>
      <c r="R1940" t="s">
        <v>124</v>
      </c>
      <c r="S1940" t="e" vm="2">
        <f>_FV(-3,"07")</f>
        <v>#VALUE!</v>
      </c>
      <c r="T1940" t="s">
        <v>26</v>
      </c>
    </row>
    <row r="1941" spans="1:20" x14ac:dyDescent="0.3">
      <c r="A1941" t="s">
        <v>20</v>
      </c>
      <c r="B1941" s="1">
        <v>43591</v>
      </c>
      <c r="C1941">
        <v>12</v>
      </c>
      <c r="D1941" t="s">
        <v>279</v>
      </c>
      <c r="E1941" t="s">
        <v>321</v>
      </c>
      <c r="F1941" t="s">
        <v>72</v>
      </c>
      <c r="G1941">
        <v>85</v>
      </c>
      <c r="H1941">
        <v>93</v>
      </c>
      <c r="I1941">
        <v>85</v>
      </c>
      <c r="J1941" t="s">
        <v>58</v>
      </c>
      <c r="K1941" t="s">
        <v>121</v>
      </c>
      <c r="L1941" t="s">
        <v>79</v>
      </c>
      <c r="M1941" t="s">
        <v>353</v>
      </c>
      <c r="N1941" t="s">
        <v>353</v>
      </c>
      <c r="O1941" t="s">
        <v>276</v>
      </c>
      <c r="P1941" t="s">
        <v>138</v>
      </c>
      <c r="Q1941">
        <v>153</v>
      </c>
      <c r="R1941" t="s">
        <v>116</v>
      </c>
      <c r="S1941" t="s">
        <v>1368</v>
      </c>
      <c r="T1941" t="s">
        <v>26</v>
      </c>
    </row>
    <row r="1942" spans="1:20" x14ac:dyDescent="0.3">
      <c r="A1942" t="s">
        <v>20</v>
      </c>
      <c r="B1942" s="1">
        <v>43591</v>
      </c>
      <c r="C1942">
        <v>7</v>
      </c>
      <c r="D1942" t="s">
        <v>62</v>
      </c>
      <c r="E1942" t="s">
        <v>118</v>
      </c>
      <c r="F1942" t="s">
        <v>62</v>
      </c>
      <c r="G1942">
        <v>94</v>
      </c>
      <c r="H1942">
        <v>94</v>
      </c>
      <c r="I1942">
        <v>94</v>
      </c>
      <c r="J1942" t="s">
        <v>65</v>
      </c>
      <c r="K1942" t="s">
        <v>109</v>
      </c>
      <c r="L1942" t="s">
        <v>65</v>
      </c>
      <c r="M1942" t="s">
        <v>45</v>
      </c>
      <c r="N1942" t="s">
        <v>180</v>
      </c>
      <c r="O1942" t="s">
        <v>132</v>
      </c>
      <c r="P1942" t="s">
        <v>105</v>
      </c>
      <c r="Q1942">
        <v>105</v>
      </c>
      <c r="R1942" t="s">
        <v>127</v>
      </c>
      <c r="S1942" t="e" vm="92">
        <f>_FV(-3,"41")</f>
        <v>#VALUE!</v>
      </c>
      <c r="T1942" t="s">
        <v>26</v>
      </c>
    </row>
    <row r="1943" spans="1:20" x14ac:dyDescent="0.3">
      <c r="A1943" t="s">
        <v>20</v>
      </c>
      <c r="B1943" s="1">
        <v>43591</v>
      </c>
      <c r="C1943">
        <v>8</v>
      </c>
      <c r="D1943" t="s">
        <v>62</v>
      </c>
      <c r="E1943" t="s">
        <v>88</v>
      </c>
      <c r="F1943" t="s">
        <v>95</v>
      </c>
      <c r="G1943">
        <v>94</v>
      </c>
      <c r="H1943">
        <v>94</v>
      </c>
      <c r="I1943">
        <v>94</v>
      </c>
      <c r="J1943" t="s">
        <v>73</v>
      </c>
      <c r="K1943" t="s">
        <v>109</v>
      </c>
      <c r="L1943" t="s">
        <v>65</v>
      </c>
      <c r="M1943" t="s">
        <v>150</v>
      </c>
      <c r="N1943" t="s">
        <v>150</v>
      </c>
      <c r="O1943" t="s">
        <v>45</v>
      </c>
      <c r="P1943" t="s">
        <v>105</v>
      </c>
      <c r="Q1943">
        <v>115</v>
      </c>
      <c r="R1943" t="s">
        <v>176</v>
      </c>
      <c r="S1943" t="e" vm="17">
        <f>_FV(-2,"55")</f>
        <v>#VALUE!</v>
      </c>
      <c r="T1943" t="s">
        <v>270</v>
      </c>
    </row>
    <row r="1944" spans="1:20" x14ac:dyDescent="0.3">
      <c r="A1944" t="s">
        <v>20</v>
      </c>
      <c r="B1944" s="1">
        <v>43591</v>
      </c>
      <c r="C1944">
        <v>9</v>
      </c>
      <c r="D1944" t="s">
        <v>62</v>
      </c>
      <c r="E1944" t="s">
        <v>88</v>
      </c>
      <c r="F1944" t="s">
        <v>62</v>
      </c>
      <c r="G1944">
        <v>94</v>
      </c>
      <c r="H1944">
        <v>94</v>
      </c>
      <c r="I1944">
        <v>94</v>
      </c>
      <c r="J1944" t="s">
        <v>73</v>
      </c>
      <c r="K1944" t="s">
        <v>109</v>
      </c>
      <c r="L1944" t="s">
        <v>73</v>
      </c>
      <c r="M1944" t="s">
        <v>142</v>
      </c>
      <c r="N1944" t="s">
        <v>142</v>
      </c>
      <c r="O1944" t="s">
        <v>150</v>
      </c>
      <c r="P1944" t="s">
        <v>83</v>
      </c>
      <c r="Q1944">
        <v>108</v>
      </c>
      <c r="R1944" t="s">
        <v>173</v>
      </c>
      <c r="S1944" t="e" vm="34">
        <f>_FV(-2,"10")</f>
        <v>#VALUE!</v>
      </c>
      <c r="T1944" t="s">
        <v>176</v>
      </c>
    </row>
    <row r="1945" spans="1:20" x14ac:dyDescent="0.3">
      <c r="A1945" t="s">
        <v>20</v>
      </c>
      <c r="B1945" s="1">
        <v>43591</v>
      </c>
      <c r="C1945">
        <v>10</v>
      </c>
      <c r="D1945" t="s">
        <v>88</v>
      </c>
      <c r="E1945" t="s">
        <v>118</v>
      </c>
      <c r="F1945" t="s">
        <v>95</v>
      </c>
      <c r="G1945">
        <v>94</v>
      </c>
      <c r="H1945">
        <v>94</v>
      </c>
      <c r="I1945">
        <v>94</v>
      </c>
      <c r="J1945" t="s">
        <v>80</v>
      </c>
      <c r="K1945" t="s">
        <v>80</v>
      </c>
      <c r="L1945" t="s">
        <v>65</v>
      </c>
      <c r="M1945" t="s">
        <v>91</v>
      </c>
      <c r="N1945" t="s">
        <v>91</v>
      </c>
      <c r="O1945" t="s">
        <v>142</v>
      </c>
      <c r="P1945" t="s">
        <v>70</v>
      </c>
      <c r="Q1945">
        <v>108</v>
      </c>
      <c r="R1945" t="s">
        <v>173</v>
      </c>
      <c r="S1945" t="s">
        <v>1369</v>
      </c>
      <c r="T1945" t="s">
        <v>26</v>
      </c>
    </row>
    <row r="1946" spans="1:20" x14ac:dyDescent="0.3">
      <c r="A1946" t="s">
        <v>20</v>
      </c>
      <c r="B1946" s="1">
        <v>43591</v>
      </c>
      <c r="C1946">
        <v>11</v>
      </c>
      <c r="D1946" t="s">
        <v>72</v>
      </c>
      <c r="E1946" t="s">
        <v>108</v>
      </c>
      <c r="F1946" t="s">
        <v>88</v>
      </c>
      <c r="G1946">
        <v>93</v>
      </c>
      <c r="H1946">
        <v>94</v>
      </c>
      <c r="I1946">
        <v>93</v>
      </c>
      <c r="J1946" t="s">
        <v>79</v>
      </c>
      <c r="K1946" t="s">
        <v>95</v>
      </c>
      <c r="L1946" t="s">
        <v>109</v>
      </c>
      <c r="M1946" t="s">
        <v>330</v>
      </c>
      <c r="N1946" t="s">
        <v>330</v>
      </c>
      <c r="O1946" t="s">
        <v>91</v>
      </c>
      <c r="P1946" t="s">
        <v>97</v>
      </c>
      <c r="Q1946">
        <v>132</v>
      </c>
      <c r="R1946" t="s">
        <v>116</v>
      </c>
      <c r="S1946" t="s">
        <v>1370</v>
      </c>
      <c r="T1946" t="s">
        <v>26</v>
      </c>
    </row>
    <row r="1947" spans="1:20" x14ac:dyDescent="0.3">
      <c r="A1947" t="s">
        <v>20</v>
      </c>
      <c r="B1947" s="1">
        <v>43591</v>
      </c>
      <c r="C1947">
        <v>13</v>
      </c>
      <c r="D1947" t="s">
        <v>206</v>
      </c>
      <c r="E1947" t="s">
        <v>275</v>
      </c>
      <c r="F1947" t="s">
        <v>279</v>
      </c>
      <c r="G1947">
        <v>79</v>
      </c>
      <c r="H1947">
        <v>86</v>
      </c>
      <c r="I1947">
        <v>77</v>
      </c>
      <c r="J1947" t="s">
        <v>136</v>
      </c>
      <c r="K1947" t="s">
        <v>121</v>
      </c>
      <c r="L1947" t="s">
        <v>109</v>
      </c>
      <c r="M1947" t="s">
        <v>283</v>
      </c>
      <c r="N1947" t="s">
        <v>283</v>
      </c>
      <c r="O1947" t="s">
        <v>353</v>
      </c>
      <c r="P1947" t="s">
        <v>138</v>
      </c>
      <c r="Q1947">
        <v>145</v>
      </c>
      <c r="R1947" t="s">
        <v>154</v>
      </c>
      <c r="S1947" t="s">
        <v>1371</v>
      </c>
      <c r="T1947" t="s">
        <v>26</v>
      </c>
    </row>
    <row r="1948" spans="1:20" x14ac:dyDescent="0.3">
      <c r="A1948" t="s">
        <v>20</v>
      </c>
      <c r="B1948" s="1">
        <v>43591</v>
      </c>
      <c r="C1948">
        <v>14</v>
      </c>
      <c r="D1948" t="s">
        <v>21</v>
      </c>
      <c r="E1948" t="s">
        <v>21</v>
      </c>
      <c r="F1948" t="s">
        <v>206</v>
      </c>
      <c r="G1948">
        <v>69</v>
      </c>
      <c r="H1948">
        <v>81</v>
      </c>
      <c r="I1948">
        <v>67</v>
      </c>
      <c r="J1948" t="s">
        <v>63</v>
      </c>
      <c r="K1948" t="s">
        <v>95</v>
      </c>
      <c r="L1948" t="s">
        <v>89</v>
      </c>
      <c r="M1948" t="s">
        <v>283</v>
      </c>
      <c r="N1948" t="s">
        <v>386</v>
      </c>
      <c r="O1948" t="s">
        <v>283</v>
      </c>
      <c r="P1948" t="s">
        <v>173</v>
      </c>
      <c r="Q1948">
        <v>219</v>
      </c>
      <c r="R1948" t="s">
        <v>198</v>
      </c>
      <c r="S1948" t="s">
        <v>1372</v>
      </c>
      <c r="T1948" t="s">
        <v>26</v>
      </c>
    </row>
    <row r="1949" spans="1:20" x14ac:dyDescent="0.3">
      <c r="A1949" t="s">
        <v>20</v>
      </c>
      <c r="B1949" s="1">
        <v>43591</v>
      </c>
      <c r="C1949">
        <v>15</v>
      </c>
      <c r="D1949" t="s">
        <v>258</v>
      </c>
      <c r="E1949" t="s">
        <v>220</v>
      </c>
      <c r="F1949" t="s">
        <v>205</v>
      </c>
      <c r="G1949">
        <v>67</v>
      </c>
      <c r="H1949">
        <v>71</v>
      </c>
      <c r="I1949">
        <v>64</v>
      </c>
      <c r="J1949" t="s">
        <v>109</v>
      </c>
      <c r="K1949" t="s">
        <v>79</v>
      </c>
      <c r="L1949" t="s">
        <v>49</v>
      </c>
      <c r="M1949" t="s">
        <v>329</v>
      </c>
      <c r="N1949" t="s">
        <v>283</v>
      </c>
      <c r="O1949" t="s">
        <v>329</v>
      </c>
      <c r="P1949" t="s">
        <v>68</v>
      </c>
      <c r="Q1949">
        <v>204</v>
      </c>
      <c r="R1949" t="s">
        <v>234</v>
      </c>
      <c r="S1949" t="s">
        <v>1373</v>
      </c>
      <c r="T1949" t="s">
        <v>26</v>
      </c>
    </row>
    <row r="1950" spans="1:20" x14ac:dyDescent="0.3">
      <c r="A1950" t="s">
        <v>20</v>
      </c>
      <c r="B1950" s="1">
        <v>43591</v>
      </c>
      <c r="C1950">
        <v>16</v>
      </c>
      <c r="D1950" t="s">
        <v>317</v>
      </c>
      <c r="E1950" t="s">
        <v>415</v>
      </c>
      <c r="F1950" t="s">
        <v>21</v>
      </c>
      <c r="G1950">
        <v>60</v>
      </c>
      <c r="H1950">
        <v>68</v>
      </c>
      <c r="I1950">
        <v>60</v>
      </c>
      <c r="J1950" t="s">
        <v>44</v>
      </c>
      <c r="K1950" t="s">
        <v>22</v>
      </c>
      <c r="L1950" t="s">
        <v>44</v>
      </c>
      <c r="M1950" t="s">
        <v>141</v>
      </c>
      <c r="N1950" t="s">
        <v>329</v>
      </c>
      <c r="O1950" t="s">
        <v>141</v>
      </c>
      <c r="P1950" t="s">
        <v>97</v>
      </c>
      <c r="Q1950">
        <v>211</v>
      </c>
      <c r="R1950" t="s">
        <v>230</v>
      </c>
      <c r="S1950" t="s">
        <v>1374</v>
      </c>
      <c r="T1950" t="s">
        <v>26</v>
      </c>
    </row>
    <row r="1951" spans="1:20" x14ac:dyDescent="0.3">
      <c r="A1951" t="s">
        <v>20</v>
      </c>
      <c r="B1951" s="1">
        <v>43591</v>
      </c>
      <c r="C1951">
        <v>17</v>
      </c>
      <c r="D1951" t="s">
        <v>32</v>
      </c>
      <c r="E1951" t="s">
        <v>32</v>
      </c>
      <c r="F1951" t="s">
        <v>258</v>
      </c>
      <c r="G1951">
        <v>62</v>
      </c>
      <c r="H1951">
        <v>66</v>
      </c>
      <c r="I1951">
        <v>60</v>
      </c>
      <c r="J1951" t="s">
        <v>73</v>
      </c>
      <c r="K1951" t="s">
        <v>79</v>
      </c>
      <c r="L1951" t="s">
        <v>216</v>
      </c>
      <c r="M1951" t="s">
        <v>150</v>
      </c>
      <c r="N1951" t="s">
        <v>141</v>
      </c>
      <c r="O1951" t="s">
        <v>150</v>
      </c>
      <c r="P1951" t="s">
        <v>268</v>
      </c>
      <c r="Q1951">
        <v>191</v>
      </c>
      <c r="R1951" t="s">
        <v>207</v>
      </c>
      <c r="S1951" t="s">
        <v>1375</v>
      </c>
      <c r="T1951" t="s">
        <v>26</v>
      </c>
    </row>
    <row r="1952" spans="1:20" x14ac:dyDescent="0.3">
      <c r="A1952" t="s">
        <v>20</v>
      </c>
      <c r="B1952" s="1">
        <v>43591</v>
      </c>
      <c r="C1952">
        <v>18</v>
      </c>
      <c r="D1952" t="s">
        <v>297</v>
      </c>
      <c r="E1952" t="s">
        <v>1376</v>
      </c>
      <c r="F1952" t="s">
        <v>34</v>
      </c>
      <c r="G1952">
        <v>59</v>
      </c>
      <c r="H1952">
        <v>63</v>
      </c>
      <c r="I1952">
        <v>57</v>
      </c>
      <c r="J1952" t="s">
        <v>163</v>
      </c>
      <c r="K1952" t="s">
        <v>109</v>
      </c>
      <c r="L1952" t="s">
        <v>44</v>
      </c>
      <c r="M1952" t="s">
        <v>66</v>
      </c>
      <c r="N1952" t="s">
        <v>150</v>
      </c>
      <c r="O1952" t="s">
        <v>66</v>
      </c>
      <c r="P1952" t="s">
        <v>134</v>
      </c>
      <c r="Q1952">
        <v>236</v>
      </c>
      <c r="R1952" t="s">
        <v>84</v>
      </c>
      <c r="S1952" t="s">
        <v>1377</v>
      </c>
      <c r="T1952" t="s">
        <v>26</v>
      </c>
    </row>
    <row r="1953" spans="1:20" x14ac:dyDescent="0.3">
      <c r="A1953" t="s">
        <v>20</v>
      </c>
      <c r="B1953" s="1">
        <v>43591</v>
      </c>
      <c r="C1953">
        <v>19</v>
      </c>
      <c r="D1953" t="s">
        <v>264</v>
      </c>
      <c r="E1953" t="s">
        <v>251</v>
      </c>
      <c r="F1953" t="s">
        <v>48</v>
      </c>
      <c r="G1953">
        <v>68</v>
      </c>
      <c r="H1953">
        <v>70</v>
      </c>
      <c r="I1953">
        <v>59</v>
      </c>
      <c r="J1953" t="s">
        <v>109</v>
      </c>
      <c r="K1953" t="s">
        <v>63</v>
      </c>
      <c r="L1953" t="s">
        <v>44</v>
      </c>
      <c r="M1953" t="s">
        <v>298</v>
      </c>
      <c r="N1953" t="s">
        <v>132</v>
      </c>
      <c r="O1953" t="s">
        <v>298</v>
      </c>
      <c r="P1953" t="s">
        <v>173</v>
      </c>
      <c r="Q1953">
        <v>206</v>
      </c>
      <c r="R1953" t="s">
        <v>230</v>
      </c>
      <c r="S1953" t="s">
        <v>300</v>
      </c>
      <c r="T1953" t="s">
        <v>26</v>
      </c>
    </row>
    <row r="1954" spans="1:20" x14ac:dyDescent="0.3">
      <c r="A1954" t="s">
        <v>20</v>
      </c>
      <c r="B1954" s="1">
        <v>43591</v>
      </c>
      <c r="C1954">
        <v>20</v>
      </c>
      <c r="D1954" t="s">
        <v>204</v>
      </c>
      <c r="E1954" t="s">
        <v>47</v>
      </c>
      <c r="F1954" t="s">
        <v>385</v>
      </c>
      <c r="G1954">
        <v>72</v>
      </c>
      <c r="H1954">
        <v>75</v>
      </c>
      <c r="I1954">
        <v>67</v>
      </c>
      <c r="J1954" t="s">
        <v>99</v>
      </c>
      <c r="K1954" t="s">
        <v>58</v>
      </c>
      <c r="L1954" t="s">
        <v>36</v>
      </c>
      <c r="M1954" t="s">
        <v>254</v>
      </c>
      <c r="N1954" t="s">
        <v>254</v>
      </c>
      <c r="O1954" t="s">
        <v>298</v>
      </c>
      <c r="P1954" t="s">
        <v>222</v>
      </c>
      <c r="Q1954">
        <v>215</v>
      </c>
      <c r="R1954" t="s">
        <v>350</v>
      </c>
      <c r="S1954" t="s">
        <v>1378</v>
      </c>
      <c r="T1954" t="s">
        <v>26</v>
      </c>
    </row>
    <row r="1955" spans="1:20" x14ac:dyDescent="0.3">
      <c r="A1955" t="s">
        <v>20</v>
      </c>
      <c r="B1955" s="1">
        <v>43591</v>
      </c>
      <c r="C1955">
        <v>22</v>
      </c>
      <c r="D1955" t="s">
        <v>156</v>
      </c>
      <c r="E1955" t="s">
        <v>233</v>
      </c>
      <c r="F1955" t="s">
        <v>114</v>
      </c>
      <c r="G1955">
        <v>89</v>
      </c>
      <c r="H1955">
        <v>89</v>
      </c>
      <c r="I1955">
        <v>85</v>
      </c>
      <c r="J1955" t="s">
        <v>63</v>
      </c>
      <c r="K1955" t="s">
        <v>63</v>
      </c>
      <c r="L1955" t="s">
        <v>119</v>
      </c>
      <c r="M1955" t="s">
        <v>328</v>
      </c>
      <c r="N1955" t="s">
        <v>328</v>
      </c>
      <c r="O1955" t="s">
        <v>96</v>
      </c>
      <c r="P1955" t="s">
        <v>83</v>
      </c>
      <c r="Q1955">
        <v>272</v>
      </c>
      <c r="R1955" t="s">
        <v>259</v>
      </c>
      <c r="S1955" s="2">
        <v>4631</v>
      </c>
      <c r="T1955" t="s">
        <v>270</v>
      </c>
    </row>
    <row r="1956" spans="1:20" x14ac:dyDescent="0.3">
      <c r="A1956" t="s">
        <v>20</v>
      </c>
      <c r="B1956" s="1">
        <v>43591</v>
      </c>
      <c r="C1956">
        <v>21</v>
      </c>
      <c r="D1956" t="s">
        <v>233</v>
      </c>
      <c r="E1956" t="s">
        <v>204</v>
      </c>
      <c r="F1956" t="s">
        <v>333</v>
      </c>
      <c r="G1956">
        <v>85</v>
      </c>
      <c r="H1956">
        <v>85</v>
      </c>
      <c r="I1956">
        <v>71</v>
      </c>
      <c r="J1956" t="s">
        <v>109</v>
      </c>
      <c r="K1956" t="s">
        <v>80</v>
      </c>
      <c r="L1956" t="s">
        <v>163</v>
      </c>
      <c r="M1956" t="s">
        <v>209</v>
      </c>
      <c r="N1956" t="s">
        <v>29</v>
      </c>
      <c r="O1956" t="s">
        <v>227</v>
      </c>
      <c r="P1956" t="s">
        <v>54</v>
      </c>
      <c r="Q1956">
        <v>296</v>
      </c>
      <c r="R1956" t="s">
        <v>359</v>
      </c>
      <c r="S1956" t="s">
        <v>1379</v>
      </c>
      <c r="T1956" t="s">
        <v>26</v>
      </c>
    </row>
    <row r="1957" spans="1:20" x14ac:dyDescent="0.3">
      <c r="A1957" t="s">
        <v>20</v>
      </c>
      <c r="B1957" s="1">
        <v>43591</v>
      </c>
      <c r="C1957">
        <v>23</v>
      </c>
      <c r="D1957" t="s">
        <v>108</v>
      </c>
      <c r="E1957" t="s">
        <v>157</v>
      </c>
      <c r="F1957" t="s">
        <v>72</v>
      </c>
      <c r="G1957">
        <v>90</v>
      </c>
      <c r="H1957">
        <v>91</v>
      </c>
      <c r="I1957">
        <v>88</v>
      </c>
      <c r="J1957" t="s">
        <v>80</v>
      </c>
      <c r="K1957" t="s">
        <v>136</v>
      </c>
      <c r="L1957" t="s">
        <v>109</v>
      </c>
      <c r="M1957" t="s">
        <v>193</v>
      </c>
      <c r="N1957" t="s">
        <v>193</v>
      </c>
      <c r="O1957" t="s">
        <v>328</v>
      </c>
      <c r="P1957" t="s">
        <v>83</v>
      </c>
      <c r="Q1957">
        <v>212</v>
      </c>
      <c r="R1957" t="s">
        <v>116</v>
      </c>
      <c r="S1957" t="e" vm="17">
        <f>_FV(-3,"55")</f>
        <v>#VALUE!</v>
      </c>
      <c r="T1957" t="s">
        <v>77</v>
      </c>
    </row>
    <row r="1958" spans="1:20" x14ac:dyDescent="0.3">
      <c r="A1958" t="s">
        <v>20</v>
      </c>
      <c r="B1958" s="1">
        <v>43591</v>
      </c>
      <c r="C1958">
        <v>0</v>
      </c>
      <c r="D1958" t="s">
        <v>71</v>
      </c>
      <c r="E1958" t="s">
        <v>71</v>
      </c>
      <c r="F1958" t="s">
        <v>58</v>
      </c>
      <c r="G1958">
        <v>91</v>
      </c>
      <c r="H1958">
        <v>92</v>
      </c>
      <c r="I1958">
        <v>91</v>
      </c>
      <c r="J1958" t="s">
        <v>65</v>
      </c>
      <c r="K1958" t="s">
        <v>65</v>
      </c>
      <c r="L1958" t="s">
        <v>89</v>
      </c>
      <c r="M1958" t="s">
        <v>328</v>
      </c>
      <c r="N1958" t="s">
        <v>328</v>
      </c>
      <c r="O1958" t="s">
        <v>137</v>
      </c>
      <c r="P1958" t="s">
        <v>67</v>
      </c>
      <c r="Q1958">
        <v>147</v>
      </c>
      <c r="R1958" t="s">
        <v>60</v>
      </c>
      <c r="S1958" t="e" vm="8">
        <f>_FV(-2,"44")</f>
        <v>#VALUE!</v>
      </c>
      <c r="T1958" t="s">
        <v>26</v>
      </c>
    </row>
    <row r="1959" spans="1:20" x14ac:dyDescent="0.3">
      <c r="A1959" t="s">
        <v>20</v>
      </c>
      <c r="B1959" s="1">
        <v>43591</v>
      </c>
      <c r="C1959">
        <v>1</v>
      </c>
      <c r="D1959" t="s">
        <v>71</v>
      </c>
      <c r="E1959" t="s">
        <v>108</v>
      </c>
      <c r="F1959" t="s">
        <v>121</v>
      </c>
      <c r="G1959">
        <v>93</v>
      </c>
      <c r="H1959">
        <v>93</v>
      </c>
      <c r="I1959">
        <v>91</v>
      </c>
      <c r="J1959" t="s">
        <v>80</v>
      </c>
      <c r="K1959" t="s">
        <v>22</v>
      </c>
      <c r="L1959" t="s">
        <v>119</v>
      </c>
      <c r="M1959" t="s">
        <v>328</v>
      </c>
      <c r="N1959" t="s">
        <v>188</v>
      </c>
      <c r="O1959" t="s">
        <v>141</v>
      </c>
      <c r="P1959" t="s">
        <v>70</v>
      </c>
      <c r="Q1959">
        <v>81</v>
      </c>
      <c r="R1959" t="s">
        <v>134</v>
      </c>
      <c r="S1959" t="e" vm="27">
        <f>_FV(-2,"53")</f>
        <v>#VALUE!</v>
      </c>
      <c r="T1959" t="s">
        <v>115</v>
      </c>
    </row>
    <row r="1960" spans="1:20" x14ac:dyDescent="0.3">
      <c r="A1960" t="s">
        <v>20</v>
      </c>
      <c r="B1960" s="1">
        <v>43591</v>
      </c>
      <c r="C1960">
        <v>2</v>
      </c>
      <c r="D1960" t="s">
        <v>71</v>
      </c>
      <c r="E1960" t="s">
        <v>107</v>
      </c>
      <c r="F1960" t="s">
        <v>71</v>
      </c>
      <c r="G1960">
        <v>93</v>
      </c>
      <c r="H1960">
        <v>93</v>
      </c>
      <c r="I1960">
        <v>93</v>
      </c>
      <c r="J1960" t="s">
        <v>63</v>
      </c>
      <c r="K1960" t="s">
        <v>22</v>
      </c>
      <c r="L1960" t="s">
        <v>80</v>
      </c>
      <c r="M1960" t="s">
        <v>244</v>
      </c>
      <c r="N1960" t="s">
        <v>244</v>
      </c>
      <c r="O1960" t="s">
        <v>328</v>
      </c>
      <c r="P1960" t="s">
        <v>270</v>
      </c>
      <c r="Q1960">
        <v>115</v>
      </c>
      <c r="R1960" t="s">
        <v>77</v>
      </c>
      <c r="S1960" t="e" vm="21">
        <f>_FV(-3,"04")</f>
        <v>#VALUE!</v>
      </c>
      <c r="T1960" t="s">
        <v>26</v>
      </c>
    </row>
    <row r="1961" spans="1:20" x14ac:dyDescent="0.3">
      <c r="A1961" t="s">
        <v>20</v>
      </c>
      <c r="B1961" s="1">
        <v>43591</v>
      </c>
      <c r="C1961">
        <v>3</v>
      </c>
      <c r="D1961" t="s">
        <v>149</v>
      </c>
      <c r="E1961" t="s">
        <v>107</v>
      </c>
      <c r="F1961" t="s">
        <v>71</v>
      </c>
      <c r="G1961">
        <v>94</v>
      </c>
      <c r="H1961">
        <v>94</v>
      </c>
      <c r="I1961">
        <v>93</v>
      </c>
      <c r="J1961" t="s">
        <v>22</v>
      </c>
      <c r="K1961" t="s">
        <v>79</v>
      </c>
      <c r="L1961" t="s">
        <v>87</v>
      </c>
      <c r="M1961" t="s">
        <v>315</v>
      </c>
      <c r="N1961" t="s">
        <v>23</v>
      </c>
      <c r="O1961" t="s">
        <v>244</v>
      </c>
      <c r="P1961" t="s">
        <v>76</v>
      </c>
      <c r="Q1961">
        <v>347</v>
      </c>
      <c r="R1961" t="s">
        <v>105</v>
      </c>
      <c r="S1961" t="e" vm="96">
        <f>_FV(-2,"17")</f>
        <v>#VALUE!</v>
      </c>
      <c r="T1961" t="s">
        <v>26</v>
      </c>
    </row>
    <row r="1962" spans="1:20" x14ac:dyDescent="0.3">
      <c r="A1962" t="s">
        <v>20</v>
      </c>
      <c r="B1962" s="1">
        <v>43591</v>
      </c>
      <c r="C1962">
        <v>4</v>
      </c>
      <c r="D1962" t="s">
        <v>149</v>
      </c>
      <c r="E1962" t="s">
        <v>107</v>
      </c>
      <c r="F1962" t="s">
        <v>135</v>
      </c>
      <c r="G1962">
        <v>94</v>
      </c>
      <c r="H1962">
        <v>94</v>
      </c>
      <c r="I1962">
        <v>94</v>
      </c>
      <c r="J1962" t="s">
        <v>22</v>
      </c>
      <c r="K1962" t="s">
        <v>79</v>
      </c>
      <c r="L1962" t="s">
        <v>136</v>
      </c>
      <c r="M1962" t="s">
        <v>90</v>
      </c>
      <c r="N1962" t="s">
        <v>315</v>
      </c>
      <c r="O1962" t="s">
        <v>90</v>
      </c>
      <c r="P1962" t="s">
        <v>111</v>
      </c>
      <c r="Q1962">
        <v>92</v>
      </c>
      <c r="R1962" t="s">
        <v>124</v>
      </c>
      <c r="S1962" t="e" vm="15">
        <f>_FV(-2,"16")</f>
        <v>#VALUE!</v>
      </c>
      <c r="T1962" t="s">
        <v>26</v>
      </c>
    </row>
    <row r="1963" spans="1:20" x14ac:dyDescent="0.3">
      <c r="A1963" t="s">
        <v>20</v>
      </c>
      <c r="B1963" s="1">
        <v>43591</v>
      </c>
      <c r="C1963">
        <v>5</v>
      </c>
      <c r="D1963" t="s">
        <v>148</v>
      </c>
      <c r="E1963" t="s">
        <v>149</v>
      </c>
      <c r="F1963" t="s">
        <v>148</v>
      </c>
      <c r="G1963">
        <v>94</v>
      </c>
      <c r="H1963">
        <v>94</v>
      </c>
      <c r="I1963">
        <v>94</v>
      </c>
      <c r="J1963" t="s">
        <v>80</v>
      </c>
      <c r="K1963" t="s">
        <v>22</v>
      </c>
      <c r="L1963" t="s">
        <v>80</v>
      </c>
      <c r="M1963" t="s">
        <v>82</v>
      </c>
      <c r="N1963" t="s">
        <v>90</v>
      </c>
      <c r="O1963" t="s">
        <v>82</v>
      </c>
      <c r="P1963" t="s">
        <v>178</v>
      </c>
      <c r="Q1963">
        <v>87</v>
      </c>
      <c r="R1963" t="s">
        <v>77</v>
      </c>
      <c r="S1963" t="e" vm="3">
        <f>_FV(-3,"15")</f>
        <v>#VALUE!</v>
      </c>
      <c r="T1963" t="s">
        <v>26</v>
      </c>
    </row>
    <row r="1964" spans="1:20" x14ac:dyDescent="0.3">
      <c r="A1964" t="s">
        <v>20</v>
      </c>
      <c r="B1964" s="1">
        <v>43592</v>
      </c>
      <c r="C1964">
        <v>12</v>
      </c>
      <c r="D1964" t="s">
        <v>265</v>
      </c>
      <c r="E1964" t="s">
        <v>265</v>
      </c>
      <c r="F1964" t="s">
        <v>148</v>
      </c>
      <c r="G1964">
        <v>87</v>
      </c>
      <c r="H1964">
        <v>94</v>
      </c>
      <c r="I1964">
        <v>87</v>
      </c>
      <c r="J1964" t="s">
        <v>62</v>
      </c>
      <c r="K1964" t="s">
        <v>118</v>
      </c>
      <c r="L1964" t="s">
        <v>80</v>
      </c>
      <c r="M1964" t="s">
        <v>23</v>
      </c>
      <c r="N1964" t="s">
        <v>311</v>
      </c>
      <c r="O1964" t="s">
        <v>188</v>
      </c>
      <c r="P1964" t="s">
        <v>124</v>
      </c>
      <c r="Q1964">
        <v>137</v>
      </c>
      <c r="R1964" t="s">
        <v>116</v>
      </c>
      <c r="S1964" t="s">
        <v>1380</v>
      </c>
      <c r="T1964" t="s">
        <v>26</v>
      </c>
    </row>
    <row r="1965" spans="1:20" x14ac:dyDescent="0.3">
      <c r="A1965" t="s">
        <v>20</v>
      </c>
      <c r="B1965" s="1">
        <v>43592</v>
      </c>
      <c r="C1965">
        <v>3</v>
      </c>
      <c r="D1965" t="s">
        <v>192</v>
      </c>
      <c r="E1965" t="s">
        <v>310</v>
      </c>
      <c r="F1965" t="s">
        <v>187</v>
      </c>
      <c r="G1965">
        <v>85</v>
      </c>
      <c r="H1965">
        <v>87</v>
      </c>
      <c r="I1965">
        <v>84</v>
      </c>
      <c r="J1965" t="s">
        <v>63</v>
      </c>
      <c r="K1965" t="s">
        <v>22</v>
      </c>
      <c r="L1965" t="s">
        <v>109</v>
      </c>
      <c r="M1965" t="s">
        <v>329</v>
      </c>
      <c r="N1965" t="s">
        <v>282</v>
      </c>
      <c r="O1965" t="s">
        <v>329</v>
      </c>
      <c r="P1965" t="s">
        <v>92</v>
      </c>
      <c r="Q1965">
        <v>223</v>
      </c>
      <c r="R1965" t="s">
        <v>225</v>
      </c>
      <c r="S1965" t="e" vm="69">
        <f>_FV(-2,"65")</f>
        <v>#VALUE!</v>
      </c>
      <c r="T1965" t="s">
        <v>270</v>
      </c>
    </row>
    <row r="1966" spans="1:20" x14ac:dyDescent="0.3">
      <c r="A1966" t="s">
        <v>20</v>
      </c>
      <c r="B1966" s="1">
        <v>43592</v>
      </c>
      <c r="C1966">
        <v>4</v>
      </c>
      <c r="D1966" t="s">
        <v>286</v>
      </c>
      <c r="E1966" t="s">
        <v>236</v>
      </c>
      <c r="F1966" t="s">
        <v>286</v>
      </c>
      <c r="G1966">
        <v>86</v>
      </c>
      <c r="H1966">
        <v>86</v>
      </c>
      <c r="I1966">
        <v>84</v>
      </c>
      <c r="J1966" t="s">
        <v>109</v>
      </c>
      <c r="K1966" t="s">
        <v>87</v>
      </c>
      <c r="L1966" t="s">
        <v>65</v>
      </c>
      <c r="M1966" t="s">
        <v>23</v>
      </c>
      <c r="N1966" t="s">
        <v>329</v>
      </c>
      <c r="O1966" t="s">
        <v>23</v>
      </c>
      <c r="P1966" t="s">
        <v>127</v>
      </c>
      <c r="Q1966">
        <v>222</v>
      </c>
      <c r="R1966" t="s">
        <v>217</v>
      </c>
      <c r="S1966" t="e" vm="21">
        <f>_FV(-2,"04")</f>
        <v>#VALUE!</v>
      </c>
      <c r="T1966" t="s">
        <v>26</v>
      </c>
    </row>
    <row r="1967" spans="1:20" x14ac:dyDescent="0.3">
      <c r="A1967" t="s">
        <v>20</v>
      </c>
      <c r="B1967" s="1">
        <v>43592</v>
      </c>
      <c r="C1967">
        <v>5</v>
      </c>
      <c r="D1967" t="s">
        <v>107</v>
      </c>
      <c r="E1967" t="s">
        <v>286</v>
      </c>
      <c r="F1967" t="s">
        <v>107</v>
      </c>
      <c r="G1967">
        <v>90</v>
      </c>
      <c r="H1967">
        <v>90</v>
      </c>
      <c r="I1967">
        <v>86</v>
      </c>
      <c r="J1967" t="s">
        <v>109</v>
      </c>
      <c r="K1967" t="s">
        <v>63</v>
      </c>
      <c r="L1967" t="s">
        <v>65</v>
      </c>
      <c r="M1967" t="s">
        <v>90</v>
      </c>
      <c r="N1967" t="s">
        <v>23</v>
      </c>
      <c r="O1967" t="s">
        <v>90</v>
      </c>
      <c r="P1967" t="s">
        <v>105</v>
      </c>
      <c r="Q1967">
        <v>158</v>
      </c>
      <c r="R1967" t="s">
        <v>305</v>
      </c>
      <c r="S1967" t="e" vm="6">
        <f>_FV(-3,"30")</f>
        <v>#VALUE!</v>
      </c>
      <c r="T1967" t="s">
        <v>26</v>
      </c>
    </row>
    <row r="1968" spans="1:20" x14ac:dyDescent="0.3">
      <c r="A1968" t="s">
        <v>20</v>
      </c>
      <c r="B1968" s="1">
        <v>43592</v>
      </c>
      <c r="C1968">
        <v>6</v>
      </c>
      <c r="D1968" t="s">
        <v>62</v>
      </c>
      <c r="E1968" t="s">
        <v>107</v>
      </c>
      <c r="F1968" t="s">
        <v>62</v>
      </c>
      <c r="G1968">
        <v>92</v>
      </c>
      <c r="H1968">
        <v>92</v>
      </c>
      <c r="I1968">
        <v>90</v>
      </c>
      <c r="J1968" t="s">
        <v>64</v>
      </c>
      <c r="K1968" t="s">
        <v>73</v>
      </c>
      <c r="L1968" t="s">
        <v>64</v>
      </c>
      <c r="M1968" t="s">
        <v>82</v>
      </c>
      <c r="N1968" t="s">
        <v>90</v>
      </c>
      <c r="O1968" t="s">
        <v>82</v>
      </c>
      <c r="P1968" t="s">
        <v>105</v>
      </c>
      <c r="Q1968">
        <v>151</v>
      </c>
      <c r="R1968" t="s">
        <v>92</v>
      </c>
      <c r="S1968" t="e" vm="34">
        <f>_FV(-3,"10")</f>
        <v>#VALUE!</v>
      </c>
      <c r="T1968" t="s">
        <v>270</v>
      </c>
    </row>
    <row r="1969" spans="1:20" x14ac:dyDescent="0.3">
      <c r="A1969" t="s">
        <v>20</v>
      </c>
      <c r="B1969" s="1">
        <v>43592</v>
      </c>
      <c r="C1969">
        <v>7</v>
      </c>
      <c r="D1969" t="s">
        <v>58</v>
      </c>
      <c r="E1969" t="s">
        <v>62</v>
      </c>
      <c r="F1969" t="s">
        <v>79</v>
      </c>
      <c r="G1969">
        <v>93</v>
      </c>
      <c r="H1969">
        <v>93</v>
      </c>
      <c r="I1969">
        <v>92</v>
      </c>
      <c r="J1969" t="s">
        <v>28</v>
      </c>
      <c r="K1969" t="s">
        <v>64</v>
      </c>
      <c r="L1969" t="s">
        <v>81</v>
      </c>
      <c r="M1969" t="s">
        <v>227</v>
      </c>
      <c r="N1969" t="s">
        <v>82</v>
      </c>
      <c r="O1969" t="s">
        <v>227</v>
      </c>
      <c r="P1969" t="s">
        <v>67</v>
      </c>
      <c r="Q1969">
        <v>145</v>
      </c>
      <c r="R1969" t="s">
        <v>183</v>
      </c>
      <c r="S1969" t="e" vm="100">
        <f>_FV(-3,"03")</f>
        <v>#VALUE!</v>
      </c>
      <c r="T1969" t="s">
        <v>270</v>
      </c>
    </row>
    <row r="1970" spans="1:20" x14ac:dyDescent="0.3">
      <c r="A1970" t="s">
        <v>20</v>
      </c>
      <c r="B1970" s="1">
        <v>43592</v>
      </c>
      <c r="C1970">
        <v>8</v>
      </c>
      <c r="D1970" t="s">
        <v>79</v>
      </c>
      <c r="E1970" t="s">
        <v>58</v>
      </c>
      <c r="F1970" t="s">
        <v>79</v>
      </c>
      <c r="G1970">
        <v>93</v>
      </c>
      <c r="H1970">
        <v>93</v>
      </c>
      <c r="I1970">
        <v>93</v>
      </c>
      <c r="J1970" t="s">
        <v>81</v>
      </c>
      <c r="K1970" t="s">
        <v>28</v>
      </c>
      <c r="L1970" t="s">
        <v>81</v>
      </c>
      <c r="M1970" t="s">
        <v>254</v>
      </c>
      <c r="N1970" t="s">
        <v>254</v>
      </c>
      <c r="O1970" t="s">
        <v>227</v>
      </c>
      <c r="P1970" t="s">
        <v>133</v>
      </c>
      <c r="Q1970">
        <v>118</v>
      </c>
      <c r="R1970" t="s">
        <v>77</v>
      </c>
      <c r="S1970" t="e" vm="59">
        <f>_FV(-2,"35")</f>
        <v>#VALUE!</v>
      </c>
      <c r="T1970" t="s">
        <v>26</v>
      </c>
    </row>
    <row r="1971" spans="1:20" x14ac:dyDescent="0.3">
      <c r="A1971" t="s">
        <v>20</v>
      </c>
      <c r="B1971" s="1">
        <v>43592</v>
      </c>
      <c r="C1971">
        <v>9</v>
      </c>
      <c r="D1971" t="s">
        <v>79</v>
      </c>
      <c r="E1971" t="s">
        <v>58</v>
      </c>
      <c r="F1971" t="s">
        <v>22</v>
      </c>
      <c r="G1971">
        <v>94</v>
      </c>
      <c r="H1971">
        <v>94</v>
      </c>
      <c r="I1971">
        <v>93</v>
      </c>
      <c r="J1971" t="s">
        <v>28</v>
      </c>
      <c r="K1971" t="s">
        <v>64</v>
      </c>
      <c r="L1971" t="s">
        <v>81</v>
      </c>
      <c r="M1971" t="s">
        <v>123</v>
      </c>
      <c r="N1971" t="s">
        <v>123</v>
      </c>
      <c r="O1971" t="s">
        <v>254</v>
      </c>
      <c r="P1971" t="s">
        <v>174</v>
      </c>
      <c r="Q1971">
        <v>145</v>
      </c>
      <c r="R1971" t="s">
        <v>268</v>
      </c>
      <c r="S1971" t="e" vm="78">
        <f>_FV(-2,"90")</f>
        <v>#VALUE!</v>
      </c>
      <c r="T1971" t="s">
        <v>270</v>
      </c>
    </row>
    <row r="1972" spans="1:20" x14ac:dyDescent="0.3">
      <c r="A1972" t="s">
        <v>20</v>
      </c>
      <c r="B1972" s="1">
        <v>43592</v>
      </c>
      <c r="C1972">
        <v>13</v>
      </c>
      <c r="D1972" t="s">
        <v>302</v>
      </c>
      <c r="E1972" t="s">
        <v>275</v>
      </c>
      <c r="F1972" t="s">
        <v>192</v>
      </c>
      <c r="G1972">
        <v>79</v>
      </c>
      <c r="H1972">
        <v>87</v>
      </c>
      <c r="I1972">
        <v>76</v>
      </c>
      <c r="J1972" t="s">
        <v>80</v>
      </c>
      <c r="K1972" t="s">
        <v>88</v>
      </c>
      <c r="L1972" t="s">
        <v>64</v>
      </c>
      <c r="M1972" t="s">
        <v>312</v>
      </c>
      <c r="N1972" t="s">
        <v>306</v>
      </c>
      <c r="O1972" t="s">
        <v>23</v>
      </c>
      <c r="P1972" t="s">
        <v>83</v>
      </c>
      <c r="Q1972">
        <v>160</v>
      </c>
      <c r="R1972" t="s">
        <v>30</v>
      </c>
      <c r="S1972" t="s">
        <v>1381</v>
      </c>
      <c r="T1972" t="s">
        <v>26</v>
      </c>
    </row>
    <row r="1973" spans="1:20" x14ac:dyDescent="0.3">
      <c r="A1973" t="s">
        <v>20</v>
      </c>
      <c r="B1973" s="1">
        <v>43592</v>
      </c>
      <c r="C1973">
        <v>11</v>
      </c>
      <c r="D1973" t="s">
        <v>121</v>
      </c>
      <c r="E1973" t="s">
        <v>121</v>
      </c>
      <c r="F1973" t="s">
        <v>79</v>
      </c>
      <c r="G1973">
        <v>94</v>
      </c>
      <c r="H1973">
        <v>94</v>
      </c>
      <c r="I1973">
        <v>94</v>
      </c>
      <c r="J1973" t="s">
        <v>63</v>
      </c>
      <c r="K1973" t="s">
        <v>63</v>
      </c>
      <c r="L1973" t="s">
        <v>64</v>
      </c>
      <c r="M1973" t="s">
        <v>188</v>
      </c>
      <c r="N1973" t="s">
        <v>188</v>
      </c>
      <c r="O1973" t="s">
        <v>123</v>
      </c>
      <c r="P1973" t="s">
        <v>111</v>
      </c>
      <c r="Q1973">
        <v>116</v>
      </c>
      <c r="R1973" t="s">
        <v>101</v>
      </c>
      <c r="S1973" t="s">
        <v>1382</v>
      </c>
      <c r="T1973" t="s">
        <v>26</v>
      </c>
    </row>
    <row r="1974" spans="1:20" x14ac:dyDescent="0.3">
      <c r="A1974" t="s">
        <v>20</v>
      </c>
      <c r="B1974" s="1">
        <v>43592</v>
      </c>
      <c r="C1974">
        <v>10</v>
      </c>
      <c r="D1974" t="s">
        <v>58</v>
      </c>
      <c r="E1974" t="s">
        <v>95</v>
      </c>
      <c r="F1974" t="s">
        <v>79</v>
      </c>
      <c r="G1974">
        <v>94</v>
      </c>
      <c r="H1974">
        <v>94</v>
      </c>
      <c r="I1974">
        <v>94</v>
      </c>
      <c r="J1974" t="s">
        <v>119</v>
      </c>
      <c r="K1974" t="s">
        <v>65</v>
      </c>
      <c r="L1974" t="s">
        <v>28</v>
      </c>
      <c r="M1974" t="s">
        <v>96</v>
      </c>
      <c r="N1974" t="s">
        <v>96</v>
      </c>
      <c r="O1974" t="s">
        <v>82</v>
      </c>
      <c r="P1974" t="s">
        <v>67</v>
      </c>
      <c r="Q1974">
        <v>86</v>
      </c>
      <c r="R1974" t="s">
        <v>134</v>
      </c>
      <c r="S1974" t="s">
        <v>1383</v>
      </c>
      <c r="T1974" t="s">
        <v>270</v>
      </c>
    </row>
    <row r="1975" spans="1:20" x14ac:dyDescent="0.3">
      <c r="A1975" t="s">
        <v>20</v>
      </c>
      <c r="B1975" s="1">
        <v>43592</v>
      </c>
      <c r="C1975">
        <v>14</v>
      </c>
      <c r="D1975" t="s">
        <v>200</v>
      </c>
      <c r="E1975" t="s">
        <v>342</v>
      </c>
      <c r="F1975" t="s">
        <v>202</v>
      </c>
      <c r="G1975">
        <v>67</v>
      </c>
      <c r="H1975">
        <v>80</v>
      </c>
      <c r="I1975">
        <v>67</v>
      </c>
      <c r="J1975" t="s">
        <v>100</v>
      </c>
      <c r="K1975" t="s">
        <v>79</v>
      </c>
      <c r="L1975" t="s">
        <v>100</v>
      </c>
      <c r="M1975" t="s">
        <v>245</v>
      </c>
      <c r="N1975" t="s">
        <v>312</v>
      </c>
      <c r="O1975" t="s">
        <v>245</v>
      </c>
      <c r="P1975" t="s">
        <v>127</v>
      </c>
      <c r="Q1975">
        <v>205</v>
      </c>
      <c r="R1975" t="s">
        <v>168</v>
      </c>
      <c r="S1975" t="s">
        <v>1384</v>
      </c>
      <c r="T1975" t="s">
        <v>26</v>
      </c>
    </row>
    <row r="1976" spans="1:20" x14ac:dyDescent="0.3">
      <c r="A1976" t="s">
        <v>20</v>
      </c>
      <c r="B1976" s="1">
        <v>43592</v>
      </c>
      <c r="C1976">
        <v>15</v>
      </c>
      <c r="D1976" t="s">
        <v>21</v>
      </c>
      <c r="E1976" t="s">
        <v>392</v>
      </c>
      <c r="F1976" t="s">
        <v>205</v>
      </c>
      <c r="G1976">
        <v>66</v>
      </c>
      <c r="H1976">
        <v>71</v>
      </c>
      <c r="I1976">
        <v>63</v>
      </c>
      <c r="J1976" t="s">
        <v>100</v>
      </c>
      <c r="K1976" t="s">
        <v>22</v>
      </c>
      <c r="L1976" t="s">
        <v>163</v>
      </c>
      <c r="M1976" t="s">
        <v>188</v>
      </c>
      <c r="N1976" t="s">
        <v>245</v>
      </c>
      <c r="O1976" t="s">
        <v>188</v>
      </c>
      <c r="P1976" t="s">
        <v>183</v>
      </c>
      <c r="Q1976">
        <v>198</v>
      </c>
      <c r="R1976" t="s">
        <v>168</v>
      </c>
      <c r="S1976" t="s">
        <v>1385</v>
      </c>
      <c r="T1976" t="s">
        <v>26</v>
      </c>
    </row>
    <row r="1977" spans="1:20" x14ac:dyDescent="0.3">
      <c r="A1977" t="s">
        <v>20</v>
      </c>
      <c r="B1977" s="1">
        <v>43592</v>
      </c>
      <c r="C1977">
        <v>17</v>
      </c>
      <c r="D1977" t="s">
        <v>291</v>
      </c>
      <c r="E1977" t="s">
        <v>34</v>
      </c>
      <c r="F1977" t="s">
        <v>215</v>
      </c>
      <c r="G1977">
        <v>62</v>
      </c>
      <c r="H1977">
        <v>72</v>
      </c>
      <c r="I1977">
        <v>61</v>
      </c>
      <c r="J1977" t="s">
        <v>100</v>
      </c>
      <c r="K1977" t="s">
        <v>58</v>
      </c>
      <c r="L1977" t="s">
        <v>36</v>
      </c>
      <c r="M1977" t="s">
        <v>130</v>
      </c>
      <c r="N1977" t="s">
        <v>137</v>
      </c>
      <c r="O1977" t="s">
        <v>130</v>
      </c>
      <c r="P1977" t="s">
        <v>97</v>
      </c>
      <c r="Q1977">
        <v>160</v>
      </c>
      <c r="R1977" t="s">
        <v>234</v>
      </c>
      <c r="S1977" t="s">
        <v>1331</v>
      </c>
      <c r="T1977" t="s">
        <v>26</v>
      </c>
    </row>
    <row r="1978" spans="1:20" x14ac:dyDescent="0.3">
      <c r="A1978" t="s">
        <v>20</v>
      </c>
      <c r="B1978" s="1">
        <v>43592</v>
      </c>
      <c r="C1978">
        <v>18</v>
      </c>
      <c r="D1978" t="s">
        <v>214</v>
      </c>
      <c r="E1978" t="s">
        <v>1362</v>
      </c>
      <c r="F1978" t="s">
        <v>47</v>
      </c>
      <c r="G1978">
        <v>65</v>
      </c>
      <c r="H1978">
        <v>66</v>
      </c>
      <c r="I1978">
        <v>58</v>
      </c>
      <c r="J1978" t="s">
        <v>109</v>
      </c>
      <c r="K1978" t="s">
        <v>136</v>
      </c>
      <c r="L1978" t="s">
        <v>373</v>
      </c>
      <c r="M1978" t="s">
        <v>39</v>
      </c>
      <c r="N1978" t="s">
        <v>130</v>
      </c>
      <c r="O1978" t="s">
        <v>51</v>
      </c>
      <c r="P1978" t="s">
        <v>183</v>
      </c>
      <c r="Q1978">
        <v>250</v>
      </c>
      <c r="R1978" t="s">
        <v>55</v>
      </c>
      <c r="S1978" t="s">
        <v>1386</v>
      </c>
      <c r="T1978" t="s">
        <v>26</v>
      </c>
    </row>
    <row r="1979" spans="1:20" x14ac:dyDescent="0.3">
      <c r="A1979" t="s">
        <v>20</v>
      </c>
      <c r="B1979" s="1">
        <v>43592</v>
      </c>
      <c r="C1979">
        <v>16</v>
      </c>
      <c r="D1979" t="s">
        <v>264</v>
      </c>
      <c r="E1979" t="s">
        <v>34</v>
      </c>
      <c r="F1979" t="s">
        <v>208</v>
      </c>
      <c r="G1979">
        <v>67</v>
      </c>
      <c r="H1979">
        <v>68</v>
      </c>
      <c r="I1979">
        <v>63</v>
      </c>
      <c r="J1979" t="s">
        <v>64</v>
      </c>
      <c r="K1979" t="s">
        <v>87</v>
      </c>
      <c r="L1979" t="s">
        <v>345</v>
      </c>
      <c r="M1979" t="s">
        <v>137</v>
      </c>
      <c r="N1979" t="s">
        <v>188</v>
      </c>
      <c r="O1979" t="s">
        <v>137</v>
      </c>
      <c r="P1979" t="s">
        <v>182</v>
      </c>
      <c r="Q1979">
        <v>198</v>
      </c>
      <c r="R1979" t="s">
        <v>289</v>
      </c>
      <c r="S1979" t="s">
        <v>1387</v>
      </c>
      <c r="T1979" t="s">
        <v>26</v>
      </c>
    </row>
    <row r="1980" spans="1:20" x14ac:dyDescent="0.3">
      <c r="A1980" t="s">
        <v>20</v>
      </c>
      <c r="B1980" s="1">
        <v>43592</v>
      </c>
      <c r="C1980">
        <v>19</v>
      </c>
      <c r="D1980" t="s">
        <v>220</v>
      </c>
      <c r="E1980" t="s">
        <v>291</v>
      </c>
      <c r="F1980" t="s">
        <v>48</v>
      </c>
      <c r="G1980">
        <v>62</v>
      </c>
      <c r="H1980">
        <v>73</v>
      </c>
      <c r="I1980">
        <v>62</v>
      </c>
      <c r="J1980" t="s">
        <v>345</v>
      </c>
      <c r="K1980" t="s">
        <v>121</v>
      </c>
      <c r="L1980" t="s">
        <v>345</v>
      </c>
      <c r="M1980" t="s">
        <v>39</v>
      </c>
      <c r="N1980" t="s">
        <v>140</v>
      </c>
      <c r="O1980" t="s">
        <v>197</v>
      </c>
      <c r="P1980" t="s">
        <v>30</v>
      </c>
      <c r="Q1980">
        <v>218</v>
      </c>
      <c r="R1980" t="s">
        <v>476</v>
      </c>
      <c r="S1980" t="s">
        <v>1388</v>
      </c>
      <c r="T1980" t="s">
        <v>26</v>
      </c>
    </row>
    <row r="1981" spans="1:20" x14ac:dyDescent="0.3">
      <c r="A1981" t="s">
        <v>20</v>
      </c>
      <c r="B1981" s="1">
        <v>43592</v>
      </c>
      <c r="C1981">
        <v>20</v>
      </c>
      <c r="D1981" t="s">
        <v>27</v>
      </c>
      <c r="E1981" t="s">
        <v>220</v>
      </c>
      <c r="F1981" t="s">
        <v>215</v>
      </c>
      <c r="G1981">
        <v>73</v>
      </c>
      <c r="H1981">
        <v>73</v>
      </c>
      <c r="I1981">
        <v>62</v>
      </c>
      <c r="J1981" t="s">
        <v>63</v>
      </c>
      <c r="K1981" t="s">
        <v>87</v>
      </c>
      <c r="L1981" t="s">
        <v>361</v>
      </c>
      <c r="M1981" t="s">
        <v>52</v>
      </c>
      <c r="N1981" t="s">
        <v>52</v>
      </c>
      <c r="O1981" t="s">
        <v>197</v>
      </c>
      <c r="P1981" t="s">
        <v>86</v>
      </c>
      <c r="Q1981">
        <v>229</v>
      </c>
      <c r="R1981" t="s">
        <v>259</v>
      </c>
      <c r="S1981" t="s">
        <v>1389</v>
      </c>
      <c r="T1981" t="s">
        <v>26</v>
      </c>
    </row>
    <row r="1982" spans="1:20" x14ac:dyDescent="0.3">
      <c r="A1982" t="s">
        <v>20</v>
      </c>
      <c r="B1982" s="1">
        <v>43592</v>
      </c>
      <c r="C1982">
        <v>21</v>
      </c>
      <c r="D1982" t="s">
        <v>219</v>
      </c>
      <c r="E1982" t="s">
        <v>27</v>
      </c>
      <c r="F1982" t="s">
        <v>261</v>
      </c>
      <c r="G1982">
        <v>73</v>
      </c>
      <c r="H1982">
        <v>75</v>
      </c>
      <c r="I1982">
        <v>71</v>
      </c>
      <c r="J1982" t="s">
        <v>109</v>
      </c>
      <c r="K1982" t="s">
        <v>136</v>
      </c>
      <c r="L1982" t="s">
        <v>64</v>
      </c>
      <c r="M1982" t="s">
        <v>190</v>
      </c>
      <c r="N1982" t="s">
        <v>190</v>
      </c>
      <c r="O1982" t="s">
        <v>52</v>
      </c>
      <c r="P1982" t="s">
        <v>134</v>
      </c>
      <c r="Q1982">
        <v>228</v>
      </c>
      <c r="R1982" t="s">
        <v>198</v>
      </c>
      <c r="S1982" t="s">
        <v>1390</v>
      </c>
      <c r="T1982" t="s">
        <v>26</v>
      </c>
    </row>
    <row r="1983" spans="1:20" x14ac:dyDescent="0.3">
      <c r="A1983" t="s">
        <v>20</v>
      </c>
      <c r="B1983" s="1">
        <v>43592</v>
      </c>
      <c r="C1983">
        <v>22</v>
      </c>
      <c r="D1983" t="s">
        <v>108</v>
      </c>
      <c r="E1983" t="s">
        <v>219</v>
      </c>
      <c r="F1983" t="s">
        <v>71</v>
      </c>
      <c r="G1983">
        <v>92</v>
      </c>
      <c r="H1983">
        <v>93</v>
      </c>
      <c r="I1983">
        <v>73</v>
      </c>
      <c r="J1983" t="s">
        <v>79</v>
      </c>
      <c r="K1983" t="s">
        <v>58</v>
      </c>
      <c r="L1983" t="s">
        <v>89</v>
      </c>
      <c r="M1983" t="s">
        <v>123</v>
      </c>
      <c r="N1983" t="s">
        <v>123</v>
      </c>
      <c r="O1983" t="s">
        <v>190</v>
      </c>
      <c r="P1983" t="s">
        <v>182</v>
      </c>
      <c r="Q1983">
        <v>220</v>
      </c>
      <c r="R1983" t="s">
        <v>343</v>
      </c>
      <c r="S1983" t="s">
        <v>1391</v>
      </c>
      <c r="T1983" t="s">
        <v>471</v>
      </c>
    </row>
    <row r="1984" spans="1:20" x14ac:dyDescent="0.3">
      <c r="A1984" t="s">
        <v>20</v>
      </c>
      <c r="B1984" s="1">
        <v>43592</v>
      </c>
      <c r="C1984">
        <v>23</v>
      </c>
      <c r="D1984" t="s">
        <v>157</v>
      </c>
      <c r="E1984" t="s">
        <v>356</v>
      </c>
      <c r="F1984" t="s">
        <v>108</v>
      </c>
      <c r="G1984">
        <v>92</v>
      </c>
      <c r="H1984">
        <v>92</v>
      </c>
      <c r="I1984">
        <v>92</v>
      </c>
      <c r="J1984" t="s">
        <v>88</v>
      </c>
      <c r="K1984" t="s">
        <v>118</v>
      </c>
      <c r="L1984" t="s">
        <v>79</v>
      </c>
      <c r="M1984" t="s">
        <v>141</v>
      </c>
      <c r="N1984" t="s">
        <v>141</v>
      </c>
      <c r="O1984" t="s">
        <v>123</v>
      </c>
      <c r="P1984" t="s">
        <v>70</v>
      </c>
      <c r="Q1984">
        <v>167</v>
      </c>
      <c r="R1984" t="s">
        <v>259</v>
      </c>
      <c r="S1984" t="e" vm="11">
        <f>_FV(-1,"66")</f>
        <v>#VALUE!</v>
      </c>
      <c r="T1984" t="s">
        <v>124</v>
      </c>
    </row>
    <row r="1985" spans="1:20" x14ac:dyDescent="0.3">
      <c r="A1985" t="s">
        <v>20</v>
      </c>
      <c r="B1985" s="1">
        <v>43592</v>
      </c>
      <c r="C1985">
        <v>0</v>
      </c>
      <c r="D1985" t="s">
        <v>114</v>
      </c>
      <c r="E1985" t="s">
        <v>272</v>
      </c>
      <c r="F1985" t="s">
        <v>72</v>
      </c>
      <c r="G1985">
        <v>91</v>
      </c>
      <c r="H1985">
        <v>91</v>
      </c>
      <c r="I1985">
        <v>90</v>
      </c>
      <c r="J1985" t="s">
        <v>136</v>
      </c>
      <c r="K1985" t="s">
        <v>136</v>
      </c>
      <c r="L1985" t="s">
        <v>109</v>
      </c>
      <c r="M1985" t="s">
        <v>23</v>
      </c>
      <c r="N1985" t="s">
        <v>23</v>
      </c>
      <c r="O1985" t="s">
        <v>91</v>
      </c>
      <c r="P1985" t="s">
        <v>60</v>
      </c>
      <c r="Q1985">
        <v>170</v>
      </c>
      <c r="R1985" t="s">
        <v>237</v>
      </c>
      <c r="S1985" t="e" vm="50">
        <f>_FV(-2,"88")</f>
        <v>#VALUE!</v>
      </c>
      <c r="T1985" t="s">
        <v>26</v>
      </c>
    </row>
    <row r="1986" spans="1:20" x14ac:dyDescent="0.3">
      <c r="A1986" t="s">
        <v>20</v>
      </c>
      <c r="B1986" s="1">
        <v>43592</v>
      </c>
      <c r="C1986">
        <v>1</v>
      </c>
      <c r="D1986" t="s">
        <v>233</v>
      </c>
      <c r="E1986" t="s">
        <v>233</v>
      </c>
      <c r="F1986" t="s">
        <v>108</v>
      </c>
      <c r="G1986">
        <v>90</v>
      </c>
      <c r="H1986">
        <v>92</v>
      </c>
      <c r="I1986">
        <v>90</v>
      </c>
      <c r="J1986" t="s">
        <v>62</v>
      </c>
      <c r="K1986" t="s">
        <v>62</v>
      </c>
      <c r="L1986" t="s">
        <v>136</v>
      </c>
      <c r="M1986" t="s">
        <v>353</v>
      </c>
      <c r="N1986" t="s">
        <v>282</v>
      </c>
      <c r="O1986" t="s">
        <v>23</v>
      </c>
      <c r="P1986" t="s">
        <v>112</v>
      </c>
      <c r="Q1986">
        <v>207</v>
      </c>
      <c r="R1986" t="s">
        <v>125</v>
      </c>
      <c r="S1986" t="e" vm="18">
        <f>_FV(-2,"75")</f>
        <v>#VALUE!</v>
      </c>
      <c r="T1986" t="s">
        <v>270</v>
      </c>
    </row>
    <row r="1987" spans="1:20" x14ac:dyDescent="0.3">
      <c r="A1987" t="s">
        <v>20</v>
      </c>
      <c r="B1987" s="1">
        <v>43592</v>
      </c>
      <c r="C1987">
        <v>2</v>
      </c>
      <c r="D1987" t="s">
        <v>310</v>
      </c>
      <c r="E1987" t="s">
        <v>310</v>
      </c>
      <c r="F1987" t="s">
        <v>233</v>
      </c>
      <c r="G1987">
        <v>85</v>
      </c>
      <c r="H1987">
        <v>90</v>
      </c>
      <c r="I1987">
        <v>84</v>
      </c>
      <c r="J1987" t="s">
        <v>87</v>
      </c>
      <c r="K1987" t="s">
        <v>62</v>
      </c>
      <c r="L1987" t="s">
        <v>73</v>
      </c>
      <c r="M1987" t="s">
        <v>353</v>
      </c>
      <c r="N1987" t="s">
        <v>283</v>
      </c>
      <c r="O1987" t="s">
        <v>308</v>
      </c>
      <c r="P1987" t="s">
        <v>112</v>
      </c>
      <c r="Q1987">
        <v>210</v>
      </c>
      <c r="R1987" t="s">
        <v>262</v>
      </c>
      <c r="S1987" t="s">
        <v>1392</v>
      </c>
      <c r="T1987" t="s">
        <v>26</v>
      </c>
    </row>
    <row r="1988" spans="1:20" x14ac:dyDescent="0.3">
      <c r="A1988" t="s">
        <v>20</v>
      </c>
      <c r="B1988" s="1">
        <v>43593</v>
      </c>
      <c r="C1988">
        <v>1</v>
      </c>
      <c r="D1988" t="s">
        <v>114</v>
      </c>
      <c r="E1988" t="s">
        <v>157</v>
      </c>
      <c r="F1988" t="s">
        <v>108</v>
      </c>
      <c r="G1988">
        <v>91</v>
      </c>
      <c r="H1988">
        <v>93</v>
      </c>
      <c r="I1988">
        <v>90</v>
      </c>
      <c r="J1988" t="s">
        <v>136</v>
      </c>
      <c r="K1988" t="s">
        <v>95</v>
      </c>
      <c r="L1988" t="s">
        <v>87</v>
      </c>
      <c r="M1988" t="s">
        <v>311</v>
      </c>
      <c r="N1988" t="s">
        <v>311</v>
      </c>
      <c r="O1988" t="s">
        <v>244</v>
      </c>
      <c r="P1988" t="s">
        <v>60</v>
      </c>
      <c r="Q1988">
        <v>171</v>
      </c>
      <c r="R1988" t="s">
        <v>354</v>
      </c>
      <c r="S1988" t="s">
        <v>1393</v>
      </c>
      <c r="T1988" t="s">
        <v>26</v>
      </c>
    </row>
    <row r="1989" spans="1:20" x14ac:dyDescent="0.3">
      <c r="A1989" t="s">
        <v>20</v>
      </c>
      <c r="B1989" s="1">
        <v>43593</v>
      </c>
      <c r="C1989">
        <v>2</v>
      </c>
      <c r="D1989" t="s">
        <v>149</v>
      </c>
      <c r="E1989" t="s">
        <v>272</v>
      </c>
      <c r="F1989" t="s">
        <v>149</v>
      </c>
      <c r="G1989">
        <v>91</v>
      </c>
      <c r="H1989">
        <v>91</v>
      </c>
      <c r="I1989">
        <v>89</v>
      </c>
      <c r="J1989" t="s">
        <v>109</v>
      </c>
      <c r="K1989" t="s">
        <v>136</v>
      </c>
      <c r="L1989" t="s">
        <v>109</v>
      </c>
      <c r="M1989" t="s">
        <v>329</v>
      </c>
      <c r="N1989" t="s">
        <v>273</v>
      </c>
      <c r="O1989" t="s">
        <v>311</v>
      </c>
      <c r="P1989" t="s">
        <v>268</v>
      </c>
      <c r="Q1989">
        <v>176</v>
      </c>
      <c r="R1989" t="s">
        <v>84</v>
      </c>
      <c r="S1989" t="e" vm="84">
        <f>_FV(0,"81")</f>
        <v>#VALUE!</v>
      </c>
      <c r="T1989" t="s">
        <v>67</v>
      </c>
    </row>
    <row r="1990" spans="1:20" x14ac:dyDescent="0.3">
      <c r="A1990" t="s">
        <v>20</v>
      </c>
      <c r="B1990" s="1">
        <v>43593</v>
      </c>
      <c r="C1990">
        <v>3</v>
      </c>
      <c r="D1990" t="s">
        <v>22</v>
      </c>
      <c r="E1990" t="s">
        <v>149</v>
      </c>
      <c r="F1990" t="s">
        <v>22</v>
      </c>
      <c r="G1990">
        <v>93</v>
      </c>
      <c r="H1990">
        <v>93</v>
      </c>
      <c r="I1990">
        <v>91</v>
      </c>
      <c r="J1990" t="s">
        <v>99</v>
      </c>
      <c r="K1990" t="s">
        <v>80</v>
      </c>
      <c r="L1990" t="s">
        <v>99</v>
      </c>
      <c r="M1990" t="s">
        <v>273</v>
      </c>
      <c r="N1990" t="s">
        <v>353</v>
      </c>
      <c r="O1990" t="s">
        <v>276</v>
      </c>
      <c r="P1990" t="s">
        <v>104</v>
      </c>
      <c r="Q1990">
        <v>183</v>
      </c>
      <c r="R1990" t="s">
        <v>252</v>
      </c>
      <c r="S1990" t="s">
        <v>1394</v>
      </c>
      <c r="T1990" t="s">
        <v>1395</v>
      </c>
    </row>
    <row r="1991" spans="1:20" x14ac:dyDescent="0.3">
      <c r="A1991" t="s">
        <v>20</v>
      </c>
      <c r="B1991" s="1">
        <v>43593</v>
      </c>
      <c r="C1991">
        <v>22</v>
      </c>
      <c r="D1991" t="s">
        <v>202</v>
      </c>
      <c r="E1991" t="s">
        <v>229</v>
      </c>
      <c r="F1991" t="s">
        <v>195</v>
      </c>
      <c r="G1991">
        <v>76</v>
      </c>
      <c r="H1991">
        <v>80</v>
      </c>
      <c r="I1991">
        <v>75</v>
      </c>
      <c r="J1991" t="s">
        <v>100</v>
      </c>
      <c r="K1991" t="s">
        <v>80</v>
      </c>
      <c r="L1991" t="s">
        <v>49</v>
      </c>
      <c r="M1991" t="s">
        <v>59</v>
      </c>
      <c r="N1991" t="s">
        <v>59</v>
      </c>
      <c r="O1991" t="s">
        <v>51</v>
      </c>
      <c r="P1991" t="s">
        <v>134</v>
      </c>
      <c r="Q1991">
        <v>267</v>
      </c>
      <c r="R1991" t="s">
        <v>168</v>
      </c>
      <c r="S1991" t="s">
        <v>1396</v>
      </c>
      <c r="T1991" t="s">
        <v>26</v>
      </c>
    </row>
    <row r="1992" spans="1:20" x14ac:dyDescent="0.3">
      <c r="A1992" t="s">
        <v>20</v>
      </c>
      <c r="B1992" s="1">
        <v>43593</v>
      </c>
      <c r="C1992">
        <v>4</v>
      </c>
      <c r="D1992" t="s">
        <v>136</v>
      </c>
      <c r="E1992" t="s">
        <v>79</v>
      </c>
      <c r="F1992" t="s">
        <v>63</v>
      </c>
      <c r="G1992">
        <v>94</v>
      </c>
      <c r="H1992">
        <v>94</v>
      </c>
      <c r="I1992">
        <v>93</v>
      </c>
      <c r="J1992" t="s">
        <v>81</v>
      </c>
      <c r="K1992" t="s">
        <v>28</v>
      </c>
      <c r="L1992" t="s">
        <v>89</v>
      </c>
      <c r="M1992" t="s">
        <v>311</v>
      </c>
      <c r="N1992" t="s">
        <v>273</v>
      </c>
      <c r="O1992" t="s">
        <v>311</v>
      </c>
      <c r="P1992" t="s">
        <v>101</v>
      </c>
      <c r="Q1992">
        <v>207</v>
      </c>
      <c r="R1992" t="s">
        <v>248</v>
      </c>
      <c r="S1992" t="e" vm="81">
        <f>_FV(0,"62")</f>
        <v>#VALUE!</v>
      </c>
      <c r="T1992" t="s">
        <v>299</v>
      </c>
    </row>
    <row r="1993" spans="1:20" x14ac:dyDescent="0.3">
      <c r="A1993" t="s">
        <v>20</v>
      </c>
      <c r="B1993" s="1">
        <v>43593</v>
      </c>
      <c r="C1993">
        <v>5</v>
      </c>
      <c r="D1993" t="s">
        <v>58</v>
      </c>
      <c r="E1993" t="s">
        <v>62</v>
      </c>
      <c r="F1993" t="s">
        <v>136</v>
      </c>
      <c r="G1993">
        <v>94</v>
      </c>
      <c r="H1993">
        <v>94</v>
      </c>
      <c r="I1993">
        <v>94</v>
      </c>
      <c r="J1993" t="s">
        <v>119</v>
      </c>
      <c r="K1993" t="s">
        <v>73</v>
      </c>
      <c r="L1993" t="s">
        <v>81</v>
      </c>
      <c r="M1993" t="s">
        <v>91</v>
      </c>
      <c r="N1993" t="s">
        <v>311</v>
      </c>
      <c r="O1993" t="s">
        <v>188</v>
      </c>
      <c r="P1993" t="s">
        <v>115</v>
      </c>
      <c r="Q1993">
        <v>229</v>
      </c>
      <c r="R1993" t="s">
        <v>207</v>
      </c>
      <c r="S1993" t="e" vm="30">
        <f>_FV(-1,"36")</f>
        <v>#VALUE!</v>
      </c>
      <c r="T1993" t="s">
        <v>241</v>
      </c>
    </row>
    <row r="1994" spans="1:20" x14ac:dyDescent="0.3">
      <c r="A1994" t="s">
        <v>20</v>
      </c>
      <c r="B1994" s="1">
        <v>43593</v>
      </c>
      <c r="C1994">
        <v>12</v>
      </c>
      <c r="D1994" t="s">
        <v>236</v>
      </c>
      <c r="E1994" t="s">
        <v>236</v>
      </c>
      <c r="F1994" t="s">
        <v>88</v>
      </c>
      <c r="G1994">
        <v>91</v>
      </c>
      <c r="H1994">
        <v>95</v>
      </c>
      <c r="I1994">
        <v>91</v>
      </c>
      <c r="J1994" t="s">
        <v>71</v>
      </c>
      <c r="K1994" t="s">
        <v>107</v>
      </c>
      <c r="L1994" t="s">
        <v>80</v>
      </c>
      <c r="M1994" t="s">
        <v>315</v>
      </c>
      <c r="N1994" t="s">
        <v>315</v>
      </c>
      <c r="O1994" t="s">
        <v>193</v>
      </c>
      <c r="P1994" t="s">
        <v>105</v>
      </c>
      <c r="Q1994">
        <v>143</v>
      </c>
      <c r="R1994" t="s">
        <v>24</v>
      </c>
      <c r="S1994" t="s">
        <v>1397</v>
      </c>
      <c r="T1994" t="s">
        <v>26</v>
      </c>
    </row>
    <row r="1995" spans="1:20" x14ac:dyDescent="0.3">
      <c r="A1995" t="s">
        <v>20</v>
      </c>
      <c r="B1995" s="1">
        <v>43593</v>
      </c>
      <c r="C1995">
        <v>6</v>
      </c>
      <c r="D1995" t="s">
        <v>22</v>
      </c>
      <c r="E1995" t="s">
        <v>95</v>
      </c>
      <c r="F1995" t="s">
        <v>109</v>
      </c>
      <c r="G1995">
        <v>94</v>
      </c>
      <c r="H1995">
        <v>94</v>
      </c>
      <c r="I1995">
        <v>94</v>
      </c>
      <c r="J1995" t="s">
        <v>28</v>
      </c>
      <c r="K1995" t="s">
        <v>119</v>
      </c>
      <c r="L1995" t="s">
        <v>49</v>
      </c>
      <c r="M1995" t="s">
        <v>29</v>
      </c>
      <c r="N1995" t="s">
        <v>193</v>
      </c>
      <c r="O1995" t="s">
        <v>29</v>
      </c>
      <c r="P1995" t="s">
        <v>268</v>
      </c>
      <c r="Q1995">
        <v>43</v>
      </c>
      <c r="R1995" t="s">
        <v>212</v>
      </c>
      <c r="S1995" t="e" vm="62">
        <f>_FV(0,"87")</f>
        <v>#VALUE!</v>
      </c>
      <c r="T1995" t="s">
        <v>393</v>
      </c>
    </row>
    <row r="1996" spans="1:20" x14ac:dyDescent="0.3">
      <c r="A1996" t="s">
        <v>20</v>
      </c>
      <c r="B1996" s="1">
        <v>43593</v>
      </c>
      <c r="C1996">
        <v>7</v>
      </c>
      <c r="D1996" t="s">
        <v>87</v>
      </c>
      <c r="E1996" t="s">
        <v>95</v>
      </c>
      <c r="F1996" t="s">
        <v>87</v>
      </c>
      <c r="G1996">
        <v>94</v>
      </c>
      <c r="H1996">
        <v>94</v>
      </c>
      <c r="I1996">
        <v>94</v>
      </c>
      <c r="J1996" t="s">
        <v>100</v>
      </c>
      <c r="K1996" t="s">
        <v>73</v>
      </c>
      <c r="L1996" t="s">
        <v>100</v>
      </c>
      <c r="M1996" t="s">
        <v>142</v>
      </c>
      <c r="N1996" t="s">
        <v>29</v>
      </c>
      <c r="O1996" t="s">
        <v>96</v>
      </c>
      <c r="P1996" t="s">
        <v>101</v>
      </c>
      <c r="Q1996">
        <v>239</v>
      </c>
      <c r="R1996" t="s">
        <v>280</v>
      </c>
      <c r="S1996" t="e" vm="76">
        <f>_FV(0,"61")</f>
        <v>#VALUE!</v>
      </c>
      <c r="T1996" t="s">
        <v>77</v>
      </c>
    </row>
    <row r="1997" spans="1:20" x14ac:dyDescent="0.3">
      <c r="A1997" t="s">
        <v>20</v>
      </c>
      <c r="B1997" s="1">
        <v>43593</v>
      </c>
      <c r="C1997">
        <v>23</v>
      </c>
      <c r="D1997" t="s">
        <v>285</v>
      </c>
      <c r="E1997" t="s">
        <v>202</v>
      </c>
      <c r="F1997" t="s">
        <v>228</v>
      </c>
      <c r="G1997">
        <v>78</v>
      </c>
      <c r="H1997">
        <v>79</v>
      </c>
      <c r="I1997">
        <v>75</v>
      </c>
      <c r="J1997" t="s">
        <v>28</v>
      </c>
      <c r="K1997" t="s">
        <v>64</v>
      </c>
      <c r="L1997" t="s">
        <v>49</v>
      </c>
      <c r="M1997" t="s">
        <v>232</v>
      </c>
      <c r="N1997" t="s">
        <v>232</v>
      </c>
      <c r="O1997" t="s">
        <v>59</v>
      </c>
      <c r="P1997" t="s">
        <v>115</v>
      </c>
      <c r="Q1997">
        <v>255</v>
      </c>
      <c r="R1997" t="s">
        <v>271</v>
      </c>
      <c r="S1997" t="e" vm="70">
        <f>_FV(-2,"80")</f>
        <v>#VALUE!</v>
      </c>
      <c r="T1997" t="s">
        <v>26</v>
      </c>
    </row>
    <row r="1998" spans="1:20" x14ac:dyDescent="0.3">
      <c r="A1998" t="s">
        <v>20</v>
      </c>
      <c r="B1998" s="1">
        <v>43593</v>
      </c>
      <c r="C1998">
        <v>8</v>
      </c>
      <c r="D1998" t="s">
        <v>87</v>
      </c>
      <c r="E1998" t="s">
        <v>87</v>
      </c>
      <c r="F1998" t="s">
        <v>80</v>
      </c>
      <c r="G1998">
        <v>94</v>
      </c>
      <c r="H1998">
        <v>94</v>
      </c>
      <c r="I1998">
        <v>94</v>
      </c>
      <c r="J1998" t="s">
        <v>99</v>
      </c>
      <c r="K1998" t="s">
        <v>99</v>
      </c>
      <c r="L1998" t="s">
        <v>89</v>
      </c>
      <c r="M1998" t="s">
        <v>142</v>
      </c>
      <c r="N1998" t="s">
        <v>142</v>
      </c>
      <c r="O1998" t="s">
        <v>82</v>
      </c>
      <c r="P1998" t="s">
        <v>133</v>
      </c>
      <c r="Q1998">
        <v>146</v>
      </c>
      <c r="R1998" t="s">
        <v>280</v>
      </c>
      <c r="S1998" t="e" vm="98">
        <f>_FV(0,"83")</f>
        <v>#VALUE!</v>
      </c>
      <c r="T1998" t="s">
        <v>67</v>
      </c>
    </row>
    <row r="1999" spans="1:20" x14ac:dyDescent="0.3">
      <c r="A1999" t="s">
        <v>20</v>
      </c>
      <c r="B1999" s="1">
        <v>43593</v>
      </c>
      <c r="C1999">
        <v>9</v>
      </c>
      <c r="D1999" t="s">
        <v>63</v>
      </c>
      <c r="E1999" t="s">
        <v>87</v>
      </c>
      <c r="F1999" t="s">
        <v>80</v>
      </c>
      <c r="G1999">
        <v>95</v>
      </c>
      <c r="H1999">
        <v>95</v>
      </c>
      <c r="I1999">
        <v>94</v>
      </c>
      <c r="J1999" t="s">
        <v>99</v>
      </c>
      <c r="K1999" t="s">
        <v>81</v>
      </c>
      <c r="L1999" t="s">
        <v>100</v>
      </c>
      <c r="M1999" t="s">
        <v>29</v>
      </c>
      <c r="N1999" t="s">
        <v>90</v>
      </c>
      <c r="O1999" t="s">
        <v>142</v>
      </c>
      <c r="P1999" t="s">
        <v>111</v>
      </c>
      <c r="Q1999">
        <v>92</v>
      </c>
      <c r="R1999" t="s">
        <v>30</v>
      </c>
      <c r="S1999" t="e" vm="100">
        <f>_FV(-1,"03")</f>
        <v>#VALUE!</v>
      </c>
      <c r="T1999" t="s">
        <v>910</v>
      </c>
    </row>
    <row r="2000" spans="1:20" x14ac:dyDescent="0.3">
      <c r="A2000" t="s">
        <v>20</v>
      </c>
      <c r="B2000" s="1">
        <v>43593</v>
      </c>
      <c r="C2000">
        <v>10</v>
      </c>
      <c r="D2000" t="s">
        <v>79</v>
      </c>
      <c r="E2000" t="s">
        <v>79</v>
      </c>
      <c r="F2000" t="s">
        <v>63</v>
      </c>
      <c r="G2000">
        <v>95</v>
      </c>
      <c r="H2000">
        <v>95</v>
      </c>
      <c r="I2000">
        <v>95</v>
      </c>
      <c r="J2000" t="s">
        <v>64</v>
      </c>
      <c r="K2000" t="s">
        <v>64</v>
      </c>
      <c r="L2000" t="s">
        <v>100</v>
      </c>
      <c r="M2000" t="s">
        <v>122</v>
      </c>
      <c r="N2000" t="s">
        <v>122</v>
      </c>
      <c r="O2000" t="s">
        <v>142</v>
      </c>
      <c r="P2000" t="s">
        <v>67</v>
      </c>
      <c r="Q2000">
        <v>123</v>
      </c>
      <c r="R2000" t="s">
        <v>97</v>
      </c>
      <c r="S2000" t="s">
        <v>1398</v>
      </c>
      <c r="T2000" t="s">
        <v>270</v>
      </c>
    </row>
    <row r="2001" spans="1:20" x14ac:dyDescent="0.3">
      <c r="A2001" t="s">
        <v>20</v>
      </c>
      <c r="B2001" s="1">
        <v>43593</v>
      </c>
      <c r="C2001">
        <v>11</v>
      </c>
      <c r="D2001" t="s">
        <v>148</v>
      </c>
      <c r="E2001" t="s">
        <v>148</v>
      </c>
      <c r="F2001" t="s">
        <v>79</v>
      </c>
      <c r="G2001">
        <v>95</v>
      </c>
      <c r="H2001">
        <v>95</v>
      </c>
      <c r="I2001">
        <v>95</v>
      </c>
      <c r="J2001" t="s">
        <v>63</v>
      </c>
      <c r="K2001" t="s">
        <v>63</v>
      </c>
      <c r="L2001" t="s">
        <v>119</v>
      </c>
      <c r="M2001" t="s">
        <v>193</v>
      </c>
      <c r="N2001" t="s">
        <v>193</v>
      </c>
      <c r="O2001" t="s">
        <v>122</v>
      </c>
      <c r="P2001" t="s">
        <v>83</v>
      </c>
      <c r="Q2001">
        <v>114</v>
      </c>
      <c r="R2001" t="s">
        <v>127</v>
      </c>
      <c r="S2001" t="s">
        <v>1399</v>
      </c>
      <c r="T2001" t="s">
        <v>26</v>
      </c>
    </row>
    <row r="2002" spans="1:20" x14ac:dyDescent="0.3">
      <c r="A2002" t="s">
        <v>20</v>
      </c>
      <c r="B2002" s="1">
        <v>43593</v>
      </c>
      <c r="C2002">
        <v>13</v>
      </c>
      <c r="D2002" t="s">
        <v>281</v>
      </c>
      <c r="E2002" t="s">
        <v>256</v>
      </c>
      <c r="F2002" t="s">
        <v>236</v>
      </c>
      <c r="G2002">
        <v>75</v>
      </c>
      <c r="H2002">
        <v>92</v>
      </c>
      <c r="I2002">
        <v>75</v>
      </c>
      <c r="J2002" t="s">
        <v>64</v>
      </c>
      <c r="K2002" t="s">
        <v>108</v>
      </c>
      <c r="L2002" t="s">
        <v>64</v>
      </c>
      <c r="M2002" t="s">
        <v>245</v>
      </c>
      <c r="N2002" t="s">
        <v>245</v>
      </c>
      <c r="O2002" t="s">
        <v>315</v>
      </c>
      <c r="P2002" t="s">
        <v>86</v>
      </c>
      <c r="Q2002">
        <v>190</v>
      </c>
      <c r="R2002" t="s">
        <v>207</v>
      </c>
      <c r="S2002" t="s">
        <v>1400</v>
      </c>
      <c r="T2002" t="s">
        <v>26</v>
      </c>
    </row>
    <row r="2003" spans="1:20" x14ac:dyDescent="0.3">
      <c r="A2003" t="s">
        <v>20</v>
      </c>
      <c r="B2003" s="1">
        <v>43593</v>
      </c>
      <c r="C2003">
        <v>14</v>
      </c>
      <c r="D2003" t="s">
        <v>57</v>
      </c>
      <c r="E2003" t="s">
        <v>250</v>
      </c>
      <c r="F2003" t="s">
        <v>302</v>
      </c>
      <c r="G2003">
        <v>72</v>
      </c>
      <c r="H2003">
        <v>77</v>
      </c>
      <c r="I2003">
        <v>71</v>
      </c>
      <c r="J2003" t="s">
        <v>81</v>
      </c>
      <c r="K2003" t="s">
        <v>136</v>
      </c>
      <c r="L2003" t="s">
        <v>49</v>
      </c>
      <c r="M2003" t="s">
        <v>193</v>
      </c>
      <c r="N2003" t="s">
        <v>245</v>
      </c>
      <c r="O2003" t="s">
        <v>193</v>
      </c>
      <c r="P2003" t="s">
        <v>77</v>
      </c>
      <c r="Q2003">
        <v>221</v>
      </c>
      <c r="R2003" t="s">
        <v>145</v>
      </c>
      <c r="S2003" t="s">
        <v>1401</v>
      </c>
      <c r="T2003" t="s">
        <v>26</v>
      </c>
    </row>
    <row r="2004" spans="1:20" x14ac:dyDescent="0.3">
      <c r="A2004" t="s">
        <v>20</v>
      </c>
      <c r="B2004" s="1">
        <v>43593</v>
      </c>
      <c r="C2004">
        <v>16</v>
      </c>
      <c r="D2004" t="s">
        <v>208</v>
      </c>
      <c r="E2004" t="s">
        <v>220</v>
      </c>
      <c r="F2004" t="s">
        <v>247</v>
      </c>
      <c r="G2004">
        <v>67</v>
      </c>
      <c r="H2004">
        <v>73</v>
      </c>
      <c r="I2004">
        <v>66</v>
      </c>
      <c r="J2004" t="s">
        <v>81</v>
      </c>
      <c r="K2004" t="s">
        <v>88</v>
      </c>
      <c r="L2004" t="s">
        <v>100</v>
      </c>
      <c r="M2004" t="s">
        <v>227</v>
      </c>
      <c r="N2004" t="s">
        <v>122</v>
      </c>
      <c r="O2004" t="s">
        <v>227</v>
      </c>
      <c r="P2004" t="s">
        <v>92</v>
      </c>
      <c r="Q2004">
        <v>187</v>
      </c>
      <c r="R2004" t="s">
        <v>217</v>
      </c>
      <c r="S2004" t="s">
        <v>1402</v>
      </c>
      <c r="T2004" t="s">
        <v>26</v>
      </c>
    </row>
    <row r="2005" spans="1:20" x14ac:dyDescent="0.3">
      <c r="A2005" t="s">
        <v>20</v>
      </c>
      <c r="B2005" s="1">
        <v>43593</v>
      </c>
      <c r="C2005">
        <v>15</v>
      </c>
      <c r="D2005" t="s">
        <v>243</v>
      </c>
      <c r="E2005" t="s">
        <v>201</v>
      </c>
      <c r="F2005" t="s">
        <v>57</v>
      </c>
      <c r="G2005">
        <v>71</v>
      </c>
      <c r="H2005">
        <v>73</v>
      </c>
      <c r="I2005">
        <v>67</v>
      </c>
      <c r="J2005" t="s">
        <v>73</v>
      </c>
      <c r="K2005" t="s">
        <v>58</v>
      </c>
      <c r="L2005" t="s">
        <v>36</v>
      </c>
      <c r="M2005" t="s">
        <v>122</v>
      </c>
      <c r="N2005" t="s">
        <v>193</v>
      </c>
      <c r="O2005" t="s">
        <v>122</v>
      </c>
      <c r="P2005" t="s">
        <v>127</v>
      </c>
      <c r="Q2005">
        <v>211</v>
      </c>
      <c r="R2005" t="s">
        <v>145</v>
      </c>
      <c r="S2005" t="s">
        <v>692</v>
      </c>
      <c r="T2005" t="s">
        <v>26</v>
      </c>
    </row>
    <row r="2006" spans="1:20" x14ac:dyDescent="0.3">
      <c r="A2006" t="s">
        <v>20</v>
      </c>
      <c r="B2006" s="1">
        <v>43593</v>
      </c>
      <c r="C2006">
        <v>17</v>
      </c>
      <c r="D2006" t="s">
        <v>392</v>
      </c>
      <c r="E2006" t="s">
        <v>317</v>
      </c>
      <c r="F2006" t="s">
        <v>200</v>
      </c>
      <c r="G2006">
        <v>65</v>
      </c>
      <c r="H2006">
        <v>69</v>
      </c>
      <c r="I2006">
        <v>64</v>
      </c>
      <c r="J2006" t="s">
        <v>64</v>
      </c>
      <c r="K2006" t="s">
        <v>136</v>
      </c>
      <c r="L2006" t="s">
        <v>89</v>
      </c>
      <c r="M2006" t="s">
        <v>52</v>
      </c>
      <c r="N2006" t="s">
        <v>227</v>
      </c>
      <c r="O2006" t="s">
        <v>52</v>
      </c>
      <c r="P2006" t="s">
        <v>173</v>
      </c>
      <c r="Q2006">
        <v>200</v>
      </c>
      <c r="R2006" t="s">
        <v>217</v>
      </c>
      <c r="S2006" t="s">
        <v>1403</v>
      </c>
      <c r="T2006" t="s">
        <v>26</v>
      </c>
    </row>
    <row r="2007" spans="1:20" x14ac:dyDescent="0.3">
      <c r="A2007" t="s">
        <v>20</v>
      </c>
      <c r="B2007" s="1">
        <v>43593</v>
      </c>
      <c r="C2007">
        <v>18</v>
      </c>
      <c r="D2007" t="s">
        <v>201</v>
      </c>
      <c r="E2007" t="s">
        <v>34</v>
      </c>
      <c r="F2007" t="s">
        <v>48</v>
      </c>
      <c r="G2007">
        <v>65</v>
      </c>
      <c r="H2007">
        <v>70</v>
      </c>
      <c r="I2007">
        <v>63</v>
      </c>
      <c r="J2007" t="s">
        <v>99</v>
      </c>
      <c r="K2007" t="s">
        <v>58</v>
      </c>
      <c r="L2007" t="s">
        <v>36</v>
      </c>
      <c r="M2007" t="s">
        <v>197</v>
      </c>
      <c r="N2007" t="s">
        <v>298</v>
      </c>
      <c r="O2007" t="s">
        <v>197</v>
      </c>
      <c r="P2007" t="s">
        <v>134</v>
      </c>
      <c r="Q2007">
        <v>201</v>
      </c>
      <c r="R2007" t="s">
        <v>160</v>
      </c>
      <c r="S2007" t="s">
        <v>1265</v>
      </c>
      <c r="T2007" t="s">
        <v>26</v>
      </c>
    </row>
    <row r="2008" spans="1:20" x14ac:dyDescent="0.3">
      <c r="A2008" t="s">
        <v>20</v>
      </c>
      <c r="B2008" s="1">
        <v>43593</v>
      </c>
      <c r="C2008">
        <v>19</v>
      </c>
      <c r="D2008" t="s">
        <v>275</v>
      </c>
      <c r="E2008" t="s">
        <v>317</v>
      </c>
      <c r="F2008" t="s">
        <v>275</v>
      </c>
      <c r="G2008">
        <v>76</v>
      </c>
      <c r="H2008">
        <v>76</v>
      </c>
      <c r="I2008">
        <v>62</v>
      </c>
      <c r="J2008" t="s">
        <v>87</v>
      </c>
      <c r="K2008" t="s">
        <v>87</v>
      </c>
      <c r="L2008" t="s">
        <v>345</v>
      </c>
      <c r="M2008" t="s">
        <v>197</v>
      </c>
      <c r="N2008" t="s">
        <v>197</v>
      </c>
      <c r="O2008" t="s">
        <v>153</v>
      </c>
      <c r="P2008" t="s">
        <v>271</v>
      </c>
      <c r="Q2008">
        <v>278</v>
      </c>
      <c r="R2008" t="s">
        <v>262</v>
      </c>
      <c r="S2008" t="s">
        <v>1404</v>
      </c>
      <c r="T2008" t="s">
        <v>26</v>
      </c>
    </row>
    <row r="2009" spans="1:20" x14ac:dyDescent="0.3">
      <c r="A2009" t="s">
        <v>20</v>
      </c>
      <c r="B2009" s="1">
        <v>43593</v>
      </c>
      <c r="C2009">
        <v>20</v>
      </c>
      <c r="D2009" t="s">
        <v>206</v>
      </c>
      <c r="E2009" t="s">
        <v>27</v>
      </c>
      <c r="F2009" t="s">
        <v>206</v>
      </c>
      <c r="G2009">
        <v>74</v>
      </c>
      <c r="H2009">
        <v>80</v>
      </c>
      <c r="I2009">
        <v>73</v>
      </c>
      <c r="J2009" t="s">
        <v>100</v>
      </c>
      <c r="K2009" t="s">
        <v>95</v>
      </c>
      <c r="L2009" t="s">
        <v>100</v>
      </c>
      <c r="M2009" t="s">
        <v>51</v>
      </c>
      <c r="N2009" t="s">
        <v>51</v>
      </c>
      <c r="O2009" t="s">
        <v>162</v>
      </c>
      <c r="P2009" t="s">
        <v>182</v>
      </c>
      <c r="Q2009">
        <v>251</v>
      </c>
      <c r="R2009" t="s">
        <v>248</v>
      </c>
      <c r="S2009" t="s">
        <v>1405</v>
      </c>
      <c r="T2009" t="s">
        <v>26</v>
      </c>
    </row>
    <row r="2010" spans="1:20" x14ac:dyDescent="0.3">
      <c r="A2010" t="s">
        <v>20</v>
      </c>
      <c r="B2010" s="1">
        <v>43593</v>
      </c>
      <c r="C2010">
        <v>21</v>
      </c>
      <c r="D2010" t="s">
        <v>229</v>
      </c>
      <c r="E2010" t="s">
        <v>185</v>
      </c>
      <c r="F2010" t="s">
        <v>229</v>
      </c>
      <c r="G2010">
        <v>80</v>
      </c>
      <c r="H2010">
        <v>80</v>
      </c>
      <c r="I2010">
        <v>73</v>
      </c>
      <c r="J2010" t="s">
        <v>80</v>
      </c>
      <c r="K2010" t="s">
        <v>80</v>
      </c>
      <c r="L2010" t="s">
        <v>49</v>
      </c>
      <c r="M2010" t="s">
        <v>51</v>
      </c>
      <c r="N2010" t="s">
        <v>39</v>
      </c>
      <c r="O2010" t="s">
        <v>197</v>
      </c>
      <c r="P2010" t="s">
        <v>68</v>
      </c>
      <c r="Q2010">
        <v>227</v>
      </c>
      <c r="R2010" t="s">
        <v>289</v>
      </c>
      <c r="S2010" t="s">
        <v>1406</v>
      </c>
      <c r="T2010" t="s">
        <v>26</v>
      </c>
    </row>
    <row r="2011" spans="1:20" x14ac:dyDescent="0.3">
      <c r="A2011" t="s">
        <v>20</v>
      </c>
      <c r="B2011" s="1">
        <v>43593</v>
      </c>
      <c r="C2011">
        <v>0</v>
      </c>
      <c r="D2011" t="s">
        <v>272</v>
      </c>
      <c r="E2011" t="s">
        <v>356</v>
      </c>
      <c r="F2011" t="s">
        <v>272</v>
      </c>
      <c r="G2011">
        <v>92</v>
      </c>
      <c r="H2011">
        <v>93</v>
      </c>
      <c r="I2011">
        <v>92</v>
      </c>
      <c r="J2011" t="s">
        <v>95</v>
      </c>
      <c r="K2011" t="s">
        <v>118</v>
      </c>
      <c r="L2011" t="s">
        <v>95</v>
      </c>
      <c r="M2011" t="s">
        <v>244</v>
      </c>
      <c r="N2011" t="s">
        <v>244</v>
      </c>
      <c r="O2011" t="s">
        <v>141</v>
      </c>
      <c r="P2011" t="s">
        <v>115</v>
      </c>
      <c r="Q2011">
        <v>161</v>
      </c>
      <c r="R2011" t="s">
        <v>222</v>
      </c>
      <c r="S2011" t="e" vm="16">
        <f>_FV(-1,"39")</f>
        <v>#VALUE!</v>
      </c>
      <c r="T2011" t="s">
        <v>26</v>
      </c>
    </row>
    <row r="2012" spans="1:20" x14ac:dyDescent="0.3">
      <c r="A2012" t="s">
        <v>20</v>
      </c>
      <c r="B2012" s="1">
        <v>43594</v>
      </c>
      <c r="C2012">
        <v>1</v>
      </c>
      <c r="D2012" t="s">
        <v>285</v>
      </c>
      <c r="E2012" t="s">
        <v>195</v>
      </c>
      <c r="F2012" t="s">
        <v>285</v>
      </c>
      <c r="G2012">
        <v>82</v>
      </c>
      <c r="H2012">
        <v>82</v>
      </c>
      <c r="I2012">
        <v>81</v>
      </c>
      <c r="J2012" t="s">
        <v>136</v>
      </c>
      <c r="K2012" t="s">
        <v>136</v>
      </c>
      <c r="L2012" t="s">
        <v>87</v>
      </c>
      <c r="M2012" t="s">
        <v>150</v>
      </c>
      <c r="N2012" t="s">
        <v>150</v>
      </c>
      <c r="O2012" t="s">
        <v>45</v>
      </c>
      <c r="P2012" t="s">
        <v>176</v>
      </c>
      <c r="Q2012">
        <v>218</v>
      </c>
      <c r="R2012" t="s">
        <v>207</v>
      </c>
      <c r="S2012" t="e" vm="80">
        <f>_FV(-3,"59")</f>
        <v>#VALUE!</v>
      </c>
      <c r="T2012" t="s">
        <v>26</v>
      </c>
    </row>
    <row r="2013" spans="1:20" x14ac:dyDescent="0.3">
      <c r="A2013" t="s">
        <v>20</v>
      </c>
      <c r="B2013" s="1">
        <v>43594</v>
      </c>
      <c r="C2013">
        <v>22</v>
      </c>
      <c r="D2013" t="s">
        <v>192</v>
      </c>
      <c r="E2013" t="s">
        <v>239</v>
      </c>
      <c r="F2013" t="s">
        <v>187</v>
      </c>
      <c r="G2013">
        <v>88</v>
      </c>
      <c r="H2013">
        <v>88</v>
      </c>
      <c r="I2013">
        <v>84</v>
      </c>
      <c r="J2013" t="s">
        <v>95</v>
      </c>
      <c r="K2013" t="s">
        <v>95</v>
      </c>
      <c r="L2013" t="s">
        <v>87</v>
      </c>
      <c r="M2013" t="s">
        <v>175</v>
      </c>
      <c r="N2013" t="s">
        <v>175</v>
      </c>
      <c r="O2013" t="s">
        <v>158</v>
      </c>
      <c r="P2013" t="s">
        <v>97</v>
      </c>
      <c r="Q2013">
        <v>215</v>
      </c>
      <c r="R2013" t="s">
        <v>440</v>
      </c>
      <c r="S2013" s="2">
        <v>2423</v>
      </c>
      <c r="T2013" t="s">
        <v>270</v>
      </c>
    </row>
    <row r="2014" spans="1:20" x14ac:dyDescent="0.3">
      <c r="A2014" t="s">
        <v>20</v>
      </c>
      <c r="B2014" s="1">
        <v>43594</v>
      </c>
      <c r="C2014">
        <v>2</v>
      </c>
      <c r="D2014" t="s">
        <v>333</v>
      </c>
      <c r="E2014" t="s">
        <v>285</v>
      </c>
      <c r="F2014" t="s">
        <v>333</v>
      </c>
      <c r="G2014">
        <v>89</v>
      </c>
      <c r="H2014">
        <v>89</v>
      </c>
      <c r="I2014">
        <v>82</v>
      </c>
      <c r="J2014" t="s">
        <v>22</v>
      </c>
      <c r="K2014" t="s">
        <v>22</v>
      </c>
      <c r="L2014" t="s">
        <v>63</v>
      </c>
      <c r="M2014" t="s">
        <v>137</v>
      </c>
      <c r="N2014" t="s">
        <v>123</v>
      </c>
      <c r="O2014" t="s">
        <v>150</v>
      </c>
      <c r="P2014" t="s">
        <v>67</v>
      </c>
      <c r="Q2014">
        <v>148</v>
      </c>
      <c r="R2014" t="s">
        <v>207</v>
      </c>
      <c r="S2014" t="e" vm="45">
        <f>_FV(-3,"60")</f>
        <v>#VALUE!</v>
      </c>
      <c r="T2014" t="s">
        <v>26</v>
      </c>
    </row>
    <row r="2015" spans="1:20" x14ac:dyDescent="0.3">
      <c r="A2015" t="s">
        <v>20</v>
      </c>
      <c r="B2015" s="1">
        <v>43594</v>
      </c>
      <c r="C2015">
        <v>3</v>
      </c>
      <c r="D2015" t="s">
        <v>272</v>
      </c>
      <c r="E2015" t="s">
        <v>333</v>
      </c>
      <c r="F2015" t="s">
        <v>272</v>
      </c>
      <c r="G2015">
        <v>90</v>
      </c>
      <c r="H2015">
        <v>90</v>
      </c>
      <c r="I2015">
        <v>89</v>
      </c>
      <c r="J2015" t="s">
        <v>63</v>
      </c>
      <c r="K2015" t="s">
        <v>22</v>
      </c>
      <c r="L2015" t="s">
        <v>63</v>
      </c>
      <c r="M2015" t="s">
        <v>137</v>
      </c>
      <c r="N2015" t="s">
        <v>82</v>
      </c>
      <c r="O2015" t="s">
        <v>137</v>
      </c>
      <c r="P2015" t="s">
        <v>70</v>
      </c>
      <c r="Q2015">
        <v>171</v>
      </c>
      <c r="R2015" t="s">
        <v>24</v>
      </c>
      <c r="S2015" t="e" vm="45">
        <f>_FV(-3,"60")</f>
        <v>#VALUE!</v>
      </c>
      <c r="T2015" t="s">
        <v>26</v>
      </c>
    </row>
    <row r="2016" spans="1:20" x14ac:dyDescent="0.3">
      <c r="A2016" t="s">
        <v>20</v>
      </c>
      <c r="B2016" s="1">
        <v>43594</v>
      </c>
      <c r="C2016">
        <v>4</v>
      </c>
      <c r="D2016" t="s">
        <v>72</v>
      </c>
      <c r="E2016" t="s">
        <v>272</v>
      </c>
      <c r="F2016" t="s">
        <v>72</v>
      </c>
      <c r="G2016">
        <v>91</v>
      </c>
      <c r="H2016">
        <v>91</v>
      </c>
      <c r="I2016">
        <v>90</v>
      </c>
      <c r="J2016" t="s">
        <v>80</v>
      </c>
      <c r="K2016" t="s">
        <v>63</v>
      </c>
      <c r="L2016" t="s">
        <v>80</v>
      </c>
      <c r="M2016" t="s">
        <v>254</v>
      </c>
      <c r="N2016" t="s">
        <v>137</v>
      </c>
      <c r="O2016" t="s">
        <v>254</v>
      </c>
      <c r="P2016" t="s">
        <v>105</v>
      </c>
      <c r="Q2016">
        <v>169</v>
      </c>
      <c r="R2016" t="s">
        <v>127</v>
      </c>
      <c r="S2016" t="e" vm="45">
        <f>_FV(-3,"60")</f>
        <v>#VALUE!</v>
      </c>
      <c r="T2016" t="s">
        <v>26</v>
      </c>
    </row>
    <row r="2017" spans="1:20" x14ac:dyDescent="0.3">
      <c r="A2017" t="s">
        <v>20</v>
      </c>
      <c r="B2017" s="1">
        <v>43594</v>
      </c>
      <c r="C2017">
        <v>5</v>
      </c>
      <c r="D2017" t="s">
        <v>107</v>
      </c>
      <c r="E2017" t="s">
        <v>72</v>
      </c>
      <c r="F2017" t="s">
        <v>107</v>
      </c>
      <c r="G2017">
        <v>91</v>
      </c>
      <c r="H2017">
        <v>91</v>
      </c>
      <c r="I2017">
        <v>91</v>
      </c>
      <c r="J2017" t="s">
        <v>63</v>
      </c>
      <c r="K2017" t="s">
        <v>63</v>
      </c>
      <c r="L2017" t="s">
        <v>80</v>
      </c>
      <c r="M2017" t="s">
        <v>66</v>
      </c>
      <c r="N2017" t="s">
        <v>254</v>
      </c>
      <c r="O2017" t="s">
        <v>66</v>
      </c>
      <c r="P2017" t="s">
        <v>133</v>
      </c>
      <c r="Q2017">
        <v>158</v>
      </c>
      <c r="R2017" t="s">
        <v>127</v>
      </c>
      <c r="S2017" t="e" vm="52">
        <f>_FV(-3,"56")</f>
        <v>#VALUE!</v>
      </c>
      <c r="T2017" t="s">
        <v>26</v>
      </c>
    </row>
    <row r="2018" spans="1:20" x14ac:dyDescent="0.3">
      <c r="A2018" t="s">
        <v>20</v>
      </c>
      <c r="B2018" s="1">
        <v>43594</v>
      </c>
      <c r="C2018">
        <v>6</v>
      </c>
      <c r="D2018" t="s">
        <v>71</v>
      </c>
      <c r="E2018" t="s">
        <v>107</v>
      </c>
      <c r="F2018" t="s">
        <v>71</v>
      </c>
      <c r="G2018">
        <v>93</v>
      </c>
      <c r="H2018">
        <v>93</v>
      </c>
      <c r="I2018">
        <v>91</v>
      </c>
      <c r="J2018" t="s">
        <v>80</v>
      </c>
      <c r="K2018" t="s">
        <v>63</v>
      </c>
      <c r="L2018" t="s">
        <v>80</v>
      </c>
      <c r="M2018" t="s">
        <v>181</v>
      </c>
      <c r="N2018" t="s">
        <v>66</v>
      </c>
      <c r="O2018" t="s">
        <v>181</v>
      </c>
      <c r="P2018" t="s">
        <v>105</v>
      </c>
      <c r="Q2018">
        <v>127</v>
      </c>
      <c r="R2018" t="s">
        <v>101</v>
      </c>
      <c r="S2018" t="e" vm="80">
        <f>_FV(-3,"59")</f>
        <v>#VALUE!</v>
      </c>
      <c r="T2018" t="s">
        <v>26</v>
      </c>
    </row>
    <row r="2019" spans="1:20" x14ac:dyDescent="0.3">
      <c r="A2019" t="s">
        <v>20</v>
      </c>
      <c r="B2019" s="1">
        <v>43594</v>
      </c>
      <c r="C2019">
        <v>7</v>
      </c>
      <c r="D2019" t="s">
        <v>118</v>
      </c>
      <c r="E2019" t="s">
        <v>71</v>
      </c>
      <c r="F2019" t="s">
        <v>118</v>
      </c>
      <c r="G2019">
        <v>93</v>
      </c>
      <c r="H2019">
        <v>93</v>
      </c>
      <c r="I2019">
        <v>93</v>
      </c>
      <c r="J2019" t="s">
        <v>109</v>
      </c>
      <c r="K2019" t="s">
        <v>80</v>
      </c>
      <c r="L2019" t="s">
        <v>109</v>
      </c>
      <c r="M2019" t="s">
        <v>298</v>
      </c>
      <c r="N2019" t="s">
        <v>181</v>
      </c>
      <c r="O2019" t="s">
        <v>298</v>
      </c>
      <c r="P2019" t="s">
        <v>67</v>
      </c>
      <c r="Q2019">
        <v>144</v>
      </c>
      <c r="R2019" t="s">
        <v>101</v>
      </c>
      <c r="S2019" t="e" vm="36">
        <f>_FV(-3,"58")</f>
        <v>#VALUE!</v>
      </c>
      <c r="T2019" t="s">
        <v>26</v>
      </c>
    </row>
    <row r="2020" spans="1:20" x14ac:dyDescent="0.3">
      <c r="A2020" t="s">
        <v>20</v>
      </c>
      <c r="B2020" s="1">
        <v>43594</v>
      </c>
      <c r="C2020">
        <v>8</v>
      </c>
      <c r="D2020" t="s">
        <v>118</v>
      </c>
      <c r="E2020" t="s">
        <v>118</v>
      </c>
      <c r="F2020" t="s">
        <v>88</v>
      </c>
      <c r="G2020">
        <v>94</v>
      </c>
      <c r="H2020">
        <v>94</v>
      </c>
      <c r="I2020">
        <v>93</v>
      </c>
      <c r="J2020" t="s">
        <v>109</v>
      </c>
      <c r="K2020" t="s">
        <v>109</v>
      </c>
      <c r="L2020" t="s">
        <v>73</v>
      </c>
      <c r="M2020" t="s">
        <v>59</v>
      </c>
      <c r="N2020" t="s">
        <v>181</v>
      </c>
      <c r="O2020" t="s">
        <v>52</v>
      </c>
      <c r="P2020" t="s">
        <v>133</v>
      </c>
      <c r="Q2020">
        <v>161</v>
      </c>
      <c r="R2020" t="s">
        <v>173</v>
      </c>
      <c r="S2020" t="e" vm="22">
        <f>_FV(-3,"28")</f>
        <v>#VALUE!</v>
      </c>
      <c r="T2020" t="s">
        <v>26</v>
      </c>
    </row>
    <row r="2021" spans="1:20" x14ac:dyDescent="0.3">
      <c r="A2021" t="s">
        <v>20</v>
      </c>
      <c r="B2021" s="1">
        <v>43594</v>
      </c>
      <c r="C2021">
        <v>9</v>
      </c>
      <c r="D2021" t="s">
        <v>118</v>
      </c>
      <c r="E2021" t="s">
        <v>148</v>
      </c>
      <c r="F2021" t="s">
        <v>118</v>
      </c>
      <c r="G2021">
        <v>94</v>
      </c>
      <c r="H2021">
        <v>94</v>
      </c>
      <c r="I2021">
        <v>94</v>
      </c>
      <c r="J2021" t="s">
        <v>109</v>
      </c>
      <c r="K2021" t="s">
        <v>80</v>
      </c>
      <c r="L2021" t="s">
        <v>109</v>
      </c>
      <c r="M2021" t="s">
        <v>190</v>
      </c>
      <c r="N2021" t="s">
        <v>190</v>
      </c>
      <c r="O2021" t="s">
        <v>59</v>
      </c>
      <c r="P2021" t="s">
        <v>111</v>
      </c>
      <c r="Q2021">
        <v>125</v>
      </c>
      <c r="R2021" t="s">
        <v>134</v>
      </c>
      <c r="S2021" t="e" vm="85">
        <f>_FV(-3,"45")</f>
        <v>#VALUE!</v>
      </c>
      <c r="T2021" t="s">
        <v>26</v>
      </c>
    </row>
    <row r="2022" spans="1:20" x14ac:dyDescent="0.3">
      <c r="A2022" t="s">
        <v>20</v>
      </c>
      <c r="B2022" s="1">
        <v>43594</v>
      </c>
      <c r="C2022">
        <v>10</v>
      </c>
      <c r="D2022" t="s">
        <v>71</v>
      </c>
      <c r="E2022" t="s">
        <v>71</v>
      </c>
      <c r="F2022" t="s">
        <v>88</v>
      </c>
      <c r="G2022">
        <v>94</v>
      </c>
      <c r="H2022">
        <v>94</v>
      </c>
      <c r="I2022">
        <v>94</v>
      </c>
      <c r="J2022" t="s">
        <v>87</v>
      </c>
      <c r="K2022" t="s">
        <v>87</v>
      </c>
      <c r="L2022" t="s">
        <v>73</v>
      </c>
      <c r="M2022" t="s">
        <v>66</v>
      </c>
      <c r="N2022" t="s">
        <v>66</v>
      </c>
      <c r="O2022" t="s">
        <v>181</v>
      </c>
      <c r="P2022" t="s">
        <v>70</v>
      </c>
      <c r="Q2022">
        <v>126</v>
      </c>
      <c r="R2022" t="s">
        <v>60</v>
      </c>
      <c r="S2022" t="s">
        <v>1407</v>
      </c>
      <c r="T2022" t="s">
        <v>26</v>
      </c>
    </row>
    <row r="2023" spans="1:20" x14ac:dyDescent="0.3">
      <c r="A2023" t="s">
        <v>20</v>
      </c>
      <c r="B2023" s="1">
        <v>43594</v>
      </c>
      <c r="C2023">
        <v>11</v>
      </c>
      <c r="D2023" t="s">
        <v>302</v>
      </c>
      <c r="E2023" t="s">
        <v>196</v>
      </c>
      <c r="F2023" t="s">
        <v>71</v>
      </c>
      <c r="G2023">
        <v>81</v>
      </c>
      <c r="H2023">
        <v>94</v>
      </c>
      <c r="I2023">
        <v>81</v>
      </c>
      <c r="J2023" t="s">
        <v>22</v>
      </c>
      <c r="K2023" t="s">
        <v>121</v>
      </c>
      <c r="L2023" t="s">
        <v>87</v>
      </c>
      <c r="M2023" t="s">
        <v>227</v>
      </c>
      <c r="N2023" t="s">
        <v>227</v>
      </c>
      <c r="O2023" t="s">
        <v>66</v>
      </c>
      <c r="P2023" t="s">
        <v>268</v>
      </c>
      <c r="Q2023">
        <v>188</v>
      </c>
      <c r="R2023" t="s">
        <v>183</v>
      </c>
      <c r="S2023" t="s">
        <v>1408</v>
      </c>
      <c r="T2023" t="s">
        <v>26</v>
      </c>
    </row>
    <row r="2024" spans="1:20" x14ac:dyDescent="0.3">
      <c r="A2024" t="s">
        <v>20</v>
      </c>
      <c r="B2024" s="1">
        <v>43594</v>
      </c>
      <c r="C2024">
        <v>13</v>
      </c>
      <c r="D2024" t="s">
        <v>205</v>
      </c>
      <c r="E2024" t="s">
        <v>208</v>
      </c>
      <c r="F2024" t="s">
        <v>204</v>
      </c>
      <c r="G2024">
        <v>73</v>
      </c>
      <c r="H2024">
        <v>77</v>
      </c>
      <c r="I2024">
        <v>71</v>
      </c>
      <c r="J2024" t="s">
        <v>22</v>
      </c>
      <c r="K2024" t="s">
        <v>62</v>
      </c>
      <c r="L2024" t="s">
        <v>119</v>
      </c>
      <c r="M2024" t="s">
        <v>142</v>
      </c>
      <c r="N2024" t="s">
        <v>29</v>
      </c>
      <c r="O2024" t="s">
        <v>96</v>
      </c>
      <c r="P2024" t="s">
        <v>92</v>
      </c>
      <c r="Q2024">
        <v>213</v>
      </c>
      <c r="R2024" t="s">
        <v>217</v>
      </c>
      <c r="S2024" t="s">
        <v>1409</v>
      </c>
      <c r="T2024" t="s">
        <v>26</v>
      </c>
    </row>
    <row r="2025" spans="1:20" x14ac:dyDescent="0.3">
      <c r="A2025" t="s">
        <v>20</v>
      </c>
      <c r="B2025" s="1">
        <v>43594</v>
      </c>
      <c r="C2025">
        <v>12</v>
      </c>
      <c r="D2025" t="s">
        <v>219</v>
      </c>
      <c r="E2025" t="s">
        <v>215</v>
      </c>
      <c r="F2025" t="s">
        <v>302</v>
      </c>
      <c r="G2025">
        <v>76</v>
      </c>
      <c r="H2025">
        <v>81</v>
      </c>
      <c r="I2025">
        <v>76</v>
      </c>
      <c r="J2025" t="s">
        <v>22</v>
      </c>
      <c r="K2025" t="s">
        <v>118</v>
      </c>
      <c r="L2025" t="s">
        <v>63</v>
      </c>
      <c r="M2025" t="s">
        <v>96</v>
      </c>
      <c r="N2025" t="s">
        <v>96</v>
      </c>
      <c r="O2025" t="s">
        <v>227</v>
      </c>
      <c r="P2025" t="s">
        <v>68</v>
      </c>
      <c r="Q2025">
        <v>204</v>
      </c>
      <c r="R2025" t="s">
        <v>102</v>
      </c>
      <c r="S2025" t="s">
        <v>1410</v>
      </c>
      <c r="T2025" t="s">
        <v>26</v>
      </c>
    </row>
    <row r="2026" spans="1:20" x14ac:dyDescent="0.3">
      <c r="A2026" t="s">
        <v>20</v>
      </c>
      <c r="B2026" s="1">
        <v>43594</v>
      </c>
      <c r="C2026">
        <v>14</v>
      </c>
      <c r="D2026" t="s">
        <v>205</v>
      </c>
      <c r="E2026" t="s">
        <v>335</v>
      </c>
      <c r="F2026" t="s">
        <v>27</v>
      </c>
      <c r="G2026">
        <v>71</v>
      </c>
      <c r="H2026">
        <v>74</v>
      </c>
      <c r="I2026">
        <v>68</v>
      </c>
      <c r="J2026" t="s">
        <v>63</v>
      </c>
      <c r="K2026" t="s">
        <v>58</v>
      </c>
      <c r="L2026" t="s">
        <v>81</v>
      </c>
      <c r="M2026" t="s">
        <v>209</v>
      </c>
      <c r="N2026" t="s">
        <v>90</v>
      </c>
      <c r="O2026" t="s">
        <v>209</v>
      </c>
      <c r="P2026" t="s">
        <v>116</v>
      </c>
      <c r="Q2026">
        <v>213</v>
      </c>
      <c r="R2026" t="s">
        <v>248</v>
      </c>
      <c r="S2026" t="s">
        <v>1411</v>
      </c>
      <c r="T2026" t="s">
        <v>26</v>
      </c>
    </row>
    <row r="2027" spans="1:20" x14ac:dyDescent="0.3">
      <c r="A2027" t="s">
        <v>20</v>
      </c>
      <c r="B2027" s="1">
        <v>43594</v>
      </c>
      <c r="C2027">
        <v>15</v>
      </c>
      <c r="D2027" t="s">
        <v>392</v>
      </c>
      <c r="E2027" t="s">
        <v>214</v>
      </c>
      <c r="F2027" t="s">
        <v>243</v>
      </c>
      <c r="G2027">
        <v>63</v>
      </c>
      <c r="H2027">
        <v>72</v>
      </c>
      <c r="I2027">
        <v>62</v>
      </c>
      <c r="J2027" t="s">
        <v>100</v>
      </c>
      <c r="K2027" t="s">
        <v>22</v>
      </c>
      <c r="L2027" t="s">
        <v>163</v>
      </c>
      <c r="M2027" t="s">
        <v>254</v>
      </c>
      <c r="N2027" t="s">
        <v>209</v>
      </c>
      <c r="O2027" t="s">
        <v>254</v>
      </c>
      <c r="P2027" t="s">
        <v>112</v>
      </c>
      <c r="Q2027">
        <v>234</v>
      </c>
      <c r="R2027" t="s">
        <v>259</v>
      </c>
      <c r="S2027" t="s">
        <v>1412</v>
      </c>
      <c r="T2027" t="s">
        <v>26</v>
      </c>
    </row>
    <row r="2028" spans="1:20" x14ac:dyDescent="0.3">
      <c r="A2028" t="s">
        <v>20</v>
      </c>
      <c r="B2028" s="1">
        <v>43594</v>
      </c>
      <c r="C2028">
        <v>16</v>
      </c>
      <c r="D2028" t="s">
        <v>385</v>
      </c>
      <c r="E2028" t="s">
        <v>297</v>
      </c>
      <c r="F2028" t="s">
        <v>385</v>
      </c>
      <c r="G2028">
        <v>77</v>
      </c>
      <c r="H2028">
        <v>78</v>
      </c>
      <c r="I2028">
        <v>61</v>
      </c>
      <c r="J2028" t="s">
        <v>136</v>
      </c>
      <c r="K2028" t="s">
        <v>136</v>
      </c>
      <c r="L2028" t="s">
        <v>36</v>
      </c>
      <c r="M2028" t="s">
        <v>130</v>
      </c>
      <c r="N2028" t="s">
        <v>254</v>
      </c>
      <c r="O2028" t="s">
        <v>130</v>
      </c>
      <c r="P2028" t="s">
        <v>154</v>
      </c>
      <c r="Q2028">
        <v>192</v>
      </c>
      <c r="R2028" t="s">
        <v>580</v>
      </c>
      <c r="S2028" t="s">
        <v>902</v>
      </c>
      <c r="T2028" t="s">
        <v>26</v>
      </c>
    </row>
    <row r="2029" spans="1:20" x14ac:dyDescent="0.3">
      <c r="A2029" t="s">
        <v>20</v>
      </c>
      <c r="B2029" s="1">
        <v>43594</v>
      </c>
      <c r="C2029">
        <v>17</v>
      </c>
      <c r="D2029" t="s">
        <v>47</v>
      </c>
      <c r="E2029" t="s">
        <v>214</v>
      </c>
      <c r="F2029" t="s">
        <v>206</v>
      </c>
      <c r="G2029">
        <v>66</v>
      </c>
      <c r="H2029">
        <v>81</v>
      </c>
      <c r="I2029">
        <v>62</v>
      </c>
      <c r="J2029" t="s">
        <v>109</v>
      </c>
      <c r="K2029" t="s">
        <v>118</v>
      </c>
      <c r="L2029" t="s">
        <v>36</v>
      </c>
      <c r="M2029" t="s">
        <v>750</v>
      </c>
      <c r="N2029" t="s">
        <v>130</v>
      </c>
      <c r="O2029" t="s">
        <v>750</v>
      </c>
      <c r="P2029" t="s">
        <v>68</v>
      </c>
      <c r="Q2029">
        <v>203</v>
      </c>
      <c r="R2029" t="s">
        <v>580</v>
      </c>
      <c r="S2029" t="s">
        <v>1065</v>
      </c>
      <c r="T2029" t="s">
        <v>26</v>
      </c>
    </row>
    <row r="2030" spans="1:20" x14ac:dyDescent="0.3">
      <c r="A2030" t="s">
        <v>20</v>
      </c>
      <c r="B2030" s="1">
        <v>43594</v>
      </c>
      <c r="C2030">
        <v>18</v>
      </c>
      <c r="D2030" t="s">
        <v>335</v>
      </c>
      <c r="E2030" t="s">
        <v>415</v>
      </c>
      <c r="F2030" t="s">
        <v>264</v>
      </c>
      <c r="G2030">
        <v>66</v>
      </c>
      <c r="H2030">
        <v>66</v>
      </c>
      <c r="I2030">
        <v>60</v>
      </c>
      <c r="J2030" t="s">
        <v>81</v>
      </c>
      <c r="K2030" t="s">
        <v>80</v>
      </c>
      <c r="L2030" t="s">
        <v>44</v>
      </c>
      <c r="M2030" t="s">
        <v>159</v>
      </c>
      <c r="N2030" t="s">
        <v>750</v>
      </c>
      <c r="O2030" t="s">
        <v>159</v>
      </c>
      <c r="P2030" t="s">
        <v>68</v>
      </c>
      <c r="Q2030">
        <v>204</v>
      </c>
      <c r="R2030" t="s">
        <v>55</v>
      </c>
      <c r="S2030" t="s">
        <v>1413</v>
      </c>
      <c r="T2030" t="s">
        <v>26</v>
      </c>
    </row>
    <row r="2031" spans="1:20" x14ac:dyDescent="0.3">
      <c r="A2031" t="s">
        <v>20</v>
      </c>
      <c r="B2031" s="1">
        <v>43594</v>
      </c>
      <c r="C2031">
        <v>19</v>
      </c>
      <c r="D2031" t="s">
        <v>196</v>
      </c>
      <c r="E2031" t="s">
        <v>335</v>
      </c>
      <c r="F2031" t="s">
        <v>302</v>
      </c>
      <c r="G2031">
        <v>77</v>
      </c>
      <c r="H2031">
        <v>78</v>
      </c>
      <c r="I2031">
        <v>63</v>
      </c>
      <c r="J2031" t="s">
        <v>65</v>
      </c>
      <c r="K2031" t="s">
        <v>63</v>
      </c>
      <c r="L2031" t="s">
        <v>361</v>
      </c>
      <c r="M2031" t="s">
        <v>159</v>
      </c>
      <c r="N2031" t="s">
        <v>110</v>
      </c>
      <c r="O2031" t="s">
        <v>211</v>
      </c>
      <c r="P2031" t="s">
        <v>222</v>
      </c>
      <c r="Q2031">
        <v>209</v>
      </c>
      <c r="R2031" t="s">
        <v>347</v>
      </c>
      <c r="S2031" t="s">
        <v>1414</v>
      </c>
      <c r="T2031" t="s">
        <v>26</v>
      </c>
    </row>
    <row r="2032" spans="1:20" x14ac:dyDescent="0.3">
      <c r="A2032" t="s">
        <v>20</v>
      </c>
      <c r="B2032" s="1">
        <v>43594</v>
      </c>
      <c r="C2032">
        <v>20</v>
      </c>
      <c r="D2032" t="s">
        <v>302</v>
      </c>
      <c r="E2032" t="s">
        <v>256</v>
      </c>
      <c r="F2032" t="s">
        <v>302</v>
      </c>
      <c r="G2032">
        <v>81</v>
      </c>
      <c r="H2032">
        <v>81</v>
      </c>
      <c r="I2032">
        <v>73</v>
      </c>
      <c r="J2032" t="s">
        <v>22</v>
      </c>
      <c r="K2032" t="s">
        <v>22</v>
      </c>
      <c r="L2032" t="s">
        <v>100</v>
      </c>
      <c r="M2032" t="s">
        <v>74</v>
      </c>
      <c r="N2032" t="s">
        <v>74</v>
      </c>
      <c r="O2032" t="s">
        <v>860</v>
      </c>
      <c r="P2032" t="s">
        <v>104</v>
      </c>
      <c r="Q2032">
        <v>212</v>
      </c>
      <c r="R2032" t="s">
        <v>339</v>
      </c>
      <c r="S2032" t="s">
        <v>1415</v>
      </c>
      <c r="T2032" t="s">
        <v>26</v>
      </c>
    </row>
    <row r="2033" spans="1:20" x14ac:dyDescent="0.3">
      <c r="A2033" t="s">
        <v>20</v>
      </c>
      <c r="B2033" s="1">
        <v>43594</v>
      </c>
      <c r="C2033">
        <v>21</v>
      </c>
      <c r="D2033" t="s">
        <v>239</v>
      </c>
      <c r="E2033" t="s">
        <v>196</v>
      </c>
      <c r="F2033" t="s">
        <v>239</v>
      </c>
      <c r="G2033">
        <v>84</v>
      </c>
      <c r="H2033">
        <v>84</v>
      </c>
      <c r="I2033">
        <v>79</v>
      </c>
      <c r="J2033" t="s">
        <v>87</v>
      </c>
      <c r="K2033" t="s">
        <v>79</v>
      </c>
      <c r="L2033" t="s">
        <v>109</v>
      </c>
      <c r="M2033" t="s">
        <v>172</v>
      </c>
      <c r="N2033" t="s">
        <v>74</v>
      </c>
      <c r="O2033" t="s">
        <v>172</v>
      </c>
      <c r="P2033" t="s">
        <v>138</v>
      </c>
      <c r="Q2033">
        <v>166</v>
      </c>
      <c r="R2033" t="s">
        <v>354</v>
      </c>
      <c r="S2033" t="s">
        <v>1416</v>
      </c>
      <c r="T2033" t="s">
        <v>26</v>
      </c>
    </row>
    <row r="2034" spans="1:20" x14ac:dyDescent="0.3">
      <c r="A2034" t="s">
        <v>20</v>
      </c>
      <c r="B2034" s="1">
        <v>43594</v>
      </c>
      <c r="C2034">
        <v>23</v>
      </c>
      <c r="D2034" t="s">
        <v>265</v>
      </c>
      <c r="E2034" t="s">
        <v>265</v>
      </c>
      <c r="F2034" t="s">
        <v>187</v>
      </c>
      <c r="G2034">
        <v>86</v>
      </c>
      <c r="H2034">
        <v>89</v>
      </c>
      <c r="I2034">
        <v>86</v>
      </c>
      <c r="J2034" t="s">
        <v>79</v>
      </c>
      <c r="K2034" t="s">
        <v>88</v>
      </c>
      <c r="L2034" t="s">
        <v>79</v>
      </c>
      <c r="M2034" t="s">
        <v>39</v>
      </c>
      <c r="N2034" t="s">
        <v>39</v>
      </c>
      <c r="O2034" t="s">
        <v>175</v>
      </c>
      <c r="P2034" t="s">
        <v>268</v>
      </c>
      <c r="Q2034">
        <v>185</v>
      </c>
      <c r="R2034" t="s">
        <v>271</v>
      </c>
      <c r="S2034" t="e" vm="68">
        <f>_FV(-1,"99")</f>
        <v>#VALUE!</v>
      </c>
      <c r="T2034" t="s">
        <v>26</v>
      </c>
    </row>
    <row r="2035" spans="1:20" x14ac:dyDescent="0.3">
      <c r="A2035" t="s">
        <v>20</v>
      </c>
      <c r="B2035" s="1">
        <v>43594</v>
      </c>
      <c r="C2035">
        <v>0</v>
      </c>
      <c r="D2035" t="s">
        <v>285</v>
      </c>
      <c r="E2035" t="s">
        <v>285</v>
      </c>
      <c r="F2035" t="s">
        <v>228</v>
      </c>
      <c r="G2035">
        <v>82</v>
      </c>
      <c r="H2035">
        <v>82</v>
      </c>
      <c r="I2035">
        <v>78</v>
      </c>
      <c r="J2035" t="s">
        <v>87</v>
      </c>
      <c r="K2035" t="s">
        <v>87</v>
      </c>
      <c r="L2035" t="s">
        <v>28</v>
      </c>
      <c r="M2035" t="s">
        <v>180</v>
      </c>
      <c r="N2035" t="s">
        <v>180</v>
      </c>
      <c r="O2035" t="s">
        <v>232</v>
      </c>
      <c r="P2035" t="s">
        <v>97</v>
      </c>
      <c r="Q2035">
        <v>230</v>
      </c>
      <c r="R2035" t="s">
        <v>116</v>
      </c>
      <c r="S2035" t="e" vm="4">
        <f>_FV(-2,"92")</f>
        <v>#VALUE!</v>
      </c>
      <c r="T2035" t="s">
        <v>26</v>
      </c>
    </row>
    <row r="2036" spans="1:20" x14ac:dyDescent="0.3">
      <c r="A2036" t="s">
        <v>20</v>
      </c>
      <c r="B2036" s="1">
        <v>43595</v>
      </c>
      <c r="C2036">
        <v>1</v>
      </c>
      <c r="D2036" t="s">
        <v>108</v>
      </c>
      <c r="E2036" t="s">
        <v>108</v>
      </c>
      <c r="F2036" t="s">
        <v>149</v>
      </c>
      <c r="G2036">
        <v>93</v>
      </c>
      <c r="H2036">
        <v>93</v>
      </c>
      <c r="I2036">
        <v>92</v>
      </c>
      <c r="J2036" t="s">
        <v>58</v>
      </c>
      <c r="K2036" t="s">
        <v>58</v>
      </c>
      <c r="L2036" t="s">
        <v>87</v>
      </c>
      <c r="M2036" t="s">
        <v>132</v>
      </c>
      <c r="N2036" t="s">
        <v>132</v>
      </c>
      <c r="O2036" t="s">
        <v>59</v>
      </c>
      <c r="P2036" t="s">
        <v>105</v>
      </c>
      <c r="Q2036">
        <v>145</v>
      </c>
      <c r="R2036" t="s">
        <v>127</v>
      </c>
      <c r="S2036" t="e" vm="92">
        <f>_FV(-1,"41")</f>
        <v>#VALUE!</v>
      </c>
      <c r="T2036" t="s">
        <v>26</v>
      </c>
    </row>
    <row r="2037" spans="1:20" x14ac:dyDescent="0.3">
      <c r="A2037" t="s">
        <v>20</v>
      </c>
      <c r="B2037" s="1">
        <v>43595</v>
      </c>
      <c r="C2037">
        <v>22</v>
      </c>
      <c r="D2037" t="s">
        <v>228</v>
      </c>
      <c r="E2037" t="s">
        <v>285</v>
      </c>
      <c r="F2037" t="s">
        <v>321</v>
      </c>
      <c r="G2037">
        <v>80</v>
      </c>
      <c r="H2037">
        <v>80</v>
      </c>
      <c r="I2037">
        <v>77</v>
      </c>
      <c r="J2037" t="s">
        <v>73</v>
      </c>
      <c r="K2037" t="s">
        <v>73</v>
      </c>
      <c r="L2037" t="s">
        <v>99</v>
      </c>
      <c r="M2037" t="s">
        <v>158</v>
      </c>
      <c r="N2037" t="s">
        <v>158</v>
      </c>
      <c r="O2037" t="s">
        <v>221</v>
      </c>
      <c r="P2037" t="s">
        <v>268</v>
      </c>
      <c r="Q2037">
        <v>203</v>
      </c>
      <c r="R2037" t="s">
        <v>147</v>
      </c>
      <c r="S2037" t="s">
        <v>1417</v>
      </c>
      <c r="T2037" t="s">
        <v>26</v>
      </c>
    </row>
    <row r="2038" spans="1:20" x14ac:dyDescent="0.3">
      <c r="A2038" t="s">
        <v>20</v>
      </c>
      <c r="B2038" s="1">
        <v>43595</v>
      </c>
      <c r="C2038">
        <v>2</v>
      </c>
      <c r="D2038" t="s">
        <v>72</v>
      </c>
      <c r="E2038" t="s">
        <v>108</v>
      </c>
      <c r="F2038" t="s">
        <v>72</v>
      </c>
      <c r="G2038">
        <v>94</v>
      </c>
      <c r="H2038">
        <v>94</v>
      </c>
      <c r="I2038">
        <v>93</v>
      </c>
      <c r="J2038" t="s">
        <v>58</v>
      </c>
      <c r="K2038" t="s">
        <v>95</v>
      </c>
      <c r="L2038" t="s">
        <v>58</v>
      </c>
      <c r="M2038" t="s">
        <v>132</v>
      </c>
      <c r="N2038" t="s">
        <v>180</v>
      </c>
      <c r="O2038" t="s">
        <v>66</v>
      </c>
      <c r="P2038" t="s">
        <v>133</v>
      </c>
      <c r="Q2038">
        <v>154</v>
      </c>
      <c r="R2038" t="s">
        <v>127</v>
      </c>
      <c r="S2038" t="e" vm="79">
        <f>_FV(-1,"68")</f>
        <v>#VALUE!</v>
      </c>
      <c r="T2038" t="s">
        <v>26</v>
      </c>
    </row>
    <row r="2039" spans="1:20" x14ac:dyDescent="0.3">
      <c r="A2039" t="s">
        <v>20</v>
      </c>
      <c r="B2039" s="1">
        <v>43595</v>
      </c>
      <c r="C2039">
        <v>3</v>
      </c>
      <c r="D2039" t="s">
        <v>149</v>
      </c>
      <c r="E2039" t="s">
        <v>108</v>
      </c>
      <c r="F2039" t="s">
        <v>149</v>
      </c>
      <c r="G2039">
        <v>94</v>
      </c>
      <c r="H2039">
        <v>94</v>
      </c>
      <c r="I2039">
        <v>93</v>
      </c>
      <c r="J2039" t="s">
        <v>79</v>
      </c>
      <c r="K2039" t="s">
        <v>58</v>
      </c>
      <c r="L2039" t="s">
        <v>22</v>
      </c>
      <c r="M2039" t="s">
        <v>232</v>
      </c>
      <c r="N2039" t="s">
        <v>180</v>
      </c>
      <c r="O2039" t="s">
        <v>232</v>
      </c>
      <c r="P2039" t="s">
        <v>105</v>
      </c>
      <c r="Q2039">
        <v>139</v>
      </c>
      <c r="R2039" t="s">
        <v>112</v>
      </c>
      <c r="S2039" t="e" vm="4">
        <f>_FV(-1,"92")</f>
        <v>#VALUE!</v>
      </c>
      <c r="T2039" t="s">
        <v>26</v>
      </c>
    </row>
    <row r="2040" spans="1:20" x14ac:dyDescent="0.3">
      <c r="A2040" t="s">
        <v>20</v>
      </c>
      <c r="B2040" s="1">
        <v>43595</v>
      </c>
      <c r="C2040">
        <v>4</v>
      </c>
      <c r="D2040" t="s">
        <v>135</v>
      </c>
      <c r="E2040" t="s">
        <v>149</v>
      </c>
      <c r="F2040" t="s">
        <v>135</v>
      </c>
      <c r="G2040">
        <v>94</v>
      </c>
      <c r="H2040">
        <v>94</v>
      </c>
      <c r="I2040">
        <v>94</v>
      </c>
      <c r="J2040" t="s">
        <v>136</v>
      </c>
      <c r="K2040" t="s">
        <v>79</v>
      </c>
      <c r="L2040" t="s">
        <v>136</v>
      </c>
      <c r="M2040" t="s">
        <v>52</v>
      </c>
      <c r="N2040" t="s">
        <v>232</v>
      </c>
      <c r="O2040" t="s">
        <v>52</v>
      </c>
      <c r="P2040" t="s">
        <v>111</v>
      </c>
      <c r="Q2040">
        <v>131</v>
      </c>
      <c r="R2040" t="s">
        <v>183</v>
      </c>
      <c r="S2040" t="e" vm="37">
        <f>_FV(-2,"43")</f>
        <v>#VALUE!</v>
      </c>
      <c r="T2040" t="s">
        <v>26</v>
      </c>
    </row>
    <row r="2041" spans="1:20" x14ac:dyDescent="0.3">
      <c r="A2041" t="s">
        <v>20</v>
      </c>
      <c r="B2041" s="1">
        <v>43595</v>
      </c>
      <c r="C2041">
        <v>5</v>
      </c>
      <c r="D2041" t="s">
        <v>148</v>
      </c>
      <c r="E2041" t="s">
        <v>135</v>
      </c>
      <c r="F2041" t="s">
        <v>148</v>
      </c>
      <c r="G2041">
        <v>94</v>
      </c>
      <c r="H2041">
        <v>94</v>
      </c>
      <c r="I2041">
        <v>94</v>
      </c>
      <c r="J2041" t="s">
        <v>63</v>
      </c>
      <c r="K2041" t="s">
        <v>22</v>
      </c>
      <c r="L2041" t="s">
        <v>63</v>
      </c>
      <c r="M2041" t="s">
        <v>38</v>
      </c>
      <c r="N2041" t="s">
        <v>52</v>
      </c>
      <c r="O2041" t="s">
        <v>38</v>
      </c>
      <c r="P2041" t="s">
        <v>70</v>
      </c>
      <c r="Q2041">
        <v>79</v>
      </c>
      <c r="R2041" t="s">
        <v>134</v>
      </c>
      <c r="S2041" t="e" vm="2">
        <f>_FV(-3,"07")</f>
        <v>#VALUE!</v>
      </c>
      <c r="T2041" t="s">
        <v>26</v>
      </c>
    </row>
    <row r="2042" spans="1:20" x14ac:dyDescent="0.3">
      <c r="A2042" t="s">
        <v>20</v>
      </c>
      <c r="B2042" s="1">
        <v>43595</v>
      </c>
      <c r="C2042">
        <v>6</v>
      </c>
      <c r="D2042" t="s">
        <v>118</v>
      </c>
      <c r="E2042" t="s">
        <v>148</v>
      </c>
      <c r="F2042" t="s">
        <v>118</v>
      </c>
      <c r="G2042">
        <v>94</v>
      </c>
      <c r="H2042">
        <v>94</v>
      </c>
      <c r="I2042">
        <v>94</v>
      </c>
      <c r="J2042" t="s">
        <v>80</v>
      </c>
      <c r="K2042" t="s">
        <v>63</v>
      </c>
      <c r="L2042" t="s">
        <v>80</v>
      </c>
      <c r="M2042" t="s">
        <v>75</v>
      </c>
      <c r="N2042" t="s">
        <v>38</v>
      </c>
      <c r="O2042" t="s">
        <v>172</v>
      </c>
      <c r="P2042" t="s">
        <v>70</v>
      </c>
      <c r="Q2042">
        <v>105</v>
      </c>
      <c r="R2042" t="s">
        <v>176</v>
      </c>
      <c r="S2042" t="e" vm="13">
        <f>_FV(-3,"12")</f>
        <v>#VALUE!</v>
      </c>
      <c r="T2042" t="s">
        <v>26</v>
      </c>
    </row>
    <row r="2043" spans="1:20" x14ac:dyDescent="0.3">
      <c r="A2043" t="s">
        <v>20</v>
      </c>
      <c r="B2043" s="1">
        <v>43595</v>
      </c>
      <c r="C2043">
        <v>13</v>
      </c>
      <c r="D2043" t="s">
        <v>114</v>
      </c>
      <c r="E2043" t="s">
        <v>114</v>
      </c>
      <c r="F2043" t="s">
        <v>148</v>
      </c>
      <c r="G2043">
        <v>85</v>
      </c>
      <c r="H2043">
        <v>88</v>
      </c>
      <c r="I2043">
        <v>85</v>
      </c>
      <c r="J2043" t="s">
        <v>100</v>
      </c>
      <c r="K2043" t="s">
        <v>99</v>
      </c>
      <c r="L2043" t="s">
        <v>49</v>
      </c>
      <c r="M2043" t="s">
        <v>142</v>
      </c>
      <c r="N2043" t="s">
        <v>29</v>
      </c>
      <c r="O2043" t="s">
        <v>96</v>
      </c>
      <c r="P2043" t="s">
        <v>138</v>
      </c>
      <c r="Q2043">
        <v>229</v>
      </c>
      <c r="R2043" t="s">
        <v>358</v>
      </c>
      <c r="S2043" t="s">
        <v>1418</v>
      </c>
      <c r="T2043" t="s">
        <v>26</v>
      </c>
    </row>
    <row r="2044" spans="1:20" x14ac:dyDescent="0.3">
      <c r="A2044" t="s">
        <v>20</v>
      </c>
      <c r="B2044" s="1">
        <v>43595</v>
      </c>
      <c r="C2044">
        <v>7</v>
      </c>
      <c r="D2044" t="s">
        <v>148</v>
      </c>
      <c r="E2044" t="s">
        <v>148</v>
      </c>
      <c r="F2044" t="s">
        <v>118</v>
      </c>
      <c r="G2044">
        <v>94</v>
      </c>
      <c r="H2044">
        <v>94</v>
      </c>
      <c r="I2044">
        <v>94</v>
      </c>
      <c r="J2044" t="s">
        <v>63</v>
      </c>
      <c r="K2044" t="s">
        <v>63</v>
      </c>
      <c r="L2044" t="s">
        <v>80</v>
      </c>
      <c r="M2044" t="s">
        <v>172</v>
      </c>
      <c r="N2044" t="s">
        <v>74</v>
      </c>
      <c r="O2044" t="s">
        <v>172</v>
      </c>
      <c r="P2044" t="s">
        <v>268</v>
      </c>
      <c r="Q2044">
        <v>122</v>
      </c>
      <c r="R2044" t="s">
        <v>183</v>
      </c>
      <c r="S2044" t="e" vm="40">
        <f>_FV(-1,"86")</f>
        <v>#VALUE!</v>
      </c>
      <c r="T2044" t="s">
        <v>26</v>
      </c>
    </row>
    <row r="2045" spans="1:20" x14ac:dyDescent="0.3">
      <c r="A2045" t="s">
        <v>20</v>
      </c>
      <c r="B2045" s="1">
        <v>43595</v>
      </c>
      <c r="C2045">
        <v>8</v>
      </c>
      <c r="D2045" t="s">
        <v>148</v>
      </c>
      <c r="E2045" t="s">
        <v>148</v>
      </c>
      <c r="F2045" t="s">
        <v>148</v>
      </c>
      <c r="G2045">
        <v>94</v>
      </c>
      <c r="H2045">
        <v>94</v>
      </c>
      <c r="I2045">
        <v>94</v>
      </c>
      <c r="J2045" t="s">
        <v>63</v>
      </c>
      <c r="K2045" t="s">
        <v>63</v>
      </c>
      <c r="L2045" t="s">
        <v>63</v>
      </c>
      <c r="M2045" t="s">
        <v>175</v>
      </c>
      <c r="N2045" t="s">
        <v>175</v>
      </c>
      <c r="O2045" t="s">
        <v>172</v>
      </c>
      <c r="P2045" t="s">
        <v>83</v>
      </c>
      <c r="Q2045">
        <v>115</v>
      </c>
      <c r="R2045" t="s">
        <v>104</v>
      </c>
      <c r="S2045" t="e" vm="39">
        <f>_FV(-1,"46")</f>
        <v>#VALUE!</v>
      </c>
      <c r="T2045" t="s">
        <v>67</v>
      </c>
    </row>
    <row r="2046" spans="1:20" x14ac:dyDescent="0.3">
      <c r="A2046" t="s">
        <v>20</v>
      </c>
      <c r="B2046" s="1">
        <v>43595</v>
      </c>
      <c r="C2046">
        <v>9</v>
      </c>
      <c r="D2046" t="s">
        <v>22</v>
      </c>
      <c r="E2046" t="s">
        <v>121</v>
      </c>
      <c r="F2046" t="s">
        <v>22</v>
      </c>
      <c r="G2046">
        <v>95</v>
      </c>
      <c r="H2046">
        <v>95</v>
      </c>
      <c r="I2046">
        <v>94</v>
      </c>
      <c r="J2046" t="s">
        <v>64</v>
      </c>
      <c r="K2046" t="s">
        <v>87</v>
      </c>
      <c r="L2046" t="s">
        <v>28</v>
      </c>
      <c r="M2046" t="s">
        <v>53</v>
      </c>
      <c r="N2046" t="s">
        <v>39</v>
      </c>
      <c r="O2046" t="s">
        <v>74</v>
      </c>
      <c r="P2046" t="s">
        <v>105</v>
      </c>
      <c r="Q2046">
        <v>234</v>
      </c>
      <c r="R2046" t="s">
        <v>305</v>
      </c>
      <c r="S2046" t="e" vm="34">
        <f>_FV(0,"10")</f>
        <v>#VALUE!</v>
      </c>
      <c r="T2046" t="s">
        <v>192</v>
      </c>
    </row>
    <row r="2047" spans="1:20" x14ac:dyDescent="0.3">
      <c r="A2047" t="s">
        <v>20</v>
      </c>
      <c r="B2047" s="1">
        <v>43595</v>
      </c>
      <c r="C2047">
        <v>10</v>
      </c>
      <c r="D2047" t="s">
        <v>58</v>
      </c>
      <c r="E2047" t="s">
        <v>95</v>
      </c>
      <c r="F2047" t="s">
        <v>22</v>
      </c>
      <c r="G2047">
        <v>95</v>
      </c>
      <c r="H2047">
        <v>95</v>
      </c>
      <c r="I2047">
        <v>95</v>
      </c>
      <c r="J2047" t="s">
        <v>65</v>
      </c>
      <c r="K2047" t="s">
        <v>73</v>
      </c>
      <c r="L2047" t="s">
        <v>64</v>
      </c>
      <c r="M2047" t="s">
        <v>181</v>
      </c>
      <c r="N2047" t="s">
        <v>190</v>
      </c>
      <c r="O2047" t="s">
        <v>53</v>
      </c>
      <c r="P2047" t="s">
        <v>222</v>
      </c>
      <c r="Q2047">
        <v>273</v>
      </c>
      <c r="R2047" t="s">
        <v>262</v>
      </c>
      <c r="S2047" s="2">
        <v>6348</v>
      </c>
      <c r="T2047" t="s">
        <v>47</v>
      </c>
    </row>
    <row r="2048" spans="1:20" x14ac:dyDescent="0.3">
      <c r="A2048" t="s">
        <v>20</v>
      </c>
      <c r="B2048" s="1">
        <v>43595</v>
      </c>
      <c r="C2048">
        <v>11</v>
      </c>
      <c r="D2048" t="s">
        <v>63</v>
      </c>
      <c r="E2048" t="s">
        <v>95</v>
      </c>
      <c r="F2048" t="s">
        <v>119</v>
      </c>
      <c r="G2048">
        <v>93</v>
      </c>
      <c r="H2048">
        <v>95</v>
      </c>
      <c r="I2048">
        <v>93</v>
      </c>
      <c r="J2048" t="s">
        <v>49</v>
      </c>
      <c r="K2048" t="s">
        <v>109</v>
      </c>
      <c r="L2048" t="s">
        <v>345</v>
      </c>
      <c r="M2048" t="s">
        <v>142</v>
      </c>
      <c r="N2048" t="s">
        <v>29</v>
      </c>
      <c r="O2048" t="s">
        <v>181</v>
      </c>
      <c r="P2048" t="s">
        <v>305</v>
      </c>
      <c r="Q2048">
        <v>235</v>
      </c>
      <c r="R2048" t="s">
        <v>1419</v>
      </c>
      <c r="S2048" t="s">
        <v>1420</v>
      </c>
      <c r="T2048" t="s">
        <v>600</v>
      </c>
    </row>
    <row r="2049" spans="1:20" x14ac:dyDescent="0.3">
      <c r="A2049" t="s">
        <v>20</v>
      </c>
      <c r="B2049" s="1">
        <v>43595</v>
      </c>
      <c r="C2049">
        <v>15</v>
      </c>
      <c r="D2049" t="s">
        <v>187</v>
      </c>
      <c r="E2049" t="s">
        <v>187</v>
      </c>
      <c r="F2049" t="s">
        <v>272</v>
      </c>
      <c r="G2049">
        <v>81</v>
      </c>
      <c r="H2049">
        <v>87</v>
      </c>
      <c r="I2049">
        <v>79</v>
      </c>
      <c r="J2049" t="s">
        <v>100</v>
      </c>
      <c r="K2049" t="s">
        <v>73</v>
      </c>
      <c r="L2049" t="s">
        <v>361</v>
      </c>
      <c r="M2049" t="s">
        <v>150</v>
      </c>
      <c r="N2049" t="s">
        <v>209</v>
      </c>
      <c r="O2049" t="s">
        <v>254</v>
      </c>
      <c r="P2049" t="s">
        <v>115</v>
      </c>
      <c r="Q2049">
        <v>161</v>
      </c>
      <c r="R2049" t="s">
        <v>116</v>
      </c>
      <c r="S2049" t="s">
        <v>1314</v>
      </c>
      <c r="T2049" t="s">
        <v>26</v>
      </c>
    </row>
    <row r="2050" spans="1:20" x14ac:dyDescent="0.3">
      <c r="A2050" t="s">
        <v>20</v>
      </c>
      <c r="B2050" s="1">
        <v>43595</v>
      </c>
      <c r="C2050">
        <v>16</v>
      </c>
      <c r="D2050" t="s">
        <v>285</v>
      </c>
      <c r="E2050" t="s">
        <v>195</v>
      </c>
      <c r="F2050" t="s">
        <v>187</v>
      </c>
      <c r="G2050">
        <v>75</v>
      </c>
      <c r="H2050">
        <v>81</v>
      </c>
      <c r="I2050">
        <v>73</v>
      </c>
      <c r="J2050" t="s">
        <v>345</v>
      </c>
      <c r="K2050" t="s">
        <v>64</v>
      </c>
      <c r="L2050" t="s">
        <v>35</v>
      </c>
      <c r="M2050" t="s">
        <v>181</v>
      </c>
      <c r="N2050" t="s">
        <v>150</v>
      </c>
      <c r="O2050" t="s">
        <v>181</v>
      </c>
      <c r="P2050" t="s">
        <v>128</v>
      </c>
      <c r="Q2050">
        <v>204</v>
      </c>
      <c r="R2050" t="s">
        <v>170</v>
      </c>
      <c r="S2050" t="s">
        <v>1287</v>
      </c>
      <c r="T2050" t="s">
        <v>26</v>
      </c>
    </row>
    <row r="2051" spans="1:20" x14ac:dyDescent="0.3">
      <c r="A2051" t="s">
        <v>20</v>
      </c>
      <c r="B2051" s="1">
        <v>43595</v>
      </c>
      <c r="C2051">
        <v>14</v>
      </c>
      <c r="D2051" t="s">
        <v>272</v>
      </c>
      <c r="E2051" t="s">
        <v>272</v>
      </c>
      <c r="F2051" t="s">
        <v>72</v>
      </c>
      <c r="G2051">
        <v>87</v>
      </c>
      <c r="H2051">
        <v>88</v>
      </c>
      <c r="I2051">
        <v>83</v>
      </c>
      <c r="J2051" t="s">
        <v>65</v>
      </c>
      <c r="K2051" t="s">
        <v>109</v>
      </c>
      <c r="L2051" t="s">
        <v>49</v>
      </c>
      <c r="M2051" t="s">
        <v>209</v>
      </c>
      <c r="N2051" t="s">
        <v>90</v>
      </c>
      <c r="O2051" t="s">
        <v>209</v>
      </c>
      <c r="P2051" t="s">
        <v>83</v>
      </c>
      <c r="Q2051">
        <v>169</v>
      </c>
      <c r="R2051" t="s">
        <v>240</v>
      </c>
      <c r="S2051" t="s">
        <v>1421</v>
      </c>
      <c r="T2051" t="s">
        <v>76</v>
      </c>
    </row>
    <row r="2052" spans="1:20" x14ac:dyDescent="0.3">
      <c r="A2052" t="s">
        <v>20</v>
      </c>
      <c r="B2052" s="1">
        <v>43595</v>
      </c>
      <c r="C2052">
        <v>12</v>
      </c>
      <c r="D2052" t="s">
        <v>148</v>
      </c>
      <c r="E2052" t="s">
        <v>148</v>
      </c>
      <c r="F2052" t="s">
        <v>63</v>
      </c>
      <c r="G2052">
        <v>88</v>
      </c>
      <c r="H2052">
        <v>93</v>
      </c>
      <c r="I2052">
        <v>88</v>
      </c>
      <c r="J2052" t="s">
        <v>89</v>
      </c>
      <c r="K2052" t="s">
        <v>99</v>
      </c>
      <c r="L2052" t="s">
        <v>36</v>
      </c>
      <c r="M2052" t="s">
        <v>209</v>
      </c>
      <c r="N2052" t="s">
        <v>90</v>
      </c>
      <c r="O2052" t="s">
        <v>123</v>
      </c>
      <c r="P2052" t="s">
        <v>134</v>
      </c>
      <c r="Q2052">
        <v>231</v>
      </c>
      <c r="R2052" t="s">
        <v>93</v>
      </c>
      <c r="S2052" t="s">
        <v>1422</v>
      </c>
      <c r="T2052" t="s">
        <v>67</v>
      </c>
    </row>
    <row r="2053" spans="1:20" x14ac:dyDescent="0.3">
      <c r="A2053" t="s">
        <v>20</v>
      </c>
      <c r="B2053" s="1">
        <v>43595</v>
      </c>
      <c r="C2053">
        <v>17</v>
      </c>
      <c r="D2053" t="s">
        <v>195</v>
      </c>
      <c r="E2053" t="s">
        <v>202</v>
      </c>
      <c r="F2053" t="s">
        <v>228</v>
      </c>
      <c r="G2053">
        <v>73</v>
      </c>
      <c r="H2053">
        <v>75</v>
      </c>
      <c r="I2053">
        <v>72</v>
      </c>
      <c r="J2053" t="s">
        <v>35</v>
      </c>
      <c r="K2053" t="s">
        <v>49</v>
      </c>
      <c r="L2053" t="s">
        <v>396</v>
      </c>
      <c r="M2053" t="s">
        <v>162</v>
      </c>
      <c r="N2053" t="s">
        <v>181</v>
      </c>
      <c r="O2053" t="s">
        <v>162</v>
      </c>
      <c r="P2053" t="s">
        <v>176</v>
      </c>
      <c r="Q2053">
        <v>222</v>
      </c>
      <c r="R2053" t="s">
        <v>305</v>
      </c>
      <c r="S2053" t="s">
        <v>838</v>
      </c>
      <c r="T2053" t="s">
        <v>26</v>
      </c>
    </row>
    <row r="2054" spans="1:20" x14ac:dyDescent="0.3">
      <c r="A2054" t="s">
        <v>20</v>
      </c>
      <c r="B2054" s="1">
        <v>43595</v>
      </c>
      <c r="C2054">
        <v>18</v>
      </c>
      <c r="D2054" t="s">
        <v>206</v>
      </c>
      <c r="E2054" t="s">
        <v>186</v>
      </c>
      <c r="F2054" t="s">
        <v>285</v>
      </c>
      <c r="G2054">
        <v>70</v>
      </c>
      <c r="H2054">
        <v>74</v>
      </c>
      <c r="I2054">
        <v>69</v>
      </c>
      <c r="J2054" t="s">
        <v>396</v>
      </c>
      <c r="K2054" t="s">
        <v>49</v>
      </c>
      <c r="L2054" t="s">
        <v>224</v>
      </c>
      <c r="M2054" t="s">
        <v>166</v>
      </c>
      <c r="N2054" t="s">
        <v>162</v>
      </c>
      <c r="O2054" t="s">
        <v>166</v>
      </c>
      <c r="P2054" t="s">
        <v>176</v>
      </c>
      <c r="Q2054">
        <v>200</v>
      </c>
      <c r="R2054" t="s">
        <v>179</v>
      </c>
      <c r="S2054" t="s">
        <v>1423</v>
      </c>
      <c r="T2054" t="s">
        <v>26</v>
      </c>
    </row>
    <row r="2055" spans="1:20" x14ac:dyDescent="0.3">
      <c r="A2055" t="s">
        <v>20</v>
      </c>
      <c r="B2055" s="1">
        <v>43595</v>
      </c>
      <c r="C2055">
        <v>19</v>
      </c>
      <c r="D2055" t="s">
        <v>57</v>
      </c>
      <c r="E2055" t="s">
        <v>57</v>
      </c>
      <c r="F2055" t="s">
        <v>206</v>
      </c>
      <c r="G2055">
        <v>69</v>
      </c>
      <c r="H2055">
        <v>72</v>
      </c>
      <c r="I2055">
        <v>68</v>
      </c>
      <c r="J2055" t="s">
        <v>163</v>
      </c>
      <c r="K2055" t="s">
        <v>99</v>
      </c>
      <c r="L2055" t="s">
        <v>216</v>
      </c>
      <c r="M2055" t="s">
        <v>221</v>
      </c>
      <c r="N2055" t="s">
        <v>166</v>
      </c>
      <c r="O2055" t="s">
        <v>221</v>
      </c>
      <c r="P2055" t="s">
        <v>183</v>
      </c>
      <c r="Q2055">
        <v>197</v>
      </c>
      <c r="R2055" t="s">
        <v>151</v>
      </c>
      <c r="S2055" t="s">
        <v>1424</v>
      </c>
      <c r="T2055" t="s">
        <v>26</v>
      </c>
    </row>
    <row r="2056" spans="1:20" x14ac:dyDescent="0.3">
      <c r="A2056" t="s">
        <v>20</v>
      </c>
      <c r="B2056" s="1">
        <v>43595</v>
      </c>
      <c r="C2056">
        <v>20</v>
      </c>
      <c r="D2056" t="s">
        <v>261</v>
      </c>
      <c r="E2056" t="s">
        <v>27</v>
      </c>
      <c r="F2056" t="s">
        <v>57</v>
      </c>
      <c r="G2056">
        <v>70</v>
      </c>
      <c r="H2056">
        <v>70</v>
      </c>
      <c r="I2056">
        <v>66</v>
      </c>
      <c r="J2056" t="s">
        <v>100</v>
      </c>
      <c r="K2056" t="s">
        <v>81</v>
      </c>
      <c r="L2056" t="s">
        <v>35</v>
      </c>
      <c r="M2056" t="s">
        <v>1425</v>
      </c>
      <c r="N2056" t="s">
        <v>221</v>
      </c>
      <c r="O2056" t="s">
        <v>1426</v>
      </c>
      <c r="P2056" t="s">
        <v>77</v>
      </c>
      <c r="Q2056">
        <v>221</v>
      </c>
      <c r="R2056" t="s">
        <v>305</v>
      </c>
      <c r="S2056" t="s">
        <v>1427</v>
      </c>
      <c r="T2056" t="s">
        <v>26</v>
      </c>
    </row>
    <row r="2057" spans="1:20" x14ac:dyDescent="0.3">
      <c r="A2057" t="s">
        <v>20</v>
      </c>
      <c r="B2057" s="1">
        <v>43595</v>
      </c>
      <c r="C2057">
        <v>21</v>
      </c>
      <c r="D2057" t="s">
        <v>285</v>
      </c>
      <c r="E2057" t="s">
        <v>219</v>
      </c>
      <c r="F2057" t="s">
        <v>285</v>
      </c>
      <c r="G2057">
        <v>77</v>
      </c>
      <c r="H2057">
        <v>77</v>
      </c>
      <c r="I2057">
        <v>69</v>
      </c>
      <c r="J2057" t="s">
        <v>99</v>
      </c>
      <c r="K2057" t="s">
        <v>81</v>
      </c>
      <c r="L2057" t="s">
        <v>36</v>
      </c>
      <c r="M2057" t="s">
        <v>221</v>
      </c>
      <c r="N2057" t="s">
        <v>221</v>
      </c>
      <c r="O2057" t="s">
        <v>1425</v>
      </c>
      <c r="P2057" t="s">
        <v>97</v>
      </c>
      <c r="Q2057">
        <v>177</v>
      </c>
      <c r="R2057" t="s">
        <v>222</v>
      </c>
      <c r="S2057" t="s">
        <v>1428</v>
      </c>
      <c r="T2057" t="s">
        <v>26</v>
      </c>
    </row>
    <row r="2058" spans="1:20" x14ac:dyDescent="0.3">
      <c r="A2058" t="s">
        <v>20</v>
      </c>
      <c r="B2058" s="1">
        <v>43595</v>
      </c>
      <c r="C2058">
        <v>23</v>
      </c>
      <c r="D2058" t="s">
        <v>310</v>
      </c>
      <c r="E2058" t="s">
        <v>228</v>
      </c>
      <c r="F2058" t="s">
        <v>310</v>
      </c>
      <c r="G2058">
        <v>85</v>
      </c>
      <c r="H2058">
        <v>85</v>
      </c>
      <c r="I2058">
        <v>80</v>
      </c>
      <c r="J2058" t="s">
        <v>87</v>
      </c>
      <c r="K2058" t="s">
        <v>87</v>
      </c>
      <c r="L2058" t="s">
        <v>65</v>
      </c>
      <c r="M2058" t="s">
        <v>120</v>
      </c>
      <c r="N2058" t="s">
        <v>120</v>
      </c>
      <c r="O2058" t="s">
        <v>158</v>
      </c>
      <c r="P2058" t="s">
        <v>115</v>
      </c>
      <c r="Q2058">
        <v>172</v>
      </c>
      <c r="R2058" t="s">
        <v>147</v>
      </c>
      <c r="S2058" t="e" vm="85">
        <f>_FV(-3,"45")</f>
        <v>#VALUE!</v>
      </c>
      <c r="T2058" t="s">
        <v>26</v>
      </c>
    </row>
    <row r="2059" spans="1:20" x14ac:dyDescent="0.3">
      <c r="A2059" t="s">
        <v>20</v>
      </c>
      <c r="B2059" s="1">
        <v>43595</v>
      </c>
      <c r="C2059">
        <v>0</v>
      </c>
      <c r="D2059" t="s">
        <v>107</v>
      </c>
      <c r="E2059" t="s">
        <v>265</v>
      </c>
      <c r="F2059" t="s">
        <v>149</v>
      </c>
      <c r="G2059">
        <v>92</v>
      </c>
      <c r="H2059">
        <v>92</v>
      </c>
      <c r="I2059">
        <v>86</v>
      </c>
      <c r="J2059" t="s">
        <v>87</v>
      </c>
      <c r="K2059" t="s">
        <v>95</v>
      </c>
      <c r="L2059" t="s">
        <v>80</v>
      </c>
      <c r="M2059" t="s">
        <v>181</v>
      </c>
      <c r="N2059" t="s">
        <v>181</v>
      </c>
      <c r="O2059" t="s">
        <v>39</v>
      </c>
      <c r="P2059" t="s">
        <v>70</v>
      </c>
      <c r="Q2059">
        <v>160</v>
      </c>
      <c r="R2059" t="s">
        <v>240</v>
      </c>
      <c r="S2059" t="e" vm="22">
        <f>_FV(0,"28")</f>
        <v>#VALUE!</v>
      </c>
      <c r="T2059" t="s">
        <v>437</v>
      </c>
    </row>
    <row r="2060" spans="1:20" x14ac:dyDescent="0.3">
      <c r="A2060" t="s">
        <v>20</v>
      </c>
      <c r="B2060" s="1">
        <v>43596</v>
      </c>
      <c r="C2060">
        <v>0</v>
      </c>
      <c r="D2060" t="s">
        <v>62</v>
      </c>
      <c r="E2060" t="s">
        <v>310</v>
      </c>
      <c r="F2060" t="s">
        <v>95</v>
      </c>
      <c r="G2060">
        <v>93</v>
      </c>
      <c r="H2060">
        <v>94</v>
      </c>
      <c r="I2060">
        <v>85</v>
      </c>
      <c r="J2060" t="s">
        <v>65</v>
      </c>
      <c r="K2060" t="s">
        <v>95</v>
      </c>
      <c r="L2060" t="s">
        <v>99</v>
      </c>
      <c r="M2060" t="s">
        <v>232</v>
      </c>
      <c r="N2060" t="s">
        <v>232</v>
      </c>
      <c r="O2060" t="s">
        <v>120</v>
      </c>
      <c r="P2060" t="s">
        <v>30</v>
      </c>
      <c r="Q2060">
        <v>248</v>
      </c>
      <c r="R2060" t="s">
        <v>676</v>
      </c>
      <c r="S2060" t="e" vm="34">
        <f>_FV(0,"10")</f>
        <v>#VALUE!</v>
      </c>
      <c r="T2060" t="s">
        <v>121</v>
      </c>
    </row>
    <row r="2061" spans="1:20" x14ac:dyDescent="0.3">
      <c r="A2061" t="s">
        <v>20</v>
      </c>
      <c r="B2061" s="1">
        <v>43596</v>
      </c>
      <c r="C2061">
        <v>22</v>
      </c>
      <c r="D2061" t="s">
        <v>72</v>
      </c>
      <c r="E2061" t="s">
        <v>156</v>
      </c>
      <c r="F2061" t="s">
        <v>72</v>
      </c>
      <c r="G2061">
        <v>93</v>
      </c>
      <c r="H2061">
        <v>93</v>
      </c>
      <c r="I2061">
        <v>92</v>
      </c>
      <c r="J2061" t="s">
        <v>79</v>
      </c>
      <c r="K2061" t="s">
        <v>95</v>
      </c>
      <c r="L2061" t="s">
        <v>79</v>
      </c>
      <c r="M2061" t="s">
        <v>140</v>
      </c>
      <c r="N2061" t="s">
        <v>140</v>
      </c>
      <c r="O2061" t="s">
        <v>153</v>
      </c>
      <c r="P2061" t="s">
        <v>174</v>
      </c>
      <c r="Q2061">
        <v>145</v>
      </c>
      <c r="R2061" t="s">
        <v>86</v>
      </c>
      <c r="S2061" t="s">
        <v>1429</v>
      </c>
      <c r="T2061" t="s">
        <v>26</v>
      </c>
    </row>
    <row r="2062" spans="1:20" x14ac:dyDescent="0.3">
      <c r="A2062" t="s">
        <v>20</v>
      </c>
      <c r="B2062" s="1">
        <v>43596</v>
      </c>
      <c r="C2062">
        <v>1</v>
      </c>
      <c r="D2062" t="s">
        <v>71</v>
      </c>
      <c r="E2062" t="s">
        <v>71</v>
      </c>
      <c r="F2062" t="s">
        <v>62</v>
      </c>
      <c r="G2062">
        <v>90</v>
      </c>
      <c r="H2062">
        <v>93</v>
      </c>
      <c r="I2062">
        <v>90</v>
      </c>
      <c r="J2062" t="s">
        <v>64</v>
      </c>
      <c r="K2062" t="s">
        <v>73</v>
      </c>
      <c r="L2062" t="s">
        <v>64</v>
      </c>
      <c r="M2062" t="s">
        <v>150</v>
      </c>
      <c r="N2062" t="s">
        <v>150</v>
      </c>
      <c r="O2062" t="s">
        <v>130</v>
      </c>
      <c r="P2062" t="s">
        <v>92</v>
      </c>
      <c r="Q2062">
        <v>233</v>
      </c>
      <c r="R2062" t="s">
        <v>326</v>
      </c>
      <c r="S2062" t="e" vm="54">
        <f>_FV(0,"21")</f>
        <v>#VALUE!</v>
      </c>
      <c r="T2062" t="s">
        <v>68</v>
      </c>
    </row>
    <row r="2063" spans="1:20" x14ac:dyDescent="0.3">
      <c r="A2063" t="s">
        <v>20</v>
      </c>
      <c r="B2063" s="1">
        <v>43596</v>
      </c>
      <c r="C2063">
        <v>2</v>
      </c>
      <c r="D2063" t="s">
        <v>121</v>
      </c>
      <c r="E2063" t="s">
        <v>71</v>
      </c>
      <c r="F2063" t="s">
        <v>148</v>
      </c>
      <c r="G2063">
        <v>92</v>
      </c>
      <c r="H2063">
        <v>92</v>
      </c>
      <c r="I2063">
        <v>90</v>
      </c>
      <c r="J2063" t="s">
        <v>65</v>
      </c>
      <c r="K2063" t="s">
        <v>65</v>
      </c>
      <c r="L2063" t="s">
        <v>64</v>
      </c>
      <c r="M2063" t="s">
        <v>227</v>
      </c>
      <c r="N2063" t="s">
        <v>137</v>
      </c>
      <c r="O2063" t="s">
        <v>227</v>
      </c>
      <c r="P2063" t="s">
        <v>128</v>
      </c>
      <c r="Q2063">
        <v>227</v>
      </c>
      <c r="R2063" t="s">
        <v>428</v>
      </c>
      <c r="S2063" t="e" vm="67">
        <f>_FV(0,"84")</f>
        <v>#VALUE!</v>
      </c>
      <c r="T2063" t="s">
        <v>86</v>
      </c>
    </row>
    <row r="2064" spans="1:20" x14ac:dyDescent="0.3">
      <c r="A2064" t="s">
        <v>20</v>
      </c>
      <c r="B2064" s="1">
        <v>43596</v>
      </c>
      <c r="C2064">
        <v>3</v>
      </c>
      <c r="D2064" t="s">
        <v>148</v>
      </c>
      <c r="E2064" t="s">
        <v>121</v>
      </c>
      <c r="F2064" t="s">
        <v>118</v>
      </c>
      <c r="G2064">
        <v>91</v>
      </c>
      <c r="H2064">
        <v>92</v>
      </c>
      <c r="I2064">
        <v>89</v>
      </c>
      <c r="J2064" t="s">
        <v>119</v>
      </c>
      <c r="K2064" t="s">
        <v>65</v>
      </c>
      <c r="L2064" t="s">
        <v>89</v>
      </c>
      <c r="M2064" t="s">
        <v>45</v>
      </c>
      <c r="N2064" t="s">
        <v>227</v>
      </c>
      <c r="O2064" t="s">
        <v>45</v>
      </c>
      <c r="P2064" t="s">
        <v>124</v>
      </c>
      <c r="Q2064">
        <v>210</v>
      </c>
      <c r="R2064" t="s">
        <v>234</v>
      </c>
      <c r="S2064" t="e" vm="36">
        <f>_FV(0,"58")</f>
        <v>#VALUE!</v>
      </c>
      <c r="T2064" t="s">
        <v>70</v>
      </c>
    </row>
    <row r="2065" spans="1:20" x14ac:dyDescent="0.3">
      <c r="A2065" t="s">
        <v>20</v>
      </c>
      <c r="B2065" s="1">
        <v>43596</v>
      </c>
      <c r="C2065">
        <v>12</v>
      </c>
      <c r="D2065" t="s">
        <v>156</v>
      </c>
      <c r="E2065" t="s">
        <v>157</v>
      </c>
      <c r="F2065" t="s">
        <v>22</v>
      </c>
      <c r="G2065">
        <v>93</v>
      </c>
      <c r="H2065">
        <v>95</v>
      </c>
      <c r="I2065">
        <v>93</v>
      </c>
      <c r="J2065" t="s">
        <v>88</v>
      </c>
      <c r="K2065" t="s">
        <v>118</v>
      </c>
      <c r="L2065" t="s">
        <v>119</v>
      </c>
      <c r="M2065" t="s">
        <v>227</v>
      </c>
      <c r="N2065" t="s">
        <v>254</v>
      </c>
      <c r="O2065" t="s">
        <v>66</v>
      </c>
      <c r="P2065" t="s">
        <v>67</v>
      </c>
      <c r="Q2065">
        <v>90</v>
      </c>
      <c r="R2065" t="s">
        <v>60</v>
      </c>
      <c r="S2065" t="s">
        <v>1430</v>
      </c>
      <c r="T2065" t="s">
        <v>26</v>
      </c>
    </row>
    <row r="2066" spans="1:20" x14ac:dyDescent="0.3">
      <c r="A2066" t="s">
        <v>20</v>
      </c>
      <c r="B2066" s="1">
        <v>43596</v>
      </c>
      <c r="C2066">
        <v>4</v>
      </c>
      <c r="D2066" t="s">
        <v>58</v>
      </c>
      <c r="E2066" t="s">
        <v>148</v>
      </c>
      <c r="F2066" t="s">
        <v>58</v>
      </c>
      <c r="G2066">
        <v>93</v>
      </c>
      <c r="H2066">
        <v>93</v>
      </c>
      <c r="I2066">
        <v>91</v>
      </c>
      <c r="J2066" t="s">
        <v>28</v>
      </c>
      <c r="K2066" t="s">
        <v>119</v>
      </c>
      <c r="L2066" t="s">
        <v>28</v>
      </c>
      <c r="M2066" t="s">
        <v>131</v>
      </c>
      <c r="N2066" t="s">
        <v>45</v>
      </c>
      <c r="O2066" t="s">
        <v>131</v>
      </c>
      <c r="P2066" t="s">
        <v>70</v>
      </c>
      <c r="Q2066">
        <v>132</v>
      </c>
      <c r="R2066" t="s">
        <v>40</v>
      </c>
      <c r="S2066" t="e" vm="54">
        <f>_FV(-1,"21")</f>
        <v>#VALUE!</v>
      </c>
      <c r="T2066" t="s">
        <v>174</v>
      </c>
    </row>
    <row r="2067" spans="1:20" x14ac:dyDescent="0.3">
      <c r="A2067" t="s">
        <v>20</v>
      </c>
      <c r="B2067" s="1">
        <v>43596</v>
      </c>
      <c r="C2067">
        <v>5</v>
      </c>
      <c r="D2067" t="s">
        <v>22</v>
      </c>
      <c r="E2067" t="s">
        <v>95</v>
      </c>
      <c r="F2067" t="s">
        <v>22</v>
      </c>
      <c r="G2067">
        <v>94</v>
      </c>
      <c r="H2067">
        <v>94</v>
      </c>
      <c r="I2067">
        <v>93</v>
      </c>
      <c r="J2067" t="s">
        <v>81</v>
      </c>
      <c r="K2067" t="s">
        <v>64</v>
      </c>
      <c r="L2067" t="s">
        <v>81</v>
      </c>
      <c r="M2067" t="s">
        <v>197</v>
      </c>
      <c r="N2067" t="s">
        <v>131</v>
      </c>
      <c r="O2067" t="s">
        <v>197</v>
      </c>
      <c r="P2067" t="s">
        <v>83</v>
      </c>
      <c r="Q2067">
        <v>120</v>
      </c>
      <c r="R2067" t="s">
        <v>86</v>
      </c>
      <c r="S2067" t="e" vm="64">
        <f>_FV(-1,"69")</f>
        <v>#VALUE!</v>
      </c>
      <c r="T2067" t="s">
        <v>26</v>
      </c>
    </row>
    <row r="2068" spans="1:20" x14ac:dyDescent="0.3">
      <c r="A2068" t="s">
        <v>20</v>
      </c>
      <c r="B2068" s="1">
        <v>43596</v>
      </c>
      <c r="C2068">
        <v>6</v>
      </c>
      <c r="D2068" t="s">
        <v>87</v>
      </c>
      <c r="E2068" t="s">
        <v>22</v>
      </c>
      <c r="F2068" t="s">
        <v>87</v>
      </c>
      <c r="G2068">
        <v>94</v>
      </c>
      <c r="H2068">
        <v>94</v>
      </c>
      <c r="I2068">
        <v>94</v>
      </c>
      <c r="J2068" t="s">
        <v>99</v>
      </c>
      <c r="K2068" t="s">
        <v>81</v>
      </c>
      <c r="L2068" t="s">
        <v>99</v>
      </c>
      <c r="M2068" t="s">
        <v>120</v>
      </c>
      <c r="N2068" t="s">
        <v>53</v>
      </c>
      <c r="O2068" t="s">
        <v>153</v>
      </c>
      <c r="P2068" t="s">
        <v>83</v>
      </c>
      <c r="Q2068">
        <v>117</v>
      </c>
      <c r="R2068" t="s">
        <v>104</v>
      </c>
      <c r="S2068" t="e" vm="69">
        <f>_FV(-1,"65")</f>
        <v>#VALUE!</v>
      </c>
      <c r="T2068" t="s">
        <v>26</v>
      </c>
    </row>
    <row r="2069" spans="1:20" x14ac:dyDescent="0.3">
      <c r="A2069" t="s">
        <v>20</v>
      </c>
      <c r="B2069" s="1">
        <v>43596</v>
      </c>
      <c r="C2069">
        <v>7</v>
      </c>
      <c r="D2069" t="s">
        <v>63</v>
      </c>
      <c r="E2069" t="s">
        <v>87</v>
      </c>
      <c r="F2069" t="s">
        <v>63</v>
      </c>
      <c r="G2069">
        <v>94</v>
      </c>
      <c r="H2069">
        <v>94</v>
      </c>
      <c r="I2069">
        <v>94</v>
      </c>
      <c r="J2069" t="s">
        <v>100</v>
      </c>
      <c r="K2069" t="s">
        <v>99</v>
      </c>
      <c r="L2069" t="s">
        <v>100</v>
      </c>
      <c r="M2069" t="s">
        <v>750</v>
      </c>
      <c r="N2069" t="s">
        <v>120</v>
      </c>
      <c r="O2069" t="s">
        <v>750</v>
      </c>
      <c r="P2069" t="s">
        <v>268</v>
      </c>
      <c r="Q2069">
        <v>115</v>
      </c>
      <c r="R2069" t="s">
        <v>116</v>
      </c>
      <c r="S2069" t="e" vm="90">
        <f>_FV(-1,"13")</f>
        <v>#VALUE!</v>
      </c>
      <c r="T2069" t="s">
        <v>26</v>
      </c>
    </row>
    <row r="2070" spans="1:20" x14ac:dyDescent="0.3">
      <c r="A2070" t="s">
        <v>20</v>
      </c>
      <c r="B2070" s="1">
        <v>43596</v>
      </c>
      <c r="C2070">
        <v>8</v>
      </c>
      <c r="D2070" t="s">
        <v>63</v>
      </c>
      <c r="E2070" t="s">
        <v>63</v>
      </c>
      <c r="F2070" t="s">
        <v>80</v>
      </c>
      <c r="G2070">
        <v>95</v>
      </c>
      <c r="H2070">
        <v>95</v>
      </c>
      <c r="I2070">
        <v>94</v>
      </c>
      <c r="J2070" t="s">
        <v>100</v>
      </c>
      <c r="K2070" t="s">
        <v>99</v>
      </c>
      <c r="L2070" t="s">
        <v>100</v>
      </c>
      <c r="M2070" t="s">
        <v>750</v>
      </c>
      <c r="N2070" t="s">
        <v>750</v>
      </c>
      <c r="O2070" t="s">
        <v>74</v>
      </c>
      <c r="P2070" t="s">
        <v>133</v>
      </c>
      <c r="Q2070">
        <v>78</v>
      </c>
      <c r="R2070" t="s">
        <v>104</v>
      </c>
      <c r="S2070" t="e" vm="22">
        <f>_FV(-1,"28")</f>
        <v>#VALUE!</v>
      </c>
      <c r="T2070" t="s">
        <v>26</v>
      </c>
    </row>
    <row r="2071" spans="1:20" x14ac:dyDescent="0.3">
      <c r="A2071" t="s">
        <v>20</v>
      </c>
      <c r="B2071" s="1">
        <v>43596</v>
      </c>
      <c r="C2071">
        <v>9</v>
      </c>
      <c r="D2071" t="s">
        <v>80</v>
      </c>
      <c r="E2071" t="s">
        <v>63</v>
      </c>
      <c r="F2071" t="s">
        <v>109</v>
      </c>
      <c r="G2071">
        <v>95</v>
      </c>
      <c r="H2071">
        <v>95</v>
      </c>
      <c r="I2071">
        <v>95</v>
      </c>
      <c r="J2071" t="s">
        <v>100</v>
      </c>
      <c r="K2071" t="s">
        <v>100</v>
      </c>
      <c r="L2071" t="s">
        <v>89</v>
      </c>
      <c r="M2071" t="s">
        <v>162</v>
      </c>
      <c r="N2071" t="s">
        <v>153</v>
      </c>
      <c r="O2071" t="s">
        <v>750</v>
      </c>
      <c r="P2071" t="s">
        <v>115</v>
      </c>
      <c r="Q2071">
        <v>105</v>
      </c>
      <c r="R2071" t="s">
        <v>86</v>
      </c>
      <c r="S2071" t="e" vm="23">
        <f>_FV(-1,"54")</f>
        <v>#VALUE!</v>
      </c>
      <c r="T2071" t="s">
        <v>26</v>
      </c>
    </row>
    <row r="2072" spans="1:20" x14ac:dyDescent="0.3">
      <c r="A2072" t="s">
        <v>20</v>
      </c>
      <c r="B2072" s="1">
        <v>43596</v>
      </c>
      <c r="C2072">
        <v>10</v>
      </c>
      <c r="D2072" t="s">
        <v>80</v>
      </c>
      <c r="E2072" t="s">
        <v>63</v>
      </c>
      <c r="F2072" t="s">
        <v>109</v>
      </c>
      <c r="G2072">
        <v>95</v>
      </c>
      <c r="H2072">
        <v>95</v>
      </c>
      <c r="I2072">
        <v>95</v>
      </c>
      <c r="J2072" t="s">
        <v>100</v>
      </c>
      <c r="K2072" t="s">
        <v>99</v>
      </c>
      <c r="L2072" t="s">
        <v>89</v>
      </c>
      <c r="M2072" t="s">
        <v>162</v>
      </c>
      <c r="N2072" t="s">
        <v>153</v>
      </c>
      <c r="O2072" t="s">
        <v>38</v>
      </c>
      <c r="P2072" t="s">
        <v>111</v>
      </c>
      <c r="Q2072">
        <v>32</v>
      </c>
      <c r="R2072" t="s">
        <v>128</v>
      </c>
      <c r="S2072" t="s">
        <v>1431</v>
      </c>
      <c r="T2072" t="s">
        <v>26</v>
      </c>
    </row>
    <row r="2073" spans="1:20" x14ac:dyDescent="0.3">
      <c r="A2073" t="s">
        <v>20</v>
      </c>
      <c r="B2073" s="1">
        <v>43596</v>
      </c>
      <c r="C2073">
        <v>11</v>
      </c>
      <c r="D2073" t="s">
        <v>22</v>
      </c>
      <c r="E2073" t="s">
        <v>79</v>
      </c>
      <c r="F2073" t="s">
        <v>109</v>
      </c>
      <c r="G2073">
        <v>95</v>
      </c>
      <c r="H2073">
        <v>95</v>
      </c>
      <c r="I2073">
        <v>95</v>
      </c>
      <c r="J2073" t="s">
        <v>64</v>
      </c>
      <c r="K2073" t="s">
        <v>119</v>
      </c>
      <c r="L2073" t="s">
        <v>100</v>
      </c>
      <c r="M2073" t="s">
        <v>66</v>
      </c>
      <c r="N2073" t="s">
        <v>66</v>
      </c>
      <c r="O2073" t="s">
        <v>162</v>
      </c>
      <c r="P2073" t="s">
        <v>174</v>
      </c>
      <c r="Q2073">
        <v>131</v>
      </c>
      <c r="R2073" t="s">
        <v>128</v>
      </c>
      <c r="S2073" t="s">
        <v>1432</v>
      </c>
      <c r="T2073" t="s">
        <v>26</v>
      </c>
    </row>
    <row r="2074" spans="1:20" x14ac:dyDescent="0.3">
      <c r="A2074" t="s">
        <v>20</v>
      </c>
      <c r="B2074" s="1">
        <v>43596</v>
      </c>
      <c r="C2074">
        <v>13</v>
      </c>
      <c r="D2074" t="s">
        <v>202</v>
      </c>
      <c r="E2074" t="s">
        <v>229</v>
      </c>
      <c r="F2074" t="s">
        <v>156</v>
      </c>
      <c r="G2074">
        <v>84</v>
      </c>
      <c r="H2074">
        <v>93</v>
      </c>
      <c r="I2074">
        <v>84</v>
      </c>
      <c r="J2074" t="s">
        <v>88</v>
      </c>
      <c r="K2074" t="s">
        <v>107</v>
      </c>
      <c r="L2074" t="s">
        <v>136</v>
      </c>
      <c r="M2074" t="s">
        <v>132</v>
      </c>
      <c r="N2074" t="s">
        <v>227</v>
      </c>
      <c r="O2074" t="s">
        <v>66</v>
      </c>
      <c r="P2074" t="s">
        <v>70</v>
      </c>
      <c r="Q2074">
        <v>94</v>
      </c>
      <c r="R2074" t="s">
        <v>68</v>
      </c>
      <c r="S2074" t="s">
        <v>1433</v>
      </c>
      <c r="T2074" t="s">
        <v>26</v>
      </c>
    </row>
    <row r="2075" spans="1:20" x14ac:dyDescent="0.3">
      <c r="A2075" t="s">
        <v>20</v>
      </c>
      <c r="B2075" s="1">
        <v>43596</v>
      </c>
      <c r="C2075">
        <v>14</v>
      </c>
      <c r="D2075" t="s">
        <v>229</v>
      </c>
      <c r="E2075" t="s">
        <v>275</v>
      </c>
      <c r="F2075" t="s">
        <v>195</v>
      </c>
      <c r="G2075">
        <v>83</v>
      </c>
      <c r="H2075">
        <v>85</v>
      </c>
      <c r="I2075">
        <v>76</v>
      </c>
      <c r="J2075" t="s">
        <v>95</v>
      </c>
      <c r="K2075" t="s">
        <v>107</v>
      </c>
      <c r="L2075" t="s">
        <v>109</v>
      </c>
      <c r="M2075" t="s">
        <v>254</v>
      </c>
      <c r="N2075" t="s">
        <v>150</v>
      </c>
      <c r="O2075" t="s">
        <v>132</v>
      </c>
      <c r="P2075" t="s">
        <v>104</v>
      </c>
      <c r="Q2075">
        <v>187</v>
      </c>
      <c r="R2075" t="s">
        <v>230</v>
      </c>
      <c r="S2075" t="s">
        <v>1434</v>
      </c>
      <c r="T2075" t="s">
        <v>26</v>
      </c>
    </row>
    <row r="2076" spans="1:20" x14ac:dyDescent="0.3">
      <c r="A2076" t="s">
        <v>20</v>
      </c>
      <c r="B2076" s="1">
        <v>43596</v>
      </c>
      <c r="C2076">
        <v>15</v>
      </c>
      <c r="D2076" t="s">
        <v>261</v>
      </c>
      <c r="E2076" t="s">
        <v>261</v>
      </c>
      <c r="F2076" t="s">
        <v>239</v>
      </c>
      <c r="G2076">
        <v>79</v>
      </c>
      <c r="H2076">
        <v>88</v>
      </c>
      <c r="I2076">
        <v>79</v>
      </c>
      <c r="J2076" t="s">
        <v>148</v>
      </c>
      <c r="K2076" t="s">
        <v>156</v>
      </c>
      <c r="L2076" t="s">
        <v>63</v>
      </c>
      <c r="M2076" t="s">
        <v>66</v>
      </c>
      <c r="N2076" t="s">
        <v>254</v>
      </c>
      <c r="O2076" t="s">
        <v>66</v>
      </c>
      <c r="P2076" t="s">
        <v>128</v>
      </c>
      <c r="Q2076">
        <v>178</v>
      </c>
      <c r="R2076" t="s">
        <v>234</v>
      </c>
      <c r="S2076" t="s">
        <v>1435</v>
      </c>
      <c r="T2076" t="s">
        <v>174</v>
      </c>
    </row>
    <row r="2077" spans="1:20" x14ac:dyDescent="0.3">
      <c r="A2077" t="s">
        <v>20</v>
      </c>
      <c r="B2077" s="1">
        <v>43596</v>
      </c>
      <c r="C2077">
        <v>16</v>
      </c>
      <c r="D2077" t="s">
        <v>335</v>
      </c>
      <c r="E2077" t="s">
        <v>335</v>
      </c>
      <c r="F2077" t="s">
        <v>186</v>
      </c>
      <c r="G2077">
        <v>72</v>
      </c>
      <c r="H2077">
        <v>81</v>
      </c>
      <c r="I2077">
        <v>71</v>
      </c>
      <c r="J2077" t="s">
        <v>88</v>
      </c>
      <c r="K2077" t="s">
        <v>107</v>
      </c>
      <c r="L2077" t="s">
        <v>80</v>
      </c>
      <c r="M2077" t="s">
        <v>120</v>
      </c>
      <c r="N2077" t="s">
        <v>66</v>
      </c>
      <c r="O2077" t="s">
        <v>120</v>
      </c>
      <c r="P2077" t="s">
        <v>124</v>
      </c>
      <c r="Q2077">
        <v>188</v>
      </c>
      <c r="R2077" t="s">
        <v>234</v>
      </c>
      <c r="S2077" t="s">
        <v>1436</v>
      </c>
      <c r="T2077" t="s">
        <v>26</v>
      </c>
    </row>
    <row r="2078" spans="1:20" x14ac:dyDescent="0.3">
      <c r="A2078" t="s">
        <v>20</v>
      </c>
      <c r="B2078" s="1">
        <v>43596</v>
      </c>
      <c r="C2078">
        <v>17</v>
      </c>
      <c r="D2078" t="s">
        <v>201</v>
      </c>
      <c r="E2078" t="s">
        <v>220</v>
      </c>
      <c r="F2078" t="s">
        <v>208</v>
      </c>
      <c r="G2078">
        <v>67</v>
      </c>
      <c r="H2078">
        <v>72</v>
      </c>
      <c r="I2078">
        <v>66</v>
      </c>
      <c r="J2078" t="s">
        <v>73</v>
      </c>
      <c r="K2078" t="s">
        <v>95</v>
      </c>
      <c r="L2078" t="s">
        <v>100</v>
      </c>
      <c r="M2078" t="s">
        <v>75</v>
      </c>
      <c r="N2078" t="s">
        <v>51</v>
      </c>
      <c r="O2078" t="s">
        <v>75</v>
      </c>
      <c r="P2078" t="s">
        <v>116</v>
      </c>
      <c r="Q2078">
        <v>218</v>
      </c>
      <c r="R2078" t="s">
        <v>476</v>
      </c>
      <c r="S2078" t="s">
        <v>1437</v>
      </c>
      <c r="T2078" t="s">
        <v>26</v>
      </c>
    </row>
    <row r="2079" spans="1:20" x14ac:dyDescent="0.3">
      <c r="A2079" t="s">
        <v>20</v>
      </c>
      <c r="B2079" s="1">
        <v>43596</v>
      </c>
      <c r="C2079">
        <v>18</v>
      </c>
      <c r="D2079" t="s">
        <v>95</v>
      </c>
      <c r="E2079" t="s">
        <v>47</v>
      </c>
      <c r="F2079" t="s">
        <v>136</v>
      </c>
      <c r="G2079">
        <v>94</v>
      </c>
      <c r="H2079">
        <v>94</v>
      </c>
      <c r="I2079">
        <v>66</v>
      </c>
      <c r="J2079" t="s">
        <v>119</v>
      </c>
      <c r="K2079" t="s">
        <v>79</v>
      </c>
      <c r="L2079" t="s">
        <v>396</v>
      </c>
      <c r="M2079" t="s">
        <v>172</v>
      </c>
      <c r="N2079" t="s">
        <v>140</v>
      </c>
      <c r="O2079" t="s">
        <v>172</v>
      </c>
      <c r="P2079" t="s">
        <v>154</v>
      </c>
      <c r="Q2079">
        <v>224</v>
      </c>
      <c r="R2079" t="s">
        <v>1438</v>
      </c>
      <c r="S2079" t="s">
        <v>1439</v>
      </c>
      <c r="T2079" t="s">
        <v>1440</v>
      </c>
    </row>
    <row r="2080" spans="1:20" x14ac:dyDescent="0.3">
      <c r="A2080" t="s">
        <v>20</v>
      </c>
      <c r="B2080" s="1">
        <v>43596</v>
      </c>
      <c r="C2080">
        <v>19</v>
      </c>
      <c r="D2080" t="s">
        <v>149</v>
      </c>
      <c r="E2080" t="s">
        <v>149</v>
      </c>
      <c r="F2080" t="s">
        <v>95</v>
      </c>
      <c r="G2080">
        <v>90</v>
      </c>
      <c r="H2080">
        <v>94</v>
      </c>
      <c r="I2080">
        <v>90</v>
      </c>
      <c r="J2080" t="s">
        <v>73</v>
      </c>
      <c r="K2080" t="s">
        <v>80</v>
      </c>
      <c r="L2080" t="s">
        <v>119</v>
      </c>
      <c r="M2080" t="s">
        <v>110</v>
      </c>
      <c r="N2080" t="s">
        <v>172</v>
      </c>
      <c r="O2080" t="s">
        <v>166</v>
      </c>
      <c r="P2080" t="s">
        <v>124</v>
      </c>
      <c r="Q2080">
        <v>245</v>
      </c>
      <c r="R2080" t="s">
        <v>55</v>
      </c>
      <c r="S2080" t="s">
        <v>1441</v>
      </c>
      <c r="T2080" t="s">
        <v>76</v>
      </c>
    </row>
    <row r="2081" spans="1:20" x14ac:dyDescent="0.3">
      <c r="A2081" t="s">
        <v>20</v>
      </c>
      <c r="B2081" s="1">
        <v>43596</v>
      </c>
      <c r="C2081">
        <v>20</v>
      </c>
      <c r="D2081" t="s">
        <v>114</v>
      </c>
      <c r="E2081" t="s">
        <v>272</v>
      </c>
      <c r="F2081" t="s">
        <v>149</v>
      </c>
      <c r="G2081">
        <v>91</v>
      </c>
      <c r="H2081">
        <v>91</v>
      </c>
      <c r="I2081">
        <v>89</v>
      </c>
      <c r="J2081" t="s">
        <v>87</v>
      </c>
      <c r="K2081" t="s">
        <v>136</v>
      </c>
      <c r="L2081" t="s">
        <v>73</v>
      </c>
      <c r="M2081" t="s">
        <v>750</v>
      </c>
      <c r="N2081" t="s">
        <v>750</v>
      </c>
      <c r="O2081" t="s">
        <v>166</v>
      </c>
      <c r="P2081" t="s">
        <v>133</v>
      </c>
      <c r="Q2081">
        <v>173</v>
      </c>
      <c r="R2081" t="s">
        <v>154</v>
      </c>
      <c r="S2081" t="s">
        <v>1442</v>
      </c>
      <c r="T2081" t="s">
        <v>270</v>
      </c>
    </row>
    <row r="2082" spans="1:20" x14ac:dyDescent="0.3">
      <c r="A2082" t="s">
        <v>20</v>
      </c>
      <c r="B2082" s="1">
        <v>43596</v>
      </c>
      <c r="C2082">
        <v>21</v>
      </c>
      <c r="D2082" t="s">
        <v>272</v>
      </c>
      <c r="E2082" t="s">
        <v>356</v>
      </c>
      <c r="F2082" t="s">
        <v>114</v>
      </c>
      <c r="G2082">
        <v>92</v>
      </c>
      <c r="H2082">
        <v>92</v>
      </c>
      <c r="I2082">
        <v>90</v>
      </c>
      <c r="J2082" t="s">
        <v>95</v>
      </c>
      <c r="K2082" t="s">
        <v>88</v>
      </c>
      <c r="L2082" t="s">
        <v>87</v>
      </c>
      <c r="M2082" t="s">
        <v>153</v>
      </c>
      <c r="N2082" t="s">
        <v>153</v>
      </c>
      <c r="O2082" t="s">
        <v>750</v>
      </c>
      <c r="P2082" t="s">
        <v>111</v>
      </c>
      <c r="Q2082">
        <v>116</v>
      </c>
      <c r="R2082" t="s">
        <v>77</v>
      </c>
      <c r="S2082" t="s">
        <v>1443</v>
      </c>
      <c r="T2082" t="s">
        <v>26</v>
      </c>
    </row>
    <row r="2083" spans="1:20" x14ac:dyDescent="0.3">
      <c r="A2083" t="s">
        <v>20</v>
      </c>
      <c r="B2083" s="1">
        <v>43596</v>
      </c>
      <c r="C2083">
        <v>23</v>
      </c>
      <c r="D2083" t="s">
        <v>108</v>
      </c>
      <c r="E2083" t="s">
        <v>108</v>
      </c>
      <c r="F2083" t="s">
        <v>72</v>
      </c>
      <c r="G2083">
        <v>93</v>
      </c>
      <c r="H2083">
        <v>93</v>
      </c>
      <c r="I2083">
        <v>93</v>
      </c>
      <c r="J2083" t="s">
        <v>79</v>
      </c>
      <c r="K2083" t="s">
        <v>58</v>
      </c>
      <c r="L2083" t="s">
        <v>22</v>
      </c>
      <c r="M2083" t="s">
        <v>181</v>
      </c>
      <c r="N2083" t="s">
        <v>181</v>
      </c>
      <c r="O2083" t="s">
        <v>140</v>
      </c>
      <c r="P2083" t="s">
        <v>67</v>
      </c>
      <c r="Q2083">
        <v>137</v>
      </c>
      <c r="R2083" t="s">
        <v>77</v>
      </c>
      <c r="S2083" t="e" vm="77">
        <f>_FV(0,"82")</f>
        <v>#VALUE!</v>
      </c>
      <c r="T2083" t="s">
        <v>26</v>
      </c>
    </row>
    <row r="2084" spans="1:20" x14ac:dyDescent="0.3">
      <c r="A2084" t="s">
        <v>20</v>
      </c>
      <c r="B2084" s="1">
        <v>43597</v>
      </c>
      <c r="C2084">
        <v>22</v>
      </c>
      <c r="D2084" t="s">
        <v>88</v>
      </c>
      <c r="E2084" t="s">
        <v>108</v>
      </c>
      <c r="F2084" t="s">
        <v>88</v>
      </c>
      <c r="G2084">
        <v>89</v>
      </c>
      <c r="H2084">
        <v>90</v>
      </c>
      <c r="I2084">
        <v>88</v>
      </c>
      <c r="J2084" t="s">
        <v>89</v>
      </c>
      <c r="K2084" t="s">
        <v>73</v>
      </c>
      <c r="L2084" t="s">
        <v>49</v>
      </c>
      <c r="M2084" t="s">
        <v>90</v>
      </c>
      <c r="N2084" t="s">
        <v>122</v>
      </c>
      <c r="O2084" t="s">
        <v>90</v>
      </c>
      <c r="P2084" t="s">
        <v>364</v>
      </c>
      <c r="Q2084">
        <v>262</v>
      </c>
      <c r="R2084" t="s">
        <v>299</v>
      </c>
      <c r="S2084" t="e" vm="10">
        <f>_FV(-1,"06")</f>
        <v>#VALUE!</v>
      </c>
      <c r="T2084" t="s">
        <v>138</v>
      </c>
    </row>
    <row r="2085" spans="1:20" x14ac:dyDescent="0.3">
      <c r="A2085" t="s">
        <v>20</v>
      </c>
      <c r="B2085" s="1">
        <v>43597</v>
      </c>
      <c r="C2085">
        <v>23</v>
      </c>
      <c r="D2085" t="s">
        <v>95</v>
      </c>
      <c r="E2085" t="s">
        <v>88</v>
      </c>
      <c r="F2085" t="s">
        <v>58</v>
      </c>
      <c r="G2085">
        <v>91</v>
      </c>
      <c r="H2085">
        <v>92</v>
      </c>
      <c r="I2085">
        <v>89</v>
      </c>
      <c r="J2085" t="s">
        <v>99</v>
      </c>
      <c r="K2085" t="s">
        <v>81</v>
      </c>
      <c r="L2085" t="s">
        <v>49</v>
      </c>
      <c r="M2085" t="s">
        <v>312</v>
      </c>
      <c r="N2085" t="s">
        <v>306</v>
      </c>
      <c r="O2085" t="s">
        <v>90</v>
      </c>
      <c r="P2085" t="s">
        <v>183</v>
      </c>
      <c r="Q2085">
        <v>277</v>
      </c>
      <c r="R2085" t="s">
        <v>299</v>
      </c>
      <c r="S2085" t="e" vm="51">
        <f>_FV(-2,"22")</f>
        <v>#VALUE!</v>
      </c>
      <c r="T2085" t="s">
        <v>70</v>
      </c>
    </row>
    <row r="2086" spans="1:20" x14ac:dyDescent="0.3">
      <c r="A2086" t="s">
        <v>20</v>
      </c>
      <c r="B2086" s="1">
        <v>43597</v>
      </c>
      <c r="C2086">
        <v>0</v>
      </c>
      <c r="D2086" t="s">
        <v>72</v>
      </c>
      <c r="E2086" t="s">
        <v>108</v>
      </c>
      <c r="F2086" t="s">
        <v>72</v>
      </c>
      <c r="G2086">
        <v>93</v>
      </c>
      <c r="H2086">
        <v>93</v>
      </c>
      <c r="I2086">
        <v>93</v>
      </c>
      <c r="J2086" t="s">
        <v>58</v>
      </c>
      <c r="K2086" t="s">
        <v>58</v>
      </c>
      <c r="L2086" t="s">
        <v>79</v>
      </c>
      <c r="M2086" t="s">
        <v>227</v>
      </c>
      <c r="N2086" t="s">
        <v>227</v>
      </c>
      <c r="O2086" t="s">
        <v>181</v>
      </c>
      <c r="P2086" t="s">
        <v>67</v>
      </c>
      <c r="Q2086">
        <v>155</v>
      </c>
      <c r="R2086" t="s">
        <v>68</v>
      </c>
      <c r="S2086" t="e" vm="72">
        <f>_FV(-1,"18")</f>
        <v>#VALUE!</v>
      </c>
      <c r="T2086" t="s">
        <v>67</v>
      </c>
    </row>
    <row r="2087" spans="1:20" x14ac:dyDescent="0.3">
      <c r="A2087" t="s">
        <v>20</v>
      </c>
      <c r="B2087" s="1">
        <v>43597</v>
      </c>
      <c r="C2087">
        <v>1</v>
      </c>
      <c r="D2087" t="s">
        <v>107</v>
      </c>
      <c r="E2087" t="s">
        <v>108</v>
      </c>
      <c r="F2087" t="s">
        <v>135</v>
      </c>
      <c r="G2087">
        <v>91</v>
      </c>
      <c r="H2087">
        <v>94</v>
      </c>
      <c r="I2087">
        <v>91</v>
      </c>
      <c r="J2087" t="s">
        <v>87</v>
      </c>
      <c r="K2087" t="s">
        <v>95</v>
      </c>
      <c r="L2087" t="s">
        <v>63</v>
      </c>
      <c r="M2087" t="s">
        <v>209</v>
      </c>
      <c r="N2087" t="s">
        <v>209</v>
      </c>
      <c r="O2087" t="s">
        <v>227</v>
      </c>
      <c r="P2087" t="s">
        <v>92</v>
      </c>
      <c r="Q2087">
        <v>209</v>
      </c>
      <c r="R2087" t="s">
        <v>294</v>
      </c>
      <c r="S2087" s="2">
        <v>1148</v>
      </c>
      <c r="T2087" t="s">
        <v>270</v>
      </c>
    </row>
    <row r="2088" spans="1:20" x14ac:dyDescent="0.3">
      <c r="A2088" t="s">
        <v>20</v>
      </c>
      <c r="B2088" s="1">
        <v>43597</v>
      </c>
      <c r="C2088">
        <v>2</v>
      </c>
      <c r="D2088" t="s">
        <v>121</v>
      </c>
      <c r="E2088" t="s">
        <v>72</v>
      </c>
      <c r="F2088" t="s">
        <v>148</v>
      </c>
      <c r="G2088">
        <v>92</v>
      </c>
      <c r="H2088">
        <v>92</v>
      </c>
      <c r="I2088">
        <v>91</v>
      </c>
      <c r="J2088" t="s">
        <v>65</v>
      </c>
      <c r="K2088" t="s">
        <v>87</v>
      </c>
      <c r="L2088" t="s">
        <v>119</v>
      </c>
      <c r="M2088" t="s">
        <v>142</v>
      </c>
      <c r="N2088" t="s">
        <v>142</v>
      </c>
      <c r="O2088" t="s">
        <v>123</v>
      </c>
      <c r="P2088" t="s">
        <v>83</v>
      </c>
      <c r="Q2088">
        <v>214</v>
      </c>
      <c r="R2088" t="s">
        <v>55</v>
      </c>
      <c r="S2088" t="s">
        <v>1444</v>
      </c>
      <c r="T2088" t="s">
        <v>70</v>
      </c>
    </row>
    <row r="2089" spans="1:20" x14ac:dyDescent="0.3">
      <c r="A2089" t="s">
        <v>20</v>
      </c>
      <c r="B2089" s="1">
        <v>43597</v>
      </c>
      <c r="C2089">
        <v>3</v>
      </c>
      <c r="D2089" t="s">
        <v>121</v>
      </c>
      <c r="E2089" t="s">
        <v>272</v>
      </c>
      <c r="F2089" t="s">
        <v>148</v>
      </c>
      <c r="G2089">
        <v>91</v>
      </c>
      <c r="H2089">
        <v>92</v>
      </c>
      <c r="I2089">
        <v>87</v>
      </c>
      <c r="J2089" t="s">
        <v>64</v>
      </c>
      <c r="K2089" t="s">
        <v>87</v>
      </c>
      <c r="L2089" t="s">
        <v>64</v>
      </c>
      <c r="M2089" t="s">
        <v>209</v>
      </c>
      <c r="N2089" t="s">
        <v>122</v>
      </c>
      <c r="O2089" t="s">
        <v>209</v>
      </c>
      <c r="P2089" t="s">
        <v>147</v>
      </c>
      <c r="Q2089">
        <v>223</v>
      </c>
      <c r="R2089" t="s">
        <v>584</v>
      </c>
      <c r="S2089" s="2">
        <v>2465</v>
      </c>
      <c r="T2089" t="s">
        <v>174</v>
      </c>
    </row>
    <row r="2090" spans="1:20" x14ac:dyDescent="0.3">
      <c r="A2090" t="s">
        <v>20</v>
      </c>
      <c r="B2090" s="1">
        <v>43597</v>
      </c>
      <c r="C2090">
        <v>4</v>
      </c>
      <c r="D2090" t="s">
        <v>88</v>
      </c>
      <c r="E2090" t="s">
        <v>121</v>
      </c>
      <c r="F2090" t="s">
        <v>88</v>
      </c>
      <c r="G2090">
        <v>91</v>
      </c>
      <c r="H2090">
        <v>92</v>
      </c>
      <c r="I2090">
        <v>91</v>
      </c>
      <c r="J2090" t="s">
        <v>28</v>
      </c>
      <c r="K2090" t="s">
        <v>65</v>
      </c>
      <c r="L2090" t="s">
        <v>28</v>
      </c>
      <c r="M2090" t="s">
        <v>96</v>
      </c>
      <c r="N2090" t="s">
        <v>142</v>
      </c>
      <c r="O2090" t="s">
        <v>123</v>
      </c>
      <c r="P2090" t="s">
        <v>305</v>
      </c>
      <c r="Q2090">
        <v>215</v>
      </c>
      <c r="R2090" t="s">
        <v>567</v>
      </c>
      <c r="S2090" t="e" vm="41">
        <f>_FV(-1,"78")</f>
        <v>#VALUE!</v>
      </c>
      <c r="T2090" t="s">
        <v>222</v>
      </c>
    </row>
    <row r="2091" spans="1:20" x14ac:dyDescent="0.3">
      <c r="A2091" t="s">
        <v>20</v>
      </c>
      <c r="B2091" s="1">
        <v>43597</v>
      </c>
      <c r="C2091">
        <v>5</v>
      </c>
      <c r="D2091" t="s">
        <v>148</v>
      </c>
      <c r="E2091" t="s">
        <v>148</v>
      </c>
      <c r="F2091" t="s">
        <v>58</v>
      </c>
      <c r="G2091">
        <v>92</v>
      </c>
      <c r="H2091">
        <v>92</v>
      </c>
      <c r="I2091">
        <v>91</v>
      </c>
      <c r="J2091" t="s">
        <v>119</v>
      </c>
      <c r="K2091" t="s">
        <v>119</v>
      </c>
      <c r="L2091" t="s">
        <v>100</v>
      </c>
      <c r="M2091" t="s">
        <v>227</v>
      </c>
      <c r="N2091" t="s">
        <v>123</v>
      </c>
      <c r="O2091" t="s">
        <v>227</v>
      </c>
      <c r="P2091" t="s">
        <v>86</v>
      </c>
      <c r="Q2091">
        <v>224</v>
      </c>
      <c r="R2091" t="s">
        <v>567</v>
      </c>
      <c r="S2091" t="e" vm="32">
        <f>_FV(-1,"42")</f>
        <v>#VALUE!</v>
      </c>
      <c r="T2091" t="s">
        <v>115</v>
      </c>
    </row>
    <row r="2092" spans="1:20" x14ac:dyDescent="0.3">
      <c r="A2092" t="s">
        <v>20</v>
      </c>
      <c r="B2092" s="1">
        <v>43597</v>
      </c>
      <c r="C2092">
        <v>12</v>
      </c>
      <c r="D2092" t="s">
        <v>121</v>
      </c>
      <c r="E2092" t="s">
        <v>121</v>
      </c>
      <c r="F2092" t="s">
        <v>87</v>
      </c>
      <c r="G2092">
        <v>93</v>
      </c>
      <c r="H2092">
        <v>94</v>
      </c>
      <c r="I2092">
        <v>93</v>
      </c>
      <c r="J2092" t="s">
        <v>80</v>
      </c>
      <c r="K2092" t="s">
        <v>87</v>
      </c>
      <c r="L2092" t="s">
        <v>99</v>
      </c>
      <c r="M2092" t="s">
        <v>306</v>
      </c>
      <c r="N2092" t="s">
        <v>276</v>
      </c>
      <c r="O2092" t="s">
        <v>306</v>
      </c>
      <c r="P2092" t="s">
        <v>124</v>
      </c>
      <c r="Q2092">
        <v>108</v>
      </c>
      <c r="R2092" t="s">
        <v>104</v>
      </c>
      <c r="S2092" t="s">
        <v>1445</v>
      </c>
      <c r="T2092" t="s">
        <v>26</v>
      </c>
    </row>
    <row r="2093" spans="1:20" x14ac:dyDescent="0.3">
      <c r="A2093" t="s">
        <v>20</v>
      </c>
      <c r="B2093" s="1">
        <v>43597</v>
      </c>
      <c r="C2093">
        <v>6</v>
      </c>
      <c r="D2093" t="s">
        <v>118</v>
      </c>
      <c r="E2093" t="s">
        <v>121</v>
      </c>
      <c r="F2093" t="s">
        <v>118</v>
      </c>
      <c r="G2093">
        <v>92</v>
      </c>
      <c r="H2093">
        <v>92</v>
      </c>
      <c r="I2093">
        <v>91</v>
      </c>
      <c r="J2093" t="s">
        <v>119</v>
      </c>
      <c r="K2093" t="s">
        <v>65</v>
      </c>
      <c r="L2093" t="s">
        <v>119</v>
      </c>
      <c r="M2093" t="s">
        <v>227</v>
      </c>
      <c r="N2093" t="s">
        <v>254</v>
      </c>
      <c r="O2093" t="s">
        <v>227</v>
      </c>
      <c r="P2093" t="s">
        <v>128</v>
      </c>
      <c r="Q2093">
        <v>236</v>
      </c>
      <c r="R2093" t="s">
        <v>354</v>
      </c>
      <c r="S2093" t="e" vm="16">
        <f>_FV(-1,"39")</f>
        <v>#VALUE!</v>
      </c>
      <c r="T2093" t="s">
        <v>70</v>
      </c>
    </row>
    <row r="2094" spans="1:20" x14ac:dyDescent="0.3">
      <c r="A2094" t="s">
        <v>20</v>
      </c>
      <c r="B2094" s="1">
        <v>43597</v>
      </c>
      <c r="C2094">
        <v>7</v>
      </c>
      <c r="D2094" t="s">
        <v>95</v>
      </c>
      <c r="E2094" t="s">
        <v>118</v>
      </c>
      <c r="F2094" t="s">
        <v>95</v>
      </c>
      <c r="G2094">
        <v>92</v>
      </c>
      <c r="H2094">
        <v>93</v>
      </c>
      <c r="I2094">
        <v>92</v>
      </c>
      <c r="J2094" t="s">
        <v>81</v>
      </c>
      <c r="K2094" t="s">
        <v>65</v>
      </c>
      <c r="L2094" t="s">
        <v>81</v>
      </c>
      <c r="M2094" t="s">
        <v>231</v>
      </c>
      <c r="N2094" t="s">
        <v>227</v>
      </c>
      <c r="O2094" t="s">
        <v>231</v>
      </c>
      <c r="P2094" t="s">
        <v>105</v>
      </c>
      <c r="Q2094">
        <v>243</v>
      </c>
      <c r="R2094" t="s">
        <v>207</v>
      </c>
      <c r="S2094" t="e" vm="3">
        <f>_FV(-1,"15")</f>
        <v>#VALUE!</v>
      </c>
      <c r="T2094" t="s">
        <v>70</v>
      </c>
    </row>
    <row r="2095" spans="1:20" x14ac:dyDescent="0.3">
      <c r="A2095" t="s">
        <v>20</v>
      </c>
      <c r="B2095" s="1">
        <v>43597</v>
      </c>
      <c r="C2095">
        <v>8</v>
      </c>
      <c r="D2095" t="s">
        <v>58</v>
      </c>
      <c r="E2095" t="s">
        <v>62</v>
      </c>
      <c r="F2095" t="s">
        <v>58</v>
      </c>
      <c r="G2095">
        <v>93</v>
      </c>
      <c r="H2095">
        <v>93</v>
      </c>
      <c r="I2095">
        <v>92</v>
      </c>
      <c r="J2095" t="s">
        <v>64</v>
      </c>
      <c r="K2095" t="s">
        <v>119</v>
      </c>
      <c r="L2095" t="s">
        <v>81</v>
      </c>
      <c r="M2095" t="s">
        <v>137</v>
      </c>
      <c r="N2095" t="s">
        <v>137</v>
      </c>
      <c r="O2095" t="s">
        <v>231</v>
      </c>
      <c r="P2095" t="s">
        <v>115</v>
      </c>
      <c r="Q2095">
        <v>122</v>
      </c>
      <c r="R2095" t="s">
        <v>128</v>
      </c>
      <c r="S2095" t="e" vm="53">
        <f>_FV(-1,"93")</f>
        <v>#VALUE!</v>
      </c>
      <c r="T2095" t="s">
        <v>76</v>
      </c>
    </row>
    <row r="2096" spans="1:20" x14ac:dyDescent="0.3">
      <c r="A2096" t="s">
        <v>20</v>
      </c>
      <c r="B2096" s="1">
        <v>43597</v>
      </c>
      <c r="C2096">
        <v>9</v>
      </c>
      <c r="D2096" t="s">
        <v>80</v>
      </c>
      <c r="E2096" t="s">
        <v>58</v>
      </c>
      <c r="F2096" t="s">
        <v>80</v>
      </c>
      <c r="G2096">
        <v>94</v>
      </c>
      <c r="H2096">
        <v>94</v>
      </c>
      <c r="I2096">
        <v>93</v>
      </c>
      <c r="J2096" t="s">
        <v>89</v>
      </c>
      <c r="K2096" t="s">
        <v>64</v>
      </c>
      <c r="L2096" t="s">
        <v>89</v>
      </c>
      <c r="M2096" t="s">
        <v>142</v>
      </c>
      <c r="N2096" t="s">
        <v>142</v>
      </c>
      <c r="O2096" t="s">
        <v>137</v>
      </c>
      <c r="P2096" t="s">
        <v>83</v>
      </c>
      <c r="Q2096">
        <v>123</v>
      </c>
      <c r="R2096" t="s">
        <v>24</v>
      </c>
      <c r="S2096" t="e" vm="84">
        <f>_FV(0,"81")</f>
        <v>#VALUE!</v>
      </c>
      <c r="T2096" t="s">
        <v>76</v>
      </c>
    </row>
    <row r="2097" spans="1:20" x14ac:dyDescent="0.3">
      <c r="A2097" t="s">
        <v>20</v>
      </c>
      <c r="B2097" s="1">
        <v>43597</v>
      </c>
      <c r="C2097">
        <v>10</v>
      </c>
      <c r="D2097" t="s">
        <v>109</v>
      </c>
      <c r="E2097" t="s">
        <v>80</v>
      </c>
      <c r="F2097" t="s">
        <v>73</v>
      </c>
      <c r="G2097">
        <v>94</v>
      </c>
      <c r="H2097">
        <v>94</v>
      </c>
      <c r="I2097">
        <v>94</v>
      </c>
      <c r="J2097" t="s">
        <v>49</v>
      </c>
      <c r="K2097" t="s">
        <v>89</v>
      </c>
      <c r="L2097" t="s">
        <v>49</v>
      </c>
      <c r="M2097" t="s">
        <v>188</v>
      </c>
      <c r="N2097" t="s">
        <v>188</v>
      </c>
      <c r="O2097" t="s">
        <v>142</v>
      </c>
      <c r="P2097" t="s">
        <v>268</v>
      </c>
      <c r="Q2097">
        <v>118</v>
      </c>
      <c r="R2097" t="s">
        <v>112</v>
      </c>
      <c r="S2097" t="s">
        <v>1446</v>
      </c>
      <c r="T2097" t="s">
        <v>76</v>
      </c>
    </row>
    <row r="2098" spans="1:20" x14ac:dyDescent="0.3">
      <c r="A2098" t="s">
        <v>20</v>
      </c>
      <c r="B2098" s="1">
        <v>43597</v>
      </c>
      <c r="C2098">
        <v>11</v>
      </c>
      <c r="D2098" t="s">
        <v>63</v>
      </c>
      <c r="E2098" t="s">
        <v>87</v>
      </c>
      <c r="F2098" t="s">
        <v>109</v>
      </c>
      <c r="G2098">
        <v>94</v>
      </c>
      <c r="H2098">
        <v>95</v>
      </c>
      <c r="I2098">
        <v>94</v>
      </c>
      <c r="J2098" t="s">
        <v>99</v>
      </c>
      <c r="K2098" t="s">
        <v>99</v>
      </c>
      <c r="L2098" t="s">
        <v>49</v>
      </c>
      <c r="M2098" t="s">
        <v>330</v>
      </c>
      <c r="N2098" t="s">
        <v>330</v>
      </c>
      <c r="O2098" t="s">
        <v>188</v>
      </c>
      <c r="P2098" t="s">
        <v>83</v>
      </c>
      <c r="Q2098">
        <v>132</v>
      </c>
      <c r="R2098" t="s">
        <v>104</v>
      </c>
      <c r="S2098" t="s">
        <v>1447</v>
      </c>
      <c r="T2098" t="s">
        <v>270</v>
      </c>
    </row>
    <row r="2099" spans="1:20" x14ac:dyDescent="0.3">
      <c r="A2099" t="s">
        <v>20</v>
      </c>
      <c r="B2099" s="1">
        <v>43597</v>
      </c>
      <c r="C2099">
        <v>13</v>
      </c>
      <c r="D2099" t="s">
        <v>272</v>
      </c>
      <c r="E2099" t="s">
        <v>356</v>
      </c>
      <c r="F2099" t="s">
        <v>148</v>
      </c>
      <c r="G2099">
        <v>86</v>
      </c>
      <c r="H2099">
        <v>93</v>
      </c>
      <c r="I2099">
        <v>86</v>
      </c>
      <c r="J2099" t="s">
        <v>64</v>
      </c>
      <c r="K2099" t="s">
        <v>136</v>
      </c>
      <c r="L2099" t="s">
        <v>81</v>
      </c>
      <c r="M2099" t="s">
        <v>273</v>
      </c>
      <c r="N2099" t="s">
        <v>273</v>
      </c>
      <c r="O2099" t="s">
        <v>306</v>
      </c>
      <c r="P2099" t="s">
        <v>138</v>
      </c>
      <c r="Q2099">
        <v>126</v>
      </c>
      <c r="R2099" t="s">
        <v>104</v>
      </c>
      <c r="S2099" t="s">
        <v>1368</v>
      </c>
      <c r="T2099" t="s">
        <v>26</v>
      </c>
    </row>
    <row r="2100" spans="1:20" x14ac:dyDescent="0.3">
      <c r="A2100" t="s">
        <v>20</v>
      </c>
      <c r="B2100" s="1">
        <v>43597</v>
      </c>
      <c r="C2100">
        <v>14</v>
      </c>
      <c r="D2100" t="s">
        <v>195</v>
      </c>
      <c r="E2100" t="s">
        <v>195</v>
      </c>
      <c r="F2100" t="s">
        <v>272</v>
      </c>
      <c r="G2100">
        <v>79</v>
      </c>
      <c r="H2100">
        <v>87</v>
      </c>
      <c r="I2100">
        <v>79</v>
      </c>
      <c r="J2100" t="s">
        <v>65</v>
      </c>
      <c r="K2100" t="s">
        <v>87</v>
      </c>
      <c r="L2100" t="s">
        <v>28</v>
      </c>
      <c r="M2100" t="s">
        <v>330</v>
      </c>
      <c r="N2100" t="s">
        <v>308</v>
      </c>
      <c r="O2100" t="s">
        <v>330</v>
      </c>
      <c r="P2100" t="s">
        <v>70</v>
      </c>
      <c r="Q2100">
        <v>151</v>
      </c>
      <c r="R2100" t="s">
        <v>68</v>
      </c>
      <c r="S2100" t="s">
        <v>1448</v>
      </c>
      <c r="T2100" t="s">
        <v>26</v>
      </c>
    </row>
    <row r="2101" spans="1:20" x14ac:dyDescent="0.3">
      <c r="A2101" t="s">
        <v>20</v>
      </c>
      <c r="B2101" s="1">
        <v>43597</v>
      </c>
      <c r="C2101">
        <v>15</v>
      </c>
      <c r="D2101" t="s">
        <v>385</v>
      </c>
      <c r="E2101" t="s">
        <v>215</v>
      </c>
      <c r="F2101" t="s">
        <v>195</v>
      </c>
      <c r="G2101">
        <v>74</v>
      </c>
      <c r="H2101">
        <v>79</v>
      </c>
      <c r="I2101">
        <v>72</v>
      </c>
      <c r="J2101" t="s">
        <v>119</v>
      </c>
      <c r="K2101" t="s">
        <v>79</v>
      </c>
      <c r="L2101" t="s">
        <v>89</v>
      </c>
      <c r="M2101" t="s">
        <v>193</v>
      </c>
      <c r="N2101" t="s">
        <v>330</v>
      </c>
      <c r="O2101" t="s">
        <v>193</v>
      </c>
      <c r="P2101" t="s">
        <v>133</v>
      </c>
      <c r="Q2101">
        <v>204</v>
      </c>
      <c r="R2101" t="s">
        <v>305</v>
      </c>
      <c r="S2101" t="s">
        <v>468</v>
      </c>
      <c r="T2101" t="s">
        <v>26</v>
      </c>
    </row>
    <row r="2102" spans="1:20" x14ac:dyDescent="0.3">
      <c r="A2102" t="s">
        <v>20</v>
      </c>
      <c r="B2102" s="1">
        <v>43597</v>
      </c>
      <c r="C2102">
        <v>16</v>
      </c>
      <c r="D2102" t="s">
        <v>219</v>
      </c>
      <c r="E2102" t="s">
        <v>200</v>
      </c>
      <c r="F2102" t="s">
        <v>186</v>
      </c>
      <c r="G2102">
        <v>72</v>
      </c>
      <c r="H2102">
        <v>75</v>
      </c>
      <c r="I2102">
        <v>69</v>
      </c>
      <c r="J2102" t="s">
        <v>119</v>
      </c>
      <c r="K2102" t="s">
        <v>58</v>
      </c>
      <c r="L2102" t="s">
        <v>89</v>
      </c>
      <c r="M2102" t="s">
        <v>209</v>
      </c>
      <c r="N2102" t="s">
        <v>193</v>
      </c>
      <c r="O2102" t="s">
        <v>209</v>
      </c>
      <c r="P2102" t="s">
        <v>127</v>
      </c>
      <c r="Q2102">
        <v>184</v>
      </c>
      <c r="R2102" t="s">
        <v>354</v>
      </c>
      <c r="S2102" t="s">
        <v>1449</v>
      </c>
      <c r="T2102" t="s">
        <v>26</v>
      </c>
    </row>
    <row r="2103" spans="1:20" x14ac:dyDescent="0.3">
      <c r="A2103" t="s">
        <v>20</v>
      </c>
      <c r="B2103" s="1">
        <v>43597</v>
      </c>
      <c r="C2103">
        <v>17</v>
      </c>
      <c r="D2103" t="s">
        <v>200</v>
      </c>
      <c r="E2103" t="s">
        <v>335</v>
      </c>
      <c r="F2103" t="s">
        <v>204</v>
      </c>
      <c r="G2103">
        <v>68</v>
      </c>
      <c r="H2103">
        <v>74</v>
      </c>
      <c r="I2103">
        <v>66</v>
      </c>
      <c r="J2103" t="s">
        <v>99</v>
      </c>
      <c r="K2103" t="s">
        <v>58</v>
      </c>
      <c r="L2103" t="s">
        <v>36</v>
      </c>
      <c r="M2103" t="s">
        <v>180</v>
      </c>
      <c r="N2103" t="s">
        <v>209</v>
      </c>
      <c r="O2103" t="s">
        <v>180</v>
      </c>
      <c r="P2103" t="s">
        <v>128</v>
      </c>
      <c r="Q2103">
        <v>159</v>
      </c>
      <c r="R2103" t="s">
        <v>354</v>
      </c>
      <c r="S2103" t="s">
        <v>1450</v>
      </c>
      <c r="T2103" t="s">
        <v>26</v>
      </c>
    </row>
    <row r="2104" spans="1:20" x14ac:dyDescent="0.3">
      <c r="A2104" t="s">
        <v>20</v>
      </c>
      <c r="B2104" s="1">
        <v>43597</v>
      </c>
      <c r="C2104">
        <v>18</v>
      </c>
      <c r="D2104" t="s">
        <v>243</v>
      </c>
      <c r="E2104" t="s">
        <v>258</v>
      </c>
      <c r="F2104" t="s">
        <v>27</v>
      </c>
      <c r="G2104">
        <v>69</v>
      </c>
      <c r="H2104">
        <v>72</v>
      </c>
      <c r="I2104">
        <v>65</v>
      </c>
      <c r="J2104" t="s">
        <v>64</v>
      </c>
      <c r="K2104" t="s">
        <v>136</v>
      </c>
      <c r="L2104" t="s">
        <v>345</v>
      </c>
      <c r="M2104" t="s">
        <v>298</v>
      </c>
      <c r="N2104" t="s">
        <v>180</v>
      </c>
      <c r="O2104" t="s">
        <v>298</v>
      </c>
      <c r="P2104" t="s">
        <v>77</v>
      </c>
      <c r="Q2104">
        <v>174</v>
      </c>
      <c r="R2104" t="s">
        <v>287</v>
      </c>
      <c r="S2104" t="s">
        <v>1451</v>
      </c>
      <c r="T2104" t="s">
        <v>26</v>
      </c>
    </row>
    <row r="2105" spans="1:20" x14ac:dyDescent="0.3">
      <c r="A2105" t="s">
        <v>20</v>
      </c>
      <c r="B2105" s="1">
        <v>43597</v>
      </c>
      <c r="C2105">
        <v>19</v>
      </c>
      <c r="D2105" t="s">
        <v>247</v>
      </c>
      <c r="E2105" t="s">
        <v>200</v>
      </c>
      <c r="F2105" t="s">
        <v>261</v>
      </c>
      <c r="G2105">
        <v>69</v>
      </c>
      <c r="H2105">
        <v>75</v>
      </c>
      <c r="I2105">
        <v>68</v>
      </c>
      <c r="J2105" t="s">
        <v>99</v>
      </c>
      <c r="K2105" t="s">
        <v>136</v>
      </c>
      <c r="L2105" t="s">
        <v>99</v>
      </c>
      <c r="M2105" t="s">
        <v>59</v>
      </c>
      <c r="N2105" t="s">
        <v>181</v>
      </c>
      <c r="O2105" t="s">
        <v>298</v>
      </c>
      <c r="P2105" t="s">
        <v>183</v>
      </c>
      <c r="Q2105">
        <v>193</v>
      </c>
      <c r="R2105" t="s">
        <v>289</v>
      </c>
      <c r="S2105" t="s">
        <v>1452</v>
      </c>
      <c r="T2105" t="s">
        <v>26</v>
      </c>
    </row>
    <row r="2106" spans="1:20" x14ac:dyDescent="0.3">
      <c r="A2106" t="s">
        <v>20</v>
      </c>
      <c r="B2106" s="1">
        <v>43597</v>
      </c>
      <c r="C2106">
        <v>21</v>
      </c>
      <c r="D2106" t="s">
        <v>108</v>
      </c>
      <c r="E2106" t="s">
        <v>206</v>
      </c>
      <c r="F2106" t="s">
        <v>135</v>
      </c>
      <c r="G2106">
        <v>89</v>
      </c>
      <c r="H2106">
        <v>91</v>
      </c>
      <c r="I2106">
        <v>75</v>
      </c>
      <c r="J2106" t="s">
        <v>109</v>
      </c>
      <c r="K2106" t="s">
        <v>136</v>
      </c>
      <c r="L2106" t="s">
        <v>99</v>
      </c>
      <c r="M2106" t="s">
        <v>90</v>
      </c>
      <c r="N2106" t="s">
        <v>90</v>
      </c>
      <c r="O2106" t="s">
        <v>254</v>
      </c>
      <c r="P2106" t="s">
        <v>179</v>
      </c>
      <c r="Q2106">
        <v>231</v>
      </c>
      <c r="R2106" t="s">
        <v>1175</v>
      </c>
      <c r="S2106" s="2">
        <v>8870</v>
      </c>
      <c r="T2106" t="s">
        <v>104</v>
      </c>
    </row>
    <row r="2107" spans="1:20" x14ac:dyDescent="0.3">
      <c r="A2107" t="s">
        <v>20</v>
      </c>
      <c r="B2107" s="1">
        <v>43597</v>
      </c>
      <c r="C2107">
        <v>20</v>
      </c>
      <c r="D2107" t="s">
        <v>206</v>
      </c>
      <c r="E2107" t="s">
        <v>48</v>
      </c>
      <c r="F2107" t="s">
        <v>206</v>
      </c>
      <c r="G2107">
        <v>75</v>
      </c>
      <c r="H2107">
        <v>76</v>
      </c>
      <c r="I2107">
        <v>65</v>
      </c>
      <c r="J2107" t="s">
        <v>28</v>
      </c>
      <c r="K2107" t="s">
        <v>65</v>
      </c>
      <c r="L2107" t="s">
        <v>361</v>
      </c>
      <c r="M2107" t="s">
        <v>254</v>
      </c>
      <c r="N2107" t="s">
        <v>254</v>
      </c>
      <c r="O2107" t="s">
        <v>298</v>
      </c>
      <c r="P2107" t="s">
        <v>222</v>
      </c>
      <c r="Q2107">
        <v>194</v>
      </c>
      <c r="R2107" t="s">
        <v>343</v>
      </c>
      <c r="S2107" t="s">
        <v>1453</v>
      </c>
      <c r="T2107" t="s">
        <v>26</v>
      </c>
    </row>
    <row r="2108" spans="1:20" x14ac:dyDescent="0.3">
      <c r="A2108" t="s">
        <v>20</v>
      </c>
      <c r="B2108" s="1">
        <v>43598</v>
      </c>
      <c r="C2108">
        <v>22</v>
      </c>
      <c r="D2108" t="s">
        <v>196</v>
      </c>
      <c r="E2108" t="s">
        <v>204</v>
      </c>
      <c r="F2108" t="s">
        <v>196</v>
      </c>
      <c r="G2108">
        <v>80</v>
      </c>
      <c r="H2108">
        <v>81</v>
      </c>
      <c r="I2108">
        <v>74</v>
      </c>
      <c r="J2108" t="s">
        <v>22</v>
      </c>
      <c r="K2108" t="s">
        <v>95</v>
      </c>
      <c r="L2108" t="s">
        <v>109</v>
      </c>
      <c r="M2108" t="s">
        <v>82</v>
      </c>
      <c r="N2108" t="s">
        <v>82</v>
      </c>
      <c r="O2108" t="s">
        <v>66</v>
      </c>
      <c r="P2108" t="s">
        <v>268</v>
      </c>
      <c r="Q2108">
        <v>180</v>
      </c>
      <c r="R2108" t="s">
        <v>240</v>
      </c>
      <c r="S2108" t="s">
        <v>1454</v>
      </c>
      <c r="T2108" t="s">
        <v>26</v>
      </c>
    </row>
    <row r="2109" spans="1:20" x14ac:dyDescent="0.3">
      <c r="A2109" t="s">
        <v>20</v>
      </c>
      <c r="B2109" s="1">
        <v>43598</v>
      </c>
      <c r="C2109">
        <v>23</v>
      </c>
      <c r="D2109" t="s">
        <v>202</v>
      </c>
      <c r="E2109" t="s">
        <v>196</v>
      </c>
      <c r="F2109" t="s">
        <v>202</v>
      </c>
      <c r="G2109">
        <v>76</v>
      </c>
      <c r="H2109">
        <v>80</v>
      </c>
      <c r="I2109">
        <v>74</v>
      </c>
      <c r="J2109" t="s">
        <v>100</v>
      </c>
      <c r="K2109" t="s">
        <v>136</v>
      </c>
      <c r="L2109" t="s">
        <v>89</v>
      </c>
      <c r="M2109" t="s">
        <v>122</v>
      </c>
      <c r="N2109" t="s">
        <v>122</v>
      </c>
      <c r="O2109" t="s">
        <v>82</v>
      </c>
      <c r="P2109" t="s">
        <v>60</v>
      </c>
      <c r="Q2109">
        <v>185</v>
      </c>
      <c r="R2109" t="s">
        <v>237</v>
      </c>
      <c r="S2109" t="e" vm="45">
        <f>_FV(-3,"60")</f>
        <v>#VALUE!</v>
      </c>
      <c r="T2109" t="s">
        <v>26</v>
      </c>
    </row>
    <row r="2110" spans="1:20" x14ac:dyDescent="0.3">
      <c r="A2110" t="s">
        <v>20</v>
      </c>
      <c r="B2110" s="1">
        <v>43598</v>
      </c>
      <c r="C2110">
        <v>0</v>
      </c>
      <c r="D2110" t="s">
        <v>58</v>
      </c>
      <c r="E2110" t="s">
        <v>95</v>
      </c>
      <c r="F2110" t="s">
        <v>58</v>
      </c>
      <c r="G2110">
        <v>92</v>
      </c>
      <c r="H2110">
        <v>92</v>
      </c>
      <c r="I2110">
        <v>91</v>
      </c>
      <c r="J2110" t="s">
        <v>99</v>
      </c>
      <c r="K2110" t="s">
        <v>81</v>
      </c>
      <c r="L2110" t="s">
        <v>100</v>
      </c>
      <c r="M2110" t="s">
        <v>357</v>
      </c>
      <c r="N2110" t="s">
        <v>357</v>
      </c>
      <c r="O2110" t="s">
        <v>312</v>
      </c>
      <c r="P2110" t="s">
        <v>138</v>
      </c>
      <c r="Q2110">
        <v>254</v>
      </c>
      <c r="R2110" t="s">
        <v>84</v>
      </c>
      <c r="S2110" t="e" vm="15">
        <f>_FV(-2,"16")</f>
        <v>#VALUE!</v>
      </c>
      <c r="T2110" t="s">
        <v>270</v>
      </c>
    </row>
    <row r="2111" spans="1:20" x14ac:dyDescent="0.3">
      <c r="A2111" t="s">
        <v>20</v>
      </c>
      <c r="B2111" s="1">
        <v>43598</v>
      </c>
      <c r="C2111">
        <v>1</v>
      </c>
      <c r="D2111" t="s">
        <v>136</v>
      </c>
      <c r="E2111" t="s">
        <v>95</v>
      </c>
      <c r="F2111" t="s">
        <v>136</v>
      </c>
      <c r="G2111">
        <v>93</v>
      </c>
      <c r="H2111">
        <v>93</v>
      </c>
      <c r="I2111">
        <v>92</v>
      </c>
      <c r="J2111" t="s">
        <v>99</v>
      </c>
      <c r="K2111" t="s">
        <v>28</v>
      </c>
      <c r="L2111" t="s">
        <v>100</v>
      </c>
      <c r="M2111" t="s">
        <v>363</v>
      </c>
      <c r="N2111" t="s">
        <v>433</v>
      </c>
      <c r="O2111" t="s">
        <v>357</v>
      </c>
      <c r="P2111" t="s">
        <v>76</v>
      </c>
      <c r="Q2111">
        <v>269</v>
      </c>
      <c r="R2111" t="s">
        <v>86</v>
      </c>
      <c r="S2111" t="e" vm="20">
        <f>_FV(-2,"01")</f>
        <v>#VALUE!</v>
      </c>
      <c r="T2111" t="s">
        <v>26</v>
      </c>
    </row>
    <row r="2112" spans="1:20" x14ac:dyDescent="0.3">
      <c r="A2112" t="s">
        <v>20</v>
      </c>
      <c r="B2112" s="1">
        <v>43598</v>
      </c>
      <c r="C2112">
        <v>2</v>
      </c>
      <c r="D2112" t="s">
        <v>22</v>
      </c>
      <c r="E2112" t="s">
        <v>79</v>
      </c>
      <c r="F2112" t="s">
        <v>87</v>
      </c>
      <c r="G2112">
        <v>94</v>
      </c>
      <c r="H2112">
        <v>94</v>
      </c>
      <c r="I2112">
        <v>93</v>
      </c>
      <c r="J2112" t="s">
        <v>81</v>
      </c>
      <c r="K2112" t="s">
        <v>28</v>
      </c>
      <c r="L2112" t="s">
        <v>89</v>
      </c>
      <c r="M2112" t="s">
        <v>283</v>
      </c>
      <c r="N2112" t="s">
        <v>407</v>
      </c>
      <c r="O2112" t="s">
        <v>283</v>
      </c>
      <c r="P2112" t="s">
        <v>473</v>
      </c>
      <c r="Q2112">
        <v>90</v>
      </c>
      <c r="R2112" t="s">
        <v>70</v>
      </c>
      <c r="S2112" t="e" vm="25">
        <f>_FV(-2,"37")</f>
        <v>#VALUE!</v>
      </c>
      <c r="T2112" t="s">
        <v>26</v>
      </c>
    </row>
    <row r="2113" spans="1:20" x14ac:dyDescent="0.3">
      <c r="A2113" t="s">
        <v>20</v>
      </c>
      <c r="B2113" s="1">
        <v>43598</v>
      </c>
      <c r="C2113">
        <v>3</v>
      </c>
      <c r="D2113" t="s">
        <v>22</v>
      </c>
      <c r="E2113" t="s">
        <v>79</v>
      </c>
      <c r="F2113" t="s">
        <v>87</v>
      </c>
      <c r="G2113">
        <v>94</v>
      </c>
      <c r="H2113">
        <v>94</v>
      </c>
      <c r="I2113">
        <v>94</v>
      </c>
      <c r="J2113" t="s">
        <v>28</v>
      </c>
      <c r="K2113" t="s">
        <v>28</v>
      </c>
      <c r="L2113" t="s">
        <v>99</v>
      </c>
      <c r="M2113" t="s">
        <v>306</v>
      </c>
      <c r="N2113" t="s">
        <v>283</v>
      </c>
      <c r="O2113" t="s">
        <v>306</v>
      </c>
      <c r="P2113" t="s">
        <v>174</v>
      </c>
      <c r="Q2113">
        <v>72</v>
      </c>
      <c r="R2113" t="s">
        <v>138</v>
      </c>
      <c r="S2113" t="e" vm="88">
        <f>_FV(-1,"76")</f>
        <v>#VALUE!</v>
      </c>
      <c r="T2113" t="s">
        <v>26</v>
      </c>
    </row>
    <row r="2114" spans="1:20" x14ac:dyDescent="0.3">
      <c r="A2114" t="s">
        <v>20</v>
      </c>
      <c r="B2114" s="1">
        <v>43598</v>
      </c>
      <c r="C2114">
        <v>8</v>
      </c>
      <c r="D2114" t="s">
        <v>63</v>
      </c>
      <c r="E2114" t="s">
        <v>63</v>
      </c>
      <c r="F2114" t="s">
        <v>80</v>
      </c>
      <c r="G2114">
        <v>94</v>
      </c>
      <c r="H2114">
        <v>94</v>
      </c>
      <c r="I2114">
        <v>94</v>
      </c>
      <c r="J2114" t="s">
        <v>100</v>
      </c>
      <c r="K2114" t="s">
        <v>99</v>
      </c>
      <c r="L2114" t="s">
        <v>89</v>
      </c>
      <c r="M2114" t="s">
        <v>123</v>
      </c>
      <c r="N2114" t="s">
        <v>123</v>
      </c>
      <c r="O2114" t="s">
        <v>82</v>
      </c>
      <c r="P2114" t="s">
        <v>111</v>
      </c>
      <c r="Q2114">
        <v>125</v>
      </c>
      <c r="R2114" t="s">
        <v>128</v>
      </c>
      <c r="S2114" t="e" vm="90">
        <f>_FV(-2,"13")</f>
        <v>#VALUE!</v>
      </c>
      <c r="T2114" t="s">
        <v>26</v>
      </c>
    </row>
    <row r="2115" spans="1:20" x14ac:dyDescent="0.3">
      <c r="A2115" t="s">
        <v>20</v>
      </c>
      <c r="B2115" s="1">
        <v>43598</v>
      </c>
      <c r="C2115">
        <v>4</v>
      </c>
      <c r="D2115" t="s">
        <v>136</v>
      </c>
      <c r="E2115" t="s">
        <v>79</v>
      </c>
      <c r="F2115" t="s">
        <v>136</v>
      </c>
      <c r="G2115">
        <v>94</v>
      </c>
      <c r="H2115">
        <v>94</v>
      </c>
      <c r="I2115">
        <v>94</v>
      </c>
      <c r="J2115" t="s">
        <v>81</v>
      </c>
      <c r="K2115" t="s">
        <v>28</v>
      </c>
      <c r="L2115" t="s">
        <v>81</v>
      </c>
      <c r="M2115" t="s">
        <v>244</v>
      </c>
      <c r="N2115" t="s">
        <v>330</v>
      </c>
      <c r="O2115" t="s">
        <v>244</v>
      </c>
      <c r="P2115" t="s">
        <v>105</v>
      </c>
      <c r="Q2115">
        <v>105</v>
      </c>
      <c r="R2115" t="s">
        <v>60</v>
      </c>
      <c r="S2115" t="e" vm="2">
        <f>_FV(-2,"07")</f>
        <v>#VALUE!</v>
      </c>
      <c r="T2115" t="s">
        <v>270</v>
      </c>
    </row>
    <row r="2116" spans="1:20" x14ac:dyDescent="0.3">
      <c r="A2116" t="s">
        <v>20</v>
      </c>
      <c r="B2116" s="1">
        <v>43598</v>
      </c>
      <c r="C2116">
        <v>5</v>
      </c>
      <c r="D2116" t="s">
        <v>87</v>
      </c>
      <c r="E2116" t="s">
        <v>22</v>
      </c>
      <c r="F2116" t="s">
        <v>87</v>
      </c>
      <c r="G2116">
        <v>94</v>
      </c>
      <c r="H2116">
        <v>94</v>
      </c>
      <c r="I2116">
        <v>94</v>
      </c>
      <c r="J2116" t="s">
        <v>81</v>
      </c>
      <c r="K2116" t="s">
        <v>28</v>
      </c>
      <c r="L2116" t="s">
        <v>99</v>
      </c>
      <c r="M2116" t="s">
        <v>96</v>
      </c>
      <c r="N2116" t="s">
        <v>244</v>
      </c>
      <c r="O2116" t="s">
        <v>96</v>
      </c>
      <c r="P2116" t="s">
        <v>67</v>
      </c>
      <c r="Q2116">
        <v>95</v>
      </c>
      <c r="R2116" t="s">
        <v>176</v>
      </c>
      <c r="S2116" t="e" vm="69">
        <f>_FV(-1,"65")</f>
        <v>#VALUE!</v>
      </c>
      <c r="T2116" t="s">
        <v>26</v>
      </c>
    </row>
    <row r="2117" spans="1:20" x14ac:dyDescent="0.3">
      <c r="A2117" t="s">
        <v>20</v>
      </c>
      <c r="B2117" s="1">
        <v>43598</v>
      </c>
      <c r="C2117">
        <v>6</v>
      </c>
      <c r="D2117" t="s">
        <v>63</v>
      </c>
      <c r="E2117" t="s">
        <v>87</v>
      </c>
      <c r="F2117" t="s">
        <v>80</v>
      </c>
      <c r="G2117">
        <v>94</v>
      </c>
      <c r="H2117">
        <v>94</v>
      </c>
      <c r="I2117">
        <v>94</v>
      </c>
      <c r="J2117" t="s">
        <v>99</v>
      </c>
      <c r="K2117" t="s">
        <v>99</v>
      </c>
      <c r="L2117" t="s">
        <v>100</v>
      </c>
      <c r="M2117" t="s">
        <v>82</v>
      </c>
      <c r="N2117" t="s">
        <v>96</v>
      </c>
      <c r="O2117" t="s">
        <v>82</v>
      </c>
      <c r="P2117" t="s">
        <v>67</v>
      </c>
      <c r="Q2117">
        <v>128</v>
      </c>
      <c r="R2117" t="s">
        <v>77</v>
      </c>
      <c r="S2117" t="e" vm="100">
        <f>_FV(-2,"03")</f>
        <v>#VALUE!</v>
      </c>
      <c r="T2117" t="s">
        <v>26</v>
      </c>
    </row>
    <row r="2118" spans="1:20" x14ac:dyDescent="0.3">
      <c r="A2118" t="s">
        <v>20</v>
      </c>
      <c r="B2118" s="1">
        <v>43598</v>
      </c>
      <c r="C2118">
        <v>7</v>
      </c>
      <c r="D2118" t="s">
        <v>63</v>
      </c>
      <c r="E2118" t="s">
        <v>87</v>
      </c>
      <c r="F2118" t="s">
        <v>63</v>
      </c>
      <c r="G2118">
        <v>94</v>
      </c>
      <c r="H2118">
        <v>94</v>
      </c>
      <c r="I2118">
        <v>94</v>
      </c>
      <c r="J2118" t="s">
        <v>100</v>
      </c>
      <c r="K2118" t="s">
        <v>81</v>
      </c>
      <c r="L2118" t="s">
        <v>100</v>
      </c>
      <c r="M2118" t="s">
        <v>123</v>
      </c>
      <c r="N2118" t="s">
        <v>123</v>
      </c>
      <c r="O2118" t="s">
        <v>137</v>
      </c>
      <c r="P2118" t="s">
        <v>70</v>
      </c>
      <c r="Q2118">
        <v>120</v>
      </c>
      <c r="R2118" t="s">
        <v>128</v>
      </c>
      <c r="S2118" t="e" vm="61">
        <f>_FV(-1,"97")</f>
        <v>#VALUE!</v>
      </c>
      <c r="T2118" t="s">
        <v>26</v>
      </c>
    </row>
    <row r="2119" spans="1:20" x14ac:dyDescent="0.3">
      <c r="A2119" t="s">
        <v>20</v>
      </c>
      <c r="B2119" s="1">
        <v>43598</v>
      </c>
      <c r="C2119">
        <v>9</v>
      </c>
      <c r="D2119" t="s">
        <v>63</v>
      </c>
      <c r="E2119" t="s">
        <v>63</v>
      </c>
      <c r="F2119" t="s">
        <v>80</v>
      </c>
      <c r="G2119">
        <v>94</v>
      </c>
      <c r="H2119">
        <v>94</v>
      </c>
      <c r="I2119">
        <v>94</v>
      </c>
      <c r="J2119" t="s">
        <v>100</v>
      </c>
      <c r="K2119" t="s">
        <v>99</v>
      </c>
      <c r="L2119" t="s">
        <v>100</v>
      </c>
      <c r="M2119" t="s">
        <v>328</v>
      </c>
      <c r="N2119" t="s">
        <v>328</v>
      </c>
      <c r="O2119" t="s">
        <v>123</v>
      </c>
      <c r="P2119" t="s">
        <v>70</v>
      </c>
      <c r="Q2119">
        <v>132</v>
      </c>
      <c r="R2119" t="s">
        <v>128</v>
      </c>
      <c r="S2119" t="e" vm="100">
        <f>_FV(-2,"03")</f>
        <v>#VALUE!</v>
      </c>
      <c r="T2119" t="s">
        <v>26</v>
      </c>
    </row>
    <row r="2120" spans="1:20" x14ac:dyDescent="0.3">
      <c r="A2120" t="s">
        <v>20</v>
      </c>
      <c r="B2120" s="1">
        <v>43598</v>
      </c>
      <c r="C2120">
        <v>10</v>
      </c>
      <c r="D2120" t="s">
        <v>87</v>
      </c>
      <c r="E2120" t="s">
        <v>87</v>
      </c>
      <c r="F2120" t="s">
        <v>80</v>
      </c>
      <c r="G2120">
        <v>94</v>
      </c>
      <c r="H2120">
        <v>94</v>
      </c>
      <c r="I2120">
        <v>94</v>
      </c>
      <c r="J2120" t="s">
        <v>99</v>
      </c>
      <c r="K2120" t="s">
        <v>99</v>
      </c>
      <c r="L2120" t="s">
        <v>100</v>
      </c>
      <c r="M2120" t="s">
        <v>311</v>
      </c>
      <c r="N2120" t="s">
        <v>311</v>
      </c>
      <c r="O2120" t="s">
        <v>328</v>
      </c>
      <c r="P2120" t="s">
        <v>138</v>
      </c>
      <c r="Q2120">
        <v>125</v>
      </c>
      <c r="R2120" t="s">
        <v>104</v>
      </c>
      <c r="S2120" t="s">
        <v>1455</v>
      </c>
      <c r="T2120" t="s">
        <v>26</v>
      </c>
    </row>
    <row r="2121" spans="1:20" x14ac:dyDescent="0.3">
      <c r="A2121" t="s">
        <v>20</v>
      </c>
      <c r="B2121" s="1">
        <v>43598</v>
      </c>
      <c r="C2121">
        <v>11</v>
      </c>
      <c r="D2121" t="s">
        <v>157</v>
      </c>
      <c r="E2121" t="s">
        <v>157</v>
      </c>
      <c r="F2121" t="s">
        <v>87</v>
      </c>
      <c r="G2121">
        <v>88</v>
      </c>
      <c r="H2121">
        <v>94</v>
      </c>
      <c r="I2121">
        <v>88</v>
      </c>
      <c r="J2121" t="s">
        <v>80</v>
      </c>
      <c r="K2121" t="s">
        <v>63</v>
      </c>
      <c r="L2121" t="s">
        <v>99</v>
      </c>
      <c r="M2121" t="s">
        <v>329</v>
      </c>
      <c r="N2121" t="s">
        <v>329</v>
      </c>
      <c r="O2121" t="s">
        <v>311</v>
      </c>
      <c r="P2121" t="s">
        <v>176</v>
      </c>
      <c r="Q2121">
        <v>131</v>
      </c>
      <c r="R2121" t="s">
        <v>305</v>
      </c>
      <c r="S2121" t="s">
        <v>1456</v>
      </c>
      <c r="T2121" t="s">
        <v>26</v>
      </c>
    </row>
    <row r="2122" spans="1:20" x14ac:dyDescent="0.3">
      <c r="A2122" t="s">
        <v>20</v>
      </c>
      <c r="B2122" s="1">
        <v>43598</v>
      </c>
      <c r="C2122">
        <v>12</v>
      </c>
      <c r="D2122" t="s">
        <v>239</v>
      </c>
      <c r="E2122" t="s">
        <v>228</v>
      </c>
      <c r="F2122" t="s">
        <v>149</v>
      </c>
      <c r="G2122">
        <v>81</v>
      </c>
      <c r="H2122">
        <v>88</v>
      </c>
      <c r="I2122">
        <v>80</v>
      </c>
      <c r="J2122" t="s">
        <v>119</v>
      </c>
      <c r="K2122" t="s">
        <v>87</v>
      </c>
      <c r="L2122" t="s">
        <v>36</v>
      </c>
      <c r="M2122" t="s">
        <v>363</v>
      </c>
      <c r="N2122" t="s">
        <v>363</v>
      </c>
      <c r="O2122" t="s">
        <v>329</v>
      </c>
      <c r="P2122" t="s">
        <v>77</v>
      </c>
      <c r="Q2122">
        <v>147</v>
      </c>
      <c r="R2122" t="s">
        <v>151</v>
      </c>
      <c r="S2122" t="s">
        <v>1457</v>
      </c>
      <c r="T2122" t="s">
        <v>26</v>
      </c>
    </row>
    <row r="2123" spans="1:20" x14ac:dyDescent="0.3">
      <c r="A2123" t="s">
        <v>20</v>
      </c>
      <c r="B2123" s="1">
        <v>43598</v>
      </c>
      <c r="C2123">
        <v>13</v>
      </c>
      <c r="D2123" t="s">
        <v>196</v>
      </c>
      <c r="E2123" t="s">
        <v>256</v>
      </c>
      <c r="F2123" t="s">
        <v>187</v>
      </c>
      <c r="G2123">
        <v>79</v>
      </c>
      <c r="H2123">
        <v>83</v>
      </c>
      <c r="I2123">
        <v>77</v>
      </c>
      <c r="J2123" t="s">
        <v>63</v>
      </c>
      <c r="K2123" t="s">
        <v>79</v>
      </c>
      <c r="L2123" t="s">
        <v>99</v>
      </c>
      <c r="M2123" t="s">
        <v>407</v>
      </c>
      <c r="N2123" t="s">
        <v>407</v>
      </c>
      <c r="O2123" t="s">
        <v>363</v>
      </c>
      <c r="P2123" t="s">
        <v>101</v>
      </c>
      <c r="Q2123">
        <v>170</v>
      </c>
      <c r="R2123" t="s">
        <v>84</v>
      </c>
      <c r="S2123" t="s">
        <v>601</v>
      </c>
      <c r="T2123" t="s">
        <v>26</v>
      </c>
    </row>
    <row r="2124" spans="1:20" x14ac:dyDescent="0.3">
      <c r="A2124" t="s">
        <v>20</v>
      </c>
      <c r="B2124" s="1">
        <v>43598</v>
      </c>
      <c r="C2124">
        <v>14</v>
      </c>
      <c r="D2124" t="s">
        <v>247</v>
      </c>
      <c r="E2124" t="s">
        <v>247</v>
      </c>
      <c r="F2124" t="s">
        <v>285</v>
      </c>
      <c r="G2124">
        <v>71</v>
      </c>
      <c r="H2124">
        <v>80</v>
      </c>
      <c r="I2124">
        <v>70</v>
      </c>
      <c r="J2124" t="s">
        <v>109</v>
      </c>
      <c r="K2124" t="s">
        <v>22</v>
      </c>
      <c r="L2124" t="s">
        <v>28</v>
      </c>
      <c r="M2124" t="s">
        <v>283</v>
      </c>
      <c r="N2124" t="s">
        <v>407</v>
      </c>
      <c r="O2124" t="s">
        <v>283</v>
      </c>
      <c r="P2124" t="s">
        <v>183</v>
      </c>
      <c r="Q2124">
        <v>211</v>
      </c>
      <c r="R2124" t="s">
        <v>234</v>
      </c>
      <c r="S2124" t="s">
        <v>1458</v>
      </c>
      <c r="T2124" t="s">
        <v>26</v>
      </c>
    </row>
    <row r="2125" spans="1:20" x14ac:dyDescent="0.3">
      <c r="A2125" t="s">
        <v>20</v>
      </c>
      <c r="B2125" s="1">
        <v>43598</v>
      </c>
      <c r="C2125">
        <v>15</v>
      </c>
      <c r="D2125" t="s">
        <v>205</v>
      </c>
      <c r="E2125" t="s">
        <v>48</v>
      </c>
      <c r="F2125" t="s">
        <v>27</v>
      </c>
      <c r="G2125">
        <v>69</v>
      </c>
      <c r="H2125">
        <v>71</v>
      </c>
      <c r="I2125">
        <v>66</v>
      </c>
      <c r="J2125" t="s">
        <v>64</v>
      </c>
      <c r="K2125" t="s">
        <v>63</v>
      </c>
      <c r="L2125" t="s">
        <v>345</v>
      </c>
      <c r="M2125" t="s">
        <v>330</v>
      </c>
      <c r="N2125" t="s">
        <v>283</v>
      </c>
      <c r="O2125" t="s">
        <v>330</v>
      </c>
      <c r="P2125" t="s">
        <v>24</v>
      </c>
      <c r="Q2125">
        <v>219</v>
      </c>
      <c r="R2125" t="s">
        <v>234</v>
      </c>
      <c r="S2125" t="s">
        <v>1459</v>
      </c>
      <c r="T2125" t="s">
        <v>26</v>
      </c>
    </row>
    <row r="2126" spans="1:20" x14ac:dyDescent="0.3">
      <c r="A2126" t="s">
        <v>20</v>
      </c>
      <c r="B2126" s="1">
        <v>43598</v>
      </c>
      <c r="C2126">
        <v>16</v>
      </c>
      <c r="D2126" t="s">
        <v>335</v>
      </c>
      <c r="E2126" t="s">
        <v>392</v>
      </c>
      <c r="F2126" t="s">
        <v>247</v>
      </c>
      <c r="G2126">
        <v>68</v>
      </c>
      <c r="H2126">
        <v>71</v>
      </c>
      <c r="I2126">
        <v>66</v>
      </c>
      <c r="J2126" t="s">
        <v>80</v>
      </c>
      <c r="K2126" t="s">
        <v>79</v>
      </c>
      <c r="L2126" t="s">
        <v>89</v>
      </c>
      <c r="M2126" t="s">
        <v>315</v>
      </c>
      <c r="N2126" t="s">
        <v>276</v>
      </c>
      <c r="O2126" t="s">
        <v>244</v>
      </c>
      <c r="P2126" t="s">
        <v>127</v>
      </c>
      <c r="Q2126">
        <v>216</v>
      </c>
      <c r="R2126" t="s">
        <v>225</v>
      </c>
      <c r="S2126" t="s">
        <v>1460</v>
      </c>
      <c r="T2126" t="s">
        <v>26</v>
      </c>
    </row>
    <row r="2127" spans="1:20" x14ac:dyDescent="0.3">
      <c r="A2127" t="s">
        <v>20</v>
      </c>
      <c r="B2127" s="1">
        <v>43598</v>
      </c>
      <c r="C2127">
        <v>17</v>
      </c>
      <c r="D2127" t="s">
        <v>335</v>
      </c>
      <c r="E2127" t="s">
        <v>43</v>
      </c>
      <c r="F2127" t="s">
        <v>208</v>
      </c>
      <c r="G2127">
        <v>64</v>
      </c>
      <c r="H2127">
        <v>70</v>
      </c>
      <c r="I2127">
        <v>61</v>
      </c>
      <c r="J2127" t="s">
        <v>89</v>
      </c>
      <c r="K2127" t="s">
        <v>22</v>
      </c>
      <c r="L2127" t="s">
        <v>345</v>
      </c>
      <c r="M2127" t="s">
        <v>142</v>
      </c>
      <c r="N2127" t="s">
        <v>315</v>
      </c>
      <c r="O2127" t="s">
        <v>142</v>
      </c>
      <c r="P2127" t="s">
        <v>440</v>
      </c>
      <c r="Q2127">
        <v>229</v>
      </c>
      <c r="R2127" t="s">
        <v>405</v>
      </c>
      <c r="S2127" t="s">
        <v>1461</v>
      </c>
      <c r="T2127" t="s">
        <v>26</v>
      </c>
    </row>
    <row r="2128" spans="1:20" x14ac:dyDescent="0.3">
      <c r="A2128" t="s">
        <v>20</v>
      </c>
      <c r="B2128" s="1">
        <v>43598</v>
      </c>
      <c r="C2128">
        <v>18</v>
      </c>
      <c r="D2128" t="s">
        <v>186</v>
      </c>
      <c r="E2128" t="s">
        <v>264</v>
      </c>
      <c r="F2128" t="s">
        <v>281</v>
      </c>
      <c r="G2128">
        <v>74</v>
      </c>
      <c r="H2128">
        <v>76</v>
      </c>
      <c r="I2128">
        <v>64</v>
      </c>
      <c r="J2128" t="s">
        <v>64</v>
      </c>
      <c r="K2128" t="s">
        <v>80</v>
      </c>
      <c r="L2128" t="s">
        <v>163</v>
      </c>
      <c r="M2128" t="s">
        <v>227</v>
      </c>
      <c r="N2128" t="s">
        <v>142</v>
      </c>
      <c r="O2128" t="s">
        <v>227</v>
      </c>
      <c r="P2128" t="s">
        <v>173</v>
      </c>
      <c r="Q2128">
        <v>212</v>
      </c>
      <c r="R2128" t="s">
        <v>405</v>
      </c>
      <c r="S2128" t="s">
        <v>1462</v>
      </c>
      <c r="T2128" t="s">
        <v>26</v>
      </c>
    </row>
    <row r="2129" spans="1:20" x14ac:dyDescent="0.3">
      <c r="A2129" t="s">
        <v>20</v>
      </c>
      <c r="B2129" s="1">
        <v>43598</v>
      </c>
      <c r="C2129">
        <v>19</v>
      </c>
      <c r="D2129" t="s">
        <v>204</v>
      </c>
      <c r="E2129" t="s">
        <v>204</v>
      </c>
      <c r="F2129" t="s">
        <v>186</v>
      </c>
      <c r="G2129">
        <v>76</v>
      </c>
      <c r="H2129">
        <v>78</v>
      </c>
      <c r="I2129">
        <v>73</v>
      </c>
      <c r="J2129" t="s">
        <v>22</v>
      </c>
      <c r="K2129" t="s">
        <v>79</v>
      </c>
      <c r="L2129" t="s">
        <v>64</v>
      </c>
      <c r="M2129" t="s">
        <v>190</v>
      </c>
      <c r="N2129" t="s">
        <v>227</v>
      </c>
      <c r="O2129" t="s">
        <v>190</v>
      </c>
      <c r="P2129" t="s">
        <v>134</v>
      </c>
      <c r="Q2129">
        <v>211</v>
      </c>
      <c r="R2129" t="s">
        <v>403</v>
      </c>
      <c r="S2129" t="s">
        <v>1463</v>
      </c>
      <c r="T2129" t="s">
        <v>26</v>
      </c>
    </row>
    <row r="2130" spans="1:20" x14ac:dyDescent="0.3">
      <c r="A2130" t="s">
        <v>20</v>
      </c>
      <c r="B2130" s="1">
        <v>43598</v>
      </c>
      <c r="C2130">
        <v>20</v>
      </c>
      <c r="D2130" t="s">
        <v>48</v>
      </c>
      <c r="E2130" t="s">
        <v>342</v>
      </c>
      <c r="F2130" t="s">
        <v>57</v>
      </c>
      <c r="G2130">
        <v>68</v>
      </c>
      <c r="H2130">
        <v>77</v>
      </c>
      <c r="I2130">
        <v>66</v>
      </c>
      <c r="J2130" t="s">
        <v>64</v>
      </c>
      <c r="K2130" t="s">
        <v>95</v>
      </c>
      <c r="L2130" t="s">
        <v>49</v>
      </c>
      <c r="M2130" t="s">
        <v>130</v>
      </c>
      <c r="N2130" t="s">
        <v>130</v>
      </c>
      <c r="O2130" t="s">
        <v>59</v>
      </c>
      <c r="P2130" t="s">
        <v>127</v>
      </c>
      <c r="Q2130">
        <v>221</v>
      </c>
      <c r="R2130" t="s">
        <v>347</v>
      </c>
      <c r="S2130" t="s">
        <v>1464</v>
      </c>
      <c r="T2130" t="s">
        <v>26</v>
      </c>
    </row>
    <row r="2131" spans="1:20" x14ac:dyDescent="0.3">
      <c r="A2131" t="s">
        <v>20</v>
      </c>
      <c r="B2131" s="1">
        <v>43598</v>
      </c>
      <c r="C2131">
        <v>21</v>
      </c>
      <c r="D2131" t="s">
        <v>204</v>
      </c>
      <c r="E2131" t="s">
        <v>342</v>
      </c>
      <c r="F2131" t="s">
        <v>204</v>
      </c>
      <c r="G2131">
        <v>74</v>
      </c>
      <c r="H2131">
        <v>74</v>
      </c>
      <c r="I2131">
        <v>66</v>
      </c>
      <c r="J2131" t="s">
        <v>109</v>
      </c>
      <c r="K2131" t="s">
        <v>109</v>
      </c>
      <c r="L2131" t="s">
        <v>89</v>
      </c>
      <c r="M2131" t="s">
        <v>66</v>
      </c>
      <c r="N2131" t="s">
        <v>66</v>
      </c>
      <c r="O2131" t="s">
        <v>181</v>
      </c>
      <c r="P2131" t="s">
        <v>134</v>
      </c>
      <c r="Q2131">
        <v>211</v>
      </c>
      <c r="R2131" t="s">
        <v>168</v>
      </c>
      <c r="S2131" t="s">
        <v>1465</v>
      </c>
      <c r="T2131" t="s">
        <v>26</v>
      </c>
    </row>
    <row r="2132" spans="1:20" x14ac:dyDescent="0.3">
      <c r="A2132" t="s">
        <v>20</v>
      </c>
      <c r="B2132" s="1">
        <v>43599</v>
      </c>
      <c r="C2132">
        <v>22</v>
      </c>
      <c r="D2132" t="s">
        <v>195</v>
      </c>
      <c r="E2132" t="s">
        <v>385</v>
      </c>
      <c r="F2132" t="s">
        <v>195</v>
      </c>
      <c r="G2132">
        <v>80</v>
      </c>
      <c r="H2132">
        <v>80</v>
      </c>
      <c r="I2132">
        <v>75</v>
      </c>
      <c r="J2132" t="s">
        <v>109</v>
      </c>
      <c r="K2132" t="s">
        <v>63</v>
      </c>
      <c r="L2132" t="s">
        <v>73</v>
      </c>
      <c r="M2132" t="s">
        <v>66</v>
      </c>
      <c r="N2132" t="s">
        <v>66</v>
      </c>
      <c r="O2132" t="s">
        <v>51</v>
      </c>
      <c r="P2132" t="s">
        <v>77</v>
      </c>
      <c r="Q2132">
        <v>171</v>
      </c>
      <c r="R2132" t="s">
        <v>287</v>
      </c>
      <c r="S2132" s="2">
        <v>9529</v>
      </c>
      <c r="T2132" t="s">
        <v>26</v>
      </c>
    </row>
    <row r="2133" spans="1:20" x14ac:dyDescent="0.3">
      <c r="A2133" t="s">
        <v>20</v>
      </c>
      <c r="B2133" s="1">
        <v>43599</v>
      </c>
      <c r="C2133">
        <v>23</v>
      </c>
      <c r="D2133" t="s">
        <v>236</v>
      </c>
      <c r="E2133" t="s">
        <v>195</v>
      </c>
      <c r="F2133" t="s">
        <v>236</v>
      </c>
      <c r="G2133">
        <v>85</v>
      </c>
      <c r="H2133">
        <v>85</v>
      </c>
      <c r="I2133">
        <v>80</v>
      </c>
      <c r="J2133" t="s">
        <v>63</v>
      </c>
      <c r="K2133" t="s">
        <v>63</v>
      </c>
      <c r="L2133" t="s">
        <v>73</v>
      </c>
      <c r="M2133" t="s">
        <v>123</v>
      </c>
      <c r="N2133" t="s">
        <v>123</v>
      </c>
      <c r="O2133" t="s">
        <v>66</v>
      </c>
      <c r="P2133" t="s">
        <v>67</v>
      </c>
      <c r="Q2133">
        <v>157</v>
      </c>
      <c r="R2133" t="s">
        <v>170</v>
      </c>
      <c r="S2133" t="e" vm="36">
        <f>_FV(-3,"58")</f>
        <v>#VALUE!</v>
      </c>
      <c r="T2133" t="s">
        <v>26</v>
      </c>
    </row>
    <row r="2134" spans="1:20" x14ac:dyDescent="0.3">
      <c r="A2134" t="s">
        <v>20</v>
      </c>
      <c r="B2134" s="1">
        <v>43599</v>
      </c>
      <c r="C2134">
        <v>0</v>
      </c>
      <c r="D2134" t="s">
        <v>192</v>
      </c>
      <c r="E2134" t="s">
        <v>202</v>
      </c>
      <c r="F2134" t="s">
        <v>192</v>
      </c>
      <c r="G2134">
        <v>82</v>
      </c>
      <c r="H2134">
        <v>82</v>
      </c>
      <c r="I2134">
        <v>76</v>
      </c>
      <c r="J2134" t="s">
        <v>28</v>
      </c>
      <c r="K2134" t="s">
        <v>73</v>
      </c>
      <c r="L2134" t="s">
        <v>100</v>
      </c>
      <c r="M2134" t="s">
        <v>330</v>
      </c>
      <c r="N2134" t="s">
        <v>330</v>
      </c>
      <c r="O2134" t="s">
        <v>122</v>
      </c>
      <c r="P2134" t="s">
        <v>70</v>
      </c>
      <c r="Q2134">
        <v>167</v>
      </c>
      <c r="R2134" t="s">
        <v>40</v>
      </c>
      <c r="S2134" t="e" vm="45">
        <f>_FV(-3,"60")</f>
        <v>#VALUE!</v>
      </c>
      <c r="T2134" t="s">
        <v>26</v>
      </c>
    </row>
    <row r="2135" spans="1:20" x14ac:dyDescent="0.3">
      <c r="A2135" t="s">
        <v>20</v>
      </c>
      <c r="B2135" s="1">
        <v>43599</v>
      </c>
      <c r="C2135">
        <v>1</v>
      </c>
      <c r="D2135" t="s">
        <v>157</v>
      </c>
      <c r="E2135" t="s">
        <v>192</v>
      </c>
      <c r="F2135" t="s">
        <v>157</v>
      </c>
      <c r="G2135">
        <v>87</v>
      </c>
      <c r="H2135">
        <v>87</v>
      </c>
      <c r="I2135">
        <v>82</v>
      </c>
      <c r="J2135" t="s">
        <v>109</v>
      </c>
      <c r="K2135" t="s">
        <v>80</v>
      </c>
      <c r="L2135" t="s">
        <v>28</v>
      </c>
      <c r="M2135" t="s">
        <v>353</v>
      </c>
      <c r="N2135" t="s">
        <v>353</v>
      </c>
      <c r="O2135" t="s">
        <v>330</v>
      </c>
      <c r="P2135" t="s">
        <v>67</v>
      </c>
      <c r="Q2135">
        <v>158</v>
      </c>
      <c r="R2135" t="s">
        <v>104</v>
      </c>
      <c r="S2135" t="e" vm="45">
        <f>_FV(-3,"60")</f>
        <v>#VALUE!</v>
      </c>
      <c r="T2135" t="s">
        <v>26</v>
      </c>
    </row>
    <row r="2136" spans="1:20" x14ac:dyDescent="0.3">
      <c r="A2136" t="s">
        <v>20</v>
      </c>
      <c r="B2136" s="1">
        <v>43599</v>
      </c>
      <c r="C2136">
        <v>2</v>
      </c>
      <c r="D2136" t="s">
        <v>114</v>
      </c>
      <c r="E2136" t="s">
        <v>157</v>
      </c>
      <c r="F2136" t="s">
        <v>114</v>
      </c>
      <c r="G2136">
        <v>90</v>
      </c>
      <c r="H2136">
        <v>90</v>
      </c>
      <c r="I2136">
        <v>87</v>
      </c>
      <c r="J2136" t="s">
        <v>63</v>
      </c>
      <c r="K2136" t="s">
        <v>63</v>
      </c>
      <c r="L2136" t="s">
        <v>109</v>
      </c>
      <c r="M2136" t="s">
        <v>283</v>
      </c>
      <c r="N2136" t="s">
        <v>283</v>
      </c>
      <c r="O2136" t="s">
        <v>308</v>
      </c>
      <c r="P2136" t="s">
        <v>174</v>
      </c>
      <c r="Q2136">
        <v>159</v>
      </c>
      <c r="R2136" t="s">
        <v>112</v>
      </c>
      <c r="S2136" t="e" vm="45">
        <f>_FV(-3,"60")</f>
        <v>#VALUE!</v>
      </c>
      <c r="T2136" t="s">
        <v>26</v>
      </c>
    </row>
    <row r="2137" spans="1:20" x14ac:dyDescent="0.3">
      <c r="A2137" t="s">
        <v>20</v>
      </c>
      <c r="B2137" s="1">
        <v>43599</v>
      </c>
      <c r="C2137">
        <v>3</v>
      </c>
      <c r="D2137" t="s">
        <v>107</v>
      </c>
      <c r="E2137" t="s">
        <v>114</v>
      </c>
      <c r="F2137" t="s">
        <v>107</v>
      </c>
      <c r="G2137">
        <v>91</v>
      </c>
      <c r="H2137">
        <v>91</v>
      </c>
      <c r="I2137">
        <v>90</v>
      </c>
      <c r="J2137" t="s">
        <v>63</v>
      </c>
      <c r="K2137" t="s">
        <v>63</v>
      </c>
      <c r="L2137" t="s">
        <v>80</v>
      </c>
      <c r="M2137" t="s">
        <v>308</v>
      </c>
      <c r="N2137" t="s">
        <v>283</v>
      </c>
      <c r="O2137" t="s">
        <v>308</v>
      </c>
      <c r="P2137" t="s">
        <v>133</v>
      </c>
      <c r="Q2137">
        <v>148</v>
      </c>
      <c r="R2137" t="s">
        <v>60</v>
      </c>
      <c r="S2137" t="e" vm="45">
        <f>_FV(-3,"60")</f>
        <v>#VALUE!</v>
      </c>
      <c r="T2137" t="s">
        <v>26</v>
      </c>
    </row>
    <row r="2138" spans="1:20" x14ac:dyDescent="0.3">
      <c r="A2138" t="s">
        <v>20</v>
      </c>
      <c r="B2138" s="1">
        <v>43599</v>
      </c>
      <c r="C2138">
        <v>4</v>
      </c>
      <c r="D2138" t="s">
        <v>71</v>
      </c>
      <c r="E2138" t="s">
        <v>107</v>
      </c>
      <c r="F2138" t="s">
        <v>71</v>
      </c>
      <c r="G2138">
        <v>93</v>
      </c>
      <c r="H2138">
        <v>93</v>
      </c>
      <c r="I2138">
        <v>91</v>
      </c>
      <c r="J2138" t="s">
        <v>80</v>
      </c>
      <c r="K2138" t="s">
        <v>63</v>
      </c>
      <c r="L2138" t="s">
        <v>80</v>
      </c>
      <c r="M2138" t="s">
        <v>312</v>
      </c>
      <c r="N2138" t="s">
        <v>308</v>
      </c>
      <c r="O2138" t="s">
        <v>312</v>
      </c>
      <c r="P2138" t="s">
        <v>111</v>
      </c>
      <c r="Q2138">
        <v>106</v>
      </c>
      <c r="R2138" t="s">
        <v>101</v>
      </c>
      <c r="S2138" t="e" vm="80">
        <f>_FV(-3,"59")</f>
        <v>#VALUE!</v>
      </c>
      <c r="T2138" t="s">
        <v>26</v>
      </c>
    </row>
    <row r="2139" spans="1:20" x14ac:dyDescent="0.3">
      <c r="A2139" t="s">
        <v>20</v>
      </c>
      <c r="B2139" s="1">
        <v>43599</v>
      </c>
      <c r="C2139">
        <v>5</v>
      </c>
      <c r="D2139" t="s">
        <v>88</v>
      </c>
      <c r="E2139" t="s">
        <v>71</v>
      </c>
      <c r="F2139" t="s">
        <v>88</v>
      </c>
      <c r="G2139">
        <v>93</v>
      </c>
      <c r="H2139">
        <v>93</v>
      </c>
      <c r="I2139">
        <v>93</v>
      </c>
      <c r="J2139" t="s">
        <v>73</v>
      </c>
      <c r="K2139" t="s">
        <v>80</v>
      </c>
      <c r="L2139" t="s">
        <v>73</v>
      </c>
      <c r="M2139" t="s">
        <v>328</v>
      </c>
      <c r="N2139" t="s">
        <v>312</v>
      </c>
      <c r="O2139" t="s">
        <v>328</v>
      </c>
      <c r="P2139" t="s">
        <v>111</v>
      </c>
      <c r="Q2139">
        <v>112</v>
      </c>
      <c r="R2139" t="s">
        <v>60</v>
      </c>
      <c r="S2139" t="e" vm="17">
        <f>_FV(-3,"55")</f>
        <v>#VALUE!</v>
      </c>
      <c r="T2139" t="s">
        <v>26</v>
      </c>
    </row>
    <row r="2140" spans="1:20" x14ac:dyDescent="0.3">
      <c r="A2140" t="s">
        <v>20</v>
      </c>
      <c r="B2140" s="1">
        <v>43599</v>
      </c>
      <c r="C2140">
        <v>6</v>
      </c>
      <c r="D2140" t="s">
        <v>62</v>
      </c>
      <c r="E2140" t="s">
        <v>88</v>
      </c>
      <c r="F2140" t="s">
        <v>95</v>
      </c>
      <c r="G2140">
        <v>94</v>
      </c>
      <c r="H2140">
        <v>94</v>
      </c>
      <c r="I2140">
        <v>93</v>
      </c>
      <c r="J2140" t="s">
        <v>73</v>
      </c>
      <c r="K2140" t="s">
        <v>73</v>
      </c>
      <c r="L2140" t="s">
        <v>119</v>
      </c>
      <c r="M2140" t="s">
        <v>141</v>
      </c>
      <c r="N2140" t="s">
        <v>188</v>
      </c>
      <c r="O2140" t="s">
        <v>141</v>
      </c>
      <c r="P2140" t="s">
        <v>67</v>
      </c>
      <c r="Q2140">
        <v>104</v>
      </c>
      <c r="R2140" t="s">
        <v>124</v>
      </c>
      <c r="S2140" t="e" vm="52">
        <f>_FV(-3,"56")</f>
        <v>#VALUE!</v>
      </c>
      <c r="T2140" t="s">
        <v>26</v>
      </c>
    </row>
    <row r="2141" spans="1:20" x14ac:dyDescent="0.3">
      <c r="A2141" t="s">
        <v>20</v>
      </c>
      <c r="B2141" s="1">
        <v>43599</v>
      </c>
      <c r="C2141">
        <v>7</v>
      </c>
      <c r="D2141" t="s">
        <v>95</v>
      </c>
      <c r="E2141" t="s">
        <v>62</v>
      </c>
      <c r="F2141" t="s">
        <v>95</v>
      </c>
      <c r="G2141">
        <v>94</v>
      </c>
      <c r="H2141">
        <v>94</v>
      </c>
      <c r="I2141">
        <v>94</v>
      </c>
      <c r="J2141" t="s">
        <v>65</v>
      </c>
      <c r="K2141" t="s">
        <v>73</v>
      </c>
      <c r="L2141" t="s">
        <v>119</v>
      </c>
      <c r="M2141" t="s">
        <v>29</v>
      </c>
      <c r="N2141" t="s">
        <v>328</v>
      </c>
      <c r="O2141" t="s">
        <v>29</v>
      </c>
      <c r="P2141" t="s">
        <v>67</v>
      </c>
      <c r="Q2141">
        <v>123</v>
      </c>
      <c r="R2141" t="s">
        <v>77</v>
      </c>
      <c r="S2141" t="e" vm="85">
        <f>_FV(-3,"45")</f>
        <v>#VALUE!</v>
      </c>
      <c r="T2141" t="s">
        <v>26</v>
      </c>
    </row>
    <row r="2142" spans="1:20" x14ac:dyDescent="0.3">
      <c r="A2142" t="s">
        <v>20</v>
      </c>
      <c r="B2142" s="1">
        <v>43599</v>
      </c>
      <c r="C2142">
        <v>12</v>
      </c>
      <c r="D2142" t="s">
        <v>239</v>
      </c>
      <c r="E2142" t="s">
        <v>239</v>
      </c>
      <c r="F2142" t="s">
        <v>107</v>
      </c>
      <c r="G2142">
        <v>89</v>
      </c>
      <c r="H2142">
        <v>94</v>
      </c>
      <c r="I2142">
        <v>88</v>
      </c>
      <c r="J2142" t="s">
        <v>121</v>
      </c>
      <c r="K2142" t="s">
        <v>121</v>
      </c>
      <c r="L2142" t="s">
        <v>22</v>
      </c>
      <c r="M2142" t="s">
        <v>386</v>
      </c>
      <c r="N2142" t="s">
        <v>386</v>
      </c>
      <c r="O2142" t="s">
        <v>282</v>
      </c>
      <c r="P2142" t="s">
        <v>124</v>
      </c>
      <c r="Q2142">
        <v>125</v>
      </c>
      <c r="R2142" t="s">
        <v>30</v>
      </c>
      <c r="S2142" t="s">
        <v>1466</v>
      </c>
      <c r="T2142" t="s">
        <v>26</v>
      </c>
    </row>
    <row r="2143" spans="1:20" x14ac:dyDescent="0.3">
      <c r="A2143" t="s">
        <v>20</v>
      </c>
      <c r="B2143" s="1">
        <v>43599</v>
      </c>
      <c r="C2143">
        <v>8</v>
      </c>
      <c r="D2143" t="s">
        <v>79</v>
      </c>
      <c r="E2143" t="s">
        <v>95</v>
      </c>
      <c r="F2143" t="s">
        <v>22</v>
      </c>
      <c r="G2143">
        <v>94</v>
      </c>
      <c r="H2143">
        <v>94</v>
      </c>
      <c r="I2143">
        <v>94</v>
      </c>
      <c r="J2143" t="s">
        <v>64</v>
      </c>
      <c r="K2143" t="s">
        <v>65</v>
      </c>
      <c r="L2143" t="s">
        <v>64</v>
      </c>
      <c r="M2143" t="s">
        <v>141</v>
      </c>
      <c r="N2143" t="s">
        <v>141</v>
      </c>
      <c r="O2143" t="s">
        <v>29</v>
      </c>
      <c r="P2143" t="s">
        <v>178</v>
      </c>
      <c r="Q2143">
        <v>99</v>
      </c>
      <c r="R2143" t="s">
        <v>77</v>
      </c>
      <c r="S2143" t="e" vm="83">
        <f>_FV(-3,"29")</f>
        <v>#VALUE!</v>
      </c>
      <c r="T2143" t="s">
        <v>26</v>
      </c>
    </row>
    <row r="2144" spans="1:20" x14ac:dyDescent="0.3">
      <c r="A2144" t="s">
        <v>20</v>
      </c>
      <c r="B2144" s="1">
        <v>43599</v>
      </c>
      <c r="C2144">
        <v>9</v>
      </c>
      <c r="D2144" t="s">
        <v>58</v>
      </c>
      <c r="E2144" t="s">
        <v>58</v>
      </c>
      <c r="F2144" t="s">
        <v>22</v>
      </c>
      <c r="G2144">
        <v>94</v>
      </c>
      <c r="H2144">
        <v>94</v>
      </c>
      <c r="I2144">
        <v>94</v>
      </c>
      <c r="J2144" t="s">
        <v>119</v>
      </c>
      <c r="K2144" t="s">
        <v>119</v>
      </c>
      <c r="L2144" t="s">
        <v>28</v>
      </c>
      <c r="M2144" t="s">
        <v>244</v>
      </c>
      <c r="N2144" t="s">
        <v>244</v>
      </c>
      <c r="O2144" t="s">
        <v>141</v>
      </c>
      <c r="P2144" t="s">
        <v>70</v>
      </c>
      <c r="Q2144">
        <v>101</v>
      </c>
      <c r="R2144" t="s">
        <v>128</v>
      </c>
      <c r="S2144" t="e" vm="33">
        <f>_FV(-2,"50")</f>
        <v>#VALUE!</v>
      </c>
      <c r="T2144" t="s">
        <v>26</v>
      </c>
    </row>
    <row r="2145" spans="1:20" x14ac:dyDescent="0.3">
      <c r="A2145" t="s">
        <v>20</v>
      </c>
      <c r="B2145" s="1">
        <v>43599</v>
      </c>
      <c r="C2145">
        <v>10</v>
      </c>
      <c r="D2145" t="s">
        <v>62</v>
      </c>
      <c r="E2145" t="s">
        <v>62</v>
      </c>
      <c r="F2145" t="s">
        <v>79</v>
      </c>
      <c r="G2145">
        <v>95</v>
      </c>
      <c r="H2145">
        <v>95</v>
      </c>
      <c r="I2145">
        <v>94</v>
      </c>
      <c r="J2145" t="s">
        <v>109</v>
      </c>
      <c r="K2145" t="s">
        <v>109</v>
      </c>
      <c r="L2145" t="s">
        <v>64</v>
      </c>
      <c r="M2145" t="s">
        <v>330</v>
      </c>
      <c r="N2145" t="s">
        <v>330</v>
      </c>
      <c r="O2145" t="s">
        <v>244</v>
      </c>
      <c r="P2145" t="s">
        <v>83</v>
      </c>
      <c r="Q2145">
        <v>116</v>
      </c>
      <c r="R2145" t="s">
        <v>116</v>
      </c>
      <c r="S2145" t="s">
        <v>1467</v>
      </c>
      <c r="T2145" t="s">
        <v>26</v>
      </c>
    </row>
    <row r="2146" spans="1:20" x14ac:dyDescent="0.3">
      <c r="A2146" t="s">
        <v>20</v>
      </c>
      <c r="B2146" s="1">
        <v>43599</v>
      </c>
      <c r="C2146">
        <v>11</v>
      </c>
      <c r="D2146" t="s">
        <v>107</v>
      </c>
      <c r="E2146" t="s">
        <v>72</v>
      </c>
      <c r="F2146" t="s">
        <v>95</v>
      </c>
      <c r="G2146">
        <v>94</v>
      </c>
      <c r="H2146">
        <v>95</v>
      </c>
      <c r="I2146">
        <v>94</v>
      </c>
      <c r="J2146" t="s">
        <v>58</v>
      </c>
      <c r="K2146" t="s">
        <v>58</v>
      </c>
      <c r="L2146" t="s">
        <v>73</v>
      </c>
      <c r="M2146" t="s">
        <v>282</v>
      </c>
      <c r="N2146" t="s">
        <v>282</v>
      </c>
      <c r="O2146" t="s">
        <v>330</v>
      </c>
      <c r="P2146" t="s">
        <v>97</v>
      </c>
      <c r="Q2146">
        <v>118</v>
      </c>
      <c r="R2146" t="s">
        <v>440</v>
      </c>
      <c r="S2146" t="s">
        <v>1468</v>
      </c>
      <c r="T2146" t="s">
        <v>26</v>
      </c>
    </row>
    <row r="2147" spans="1:20" x14ac:dyDescent="0.3">
      <c r="A2147" t="s">
        <v>20</v>
      </c>
      <c r="B2147" s="1">
        <v>43599</v>
      </c>
      <c r="C2147">
        <v>13</v>
      </c>
      <c r="D2147" t="s">
        <v>185</v>
      </c>
      <c r="E2147" t="s">
        <v>204</v>
      </c>
      <c r="F2147" t="s">
        <v>265</v>
      </c>
      <c r="G2147">
        <v>77</v>
      </c>
      <c r="H2147">
        <v>89</v>
      </c>
      <c r="I2147">
        <v>76</v>
      </c>
      <c r="J2147" t="s">
        <v>80</v>
      </c>
      <c r="K2147" t="s">
        <v>71</v>
      </c>
      <c r="L2147" t="s">
        <v>73</v>
      </c>
      <c r="M2147" t="s">
        <v>283</v>
      </c>
      <c r="N2147" t="s">
        <v>386</v>
      </c>
      <c r="O2147" t="s">
        <v>353</v>
      </c>
      <c r="P2147" t="s">
        <v>77</v>
      </c>
      <c r="Q2147">
        <v>151</v>
      </c>
      <c r="R2147" t="s">
        <v>207</v>
      </c>
      <c r="S2147" t="s">
        <v>1469</v>
      </c>
      <c r="T2147" t="s">
        <v>26</v>
      </c>
    </row>
    <row r="2148" spans="1:20" x14ac:dyDescent="0.3">
      <c r="A2148" t="s">
        <v>20</v>
      </c>
      <c r="B2148" s="1">
        <v>43599</v>
      </c>
      <c r="C2148">
        <v>14</v>
      </c>
      <c r="D2148" t="s">
        <v>215</v>
      </c>
      <c r="E2148" t="s">
        <v>215</v>
      </c>
      <c r="F2148" t="s">
        <v>185</v>
      </c>
      <c r="G2148">
        <v>74</v>
      </c>
      <c r="H2148">
        <v>79</v>
      </c>
      <c r="I2148">
        <v>72</v>
      </c>
      <c r="J2148" t="s">
        <v>87</v>
      </c>
      <c r="K2148" t="s">
        <v>22</v>
      </c>
      <c r="L2148" t="s">
        <v>28</v>
      </c>
      <c r="M2148" t="s">
        <v>273</v>
      </c>
      <c r="N2148" t="s">
        <v>357</v>
      </c>
      <c r="O2148" t="s">
        <v>273</v>
      </c>
      <c r="P2148" t="s">
        <v>60</v>
      </c>
      <c r="Q2148">
        <v>188</v>
      </c>
      <c r="R2148" t="s">
        <v>145</v>
      </c>
      <c r="S2148" t="s">
        <v>815</v>
      </c>
      <c r="T2148" t="s">
        <v>26</v>
      </c>
    </row>
    <row r="2149" spans="1:20" x14ac:dyDescent="0.3">
      <c r="A2149" t="s">
        <v>20</v>
      </c>
      <c r="B2149" s="1">
        <v>43599</v>
      </c>
      <c r="C2149">
        <v>15</v>
      </c>
      <c r="D2149" t="s">
        <v>220</v>
      </c>
      <c r="E2149" t="s">
        <v>220</v>
      </c>
      <c r="F2149" t="s">
        <v>57</v>
      </c>
      <c r="G2149">
        <v>68</v>
      </c>
      <c r="H2149">
        <v>74</v>
      </c>
      <c r="I2149">
        <v>63</v>
      </c>
      <c r="J2149" t="s">
        <v>63</v>
      </c>
      <c r="K2149" t="s">
        <v>95</v>
      </c>
      <c r="L2149" t="s">
        <v>361</v>
      </c>
      <c r="M2149" t="s">
        <v>315</v>
      </c>
      <c r="N2149" t="s">
        <v>273</v>
      </c>
      <c r="O2149" t="s">
        <v>315</v>
      </c>
      <c r="P2149" t="s">
        <v>112</v>
      </c>
      <c r="Q2149">
        <v>223</v>
      </c>
      <c r="R2149" t="s">
        <v>280</v>
      </c>
      <c r="S2149" t="s">
        <v>1470</v>
      </c>
      <c r="T2149" t="s">
        <v>26</v>
      </c>
    </row>
    <row r="2150" spans="1:20" x14ac:dyDescent="0.3">
      <c r="A2150" t="s">
        <v>20</v>
      </c>
      <c r="B2150" s="1">
        <v>43599</v>
      </c>
      <c r="C2150">
        <v>16</v>
      </c>
      <c r="D2150" t="s">
        <v>392</v>
      </c>
      <c r="E2150" t="s">
        <v>214</v>
      </c>
      <c r="F2150" t="s">
        <v>21</v>
      </c>
      <c r="G2150">
        <v>65</v>
      </c>
      <c r="H2150">
        <v>68</v>
      </c>
      <c r="I2150">
        <v>63</v>
      </c>
      <c r="J2150" t="s">
        <v>64</v>
      </c>
      <c r="K2150" t="s">
        <v>136</v>
      </c>
      <c r="L2150" t="s">
        <v>345</v>
      </c>
      <c r="M2150" t="s">
        <v>123</v>
      </c>
      <c r="N2150" t="s">
        <v>315</v>
      </c>
      <c r="O2150" t="s">
        <v>123</v>
      </c>
      <c r="P2150" t="s">
        <v>128</v>
      </c>
      <c r="Q2150">
        <v>215</v>
      </c>
      <c r="R2150" t="s">
        <v>280</v>
      </c>
      <c r="S2150" t="s">
        <v>1471</v>
      </c>
      <c r="T2150" t="s">
        <v>26</v>
      </c>
    </row>
    <row r="2151" spans="1:20" x14ac:dyDescent="0.3">
      <c r="A2151" t="s">
        <v>20</v>
      </c>
      <c r="B2151" s="1">
        <v>43599</v>
      </c>
      <c r="C2151">
        <v>17</v>
      </c>
      <c r="D2151" t="s">
        <v>392</v>
      </c>
      <c r="E2151" t="s">
        <v>34</v>
      </c>
      <c r="F2151" t="s">
        <v>342</v>
      </c>
      <c r="G2151">
        <v>62</v>
      </c>
      <c r="H2151">
        <v>69</v>
      </c>
      <c r="I2151">
        <v>59</v>
      </c>
      <c r="J2151" t="s">
        <v>345</v>
      </c>
      <c r="K2151" t="s">
        <v>79</v>
      </c>
      <c r="L2151" t="s">
        <v>361</v>
      </c>
      <c r="M2151" t="s">
        <v>66</v>
      </c>
      <c r="N2151" t="s">
        <v>123</v>
      </c>
      <c r="O2151" t="s">
        <v>232</v>
      </c>
      <c r="P2151" t="s">
        <v>182</v>
      </c>
      <c r="Q2151">
        <v>221</v>
      </c>
      <c r="R2151" t="s">
        <v>248</v>
      </c>
      <c r="S2151" t="s">
        <v>1472</v>
      </c>
      <c r="T2151" t="s">
        <v>26</v>
      </c>
    </row>
    <row r="2152" spans="1:20" x14ac:dyDescent="0.3">
      <c r="A2152" t="s">
        <v>20</v>
      </c>
      <c r="B2152" s="1">
        <v>43599</v>
      </c>
      <c r="C2152">
        <v>18</v>
      </c>
      <c r="D2152" t="s">
        <v>201</v>
      </c>
      <c r="E2152" t="s">
        <v>392</v>
      </c>
      <c r="F2152" t="s">
        <v>247</v>
      </c>
      <c r="G2152">
        <v>69</v>
      </c>
      <c r="H2152">
        <v>71</v>
      </c>
      <c r="I2152">
        <v>62</v>
      </c>
      <c r="J2152" t="s">
        <v>63</v>
      </c>
      <c r="K2152" t="s">
        <v>87</v>
      </c>
      <c r="L2152" t="s">
        <v>163</v>
      </c>
      <c r="M2152" t="s">
        <v>51</v>
      </c>
      <c r="N2152" t="s">
        <v>66</v>
      </c>
      <c r="O2152" t="s">
        <v>51</v>
      </c>
      <c r="P2152" t="s">
        <v>40</v>
      </c>
      <c r="Q2152">
        <v>222</v>
      </c>
      <c r="R2152" t="s">
        <v>419</v>
      </c>
      <c r="S2152" t="s">
        <v>1473</v>
      </c>
      <c r="T2152" t="s">
        <v>26</v>
      </c>
    </row>
    <row r="2153" spans="1:20" x14ac:dyDescent="0.3">
      <c r="A2153" t="s">
        <v>20</v>
      </c>
      <c r="B2153" s="1">
        <v>43599</v>
      </c>
      <c r="C2153">
        <v>19</v>
      </c>
      <c r="D2153" t="s">
        <v>247</v>
      </c>
      <c r="E2153" t="s">
        <v>291</v>
      </c>
      <c r="F2153" t="s">
        <v>261</v>
      </c>
      <c r="G2153">
        <v>70</v>
      </c>
      <c r="H2153">
        <v>74</v>
      </c>
      <c r="I2153">
        <v>62</v>
      </c>
      <c r="J2153" t="s">
        <v>119</v>
      </c>
      <c r="K2153" t="s">
        <v>22</v>
      </c>
      <c r="L2153" t="s">
        <v>345</v>
      </c>
      <c r="M2153" t="s">
        <v>175</v>
      </c>
      <c r="N2153" t="s">
        <v>51</v>
      </c>
      <c r="O2153" t="s">
        <v>175</v>
      </c>
      <c r="P2153" t="s">
        <v>179</v>
      </c>
      <c r="Q2153">
        <v>204</v>
      </c>
      <c r="R2153" t="s">
        <v>371</v>
      </c>
      <c r="S2153" t="s">
        <v>1474</v>
      </c>
      <c r="T2153" t="s">
        <v>26</v>
      </c>
    </row>
    <row r="2154" spans="1:20" x14ac:dyDescent="0.3">
      <c r="A2154" t="s">
        <v>20</v>
      </c>
      <c r="B2154" s="1">
        <v>43599</v>
      </c>
      <c r="C2154">
        <v>20</v>
      </c>
      <c r="D2154" t="s">
        <v>205</v>
      </c>
      <c r="E2154" t="s">
        <v>21</v>
      </c>
      <c r="F2154" t="s">
        <v>204</v>
      </c>
      <c r="G2154">
        <v>67</v>
      </c>
      <c r="H2154">
        <v>76</v>
      </c>
      <c r="I2154">
        <v>66</v>
      </c>
      <c r="J2154" t="s">
        <v>100</v>
      </c>
      <c r="K2154" t="s">
        <v>22</v>
      </c>
      <c r="L2154" t="s">
        <v>49</v>
      </c>
      <c r="M2154" t="s">
        <v>197</v>
      </c>
      <c r="N2154" t="s">
        <v>197</v>
      </c>
      <c r="O2154" t="s">
        <v>175</v>
      </c>
      <c r="P2154" t="s">
        <v>112</v>
      </c>
      <c r="Q2154">
        <v>196</v>
      </c>
      <c r="R2154" t="s">
        <v>339</v>
      </c>
      <c r="S2154" t="s">
        <v>1475</v>
      </c>
      <c r="T2154" t="s">
        <v>26</v>
      </c>
    </row>
    <row r="2155" spans="1:20" x14ac:dyDescent="0.3">
      <c r="A2155" t="s">
        <v>20</v>
      </c>
      <c r="B2155" s="1">
        <v>43599</v>
      </c>
      <c r="C2155">
        <v>21</v>
      </c>
      <c r="D2155" t="s">
        <v>186</v>
      </c>
      <c r="E2155" t="s">
        <v>205</v>
      </c>
      <c r="F2155" t="s">
        <v>186</v>
      </c>
      <c r="G2155">
        <v>75</v>
      </c>
      <c r="H2155">
        <v>75</v>
      </c>
      <c r="I2155">
        <v>67</v>
      </c>
      <c r="J2155" t="s">
        <v>73</v>
      </c>
      <c r="K2155" t="s">
        <v>73</v>
      </c>
      <c r="L2155" t="s">
        <v>89</v>
      </c>
      <c r="M2155" t="s">
        <v>51</v>
      </c>
      <c r="N2155" t="s">
        <v>51</v>
      </c>
      <c r="O2155" t="s">
        <v>197</v>
      </c>
      <c r="P2155" t="s">
        <v>128</v>
      </c>
      <c r="Q2155">
        <v>186</v>
      </c>
      <c r="R2155" t="s">
        <v>168</v>
      </c>
      <c r="S2155" t="s">
        <v>1476</v>
      </c>
      <c r="T2155" t="s">
        <v>26</v>
      </c>
    </row>
    <row r="2156" spans="1:20" x14ac:dyDescent="0.3">
      <c r="A2156" t="s">
        <v>20</v>
      </c>
      <c r="B2156" s="1">
        <v>43600</v>
      </c>
      <c r="C2156">
        <v>14</v>
      </c>
      <c r="D2156" t="s">
        <v>27</v>
      </c>
      <c r="E2156" t="s">
        <v>27</v>
      </c>
      <c r="F2156" t="s">
        <v>228</v>
      </c>
      <c r="G2156">
        <v>74</v>
      </c>
      <c r="H2156">
        <v>82</v>
      </c>
      <c r="I2156">
        <v>72</v>
      </c>
      <c r="J2156" t="s">
        <v>136</v>
      </c>
      <c r="K2156" t="s">
        <v>79</v>
      </c>
      <c r="L2156" t="s">
        <v>28</v>
      </c>
      <c r="M2156" t="s">
        <v>276</v>
      </c>
      <c r="N2156" t="s">
        <v>353</v>
      </c>
      <c r="O2156" t="s">
        <v>276</v>
      </c>
      <c r="P2156" t="s">
        <v>97</v>
      </c>
      <c r="Q2156">
        <v>221</v>
      </c>
      <c r="R2156" t="s">
        <v>30</v>
      </c>
      <c r="S2156" t="s">
        <v>1477</v>
      </c>
      <c r="T2156" t="s">
        <v>26</v>
      </c>
    </row>
    <row r="2157" spans="1:20" x14ac:dyDescent="0.3">
      <c r="A2157" t="s">
        <v>20</v>
      </c>
      <c r="B2157" s="1">
        <v>43600</v>
      </c>
      <c r="C2157">
        <v>15</v>
      </c>
      <c r="D2157" t="s">
        <v>48</v>
      </c>
      <c r="E2157" t="s">
        <v>335</v>
      </c>
      <c r="F2157" t="s">
        <v>57</v>
      </c>
      <c r="G2157">
        <v>68</v>
      </c>
      <c r="H2157">
        <v>74</v>
      </c>
      <c r="I2157">
        <v>65</v>
      </c>
      <c r="J2157" t="s">
        <v>64</v>
      </c>
      <c r="K2157" t="s">
        <v>58</v>
      </c>
      <c r="L2157" t="s">
        <v>36</v>
      </c>
      <c r="M2157" t="s">
        <v>193</v>
      </c>
      <c r="N2157" t="s">
        <v>276</v>
      </c>
      <c r="O2157" t="s">
        <v>193</v>
      </c>
      <c r="P2157" t="s">
        <v>173</v>
      </c>
      <c r="Q2157">
        <v>260</v>
      </c>
      <c r="R2157" t="s">
        <v>230</v>
      </c>
      <c r="S2157" t="s">
        <v>1478</v>
      </c>
      <c r="T2157" t="s">
        <v>26</v>
      </c>
    </row>
    <row r="2158" spans="1:20" x14ac:dyDescent="0.3">
      <c r="A2158" t="s">
        <v>20</v>
      </c>
      <c r="B2158" s="1">
        <v>43600</v>
      </c>
      <c r="C2158">
        <v>23</v>
      </c>
      <c r="D2158" t="s">
        <v>321</v>
      </c>
      <c r="E2158" t="s">
        <v>285</v>
      </c>
      <c r="F2158" t="s">
        <v>279</v>
      </c>
      <c r="G2158">
        <v>83</v>
      </c>
      <c r="H2158">
        <v>84</v>
      </c>
      <c r="I2158">
        <v>83</v>
      </c>
      <c r="J2158" t="s">
        <v>22</v>
      </c>
      <c r="K2158" t="s">
        <v>79</v>
      </c>
      <c r="L2158" t="s">
        <v>136</v>
      </c>
      <c r="M2158" t="s">
        <v>209</v>
      </c>
      <c r="N2158" t="s">
        <v>209</v>
      </c>
      <c r="O2158" t="s">
        <v>132</v>
      </c>
      <c r="P2158" t="s">
        <v>124</v>
      </c>
      <c r="Q2158">
        <v>183</v>
      </c>
      <c r="R2158" t="s">
        <v>147</v>
      </c>
      <c r="S2158" t="e" vm="12">
        <f>_FV(-3,"57")</f>
        <v>#VALUE!</v>
      </c>
      <c r="T2158" t="s">
        <v>26</v>
      </c>
    </row>
    <row r="2159" spans="1:20" x14ac:dyDescent="0.3">
      <c r="A2159" t="s">
        <v>20</v>
      </c>
      <c r="B2159" s="1">
        <v>43600</v>
      </c>
      <c r="C2159">
        <v>0</v>
      </c>
      <c r="D2159" t="s">
        <v>233</v>
      </c>
      <c r="E2159" t="s">
        <v>236</v>
      </c>
      <c r="F2159" t="s">
        <v>233</v>
      </c>
      <c r="G2159">
        <v>87</v>
      </c>
      <c r="H2159">
        <v>87</v>
      </c>
      <c r="I2159">
        <v>85</v>
      </c>
      <c r="J2159" t="s">
        <v>136</v>
      </c>
      <c r="K2159" t="s">
        <v>136</v>
      </c>
      <c r="L2159" t="s">
        <v>63</v>
      </c>
      <c r="M2159" t="s">
        <v>122</v>
      </c>
      <c r="N2159" t="s">
        <v>122</v>
      </c>
      <c r="O2159" t="s">
        <v>82</v>
      </c>
      <c r="P2159" t="s">
        <v>70</v>
      </c>
      <c r="Q2159">
        <v>150</v>
      </c>
      <c r="R2159" t="s">
        <v>170</v>
      </c>
      <c r="S2159" t="e" vm="39">
        <f>_FV(-3,"46")</f>
        <v>#VALUE!</v>
      </c>
      <c r="T2159" t="s">
        <v>26</v>
      </c>
    </row>
    <row r="2160" spans="1:20" x14ac:dyDescent="0.3">
      <c r="A2160" t="s">
        <v>20</v>
      </c>
      <c r="B2160" s="1">
        <v>43600</v>
      </c>
      <c r="C2160">
        <v>1</v>
      </c>
      <c r="D2160" t="s">
        <v>333</v>
      </c>
      <c r="E2160" t="s">
        <v>233</v>
      </c>
      <c r="F2160" t="s">
        <v>333</v>
      </c>
      <c r="G2160">
        <v>89</v>
      </c>
      <c r="H2160">
        <v>89</v>
      </c>
      <c r="I2160">
        <v>87</v>
      </c>
      <c r="J2160" t="s">
        <v>22</v>
      </c>
      <c r="K2160" t="s">
        <v>79</v>
      </c>
      <c r="L2160" t="s">
        <v>136</v>
      </c>
      <c r="M2160" t="s">
        <v>245</v>
      </c>
      <c r="N2160" t="s">
        <v>245</v>
      </c>
      <c r="O2160" t="s">
        <v>122</v>
      </c>
      <c r="P2160" t="s">
        <v>111</v>
      </c>
      <c r="Q2160">
        <v>161</v>
      </c>
      <c r="R2160" t="s">
        <v>92</v>
      </c>
      <c r="S2160" t="e" vm="37">
        <f>_FV(-3,"43")</f>
        <v>#VALUE!</v>
      </c>
      <c r="T2160" t="s">
        <v>26</v>
      </c>
    </row>
    <row r="2161" spans="1:20" x14ac:dyDescent="0.3">
      <c r="A2161" t="s">
        <v>20</v>
      </c>
      <c r="B2161" s="1">
        <v>43600</v>
      </c>
      <c r="C2161">
        <v>2</v>
      </c>
      <c r="D2161" t="s">
        <v>272</v>
      </c>
      <c r="E2161" t="s">
        <v>333</v>
      </c>
      <c r="F2161" t="s">
        <v>272</v>
      </c>
      <c r="G2161">
        <v>89</v>
      </c>
      <c r="H2161">
        <v>89</v>
      </c>
      <c r="I2161">
        <v>88</v>
      </c>
      <c r="J2161" t="s">
        <v>80</v>
      </c>
      <c r="K2161" t="s">
        <v>22</v>
      </c>
      <c r="L2161" t="s">
        <v>80</v>
      </c>
      <c r="M2161" t="s">
        <v>306</v>
      </c>
      <c r="N2161" t="s">
        <v>330</v>
      </c>
      <c r="O2161" t="s">
        <v>245</v>
      </c>
      <c r="P2161" t="s">
        <v>70</v>
      </c>
      <c r="Q2161">
        <v>130</v>
      </c>
      <c r="R2161" t="s">
        <v>92</v>
      </c>
      <c r="S2161" t="e" vm="12">
        <f>_FV(-3,"57")</f>
        <v>#VALUE!</v>
      </c>
      <c r="T2161" t="s">
        <v>26</v>
      </c>
    </row>
    <row r="2162" spans="1:20" x14ac:dyDescent="0.3">
      <c r="A2162" t="s">
        <v>20</v>
      </c>
      <c r="B2162" s="1">
        <v>43600</v>
      </c>
      <c r="C2162">
        <v>3</v>
      </c>
      <c r="D2162" t="s">
        <v>135</v>
      </c>
      <c r="E2162" t="s">
        <v>272</v>
      </c>
      <c r="F2162" t="s">
        <v>135</v>
      </c>
      <c r="G2162">
        <v>90</v>
      </c>
      <c r="H2162">
        <v>90</v>
      </c>
      <c r="I2162">
        <v>89</v>
      </c>
      <c r="J2162" t="s">
        <v>119</v>
      </c>
      <c r="K2162" t="s">
        <v>109</v>
      </c>
      <c r="L2162" t="s">
        <v>64</v>
      </c>
      <c r="M2162" t="s">
        <v>245</v>
      </c>
      <c r="N2162" t="s">
        <v>330</v>
      </c>
      <c r="O2162" t="s">
        <v>245</v>
      </c>
      <c r="P2162" t="s">
        <v>83</v>
      </c>
      <c r="Q2162">
        <v>117</v>
      </c>
      <c r="R2162" t="s">
        <v>112</v>
      </c>
      <c r="S2162" t="e" vm="8">
        <f>_FV(-3,"44")</f>
        <v>#VALUE!</v>
      </c>
      <c r="T2162" t="s">
        <v>26</v>
      </c>
    </row>
    <row r="2163" spans="1:20" x14ac:dyDescent="0.3">
      <c r="A2163" t="s">
        <v>20</v>
      </c>
      <c r="B2163" s="1">
        <v>43600</v>
      </c>
      <c r="C2163">
        <v>4</v>
      </c>
      <c r="D2163" t="s">
        <v>148</v>
      </c>
      <c r="E2163" t="s">
        <v>135</v>
      </c>
      <c r="F2163" t="s">
        <v>148</v>
      </c>
      <c r="G2163">
        <v>91</v>
      </c>
      <c r="H2163">
        <v>91</v>
      </c>
      <c r="I2163">
        <v>90</v>
      </c>
      <c r="J2163" t="s">
        <v>64</v>
      </c>
      <c r="K2163" t="s">
        <v>119</v>
      </c>
      <c r="L2163" t="s">
        <v>28</v>
      </c>
      <c r="M2163" t="s">
        <v>91</v>
      </c>
      <c r="N2163" t="s">
        <v>311</v>
      </c>
      <c r="O2163" t="s">
        <v>91</v>
      </c>
      <c r="P2163" t="s">
        <v>105</v>
      </c>
      <c r="Q2163">
        <v>121</v>
      </c>
      <c r="R2163" t="s">
        <v>173</v>
      </c>
      <c r="S2163" t="e" vm="17">
        <f>_FV(-3,"55")</f>
        <v>#VALUE!</v>
      </c>
      <c r="T2163" t="s">
        <v>26</v>
      </c>
    </row>
    <row r="2164" spans="1:20" x14ac:dyDescent="0.3">
      <c r="A2164" t="s">
        <v>20</v>
      </c>
      <c r="B2164" s="1">
        <v>43600</v>
      </c>
      <c r="C2164">
        <v>5</v>
      </c>
      <c r="D2164" t="s">
        <v>88</v>
      </c>
      <c r="E2164" t="s">
        <v>148</v>
      </c>
      <c r="F2164" t="s">
        <v>62</v>
      </c>
      <c r="G2164">
        <v>92</v>
      </c>
      <c r="H2164">
        <v>92</v>
      </c>
      <c r="I2164">
        <v>91</v>
      </c>
      <c r="J2164" t="s">
        <v>119</v>
      </c>
      <c r="K2164" t="s">
        <v>119</v>
      </c>
      <c r="L2164" t="s">
        <v>28</v>
      </c>
      <c r="M2164" t="s">
        <v>123</v>
      </c>
      <c r="N2164" t="s">
        <v>91</v>
      </c>
      <c r="O2164" t="s">
        <v>123</v>
      </c>
      <c r="P2164" t="s">
        <v>111</v>
      </c>
      <c r="Q2164">
        <v>104</v>
      </c>
      <c r="R2164" t="s">
        <v>173</v>
      </c>
      <c r="S2164" t="e" vm="54">
        <f>_FV(-3,"21")</f>
        <v>#VALUE!</v>
      </c>
      <c r="T2164" t="s">
        <v>26</v>
      </c>
    </row>
    <row r="2165" spans="1:20" x14ac:dyDescent="0.3">
      <c r="A2165" t="s">
        <v>20</v>
      </c>
      <c r="B2165" s="1">
        <v>43600</v>
      </c>
      <c r="C2165">
        <v>6</v>
      </c>
      <c r="D2165" t="s">
        <v>95</v>
      </c>
      <c r="E2165" t="s">
        <v>118</v>
      </c>
      <c r="F2165" t="s">
        <v>95</v>
      </c>
      <c r="G2165">
        <v>93</v>
      </c>
      <c r="H2165">
        <v>93</v>
      </c>
      <c r="I2165">
        <v>92</v>
      </c>
      <c r="J2165" t="s">
        <v>64</v>
      </c>
      <c r="K2165" t="s">
        <v>119</v>
      </c>
      <c r="L2165" t="s">
        <v>64</v>
      </c>
      <c r="M2165" t="s">
        <v>254</v>
      </c>
      <c r="N2165" t="s">
        <v>123</v>
      </c>
      <c r="O2165" t="s">
        <v>227</v>
      </c>
      <c r="P2165" t="s">
        <v>67</v>
      </c>
      <c r="Q2165">
        <v>104</v>
      </c>
      <c r="R2165" t="s">
        <v>176</v>
      </c>
      <c r="S2165" t="e" vm="95">
        <f>_FV(-3,"19")</f>
        <v>#VALUE!</v>
      </c>
      <c r="T2165" t="s">
        <v>26</v>
      </c>
    </row>
    <row r="2166" spans="1:20" x14ac:dyDescent="0.3">
      <c r="A2166" t="s">
        <v>20</v>
      </c>
      <c r="B2166" s="1">
        <v>43600</v>
      </c>
      <c r="C2166">
        <v>7</v>
      </c>
      <c r="D2166" t="s">
        <v>62</v>
      </c>
      <c r="E2166" t="s">
        <v>62</v>
      </c>
      <c r="F2166" t="s">
        <v>58</v>
      </c>
      <c r="G2166">
        <v>93</v>
      </c>
      <c r="H2166">
        <v>93</v>
      </c>
      <c r="I2166">
        <v>93</v>
      </c>
      <c r="J2166" t="s">
        <v>65</v>
      </c>
      <c r="K2166" t="s">
        <v>65</v>
      </c>
      <c r="L2166" t="s">
        <v>28</v>
      </c>
      <c r="M2166" t="s">
        <v>150</v>
      </c>
      <c r="N2166" t="s">
        <v>150</v>
      </c>
      <c r="O2166" t="s">
        <v>227</v>
      </c>
      <c r="P2166" t="s">
        <v>133</v>
      </c>
      <c r="Q2166">
        <v>67</v>
      </c>
      <c r="R2166" t="s">
        <v>128</v>
      </c>
      <c r="S2166" t="e" vm="14">
        <f>_FV(-2,"63")</f>
        <v>#VALUE!</v>
      </c>
      <c r="T2166" t="s">
        <v>26</v>
      </c>
    </row>
    <row r="2167" spans="1:20" x14ac:dyDescent="0.3">
      <c r="A2167" t="s">
        <v>20</v>
      </c>
      <c r="B2167" s="1">
        <v>43600</v>
      </c>
      <c r="C2167">
        <v>8</v>
      </c>
      <c r="D2167" t="s">
        <v>88</v>
      </c>
      <c r="E2167" t="s">
        <v>88</v>
      </c>
      <c r="F2167" t="s">
        <v>62</v>
      </c>
      <c r="G2167">
        <v>94</v>
      </c>
      <c r="H2167">
        <v>94</v>
      </c>
      <c r="I2167">
        <v>93</v>
      </c>
      <c r="J2167" t="s">
        <v>73</v>
      </c>
      <c r="K2167" t="s">
        <v>73</v>
      </c>
      <c r="L2167" t="s">
        <v>65</v>
      </c>
      <c r="M2167" t="s">
        <v>96</v>
      </c>
      <c r="N2167" t="s">
        <v>96</v>
      </c>
      <c r="O2167" t="s">
        <v>150</v>
      </c>
      <c r="P2167" t="s">
        <v>115</v>
      </c>
      <c r="Q2167">
        <v>84</v>
      </c>
      <c r="R2167" t="s">
        <v>101</v>
      </c>
      <c r="S2167" t="e" vm="50">
        <f>_FV(-1,"88")</f>
        <v>#VALUE!</v>
      </c>
      <c r="T2167" t="s">
        <v>26</v>
      </c>
    </row>
    <row r="2168" spans="1:20" x14ac:dyDescent="0.3">
      <c r="A2168" t="s">
        <v>20</v>
      </c>
      <c r="B2168" s="1">
        <v>43600</v>
      </c>
      <c r="C2168">
        <v>9</v>
      </c>
      <c r="D2168" t="s">
        <v>95</v>
      </c>
      <c r="E2168" t="s">
        <v>88</v>
      </c>
      <c r="F2168" t="s">
        <v>95</v>
      </c>
      <c r="G2168">
        <v>94</v>
      </c>
      <c r="H2168">
        <v>94</v>
      </c>
      <c r="I2168">
        <v>94</v>
      </c>
      <c r="J2168" t="s">
        <v>119</v>
      </c>
      <c r="K2168" t="s">
        <v>73</v>
      </c>
      <c r="L2168" t="s">
        <v>119</v>
      </c>
      <c r="M2168" t="s">
        <v>209</v>
      </c>
      <c r="N2168" t="s">
        <v>209</v>
      </c>
      <c r="O2168" t="s">
        <v>123</v>
      </c>
      <c r="P2168" t="s">
        <v>473</v>
      </c>
      <c r="Q2168">
        <v>164</v>
      </c>
      <c r="R2168" t="s">
        <v>176</v>
      </c>
      <c r="S2168" t="e" vm="41">
        <f>_FV(-2,"78")</f>
        <v>#VALUE!</v>
      </c>
      <c r="T2168" t="s">
        <v>26</v>
      </c>
    </row>
    <row r="2169" spans="1:20" x14ac:dyDescent="0.3">
      <c r="A2169" t="s">
        <v>20</v>
      </c>
      <c r="B2169" s="1">
        <v>43600</v>
      </c>
      <c r="C2169">
        <v>10</v>
      </c>
      <c r="D2169" t="s">
        <v>62</v>
      </c>
      <c r="E2169" t="s">
        <v>62</v>
      </c>
      <c r="F2169" t="s">
        <v>58</v>
      </c>
      <c r="G2169">
        <v>94</v>
      </c>
      <c r="H2169">
        <v>94</v>
      </c>
      <c r="I2169">
        <v>94</v>
      </c>
      <c r="J2169" t="s">
        <v>65</v>
      </c>
      <c r="K2169" t="s">
        <v>65</v>
      </c>
      <c r="L2169" t="s">
        <v>119</v>
      </c>
      <c r="M2169" t="s">
        <v>122</v>
      </c>
      <c r="N2169" t="s">
        <v>122</v>
      </c>
      <c r="O2169" t="s">
        <v>82</v>
      </c>
      <c r="P2169" t="s">
        <v>115</v>
      </c>
      <c r="Q2169">
        <v>138</v>
      </c>
      <c r="R2169" t="s">
        <v>104</v>
      </c>
      <c r="S2169" t="s">
        <v>1479</v>
      </c>
      <c r="T2169" t="s">
        <v>26</v>
      </c>
    </row>
    <row r="2170" spans="1:20" x14ac:dyDescent="0.3">
      <c r="A2170" t="s">
        <v>20</v>
      </c>
      <c r="B2170" s="1">
        <v>43600</v>
      </c>
      <c r="C2170">
        <v>11</v>
      </c>
      <c r="D2170" t="s">
        <v>107</v>
      </c>
      <c r="E2170" t="s">
        <v>107</v>
      </c>
      <c r="F2170" t="s">
        <v>62</v>
      </c>
      <c r="G2170">
        <v>92</v>
      </c>
      <c r="H2170">
        <v>94</v>
      </c>
      <c r="I2170">
        <v>92</v>
      </c>
      <c r="J2170" t="s">
        <v>136</v>
      </c>
      <c r="K2170" t="s">
        <v>136</v>
      </c>
      <c r="L2170" t="s">
        <v>65</v>
      </c>
      <c r="M2170" t="s">
        <v>245</v>
      </c>
      <c r="N2170" t="s">
        <v>245</v>
      </c>
      <c r="O2170" t="s">
        <v>122</v>
      </c>
      <c r="P2170" t="s">
        <v>138</v>
      </c>
      <c r="Q2170">
        <v>132</v>
      </c>
      <c r="R2170" t="s">
        <v>116</v>
      </c>
      <c r="S2170" t="s">
        <v>1480</v>
      </c>
      <c r="T2170" t="s">
        <v>270</v>
      </c>
    </row>
    <row r="2171" spans="1:20" x14ac:dyDescent="0.3">
      <c r="A2171" t="s">
        <v>20</v>
      </c>
      <c r="B2171" s="1">
        <v>43600</v>
      </c>
      <c r="C2171">
        <v>12</v>
      </c>
      <c r="D2171" t="s">
        <v>321</v>
      </c>
      <c r="E2171" t="s">
        <v>302</v>
      </c>
      <c r="F2171" t="s">
        <v>107</v>
      </c>
      <c r="G2171">
        <v>81</v>
      </c>
      <c r="H2171">
        <v>92</v>
      </c>
      <c r="I2171">
        <v>80</v>
      </c>
      <c r="J2171" t="s">
        <v>73</v>
      </c>
      <c r="K2171" t="s">
        <v>148</v>
      </c>
      <c r="L2171" t="s">
        <v>73</v>
      </c>
      <c r="M2171" t="s">
        <v>329</v>
      </c>
      <c r="N2171" t="s">
        <v>329</v>
      </c>
      <c r="O2171" t="s">
        <v>245</v>
      </c>
      <c r="P2171" t="s">
        <v>97</v>
      </c>
      <c r="Q2171">
        <v>149</v>
      </c>
      <c r="R2171" t="s">
        <v>237</v>
      </c>
      <c r="S2171" t="s">
        <v>1481</v>
      </c>
      <c r="T2171" t="s">
        <v>26</v>
      </c>
    </row>
    <row r="2172" spans="1:20" x14ac:dyDescent="0.3">
      <c r="A2172" t="s">
        <v>20</v>
      </c>
      <c r="B2172" s="1">
        <v>43600</v>
      </c>
      <c r="C2172">
        <v>13</v>
      </c>
      <c r="D2172" t="s">
        <v>285</v>
      </c>
      <c r="E2172" t="s">
        <v>229</v>
      </c>
      <c r="F2172" t="s">
        <v>279</v>
      </c>
      <c r="G2172">
        <v>82</v>
      </c>
      <c r="H2172">
        <v>83</v>
      </c>
      <c r="I2172">
        <v>79</v>
      </c>
      <c r="J2172" t="s">
        <v>63</v>
      </c>
      <c r="K2172" t="s">
        <v>22</v>
      </c>
      <c r="L2172" t="s">
        <v>65</v>
      </c>
      <c r="M2172" t="s">
        <v>353</v>
      </c>
      <c r="N2172" t="s">
        <v>353</v>
      </c>
      <c r="O2172" t="s">
        <v>329</v>
      </c>
      <c r="P2172" t="s">
        <v>105</v>
      </c>
      <c r="Q2172">
        <v>158</v>
      </c>
      <c r="R2172" t="s">
        <v>237</v>
      </c>
      <c r="S2172" t="s">
        <v>1482</v>
      </c>
      <c r="T2172" t="s">
        <v>26</v>
      </c>
    </row>
    <row r="2173" spans="1:20" x14ac:dyDescent="0.3">
      <c r="A2173" t="s">
        <v>20</v>
      </c>
      <c r="B2173" s="1">
        <v>43600</v>
      </c>
      <c r="C2173">
        <v>17</v>
      </c>
      <c r="D2173" t="s">
        <v>27</v>
      </c>
      <c r="E2173" t="s">
        <v>220</v>
      </c>
      <c r="F2173" t="s">
        <v>215</v>
      </c>
      <c r="G2173">
        <v>68</v>
      </c>
      <c r="H2173">
        <v>73</v>
      </c>
      <c r="I2173">
        <v>63</v>
      </c>
      <c r="J2173" t="s">
        <v>49</v>
      </c>
      <c r="K2173" t="s">
        <v>22</v>
      </c>
      <c r="L2173" t="s">
        <v>163</v>
      </c>
      <c r="M2173" t="s">
        <v>130</v>
      </c>
      <c r="N2173" t="s">
        <v>137</v>
      </c>
      <c r="O2173" t="s">
        <v>130</v>
      </c>
      <c r="P2173" t="s">
        <v>101</v>
      </c>
      <c r="Q2173">
        <v>172</v>
      </c>
      <c r="R2173" t="s">
        <v>160</v>
      </c>
      <c r="S2173" t="s">
        <v>1483</v>
      </c>
      <c r="T2173" t="s">
        <v>26</v>
      </c>
    </row>
    <row r="2174" spans="1:20" x14ac:dyDescent="0.3">
      <c r="A2174" t="s">
        <v>20</v>
      </c>
      <c r="B2174" s="1">
        <v>43600</v>
      </c>
      <c r="C2174">
        <v>16</v>
      </c>
      <c r="D2174" t="s">
        <v>335</v>
      </c>
      <c r="E2174" t="s">
        <v>392</v>
      </c>
      <c r="F2174" t="s">
        <v>200</v>
      </c>
      <c r="G2174">
        <v>67</v>
      </c>
      <c r="H2174">
        <v>72</v>
      </c>
      <c r="I2174">
        <v>64</v>
      </c>
      <c r="J2174" t="s">
        <v>65</v>
      </c>
      <c r="K2174" t="s">
        <v>62</v>
      </c>
      <c r="L2174" t="s">
        <v>345</v>
      </c>
      <c r="M2174" t="s">
        <v>137</v>
      </c>
      <c r="N2174" t="s">
        <v>193</v>
      </c>
      <c r="O2174" t="s">
        <v>137</v>
      </c>
      <c r="P2174" t="s">
        <v>112</v>
      </c>
      <c r="Q2174">
        <v>233</v>
      </c>
      <c r="R2174" t="s">
        <v>230</v>
      </c>
      <c r="S2174" t="s">
        <v>1484</v>
      </c>
      <c r="T2174" t="s">
        <v>26</v>
      </c>
    </row>
    <row r="2175" spans="1:20" x14ac:dyDescent="0.3">
      <c r="A2175" t="s">
        <v>20</v>
      </c>
      <c r="B2175" s="1">
        <v>43600</v>
      </c>
      <c r="C2175">
        <v>18</v>
      </c>
      <c r="D2175" t="s">
        <v>200</v>
      </c>
      <c r="E2175" t="s">
        <v>258</v>
      </c>
      <c r="F2175" t="s">
        <v>27</v>
      </c>
      <c r="G2175">
        <v>67</v>
      </c>
      <c r="H2175">
        <v>71</v>
      </c>
      <c r="I2175">
        <v>63</v>
      </c>
      <c r="J2175" t="s">
        <v>99</v>
      </c>
      <c r="K2175" t="s">
        <v>22</v>
      </c>
      <c r="L2175" t="s">
        <v>36</v>
      </c>
      <c r="M2175" t="s">
        <v>140</v>
      </c>
      <c r="N2175" t="s">
        <v>130</v>
      </c>
      <c r="O2175" t="s">
        <v>140</v>
      </c>
      <c r="P2175" t="s">
        <v>54</v>
      </c>
      <c r="Q2175">
        <v>201</v>
      </c>
      <c r="R2175" t="s">
        <v>259</v>
      </c>
      <c r="S2175" t="s">
        <v>1485</v>
      </c>
      <c r="T2175" t="s">
        <v>26</v>
      </c>
    </row>
    <row r="2176" spans="1:20" x14ac:dyDescent="0.3">
      <c r="A2176" t="s">
        <v>20</v>
      </c>
      <c r="B2176" s="1">
        <v>43600</v>
      </c>
      <c r="C2176">
        <v>19</v>
      </c>
      <c r="D2176" t="s">
        <v>57</v>
      </c>
      <c r="E2176" t="s">
        <v>208</v>
      </c>
      <c r="F2176" t="s">
        <v>57</v>
      </c>
      <c r="G2176">
        <v>69</v>
      </c>
      <c r="H2176">
        <v>72</v>
      </c>
      <c r="I2176">
        <v>63</v>
      </c>
      <c r="J2176" t="s">
        <v>36</v>
      </c>
      <c r="K2176" t="s">
        <v>64</v>
      </c>
      <c r="L2176" t="s">
        <v>396</v>
      </c>
      <c r="M2176" t="s">
        <v>53</v>
      </c>
      <c r="N2176" t="s">
        <v>131</v>
      </c>
      <c r="O2176" t="s">
        <v>53</v>
      </c>
      <c r="P2176" t="s">
        <v>68</v>
      </c>
      <c r="Q2176">
        <v>205</v>
      </c>
      <c r="R2176" t="s">
        <v>212</v>
      </c>
      <c r="S2176" t="s">
        <v>1486</v>
      </c>
      <c r="T2176" t="s">
        <v>26</v>
      </c>
    </row>
    <row r="2177" spans="1:20" x14ac:dyDescent="0.3">
      <c r="A2177" t="s">
        <v>20</v>
      </c>
      <c r="B2177" s="1">
        <v>43600</v>
      </c>
      <c r="C2177">
        <v>20</v>
      </c>
      <c r="D2177" t="s">
        <v>261</v>
      </c>
      <c r="E2177" t="s">
        <v>250</v>
      </c>
      <c r="F2177" t="s">
        <v>204</v>
      </c>
      <c r="G2177">
        <v>71</v>
      </c>
      <c r="H2177">
        <v>72</v>
      </c>
      <c r="I2177">
        <v>69</v>
      </c>
      <c r="J2177" t="s">
        <v>81</v>
      </c>
      <c r="K2177" t="s">
        <v>65</v>
      </c>
      <c r="L2177" t="s">
        <v>36</v>
      </c>
      <c r="M2177" t="s">
        <v>52</v>
      </c>
      <c r="N2177" t="s">
        <v>52</v>
      </c>
      <c r="O2177" t="s">
        <v>197</v>
      </c>
      <c r="P2177" t="s">
        <v>54</v>
      </c>
      <c r="Q2177">
        <v>222</v>
      </c>
      <c r="R2177" t="s">
        <v>339</v>
      </c>
      <c r="S2177" t="s">
        <v>952</v>
      </c>
      <c r="T2177" t="s">
        <v>26</v>
      </c>
    </row>
    <row r="2178" spans="1:20" x14ac:dyDescent="0.3">
      <c r="A2178" t="s">
        <v>20</v>
      </c>
      <c r="B2178" s="1">
        <v>43600</v>
      </c>
      <c r="C2178">
        <v>21</v>
      </c>
      <c r="D2178" t="s">
        <v>206</v>
      </c>
      <c r="E2178" t="s">
        <v>261</v>
      </c>
      <c r="F2178" t="s">
        <v>196</v>
      </c>
      <c r="G2178">
        <v>79</v>
      </c>
      <c r="H2178">
        <v>79</v>
      </c>
      <c r="I2178">
        <v>71</v>
      </c>
      <c r="J2178" t="s">
        <v>63</v>
      </c>
      <c r="K2178" t="s">
        <v>87</v>
      </c>
      <c r="L2178" t="s">
        <v>28</v>
      </c>
      <c r="M2178" t="s">
        <v>52</v>
      </c>
      <c r="N2178" t="s">
        <v>52</v>
      </c>
      <c r="O2178" t="s">
        <v>51</v>
      </c>
      <c r="P2178" t="s">
        <v>128</v>
      </c>
      <c r="Q2178">
        <v>187</v>
      </c>
      <c r="R2178" t="s">
        <v>55</v>
      </c>
      <c r="S2178" t="s">
        <v>1487</v>
      </c>
      <c r="T2178" t="s">
        <v>26</v>
      </c>
    </row>
    <row r="2179" spans="1:20" x14ac:dyDescent="0.3">
      <c r="A2179" t="s">
        <v>20</v>
      </c>
      <c r="B2179" s="1">
        <v>43600</v>
      </c>
      <c r="C2179">
        <v>22</v>
      </c>
      <c r="D2179" t="s">
        <v>321</v>
      </c>
      <c r="E2179" t="s">
        <v>206</v>
      </c>
      <c r="F2179" t="s">
        <v>321</v>
      </c>
      <c r="G2179">
        <v>84</v>
      </c>
      <c r="H2179">
        <v>84</v>
      </c>
      <c r="I2179">
        <v>79</v>
      </c>
      <c r="J2179" t="s">
        <v>79</v>
      </c>
      <c r="K2179" t="s">
        <v>79</v>
      </c>
      <c r="L2179" t="s">
        <v>87</v>
      </c>
      <c r="M2179" t="s">
        <v>132</v>
      </c>
      <c r="N2179" t="s">
        <v>132</v>
      </c>
      <c r="O2179" t="s">
        <v>52</v>
      </c>
      <c r="P2179" t="s">
        <v>83</v>
      </c>
      <c r="Q2179">
        <v>168</v>
      </c>
      <c r="R2179" t="s">
        <v>364</v>
      </c>
      <c r="S2179" t="s">
        <v>1488</v>
      </c>
      <c r="T2179" t="s">
        <v>26</v>
      </c>
    </row>
    <row r="2180" spans="1:20" x14ac:dyDescent="0.3">
      <c r="A2180" t="s">
        <v>20</v>
      </c>
      <c r="B2180" s="1">
        <v>43601</v>
      </c>
      <c r="C2180">
        <v>9</v>
      </c>
      <c r="D2180" t="s">
        <v>63</v>
      </c>
      <c r="E2180" t="s">
        <v>136</v>
      </c>
      <c r="F2180" t="s">
        <v>63</v>
      </c>
      <c r="G2180">
        <v>94</v>
      </c>
      <c r="H2180">
        <v>94</v>
      </c>
      <c r="I2180">
        <v>94</v>
      </c>
      <c r="J2180" t="s">
        <v>100</v>
      </c>
      <c r="K2180" t="s">
        <v>81</v>
      </c>
      <c r="L2180" t="s">
        <v>100</v>
      </c>
      <c r="M2180" t="s">
        <v>82</v>
      </c>
      <c r="N2180" t="s">
        <v>123</v>
      </c>
      <c r="O2180" t="s">
        <v>227</v>
      </c>
      <c r="P2180" t="s">
        <v>111</v>
      </c>
      <c r="Q2180">
        <v>114</v>
      </c>
      <c r="R2180" t="s">
        <v>60</v>
      </c>
      <c r="S2180" t="e" vm="36">
        <f>_FV(-3,"58")</f>
        <v>#VALUE!</v>
      </c>
      <c r="T2180" t="s">
        <v>26</v>
      </c>
    </row>
    <row r="2181" spans="1:20" x14ac:dyDescent="0.3">
      <c r="A2181" t="s">
        <v>20</v>
      </c>
      <c r="B2181" s="1">
        <v>43601</v>
      </c>
      <c r="C2181">
        <v>23</v>
      </c>
      <c r="D2181" t="s">
        <v>62</v>
      </c>
      <c r="E2181" t="s">
        <v>88</v>
      </c>
      <c r="F2181" t="s">
        <v>58</v>
      </c>
      <c r="G2181">
        <v>90</v>
      </c>
      <c r="H2181">
        <v>90</v>
      </c>
      <c r="I2181">
        <v>87</v>
      </c>
      <c r="J2181" t="s">
        <v>100</v>
      </c>
      <c r="K2181" t="s">
        <v>100</v>
      </c>
      <c r="L2181" t="s">
        <v>163</v>
      </c>
      <c r="M2181" t="s">
        <v>193</v>
      </c>
      <c r="N2181" t="s">
        <v>193</v>
      </c>
      <c r="O2181" t="s">
        <v>209</v>
      </c>
      <c r="P2181" t="s">
        <v>124</v>
      </c>
      <c r="Q2181">
        <v>114</v>
      </c>
      <c r="R2181" t="s">
        <v>104</v>
      </c>
      <c r="S2181" t="e" vm="7">
        <f>_FV(-3,"24")</f>
        <v>#VALUE!</v>
      </c>
      <c r="T2181" t="s">
        <v>26</v>
      </c>
    </row>
    <row r="2182" spans="1:20" x14ac:dyDescent="0.3">
      <c r="A2182" t="s">
        <v>20</v>
      </c>
      <c r="B2182" s="1">
        <v>43601</v>
      </c>
      <c r="C2182">
        <v>0</v>
      </c>
      <c r="D2182" t="s">
        <v>333</v>
      </c>
      <c r="E2182" t="s">
        <v>321</v>
      </c>
      <c r="F2182" t="s">
        <v>333</v>
      </c>
      <c r="G2182">
        <v>87</v>
      </c>
      <c r="H2182">
        <v>87</v>
      </c>
      <c r="I2182">
        <v>83</v>
      </c>
      <c r="J2182" t="s">
        <v>63</v>
      </c>
      <c r="K2182" t="s">
        <v>22</v>
      </c>
      <c r="L2182" t="s">
        <v>63</v>
      </c>
      <c r="M2182" t="s">
        <v>244</v>
      </c>
      <c r="N2182" t="s">
        <v>244</v>
      </c>
      <c r="O2182" t="s">
        <v>209</v>
      </c>
      <c r="P2182" t="s">
        <v>111</v>
      </c>
      <c r="Q2182">
        <v>141</v>
      </c>
      <c r="R2182" t="s">
        <v>30</v>
      </c>
      <c r="S2182" t="e" vm="80">
        <f>_FV(-3,"59")</f>
        <v>#VALUE!</v>
      </c>
      <c r="T2182" t="s">
        <v>26</v>
      </c>
    </row>
    <row r="2183" spans="1:20" x14ac:dyDescent="0.3">
      <c r="A2183" t="s">
        <v>20</v>
      </c>
      <c r="B2183" s="1">
        <v>43601</v>
      </c>
      <c r="C2183">
        <v>1</v>
      </c>
      <c r="D2183" t="s">
        <v>72</v>
      </c>
      <c r="E2183" t="s">
        <v>333</v>
      </c>
      <c r="F2183" t="s">
        <v>72</v>
      </c>
      <c r="G2183">
        <v>87</v>
      </c>
      <c r="H2183">
        <v>87</v>
      </c>
      <c r="I2183">
        <v>85</v>
      </c>
      <c r="J2183" t="s">
        <v>28</v>
      </c>
      <c r="K2183" t="s">
        <v>63</v>
      </c>
      <c r="L2183" t="s">
        <v>28</v>
      </c>
      <c r="M2183" t="s">
        <v>330</v>
      </c>
      <c r="N2183" t="s">
        <v>330</v>
      </c>
      <c r="O2183" t="s">
        <v>244</v>
      </c>
      <c r="P2183" t="s">
        <v>105</v>
      </c>
      <c r="Q2183">
        <v>127</v>
      </c>
      <c r="R2183" t="s">
        <v>116</v>
      </c>
      <c r="S2183" t="e" vm="80">
        <f>_FV(-3,"59")</f>
        <v>#VALUE!</v>
      </c>
      <c r="T2183" t="s">
        <v>26</v>
      </c>
    </row>
    <row r="2184" spans="1:20" x14ac:dyDescent="0.3">
      <c r="A2184" t="s">
        <v>20</v>
      </c>
      <c r="B2184" s="1">
        <v>43601</v>
      </c>
      <c r="C2184">
        <v>2</v>
      </c>
      <c r="D2184" t="s">
        <v>149</v>
      </c>
      <c r="E2184" t="s">
        <v>72</v>
      </c>
      <c r="F2184" t="s">
        <v>135</v>
      </c>
      <c r="G2184">
        <v>88</v>
      </c>
      <c r="H2184">
        <v>88</v>
      </c>
      <c r="I2184">
        <v>87</v>
      </c>
      <c r="J2184" t="s">
        <v>81</v>
      </c>
      <c r="K2184" t="s">
        <v>28</v>
      </c>
      <c r="L2184" t="s">
        <v>81</v>
      </c>
      <c r="M2184" t="s">
        <v>273</v>
      </c>
      <c r="N2184" t="s">
        <v>273</v>
      </c>
      <c r="O2184" t="s">
        <v>330</v>
      </c>
      <c r="P2184" t="s">
        <v>111</v>
      </c>
      <c r="Q2184">
        <v>129</v>
      </c>
      <c r="R2184" t="s">
        <v>128</v>
      </c>
      <c r="S2184" t="e" vm="45">
        <f>_FV(-3,"60")</f>
        <v>#VALUE!</v>
      </c>
      <c r="T2184" t="s">
        <v>26</v>
      </c>
    </row>
    <row r="2185" spans="1:20" x14ac:dyDescent="0.3">
      <c r="A2185" t="s">
        <v>20</v>
      </c>
      <c r="B2185" s="1">
        <v>43601</v>
      </c>
      <c r="C2185">
        <v>3</v>
      </c>
      <c r="D2185" t="s">
        <v>118</v>
      </c>
      <c r="E2185" t="s">
        <v>149</v>
      </c>
      <c r="F2185" t="s">
        <v>118</v>
      </c>
      <c r="G2185">
        <v>89</v>
      </c>
      <c r="H2185">
        <v>90</v>
      </c>
      <c r="I2185">
        <v>88</v>
      </c>
      <c r="J2185" t="s">
        <v>99</v>
      </c>
      <c r="K2185" t="s">
        <v>81</v>
      </c>
      <c r="L2185" t="s">
        <v>100</v>
      </c>
      <c r="M2185" t="s">
        <v>312</v>
      </c>
      <c r="N2185" t="s">
        <v>308</v>
      </c>
      <c r="O2185" t="s">
        <v>312</v>
      </c>
      <c r="P2185" t="s">
        <v>70</v>
      </c>
      <c r="Q2185">
        <v>136</v>
      </c>
      <c r="R2185" t="s">
        <v>128</v>
      </c>
      <c r="S2185" t="e" vm="45">
        <f>_FV(-3,"60")</f>
        <v>#VALUE!</v>
      </c>
      <c r="T2185" t="s">
        <v>26</v>
      </c>
    </row>
    <row r="2186" spans="1:20" x14ac:dyDescent="0.3">
      <c r="A2186" t="s">
        <v>20</v>
      </c>
      <c r="B2186" s="1">
        <v>43601</v>
      </c>
      <c r="C2186">
        <v>4</v>
      </c>
      <c r="D2186" t="s">
        <v>95</v>
      </c>
      <c r="E2186" t="s">
        <v>118</v>
      </c>
      <c r="F2186" t="s">
        <v>95</v>
      </c>
      <c r="G2186">
        <v>91</v>
      </c>
      <c r="H2186">
        <v>91</v>
      </c>
      <c r="I2186">
        <v>89</v>
      </c>
      <c r="J2186" t="s">
        <v>99</v>
      </c>
      <c r="K2186" t="s">
        <v>81</v>
      </c>
      <c r="L2186" t="s">
        <v>100</v>
      </c>
      <c r="M2186" t="s">
        <v>328</v>
      </c>
      <c r="N2186" t="s">
        <v>312</v>
      </c>
      <c r="O2186" t="s">
        <v>328</v>
      </c>
      <c r="P2186" t="s">
        <v>105</v>
      </c>
      <c r="Q2186">
        <v>122</v>
      </c>
      <c r="R2186" t="s">
        <v>128</v>
      </c>
      <c r="S2186" t="e" vm="80">
        <f>_FV(-3,"59")</f>
        <v>#VALUE!</v>
      </c>
      <c r="T2186" t="s">
        <v>26</v>
      </c>
    </row>
    <row r="2187" spans="1:20" x14ac:dyDescent="0.3">
      <c r="A2187" t="s">
        <v>20</v>
      </c>
      <c r="B2187" s="1">
        <v>43601</v>
      </c>
      <c r="C2187">
        <v>5</v>
      </c>
      <c r="D2187" t="s">
        <v>79</v>
      </c>
      <c r="E2187" t="s">
        <v>95</v>
      </c>
      <c r="F2187" t="s">
        <v>79</v>
      </c>
      <c r="G2187">
        <v>93</v>
      </c>
      <c r="H2187">
        <v>93</v>
      </c>
      <c r="I2187">
        <v>91</v>
      </c>
      <c r="J2187" t="s">
        <v>81</v>
      </c>
      <c r="K2187" t="s">
        <v>81</v>
      </c>
      <c r="L2187" t="s">
        <v>99</v>
      </c>
      <c r="M2187" t="s">
        <v>29</v>
      </c>
      <c r="N2187" t="s">
        <v>328</v>
      </c>
      <c r="O2187" t="s">
        <v>29</v>
      </c>
      <c r="P2187" t="s">
        <v>174</v>
      </c>
      <c r="Q2187">
        <v>77</v>
      </c>
      <c r="R2187" t="s">
        <v>134</v>
      </c>
      <c r="S2187" t="e" vm="80">
        <f>_FV(-3,"59")</f>
        <v>#VALUE!</v>
      </c>
      <c r="T2187" t="s">
        <v>26</v>
      </c>
    </row>
    <row r="2188" spans="1:20" x14ac:dyDescent="0.3">
      <c r="A2188" t="s">
        <v>20</v>
      </c>
      <c r="B2188" s="1">
        <v>43601</v>
      </c>
      <c r="C2188">
        <v>6</v>
      </c>
      <c r="D2188" t="s">
        <v>58</v>
      </c>
      <c r="E2188" t="s">
        <v>58</v>
      </c>
      <c r="F2188" t="s">
        <v>58</v>
      </c>
      <c r="G2188">
        <v>94</v>
      </c>
      <c r="H2188">
        <v>94</v>
      </c>
      <c r="I2188">
        <v>93</v>
      </c>
      <c r="J2188" t="s">
        <v>64</v>
      </c>
      <c r="K2188" t="s">
        <v>64</v>
      </c>
      <c r="L2188" t="s">
        <v>81</v>
      </c>
      <c r="M2188" t="s">
        <v>137</v>
      </c>
      <c r="N2188" t="s">
        <v>29</v>
      </c>
      <c r="O2188" t="s">
        <v>137</v>
      </c>
      <c r="P2188" t="s">
        <v>133</v>
      </c>
      <c r="Q2188">
        <v>117</v>
      </c>
      <c r="R2188" t="s">
        <v>60</v>
      </c>
      <c r="S2188" t="e" vm="36">
        <f>_FV(-3,"58")</f>
        <v>#VALUE!</v>
      </c>
      <c r="T2188" t="s">
        <v>26</v>
      </c>
    </row>
    <row r="2189" spans="1:20" x14ac:dyDescent="0.3">
      <c r="A2189" t="s">
        <v>20</v>
      </c>
      <c r="B2189" s="1">
        <v>43601</v>
      </c>
      <c r="C2189">
        <v>7</v>
      </c>
      <c r="D2189" t="s">
        <v>22</v>
      </c>
      <c r="E2189" t="s">
        <v>58</v>
      </c>
      <c r="F2189" t="s">
        <v>22</v>
      </c>
      <c r="G2189">
        <v>94</v>
      </c>
      <c r="H2189">
        <v>94</v>
      </c>
      <c r="I2189">
        <v>94</v>
      </c>
      <c r="J2189" t="s">
        <v>28</v>
      </c>
      <c r="K2189" t="s">
        <v>64</v>
      </c>
      <c r="L2189" t="s">
        <v>81</v>
      </c>
      <c r="M2189" t="s">
        <v>227</v>
      </c>
      <c r="N2189" t="s">
        <v>137</v>
      </c>
      <c r="O2189" t="s">
        <v>227</v>
      </c>
      <c r="P2189" t="s">
        <v>105</v>
      </c>
      <c r="Q2189">
        <v>117</v>
      </c>
      <c r="R2189" t="s">
        <v>128</v>
      </c>
      <c r="S2189" t="e" vm="36">
        <f>_FV(-3,"58")</f>
        <v>#VALUE!</v>
      </c>
      <c r="T2189" t="s">
        <v>26</v>
      </c>
    </row>
    <row r="2190" spans="1:20" x14ac:dyDescent="0.3">
      <c r="A2190" t="s">
        <v>20</v>
      </c>
      <c r="B2190" s="1">
        <v>43601</v>
      </c>
      <c r="C2190">
        <v>8</v>
      </c>
      <c r="D2190" t="s">
        <v>136</v>
      </c>
      <c r="E2190" t="s">
        <v>22</v>
      </c>
      <c r="F2190" t="s">
        <v>136</v>
      </c>
      <c r="G2190">
        <v>94</v>
      </c>
      <c r="H2190">
        <v>94</v>
      </c>
      <c r="I2190">
        <v>94</v>
      </c>
      <c r="J2190" t="s">
        <v>81</v>
      </c>
      <c r="K2190" t="s">
        <v>28</v>
      </c>
      <c r="L2190" t="s">
        <v>81</v>
      </c>
      <c r="M2190" t="s">
        <v>227</v>
      </c>
      <c r="N2190" t="s">
        <v>254</v>
      </c>
      <c r="O2190" t="s">
        <v>227</v>
      </c>
      <c r="P2190" t="s">
        <v>67</v>
      </c>
      <c r="Q2190">
        <v>130</v>
      </c>
      <c r="R2190" t="s">
        <v>101</v>
      </c>
      <c r="S2190" t="e" vm="36">
        <f>_FV(-3,"58")</f>
        <v>#VALUE!</v>
      </c>
      <c r="T2190" t="s">
        <v>26</v>
      </c>
    </row>
    <row r="2191" spans="1:20" x14ac:dyDescent="0.3">
      <c r="A2191" t="s">
        <v>20</v>
      </c>
      <c r="B2191" s="1">
        <v>43601</v>
      </c>
      <c r="C2191">
        <v>10</v>
      </c>
      <c r="D2191" t="s">
        <v>79</v>
      </c>
      <c r="E2191" t="s">
        <v>79</v>
      </c>
      <c r="F2191" t="s">
        <v>63</v>
      </c>
      <c r="G2191">
        <v>94</v>
      </c>
      <c r="H2191">
        <v>94</v>
      </c>
      <c r="I2191">
        <v>94</v>
      </c>
      <c r="J2191" t="s">
        <v>64</v>
      </c>
      <c r="K2191" t="s">
        <v>64</v>
      </c>
      <c r="L2191" t="s">
        <v>100</v>
      </c>
      <c r="M2191" t="s">
        <v>122</v>
      </c>
      <c r="N2191" t="s">
        <v>122</v>
      </c>
      <c r="O2191" t="s">
        <v>82</v>
      </c>
      <c r="P2191" t="s">
        <v>83</v>
      </c>
      <c r="Q2191">
        <v>100</v>
      </c>
      <c r="R2191" t="s">
        <v>173</v>
      </c>
      <c r="S2191" t="s">
        <v>1489</v>
      </c>
      <c r="T2191" t="s">
        <v>26</v>
      </c>
    </row>
    <row r="2192" spans="1:20" x14ac:dyDescent="0.3">
      <c r="A2192" t="s">
        <v>20</v>
      </c>
      <c r="B2192" s="1">
        <v>43601</v>
      </c>
      <c r="C2192">
        <v>11</v>
      </c>
      <c r="D2192" t="s">
        <v>156</v>
      </c>
      <c r="E2192" t="s">
        <v>156</v>
      </c>
      <c r="F2192" t="s">
        <v>79</v>
      </c>
      <c r="G2192">
        <v>91</v>
      </c>
      <c r="H2192">
        <v>94</v>
      </c>
      <c r="I2192">
        <v>91</v>
      </c>
      <c r="J2192" t="s">
        <v>22</v>
      </c>
      <c r="K2192" t="s">
        <v>58</v>
      </c>
      <c r="L2192" t="s">
        <v>64</v>
      </c>
      <c r="M2192" t="s">
        <v>306</v>
      </c>
      <c r="N2192" t="s">
        <v>306</v>
      </c>
      <c r="O2192" t="s">
        <v>122</v>
      </c>
      <c r="P2192" t="s">
        <v>101</v>
      </c>
      <c r="Q2192">
        <v>108</v>
      </c>
      <c r="R2192" t="s">
        <v>170</v>
      </c>
      <c r="S2192" t="s">
        <v>1490</v>
      </c>
      <c r="T2192" t="s">
        <v>26</v>
      </c>
    </row>
    <row r="2193" spans="1:20" x14ac:dyDescent="0.3">
      <c r="A2193" t="s">
        <v>20</v>
      </c>
      <c r="B2193" s="1">
        <v>43601</v>
      </c>
      <c r="C2193">
        <v>12</v>
      </c>
      <c r="D2193" t="s">
        <v>265</v>
      </c>
      <c r="E2193" t="s">
        <v>265</v>
      </c>
      <c r="F2193" t="s">
        <v>156</v>
      </c>
      <c r="G2193">
        <v>86</v>
      </c>
      <c r="H2193">
        <v>91</v>
      </c>
      <c r="I2193">
        <v>86</v>
      </c>
      <c r="J2193" t="s">
        <v>79</v>
      </c>
      <c r="K2193" t="s">
        <v>95</v>
      </c>
      <c r="L2193" t="s">
        <v>63</v>
      </c>
      <c r="M2193" t="s">
        <v>283</v>
      </c>
      <c r="N2193" t="s">
        <v>357</v>
      </c>
      <c r="O2193" t="s">
        <v>306</v>
      </c>
      <c r="P2193" t="s">
        <v>138</v>
      </c>
      <c r="Q2193">
        <v>126</v>
      </c>
      <c r="R2193" t="s">
        <v>170</v>
      </c>
      <c r="S2193" t="s">
        <v>1491</v>
      </c>
      <c r="T2193" t="s">
        <v>26</v>
      </c>
    </row>
    <row r="2194" spans="1:20" x14ac:dyDescent="0.3">
      <c r="A2194" t="s">
        <v>20</v>
      </c>
      <c r="B2194" s="1">
        <v>43601</v>
      </c>
      <c r="C2194">
        <v>13</v>
      </c>
      <c r="D2194" t="s">
        <v>385</v>
      </c>
      <c r="E2194" t="s">
        <v>204</v>
      </c>
      <c r="F2194" t="s">
        <v>310</v>
      </c>
      <c r="G2194">
        <v>75</v>
      </c>
      <c r="H2194">
        <v>86</v>
      </c>
      <c r="I2194">
        <v>75</v>
      </c>
      <c r="J2194" t="s">
        <v>109</v>
      </c>
      <c r="K2194" t="s">
        <v>88</v>
      </c>
      <c r="L2194" t="s">
        <v>64</v>
      </c>
      <c r="M2194" t="s">
        <v>357</v>
      </c>
      <c r="N2194" t="s">
        <v>386</v>
      </c>
      <c r="O2194" t="s">
        <v>283</v>
      </c>
      <c r="P2194" t="s">
        <v>138</v>
      </c>
      <c r="Q2194">
        <v>152</v>
      </c>
      <c r="R2194" t="s">
        <v>179</v>
      </c>
      <c r="S2194" t="s">
        <v>1492</v>
      </c>
      <c r="T2194" t="s">
        <v>26</v>
      </c>
    </row>
    <row r="2195" spans="1:20" x14ac:dyDescent="0.3">
      <c r="A2195" t="s">
        <v>20</v>
      </c>
      <c r="B2195" s="1">
        <v>43601</v>
      </c>
      <c r="C2195">
        <v>14</v>
      </c>
      <c r="D2195" t="s">
        <v>261</v>
      </c>
      <c r="E2195" t="s">
        <v>21</v>
      </c>
      <c r="F2195" t="s">
        <v>385</v>
      </c>
      <c r="G2195">
        <v>70</v>
      </c>
      <c r="H2195">
        <v>75</v>
      </c>
      <c r="I2195">
        <v>67</v>
      </c>
      <c r="J2195" t="s">
        <v>100</v>
      </c>
      <c r="K2195" t="s">
        <v>79</v>
      </c>
      <c r="L2195" t="s">
        <v>100</v>
      </c>
      <c r="M2195" t="s">
        <v>273</v>
      </c>
      <c r="N2195" t="s">
        <v>357</v>
      </c>
      <c r="O2195" t="s">
        <v>273</v>
      </c>
      <c r="P2195" t="s">
        <v>77</v>
      </c>
      <c r="Q2195">
        <v>165</v>
      </c>
      <c r="R2195" t="s">
        <v>179</v>
      </c>
      <c r="S2195" t="s">
        <v>1493</v>
      </c>
      <c r="T2195" t="s">
        <v>26</v>
      </c>
    </row>
    <row r="2196" spans="1:20" x14ac:dyDescent="0.3">
      <c r="A2196" t="s">
        <v>20</v>
      </c>
      <c r="B2196" s="1">
        <v>43601</v>
      </c>
      <c r="C2196">
        <v>15</v>
      </c>
      <c r="D2196" t="s">
        <v>108</v>
      </c>
      <c r="E2196" t="s">
        <v>200</v>
      </c>
      <c r="F2196" t="s">
        <v>71</v>
      </c>
      <c r="G2196">
        <v>89</v>
      </c>
      <c r="H2196">
        <v>90</v>
      </c>
      <c r="I2196">
        <v>70</v>
      </c>
      <c r="J2196" t="s">
        <v>109</v>
      </c>
      <c r="K2196" t="s">
        <v>62</v>
      </c>
      <c r="L2196" t="s">
        <v>99</v>
      </c>
      <c r="M2196" t="s">
        <v>312</v>
      </c>
      <c r="N2196" t="s">
        <v>273</v>
      </c>
      <c r="O2196" t="s">
        <v>312</v>
      </c>
      <c r="P2196" t="s">
        <v>70</v>
      </c>
      <c r="Q2196">
        <v>139</v>
      </c>
      <c r="R2196" t="s">
        <v>55</v>
      </c>
      <c r="S2196" t="s">
        <v>1494</v>
      </c>
      <c r="T2196" t="s">
        <v>76</v>
      </c>
    </row>
    <row r="2197" spans="1:20" x14ac:dyDescent="0.3">
      <c r="A2197" t="s">
        <v>20</v>
      </c>
      <c r="B2197" s="1">
        <v>43601</v>
      </c>
      <c r="C2197">
        <v>16</v>
      </c>
      <c r="D2197" t="s">
        <v>149</v>
      </c>
      <c r="E2197" t="s">
        <v>272</v>
      </c>
      <c r="F2197" t="s">
        <v>149</v>
      </c>
      <c r="G2197">
        <v>91</v>
      </c>
      <c r="H2197">
        <v>91</v>
      </c>
      <c r="I2197">
        <v>88</v>
      </c>
      <c r="J2197" t="s">
        <v>80</v>
      </c>
      <c r="K2197" t="s">
        <v>136</v>
      </c>
      <c r="L2197" t="s">
        <v>65</v>
      </c>
      <c r="M2197" t="s">
        <v>188</v>
      </c>
      <c r="N2197" t="s">
        <v>312</v>
      </c>
      <c r="O2197" t="s">
        <v>188</v>
      </c>
      <c r="P2197" t="s">
        <v>124</v>
      </c>
      <c r="Q2197">
        <v>17</v>
      </c>
      <c r="R2197" t="s">
        <v>24</v>
      </c>
      <c r="S2197" t="s">
        <v>1495</v>
      </c>
      <c r="T2197" t="s">
        <v>77</v>
      </c>
    </row>
    <row r="2198" spans="1:20" x14ac:dyDescent="0.3">
      <c r="A2198" t="s">
        <v>20</v>
      </c>
      <c r="B2198" s="1">
        <v>43601</v>
      </c>
      <c r="C2198">
        <v>17</v>
      </c>
      <c r="D2198" t="s">
        <v>279</v>
      </c>
      <c r="E2198" t="s">
        <v>279</v>
      </c>
      <c r="F2198" t="s">
        <v>149</v>
      </c>
      <c r="G2198">
        <v>86</v>
      </c>
      <c r="H2198">
        <v>92</v>
      </c>
      <c r="I2198">
        <v>85</v>
      </c>
      <c r="J2198" t="s">
        <v>62</v>
      </c>
      <c r="K2198" t="s">
        <v>71</v>
      </c>
      <c r="L2198" t="s">
        <v>80</v>
      </c>
      <c r="M2198" t="s">
        <v>137</v>
      </c>
      <c r="N2198" t="s">
        <v>188</v>
      </c>
      <c r="O2198" t="s">
        <v>137</v>
      </c>
      <c r="P2198" t="s">
        <v>67</v>
      </c>
      <c r="Q2198">
        <v>188</v>
      </c>
      <c r="R2198" t="s">
        <v>127</v>
      </c>
      <c r="S2198" t="s">
        <v>1496</v>
      </c>
      <c r="T2198" t="s">
        <v>270</v>
      </c>
    </row>
    <row r="2199" spans="1:20" x14ac:dyDescent="0.3">
      <c r="A2199" t="s">
        <v>20</v>
      </c>
      <c r="B2199" s="1">
        <v>43601</v>
      </c>
      <c r="C2199">
        <v>18</v>
      </c>
      <c r="D2199" t="s">
        <v>219</v>
      </c>
      <c r="E2199" t="s">
        <v>219</v>
      </c>
      <c r="F2199" t="s">
        <v>192</v>
      </c>
      <c r="G2199">
        <v>76</v>
      </c>
      <c r="H2199">
        <v>89</v>
      </c>
      <c r="I2199">
        <v>76</v>
      </c>
      <c r="J2199" t="s">
        <v>79</v>
      </c>
      <c r="K2199" t="s">
        <v>72</v>
      </c>
      <c r="L2199" t="s">
        <v>80</v>
      </c>
      <c r="M2199" t="s">
        <v>130</v>
      </c>
      <c r="N2199" t="s">
        <v>137</v>
      </c>
      <c r="O2199" t="s">
        <v>130</v>
      </c>
      <c r="P2199" t="s">
        <v>133</v>
      </c>
      <c r="Q2199">
        <v>256</v>
      </c>
      <c r="R2199" t="s">
        <v>68</v>
      </c>
      <c r="S2199" t="s">
        <v>1497</v>
      </c>
      <c r="T2199" t="s">
        <v>174</v>
      </c>
    </row>
    <row r="2200" spans="1:20" x14ac:dyDescent="0.3">
      <c r="A2200" t="s">
        <v>20</v>
      </c>
      <c r="B2200" s="1">
        <v>43601</v>
      </c>
      <c r="C2200">
        <v>19</v>
      </c>
      <c r="D2200" t="s">
        <v>229</v>
      </c>
      <c r="E2200" t="s">
        <v>219</v>
      </c>
      <c r="F2200" t="s">
        <v>195</v>
      </c>
      <c r="G2200">
        <v>79</v>
      </c>
      <c r="H2200">
        <v>80</v>
      </c>
      <c r="I2200">
        <v>71</v>
      </c>
      <c r="J2200" t="s">
        <v>80</v>
      </c>
      <c r="K2200" t="s">
        <v>136</v>
      </c>
      <c r="L2200" t="s">
        <v>49</v>
      </c>
      <c r="M2200" t="s">
        <v>59</v>
      </c>
      <c r="N2200" t="s">
        <v>232</v>
      </c>
      <c r="O2200" t="s">
        <v>59</v>
      </c>
      <c r="P2200" t="s">
        <v>127</v>
      </c>
      <c r="Q2200">
        <v>203</v>
      </c>
      <c r="R2200" t="s">
        <v>102</v>
      </c>
      <c r="S2200" t="s">
        <v>1498</v>
      </c>
      <c r="T2200" t="s">
        <v>26</v>
      </c>
    </row>
    <row r="2201" spans="1:20" x14ac:dyDescent="0.3">
      <c r="A2201" t="s">
        <v>20</v>
      </c>
      <c r="B2201" s="1">
        <v>43601</v>
      </c>
      <c r="C2201">
        <v>20</v>
      </c>
      <c r="D2201" t="s">
        <v>236</v>
      </c>
      <c r="E2201" t="s">
        <v>196</v>
      </c>
      <c r="F2201" t="s">
        <v>192</v>
      </c>
      <c r="G2201">
        <v>86</v>
      </c>
      <c r="H2201">
        <v>86</v>
      </c>
      <c r="I2201">
        <v>79</v>
      </c>
      <c r="J2201" t="s">
        <v>136</v>
      </c>
      <c r="K2201" t="s">
        <v>58</v>
      </c>
      <c r="L2201" t="s">
        <v>119</v>
      </c>
      <c r="M2201" t="s">
        <v>66</v>
      </c>
      <c r="N2201" t="s">
        <v>66</v>
      </c>
      <c r="O2201" t="s">
        <v>59</v>
      </c>
      <c r="P2201" t="s">
        <v>115</v>
      </c>
      <c r="Q2201">
        <v>152</v>
      </c>
      <c r="R2201" t="s">
        <v>145</v>
      </c>
      <c r="S2201" t="s">
        <v>1499</v>
      </c>
      <c r="T2201" t="s">
        <v>26</v>
      </c>
    </row>
    <row r="2202" spans="1:20" x14ac:dyDescent="0.3">
      <c r="A2202" t="s">
        <v>20</v>
      </c>
      <c r="B2202" s="1">
        <v>43601</v>
      </c>
      <c r="C2202">
        <v>21</v>
      </c>
      <c r="D2202" t="s">
        <v>148</v>
      </c>
      <c r="E2202" t="s">
        <v>236</v>
      </c>
      <c r="F2202" t="s">
        <v>148</v>
      </c>
      <c r="G2202">
        <v>87</v>
      </c>
      <c r="H2202">
        <v>87</v>
      </c>
      <c r="I2202">
        <v>83</v>
      </c>
      <c r="J2202" t="s">
        <v>36</v>
      </c>
      <c r="K2202" t="s">
        <v>79</v>
      </c>
      <c r="L2202" t="s">
        <v>163</v>
      </c>
      <c r="M2202" t="s">
        <v>82</v>
      </c>
      <c r="N2202" t="s">
        <v>82</v>
      </c>
      <c r="O2202" t="s">
        <v>66</v>
      </c>
      <c r="P2202" t="s">
        <v>77</v>
      </c>
      <c r="Q2202">
        <v>166</v>
      </c>
      <c r="R2202" t="s">
        <v>143</v>
      </c>
      <c r="S2202" t="s">
        <v>1500</v>
      </c>
      <c r="T2202" t="s">
        <v>26</v>
      </c>
    </row>
    <row r="2203" spans="1:20" x14ac:dyDescent="0.3">
      <c r="A2203" t="s">
        <v>20</v>
      </c>
      <c r="B2203" s="1">
        <v>43601</v>
      </c>
      <c r="C2203">
        <v>22</v>
      </c>
      <c r="D2203" t="s">
        <v>62</v>
      </c>
      <c r="E2203" t="s">
        <v>148</v>
      </c>
      <c r="F2203" t="s">
        <v>62</v>
      </c>
      <c r="G2203">
        <v>88</v>
      </c>
      <c r="H2203">
        <v>89</v>
      </c>
      <c r="I2203">
        <v>87</v>
      </c>
      <c r="J2203" t="s">
        <v>345</v>
      </c>
      <c r="K2203" t="s">
        <v>89</v>
      </c>
      <c r="L2203" t="s">
        <v>163</v>
      </c>
      <c r="M2203" t="s">
        <v>142</v>
      </c>
      <c r="N2203" t="s">
        <v>142</v>
      </c>
      <c r="O2203" t="s">
        <v>137</v>
      </c>
      <c r="P2203" t="s">
        <v>178</v>
      </c>
      <c r="Q2203">
        <v>133</v>
      </c>
      <c r="R2203" t="s">
        <v>145</v>
      </c>
      <c r="S2203" s="2">
        <v>1293</v>
      </c>
      <c r="T2203" t="s">
        <v>26</v>
      </c>
    </row>
    <row r="2204" spans="1:20" x14ac:dyDescent="0.3">
      <c r="A2204" t="s">
        <v>20</v>
      </c>
      <c r="B2204" s="1">
        <v>43602</v>
      </c>
      <c r="C2204">
        <v>5</v>
      </c>
      <c r="D2204" t="s">
        <v>58</v>
      </c>
      <c r="E2204" t="s">
        <v>95</v>
      </c>
      <c r="F2204" t="s">
        <v>58</v>
      </c>
      <c r="G2204">
        <v>94</v>
      </c>
      <c r="H2204">
        <v>94</v>
      </c>
      <c r="I2204">
        <v>93</v>
      </c>
      <c r="J2204" t="s">
        <v>64</v>
      </c>
      <c r="K2204" t="s">
        <v>119</v>
      </c>
      <c r="L2204" t="s">
        <v>64</v>
      </c>
      <c r="M2204" t="s">
        <v>90</v>
      </c>
      <c r="N2204" t="s">
        <v>244</v>
      </c>
      <c r="O2204" t="s">
        <v>90</v>
      </c>
      <c r="P2204" t="s">
        <v>70</v>
      </c>
      <c r="Q2204">
        <v>93</v>
      </c>
      <c r="R2204" t="s">
        <v>127</v>
      </c>
      <c r="S2204" t="e" vm="40">
        <f>_FV(-2,"86")</f>
        <v>#VALUE!</v>
      </c>
      <c r="T2204" t="s">
        <v>26</v>
      </c>
    </row>
    <row r="2205" spans="1:20" x14ac:dyDescent="0.3">
      <c r="A2205" t="s">
        <v>20</v>
      </c>
      <c r="B2205" s="1">
        <v>43602</v>
      </c>
      <c r="C2205">
        <v>23</v>
      </c>
      <c r="D2205" t="s">
        <v>71</v>
      </c>
      <c r="E2205" t="s">
        <v>135</v>
      </c>
      <c r="F2205" t="s">
        <v>88</v>
      </c>
      <c r="G2205">
        <v>92</v>
      </c>
      <c r="H2205">
        <v>92</v>
      </c>
      <c r="I2205">
        <v>92</v>
      </c>
      <c r="J2205" t="s">
        <v>109</v>
      </c>
      <c r="K2205" t="s">
        <v>80</v>
      </c>
      <c r="L2205" t="s">
        <v>64</v>
      </c>
      <c r="M2205" t="s">
        <v>96</v>
      </c>
      <c r="N2205" t="s">
        <v>96</v>
      </c>
      <c r="O2205" t="s">
        <v>231</v>
      </c>
      <c r="P2205" t="s">
        <v>105</v>
      </c>
      <c r="Q2205">
        <v>285</v>
      </c>
      <c r="R2205" t="s">
        <v>173</v>
      </c>
      <c r="S2205" t="e" vm="92">
        <f>_FV(-2,"41")</f>
        <v>#VALUE!</v>
      </c>
      <c r="T2205" t="s">
        <v>174</v>
      </c>
    </row>
    <row r="2206" spans="1:20" x14ac:dyDescent="0.3">
      <c r="A2206" t="s">
        <v>20</v>
      </c>
      <c r="B2206" s="1">
        <v>43602</v>
      </c>
      <c r="C2206">
        <v>0</v>
      </c>
      <c r="D2206" t="s">
        <v>95</v>
      </c>
      <c r="E2206" t="s">
        <v>62</v>
      </c>
      <c r="F2206" t="s">
        <v>95</v>
      </c>
      <c r="G2206">
        <v>91</v>
      </c>
      <c r="H2206">
        <v>91</v>
      </c>
      <c r="I2206">
        <v>90</v>
      </c>
      <c r="J2206" t="s">
        <v>99</v>
      </c>
      <c r="K2206" t="s">
        <v>99</v>
      </c>
      <c r="L2206" t="s">
        <v>89</v>
      </c>
      <c r="M2206" t="s">
        <v>276</v>
      </c>
      <c r="N2206" t="s">
        <v>276</v>
      </c>
      <c r="O2206" t="s">
        <v>193</v>
      </c>
      <c r="P2206" t="s">
        <v>133</v>
      </c>
      <c r="Q2206">
        <v>120</v>
      </c>
      <c r="R2206" t="s">
        <v>104</v>
      </c>
      <c r="S2206" t="e" vm="48">
        <f>_FV(-3,"26")</f>
        <v>#VALUE!</v>
      </c>
      <c r="T2206" t="s">
        <v>26</v>
      </c>
    </row>
    <row r="2207" spans="1:20" x14ac:dyDescent="0.3">
      <c r="A2207" t="s">
        <v>20</v>
      </c>
      <c r="B2207" s="1">
        <v>43602</v>
      </c>
      <c r="C2207">
        <v>1</v>
      </c>
      <c r="D2207" t="s">
        <v>88</v>
      </c>
      <c r="E2207" t="s">
        <v>88</v>
      </c>
      <c r="F2207" t="s">
        <v>95</v>
      </c>
      <c r="G2207">
        <v>92</v>
      </c>
      <c r="H2207">
        <v>92</v>
      </c>
      <c r="I2207">
        <v>91</v>
      </c>
      <c r="J2207" t="s">
        <v>64</v>
      </c>
      <c r="K2207" t="s">
        <v>64</v>
      </c>
      <c r="L2207" t="s">
        <v>99</v>
      </c>
      <c r="M2207" t="s">
        <v>357</v>
      </c>
      <c r="N2207" t="s">
        <v>357</v>
      </c>
      <c r="O2207" t="s">
        <v>276</v>
      </c>
      <c r="P2207" t="s">
        <v>133</v>
      </c>
      <c r="Q2207">
        <v>48</v>
      </c>
      <c r="R2207" t="s">
        <v>97</v>
      </c>
      <c r="S2207" t="e" vm="66">
        <f>_FV(-3,"31")</f>
        <v>#VALUE!</v>
      </c>
      <c r="T2207" t="s">
        <v>26</v>
      </c>
    </row>
    <row r="2208" spans="1:20" x14ac:dyDescent="0.3">
      <c r="A2208" t="s">
        <v>20</v>
      </c>
      <c r="B2208" s="1">
        <v>43602</v>
      </c>
      <c r="C2208">
        <v>2</v>
      </c>
      <c r="D2208" t="s">
        <v>62</v>
      </c>
      <c r="E2208" t="s">
        <v>88</v>
      </c>
      <c r="F2208" t="s">
        <v>62</v>
      </c>
      <c r="G2208">
        <v>92</v>
      </c>
      <c r="H2208">
        <v>92</v>
      </c>
      <c r="I2208">
        <v>92</v>
      </c>
      <c r="J2208" t="s">
        <v>64</v>
      </c>
      <c r="K2208" t="s">
        <v>64</v>
      </c>
      <c r="L2208" t="s">
        <v>28</v>
      </c>
      <c r="M2208" t="s">
        <v>282</v>
      </c>
      <c r="N2208" t="s">
        <v>357</v>
      </c>
      <c r="O2208" t="s">
        <v>282</v>
      </c>
      <c r="P2208" t="s">
        <v>76</v>
      </c>
      <c r="Q2208">
        <v>3</v>
      </c>
      <c r="R2208" t="s">
        <v>138</v>
      </c>
      <c r="S2208" t="e" vm="85">
        <f>_FV(-3,"45")</f>
        <v>#VALUE!</v>
      </c>
      <c r="T2208" t="s">
        <v>26</v>
      </c>
    </row>
    <row r="2209" spans="1:20" x14ac:dyDescent="0.3">
      <c r="A2209" t="s">
        <v>20</v>
      </c>
      <c r="B2209" s="1">
        <v>43602</v>
      </c>
      <c r="C2209">
        <v>3</v>
      </c>
      <c r="D2209" t="s">
        <v>95</v>
      </c>
      <c r="E2209" t="s">
        <v>88</v>
      </c>
      <c r="F2209" t="s">
        <v>58</v>
      </c>
      <c r="G2209">
        <v>93</v>
      </c>
      <c r="H2209">
        <v>93</v>
      </c>
      <c r="I2209">
        <v>92</v>
      </c>
      <c r="J2209" t="s">
        <v>64</v>
      </c>
      <c r="K2209" t="s">
        <v>119</v>
      </c>
      <c r="L2209" t="s">
        <v>28</v>
      </c>
      <c r="M2209" t="s">
        <v>306</v>
      </c>
      <c r="N2209" t="s">
        <v>282</v>
      </c>
      <c r="O2209" t="s">
        <v>306</v>
      </c>
      <c r="P2209" t="s">
        <v>133</v>
      </c>
      <c r="Q2209">
        <v>1</v>
      </c>
      <c r="R2209" t="s">
        <v>124</v>
      </c>
      <c r="S2209" t="e" vm="59">
        <f>_FV(-3,"35")</f>
        <v>#VALUE!</v>
      </c>
      <c r="T2209" t="s">
        <v>26</v>
      </c>
    </row>
    <row r="2210" spans="1:20" x14ac:dyDescent="0.3">
      <c r="A2210" t="s">
        <v>20</v>
      </c>
      <c r="B2210" s="1">
        <v>43602</v>
      </c>
      <c r="C2210">
        <v>4</v>
      </c>
      <c r="D2210" t="s">
        <v>95</v>
      </c>
      <c r="E2210" t="s">
        <v>95</v>
      </c>
      <c r="F2210" t="s">
        <v>58</v>
      </c>
      <c r="G2210">
        <v>93</v>
      </c>
      <c r="H2210">
        <v>93</v>
      </c>
      <c r="I2210">
        <v>93</v>
      </c>
      <c r="J2210" t="s">
        <v>64</v>
      </c>
      <c r="K2210" t="s">
        <v>64</v>
      </c>
      <c r="L2210" t="s">
        <v>28</v>
      </c>
      <c r="M2210" t="s">
        <v>244</v>
      </c>
      <c r="N2210" t="s">
        <v>306</v>
      </c>
      <c r="O2210" t="s">
        <v>244</v>
      </c>
      <c r="P2210" t="s">
        <v>105</v>
      </c>
      <c r="Q2210">
        <v>30</v>
      </c>
      <c r="R2210" t="s">
        <v>128</v>
      </c>
      <c r="S2210" t="e" vm="73">
        <f>_FV(-3,"47")</f>
        <v>#VALUE!</v>
      </c>
      <c r="T2210" t="s">
        <v>26</v>
      </c>
    </row>
    <row r="2211" spans="1:20" x14ac:dyDescent="0.3">
      <c r="A2211" t="s">
        <v>20</v>
      </c>
      <c r="B2211" s="1">
        <v>43602</v>
      </c>
      <c r="C2211">
        <v>6</v>
      </c>
      <c r="D2211" t="s">
        <v>58</v>
      </c>
      <c r="E2211" t="s">
        <v>58</v>
      </c>
      <c r="F2211" t="s">
        <v>79</v>
      </c>
      <c r="G2211">
        <v>94</v>
      </c>
      <c r="H2211">
        <v>94</v>
      </c>
      <c r="I2211">
        <v>94</v>
      </c>
      <c r="J2211" t="s">
        <v>64</v>
      </c>
      <c r="K2211" t="s">
        <v>119</v>
      </c>
      <c r="L2211" t="s">
        <v>64</v>
      </c>
      <c r="M2211" t="s">
        <v>82</v>
      </c>
      <c r="N2211" t="s">
        <v>90</v>
      </c>
      <c r="O2211" t="s">
        <v>82</v>
      </c>
      <c r="P2211" t="s">
        <v>70</v>
      </c>
      <c r="Q2211">
        <v>101</v>
      </c>
      <c r="R2211" t="s">
        <v>173</v>
      </c>
      <c r="S2211" t="e" vm="96">
        <f>_FV(-2,"17")</f>
        <v>#VALUE!</v>
      </c>
      <c r="T2211" t="s">
        <v>26</v>
      </c>
    </row>
    <row r="2212" spans="1:20" x14ac:dyDescent="0.3">
      <c r="A2212" t="s">
        <v>20</v>
      </c>
      <c r="B2212" s="1">
        <v>43602</v>
      </c>
      <c r="C2212">
        <v>7</v>
      </c>
      <c r="D2212" t="s">
        <v>136</v>
      </c>
      <c r="E2212" t="s">
        <v>79</v>
      </c>
      <c r="F2212" t="s">
        <v>136</v>
      </c>
      <c r="G2212">
        <v>94</v>
      </c>
      <c r="H2212">
        <v>94</v>
      </c>
      <c r="I2212">
        <v>94</v>
      </c>
      <c r="J2212" t="s">
        <v>81</v>
      </c>
      <c r="K2212" t="s">
        <v>64</v>
      </c>
      <c r="L2212" t="s">
        <v>81</v>
      </c>
      <c r="M2212" t="s">
        <v>254</v>
      </c>
      <c r="N2212" t="s">
        <v>82</v>
      </c>
      <c r="O2212" t="s">
        <v>227</v>
      </c>
      <c r="P2212" t="s">
        <v>111</v>
      </c>
      <c r="Q2212">
        <v>87</v>
      </c>
      <c r="R2212" t="s">
        <v>183</v>
      </c>
      <c r="S2212" t="e" vm="30">
        <f>_FV(-3,"36")</f>
        <v>#VALUE!</v>
      </c>
      <c r="T2212" t="s">
        <v>26</v>
      </c>
    </row>
    <row r="2213" spans="1:20" x14ac:dyDescent="0.3">
      <c r="A2213" t="s">
        <v>20</v>
      </c>
      <c r="B2213" s="1">
        <v>43602</v>
      </c>
      <c r="C2213">
        <v>8</v>
      </c>
      <c r="D2213" t="s">
        <v>63</v>
      </c>
      <c r="E2213" t="s">
        <v>136</v>
      </c>
      <c r="F2213" t="s">
        <v>63</v>
      </c>
      <c r="G2213">
        <v>94</v>
      </c>
      <c r="H2213">
        <v>94</v>
      </c>
      <c r="I2213">
        <v>94</v>
      </c>
      <c r="J2213" t="s">
        <v>100</v>
      </c>
      <c r="K2213" t="s">
        <v>81</v>
      </c>
      <c r="L2213" t="s">
        <v>100</v>
      </c>
      <c r="M2213" t="s">
        <v>137</v>
      </c>
      <c r="N2213" t="s">
        <v>137</v>
      </c>
      <c r="O2213" t="s">
        <v>254</v>
      </c>
      <c r="P2213" t="s">
        <v>133</v>
      </c>
      <c r="Q2213">
        <v>85</v>
      </c>
      <c r="R2213" t="s">
        <v>134</v>
      </c>
      <c r="S2213" t="e" vm="80">
        <f>_FV(-3,"59")</f>
        <v>#VALUE!</v>
      </c>
      <c r="T2213" t="s">
        <v>26</v>
      </c>
    </row>
    <row r="2214" spans="1:20" x14ac:dyDescent="0.3">
      <c r="A2214" t="s">
        <v>20</v>
      </c>
      <c r="B2214" s="1">
        <v>43602</v>
      </c>
      <c r="C2214">
        <v>9</v>
      </c>
      <c r="D2214" t="s">
        <v>80</v>
      </c>
      <c r="E2214" t="s">
        <v>63</v>
      </c>
      <c r="F2214" t="s">
        <v>109</v>
      </c>
      <c r="G2214">
        <v>94</v>
      </c>
      <c r="H2214">
        <v>94</v>
      </c>
      <c r="I2214">
        <v>94</v>
      </c>
      <c r="J2214" t="s">
        <v>89</v>
      </c>
      <c r="K2214" t="s">
        <v>100</v>
      </c>
      <c r="L2214" t="s">
        <v>49</v>
      </c>
      <c r="M2214" t="s">
        <v>142</v>
      </c>
      <c r="N2214" t="s">
        <v>142</v>
      </c>
      <c r="O2214" t="s">
        <v>137</v>
      </c>
      <c r="P2214" t="s">
        <v>473</v>
      </c>
      <c r="Q2214">
        <v>129</v>
      </c>
      <c r="R2214" t="s">
        <v>124</v>
      </c>
      <c r="S2214" t="e" vm="32">
        <f>_FV(-3,"42")</f>
        <v>#VALUE!</v>
      </c>
      <c r="T2214" t="s">
        <v>26</v>
      </c>
    </row>
    <row r="2215" spans="1:20" x14ac:dyDescent="0.3">
      <c r="A2215" t="s">
        <v>20</v>
      </c>
      <c r="B2215" s="1">
        <v>43602</v>
      </c>
      <c r="C2215">
        <v>18</v>
      </c>
      <c r="D2215" t="s">
        <v>342</v>
      </c>
      <c r="E2215" t="s">
        <v>264</v>
      </c>
      <c r="F2215" t="s">
        <v>27</v>
      </c>
      <c r="G2215">
        <v>65</v>
      </c>
      <c r="H2215">
        <v>70</v>
      </c>
      <c r="I2215">
        <v>63</v>
      </c>
      <c r="J2215" t="s">
        <v>36</v>
      </c>
      <c r="K2215" t="s">
        <v>65</v>
      </c>
      <c r="L2215" t="s">
        <v>216</v>
      </c>
      <c r="M2215" t="s">
        <v>131</v>
      </c>
      <c r="N2215" t="s">
        <v>45</v>
      </c>
      <c r="O2215" t="s">
        <v>131</v>
      </c>
      <c r="P2215" t="s">
        <v>128</v>
      </c>
      <c r="Q2215">
        <v>193</v>
      </c>
      <c r="R2215" t="s">
        <v>354</v>
      </c>
      <c r="S2215" t="s">
        <v>1501</v>
      </c>
      <c r="T2215" t="s">
        <v>26</v>
      </c>
    </row>
    <row r="2216" spans="1:20" x14ac:dyDescent="0.3">
      <c r="A2216" t="s">
        <v>20</v>
      </c>
      <c r="B2216" s="1">
        <v>43602</v>
      </c>
      <c r="C2216">
        <v>10</v>
      </c>
      <c r="D2216" t="s">
        <v>80</v>
      </c>
      <c r="E2216" t="s">
        <v>63</v>
      </c>
      <c r="F2216" t="s">
        <v>109</v>
      </c>
      <c r="G2216">
        <v>94</v>
      </c>
      <c r="H2216">
        <v>94</v>
      </c>
      <c r="I2216">
        <v>94</v>
      </c>
      <c r="J2216" t="s">
        <v>89</v>
      </c>
      <c r="K2216" t="s">
        <v>99</v>
      </c>
      <c r="L2216" t="s">
        <v>89</v>
      </c>
      <c r="M2216" t="s">
        <v>188</v>
      </c>
      <c r="N2216" t="s">
        <v>188</v>
      </c>
      <c r="O2216" t="s">
        <v>142</v>
      </c>
      <c r="P2216" t="s">
        <v>111</v>
      </c>
      <c r="Q2216">
        <v>130</v>
      </c>
      <c r="R2216" t="s">
        <v>134</v>
      </c>
      <c r="S2216" t="s">
        <v>1502</v>
      </c>
      <c r="T2216" t="s">
        <v>26</v>
      </c>
    </row>
    <row r="2217" spans="1:20" x14ac:dyDescent="0.3">
      <c r="A2217" t="s">
        <v>20</v>
      </c>
      <c r="B2217" s="1">
        <v>43602</v>
      </c>
      <c r="C2217">
        <v>11</v>
      </c>
      <c r="D2217" t="s">
        <v>121</v>
      </c>
      <c r="E2217" t="s">
        <v>121</v>
      </c>
      <c r="F2217" t="s">
        <v>109</v>
      </c>
      <c r="G2217">
        <v>94</v>
      </c>
      <c r="H2217">
        <v>95</v>
      </c>
      <c r="I2217">
        <v>94</v>
      </c>
      <c r="J2217" t="s">
        <v>87</v>
      </c>
      <c r="K2217" t="s">
        <v>136</v>
      </c>
      <c r="L2217" t="s">
        <v>89</v>
      </c>
      <c r="M2217" t="s">
        <v>311</v>
      </c>
      <c r="N2217" t="s">
        <v>311</v>
      </c>
      <c r="O2217" t="s">
        <v>188</v>
      </c>
      <c r="P2217" t="s">
        <v>105</v>
      </c>
      <c r="Q2217">
        <v>87</v>
      </c>
      <c r="R2217" t="s">
        <v>128</v>
      </c>
      <c r="S2217" t="s">
        <v>1503</v>
      </c>
      <c r="T2217" t="s">
        <v>26</v>
      </c>
    </row>
    <row r="2218" spans="1:20" x14ac:dyDescent="0.3">
      <c r="A2218" t="s">
        <v>20</v>
      </c>
      <c r="B2218" s="1">
        <v>43602</v>
      </c>
      <c r="C2218">
        <v>12</v>
      </c>
      <c r="D2218" t="s">
        <v>187</v>
      </c>
      <c r="E2218" t="s">
        <v>228</v>
      </c>
      <c r="F2218" t="s">
        <v>121</v>
      </c>
      <c r="G2218">
        <v>83</v>
      </c>
      <c r="H2218">
        <v>94</v>
      </c>
      <c r="I2218">
        <v>82</v>
      </c>
      <c r="J2218" t="s">
        <v>64</v>
      </c>
      <c r="K2218" t="s">
        <v>88</v>
      </c>
      <c r="L2218" t="s">
        <v>64</v>
      </c>
      <c r="M2218" t="s">
        <v>330</v>
      </c>
      <c r="N2218" t="s">
        <v>276</v>
      </c>
      <c r="O2218" t="s">
        <v>311</v>
      </c>
      <c r="P2218" t="s">
        <v>138</v>
      </c>
      <c r="Q2218">
        <v>102</v>
      </c>
      <c r="R2218" t="s">
        <v>92</v>
      </c>
      <c r="S2218" t="s">
        <v>1504</v>
      </c>
      <c r="T2218" t="s">
        <v>26</v>
      </c>
    </row>
    <row r="2219" spans="1:20" x14ac:dyDescent="0.3">
      <c r="A2219" t="s">
        <v>20</v>
      </c>
      <c r="B2219" s="1">
        <v>43602</v>
      </c>
      <c r="C2219">
        <v>13</v>
      </c>
      <c r="D2219" t="s">
        <v>285</v>
      </c>
      <c r="E2219" t="s">
        <v>229</v>
      </c>
      <c r="F2219" t="s">
        <v>187</v>
      </c>
      <c r="G2219">
        <v>77</v>
      </c>
      <c r="H2219">
        <v>84</v>
      </c>
      <c r="I2219">
        <v>77</v>
      </c>
      <c r="J2219" t="s">
        <v>100</v>
      </c>
      <c r="K2219" t="s">
        <v>63</v>
      </c>
      <c r="L2219" t="s">
        <v>100</v>
      </c>
      <c r="M2219" t="s">
        <v>329</v>
      </c>
      <c r="N2219" t="s">
        <v>329</v>
      </c>
      <c r="O2219" t="s">
        <v>330</v>
      </c>
      <c r="P2219" t="s">
        <v>111</v>
      </c>
      <c r="Q2219">
        <v>134</v>
      </c>
      <c r="R2219" t="s">
        <v>183</v>
      </c>
      <c r="S2219" t="s">
        <v>1505</v>
      </c>
      <c r="T2219" t="s">
        <v>26</v>
      </c>
    </row>
    <row r="2220" spans="1:20" x14ac:dyDescent="0.3">
      <c r="A2220" t="s">
        <v>20</v>
      </c>
      <c r="B2220" s="1">
        <v>43602</v>
      </c>
      <c r="C2220">
        <v>14</v>
      </c>
      <c r="D2220" t="s">
        <v>57</v>
      </c>
      <c r="E2220" t="s">
        <v>219</v>
      </c>
      <c r="F2220" t="s">
        <v>321</v>
      </c>
      <c r="G2220">
        <v>71</v>
      </c>
      <c r="H2220">
        <v>79</v>
      </c>
      <c r="I2220">
        <v>70</v>
      </c>
      <c r="J2220" t="s">
        <v>99</v>
      </c>
      <c r="K2220" t="s">
        <v>80</v>
      </c>
      <c r="L2220" t="s">
        <v>36</v>
      </c>
      <c r="M2220" t="s">
        <v>329</v>
      </c>
      <c r="N2220" t="s">
        <v>273</v>
      </c>
      <c r="O2220" t="s">
        <v>276</v>
      </c>
      <c r="P2220" t="s">
        <v>115</v>
      </c>
      <c r="Q2220">
        <v>162</v>
      </c>
      <c r="R2220" t="s">
        <v>182</v>
      </c>
      <c r="S2220" t="s">
        <v>1506</v>
      </c>
      <c r="T2220" t="s">
        <v>26</v>
      </c>
    </row>
    <row r="2221" spans="1:20" x14ac:dyDescent="0.3">
      <c r="A2221" t="s">
        <v>20</v>
      </c>
      <c r="B2221" s="1">
        <v>43602</v>
      </c>
      <c r="C2221">
        <v>15</v>
      </c>
      <c r="D2221" t="s">
        <v>250</v>
      </c>
      <c r="E2221" t="s">
        <v>205</v>
      </c>
      <c r="F2221" t="s">
        <v>256</v>
      </c>
      <c r="G2221">
        <v>70</v>
      </c>
      <c r="H2221">
        <v>73</v>
      </c>
      <c r="I2221">
        <v>68</v>
      </c>
      <c r="J2221" t="s">
        <v>81</v>
      </c>
      <c r="K2221" t="s">
        <v>80</v>
      </c>
      <c r="L2221" t="s">
        <v>163</v>
      </c>
      <c r="M2221" t="s">
        <v>193</v>
      </c>
      <c r="N2221" t="s">
        <v>329</v>
      </c>
      <c r="O2221" t="s">
        <v>193</v>
      </c>
      <c r="P2221" t="s">
        <v>133</v>
      </c>
      <c r="Q2221">
        <v>96</v>
      </c>
      <c r="R2221" t="s">
        <v>183</v>
      </c>
      <c r="S2221" t="s">
        <v>344</v>
      </c>
      <c r="T2221" t="s">
        <v>26</v>
      </c>
    </row>
    <row r="2222" spans="1:20" x14ac:dyDescent="0.3">
      <c r="A2222" t="s">
        <v>20</v>
      </c>
      <c r="B2222" s="1">
        <v>43602</v>
      </c>
      <c r="C2222">
        <v>16</v>
      </c>
      <c r="D2222" t="s">
        <v>250</v>
      </c>
      <c r="E2222" t="s">
        <v>243</v>
      </c>
      <c r="F2222" t="s">
        <v>302</v>
      </c>
      <c r="G2222">
        <v>72</v>
      </c>
      <c r="H2222">
        <v>79</v>
      </c>
      <c r="I2222">
        <v>66</v>
      </c>
      <c r="J2222" t="s">
        <v>73</v>
      </c>
      <c r="K2222" t="s">
        <v>95</v>
      </c>
      <c r="L2222" t="s">
        <v>44</v>
      </c>
      <c r="M2222" t="s">
        <v>142</v>
      </c>
      <c r="N2222" t="s">
        <v>193</v>
      </c>
      <c r="O2222" t="s">
        <v>209</v>
      </c>
      <c r="P2222" t="s">
        <v>97</v>
      </c>
      <c r="Q2222">
        <v>150</v>
      </c>
      <c r="R2222" t="s">
        <v>125</v>
      </c>
      <c r="S2222" t="s">
        <v>1507</v>
      </c>
      <c r="T2222" t="s">
        <v>26</v>
      </c>
    </row>
    <row r="2223" spans="1:20" x14ac:dyDescent="0.3">
      <c r="A2223" t="s">
        <v>20</v>
      </c>
      <c r="B2223" s="1">
        <v>43602</v>
      </c>
      <c r="C2223">
        <v>19</v>
      </c>
      <c r="D2223" t="s">
        <v>261</v>
      </c>
      <c r="E2223" t="s">
        <v>392</v>
      </c>
      <c r="F2223" t="s">
        <v>261</v>
      </c>
      <c r="G2223">
        <v>69</v>
      </c>
      <c r="H2223">
        <v>69</v>
      </c>
      <c r="I2223">
        <v>59</v>
      </c>
      <c r="J2223" t="s">
        <v>36</v>
      </c>
      <c r="K2223" t="s">
        <v>49</v>
      </c>
      <c r="L2223" t="s">
        <v>577</v>
      </c>
      <c r="M2223" t="s">
        <v>39</v>
      </c>
      <c r="N2223" t="s">
        <v>131</v>
      </c>
      <c r="O2223" t="s">
        <v>120</v>
      </c>
      <c r="P2223" t="s">
        <v>68</v>
      </c>
      <c r="Q2223">
        <v>219</v>
      </c>
      <c r="R2223" t="s">
        <v>217</v>
      </c>
      <c r="S2223" t="s">
        <v>1508</v>
      </c>
      <c r="T2223" t="s">
        <v>26</v>
      </c>
    </row>
    <row r="2224" spans="1:20" x14ac:dyDescent="0.3">
      <c r="A2224" t="s">
        <v>20</v>
      </c>
      <c r="B2224" s="1">
        <v>43602</v>
      </c>
      <c r="C2224">
        <v>17</v>
      </c>
      <c r="D2224" t="s">
        <v>250</v>
      </c>
      <c r="E2224" t="s">
        <v>264</v>
      </c>
      <c r="F2224" t="s">
        <v>215</v>
      </c>
      <c r="G2224">
        <v>69</v>
      </c>
      <c r="H2224">
        <v>73</v>
      </c>
      <c r="I2224">
        <v>66</v>
      </c>
      <c r="J2224" t="s">
        <v>100</v>
      </c>
      <c r="K2224" t="s">
        <v>136</v>
      </c>
      <c r="L2224" t="s">
        <v>361</v>
      </c>
      <c r="M2224" t="s">
        <v>45</v>
      </c>
      <c r="N2224" t="s">
        <v>142</v>
      </c>
      <c r="O2224" t="s">
        <v>45</v>
      </c>
      <c r="P2224" t="s">
        <v>97</v>
      </c>
      <c r="Q2224">
        <v>181</v>
      </c>
      <c r="R2224" t="s">
        <v>364</v>
      </c>
      <c r="S2224" t="s">
        <v>1509</v>
      </c>
      <c r="T2224" t="s">
        <v>26</v>
      </c>
    </row>
    <row r="2225" spans="1:20" x14ac:dyDescent="0.3">
      <c r="A2225" t="s">
        <v>20</v>
      </c>
      <c r="B2225" s="1">
        <v>43602</v>
      </c>
      <c r="C2225">
        <v>20</v>
      </c>
      <c r="D2225" t="s">
        <v>286</v>
      </c>
      <c r="E2225" t="s">
        <v>261</v>
      </c>
      <c r="F2225" t="s">
        <v>286</v>
      </c>
      <c r="G2225">
        <v>82</v>
      </c>
      <c r="H2225">
        <v>83</v>
      </c>
      <c r="I2225">
        <v>69</v>
      </c>
      <c r="J2225" t="s">
        <v>99</v>
      </c>
      <c r="K2225" t="s">
        <v>119</v>
      </c>
      <c r="L2225" t="s">
        <v>36</v>
      </c>
      <c r="M2225" t="s">
        <v>59</v>
      </c>
      <c r="N2225" t="s">
        <v>59</v>
      </c>
      <c r="O2225" t="s">
        <v>39</v>
      </c>
      <c r="P2225" t="s">
        <v>176</v>
      </c>
      <c r="Q2225">
        <v>171</v>
      </c>
      <c r="R2225" t="s">
        <v>55</v>
      </c>
      <c r="S2225" t="s">
        <v>1510</v>
      </c>
      <c r="T2225" t="s">
        <v>26</v>
      </c>
    </row>
    <row r="2226" spans="1:20" x14ac:dyDescent="0.3">
      <c r="A2226" t="s">
        <v>20</v>
      </c>
      <c r="B2226" s="1">
        <v>43602</v>
      </c>
      <c r="C2226">
        <v>21</v>
      </c>
      <c r="D2226" t="s">
        <v>157</v>
      </c>
      <c r="E2226" t="s">
        <v>286</v>
      </c>
      <c r="F2226" t="s">
        <v>157</v>
      </c>
      <c r="G2226">
        <v>83</v>
      </c>
      <c r="H2226">
        <v>83</v>
      </c>
      <c r="I2226">
        <v>80</v>
      </c>
      <c r="J2226" t="s">
        <v>100</v>
      </c>
      <c r="K2226" t="s">
        <v>99</v>
      </c>
      <c r="L2226" t="s">
        <v>163</v>
      </c>
      <c r="M2226" t="s">
        <v>132</v>
      </c>
      <c r="N2226" t="s">
        <v>132</v>
      </c>
      <c r="O2226" t="s">
        <v>59</v>
      </c>
      <c r="P2226" t="s">
        <v>128</v>
      </c>
      <c r="Q2226">
        <v>189</v>
      </c>
      <c r="R2226" t="s">
        <v>403</v>
      </c>
      <c r="S2226" t="s">
        <v>1511</v>
      </c>
      <c r="T2226" t="s">
        <v>26</v>
      </c>
    </row>
    <row r="2227" spans="1:20" x14ac:dyDescent="0.3">
      <c r="A2227" t="s">
        <v>20</v>
      </c>
      <c r="B2227" s="1">
        <v>43602</v>
      </c>
      <c r="C2227">
        <v>22</v>
      </c>
      <c r="D2227" t="s">
        <v>88</v>
      </c>
      <c r="E2227" t="s">
        <v>157</v>
      </c>
      <c r="F2227" t="s">
        <v>95</v>
      </c>
      <c r="G2227">
        <v>92</v>
      </c>
      <c r="H2227">
        <v>92</v>
      </c>
      <c r="I2227">
        <v>83</v>
      </c>
      <c r="J2227" t="s">
        <v>64</v>
      </c>
      <c r="K2227" t="s">
        <v>119</v>
      </c>
      <c r="L2227" t="s">
        <v>49</v>
      </c>
      <c r="M2227" t="s">
        <v>231</v>
      </c>
      <c r="N2227" t="s">
        <v>254</v>
      </c>
      <c r="O2227" t="s">
        <v>132</v>
      </c>
      <c r="P2227" t="s">
        <v>83</v>
      </c>
      <c r="Q2227">
        <v>234</v>
      </c>
      <c r="R2227" t="s">
        <v>364</v>
      </c>
      <c r="S2227" t="s">
        <v>1512</v>
      </c>
      <c r="T2227" t="s">
        <v>240</v>
      </c>
    </row>
    <row r="2228" spans="1:20" x14ac:dyDescent="0.3">
      <c r="A2228" t="s">
        <v>20</v>
      </c>
      <c r="B2228" s="1">
        <v>43603</v>
      </c>
      <c r="C2228">
        <v>22</v>
      </c>
      <c r="D2228" t="s">
        <v>107</v>
      </c>
      <c r="E2228" t="s">
        <v>228</v>
      </c>
      <c r="F2228" t="s">
        <v>107</v>
      </c>
      <c r="G2228">
        <v>90</v>
      </c>
      <c r="H2228">
        <v>90</v>
      </c>
      <c r="I2228">
        <v>74</v>
      </c>
      <c r="J2228" t="s">
        <v>109</v>
      </c>
      <c r="K2228" t="s">
        <v>63</v>
      </c>
      <c r="L2228" t="s">
        <v>44</v>
      </c>
      <c r="M2228" t="s">
        <v>181</v>
      </c>
      <c r="N2228" t="s">
        <v>190</v>
      </c>
      <c r="O2228" t="s">
        <v>52</v>
      </c>
      <c r="P2228" t="s">
        <v>97</v>
      </c>
      <c r="Q2228">
        <v>199</v>
      </c>
      <c r="R2228" t="s">
        <v>234</v>
      </c>
      <c r="S2228" t="s">
        <v>1513</v>
      </c>
      <c r="T2228" t="s">
        <v>174</v>
      </c>
    </row>
    <row r="2229" spans="1:20" x14ac:dyDescent="0.3">
      <c r="A2229" t="s">
        <v>20</v>
      </c>
      <c r="B2229" s="1">
        <v>43603</v>
      </c>
      <c r="C2229">
        <v>23</v>
      </c>
      <c r="D2229" t="s">
        <v>135</v>
      </c>
      <c r="E2229" t="s">
        <v>72</v>
      </c>
      <c r="F2229" t="s">
        <v>71</v>
      </c>
      <c r="G2229">
        <v>93</v>
      </c>
      <c r="H2229">
        <v>93</v>
      </c>
      <c r="I2229">
        <v>90</v>
      </c>
      <c r="J2229" t="s">
        <v>63</v>
      </c>
      <c r="K2229" t="s">
        <v>87</v>
      </c>
      <c r="L2229" t="s">
        <v>109</v>
      </c>
      <c r="M2229" t="s">
        <v>254</v>
      </c>
      <c r="N2229" t="s">
        <v>254</v>
      </c>
      <c r="O2229" t="s">
        <v>181</v>
      </c>
      <c r="P2229" t="s">
        <v>67</v>
      </c>
      <c r="Q2229">
        <v>174</v>
      </c>
      <c r="R2229" t="s">
        <v>54</v>
      </c>
      <c r="S2229" t="e" vm="26">
        <f>_FV(-2,"94")</f>
        <v>#VALUE!</v>
      </c>
      <c r="T2229" t="s">
        <v>70</v>
      </c>
    </row>
    <row r="2230" spans="1:20" x14ac:dyDescent="0.3">
      <c r="A2230" t="s">
        <v>20</v>
      </c>
      <c r="B2230" s="1">
        <v>43603</v>
      </c>
      <c r="C2230">
        <v>0</v>
      </c>
      <c r="D2230" t="s">
        <v>121</v>
      </c>
      <c r="E2230" t="s">
        <v>71</v>
      </c>
      <c r="F2230" t="s">
        <v>121</v>
      </c>
      <c r="G2230">
        <v>91</v>
      </c>
      <c r="H2230">
        <v>92</v>
      </c>
      <c r="I2230">
        <v>91</v>
      </c>
      <c r="J2230" t="s">
        <v>65</v>
      </c>
      <c r="K2230" t="s">
        <v>109</v>
      </c>
      <c r="L2230" t="s">
        <v>65</v>
      </c>
      <c r="M2230" t="s">
        <v>188</v>
      </c>
      <c r="N2230" t="s">
        <v>188</v>
      </c>
      <c r="O2230" t="s">
        <v>123</v>
      </c>
      <c r="P2230" t="s">
        <v>115</v>
      </c>
      <c r="Q2230">
        <v>250</v>
      </c>
      <c r="R2230" t="s">
        <v>182</v>
      </c>
      <c r="S2230" t="e" vm="4">
        <f>_FV(-2,"92")</f>
        <v>#VALUE!</v>
      </c>
      <c r="T2230" t="s">
        <v>270</v>
      </c>
    </row>
    <row r="2231" spans="1:20" x14ac:dyDescent="0.3">
      <c r="A2231" t="s">
        <v>20</v>
      </c>
      <c r="B2231" s="1">
        <v>43603</v>
      </c>
      <c r="C2231">
        <v>1</v>
      </c>
      <c r="D2231" t="s">
        <v>118</v>
      </c>
      <c r="E2231" t="s">
        <v>71</v>
      </c>
      <c r="F2231" t="s">
        <v>118</v>
      </c>
      <c r="G2231">
        <v>90</v>
      </c>
      <c r="H2231">
        <v>92</v>
      </c>
      <c r="I2231">
        <v>90</v>
      </c>
      <c r="J2231" t="s">
        <v>99</v>
      </c>
      <c r="K2231" t="s">
        <v>73</v>
      </c>
      <c r="L2231" t="s">
        <v>99</v>
      </c>
      <c r="M2231" t="s">
        <v>312</v>
      </c>
      <c r="N2231" t="s">
        <v>312</v>
      </c>
      <c r="O2231" t="s">
        <v>188</v>
      </c>
      <c r="P2231" t="s">
        <v>97</v>
      </c>
      <c r="Q2231">
        <v>291</v>
      </c>
      <c r="R2231" t="s">
        <v>127</v>
      </c>
      <c r="S2231" t="e" vm="89">
        <f>_FV(-2,"77")</f>
        <v>#VALUE!</v>
      </c>
      <c r="T2231" t="s">
        <v>26</v>
      </c>
    </row>
    <row r="2232" spans="1:20" x14ac:dyDescent="0.3">
      <c r="A2232" t="s">
        <v>20</v>
      </c>
      <c r="B2232" s="1">
        <v>43603</v>
      </c>
      <c r="C2232">
        <v>2</v>
      </c>
      <c r="D2232" t="s">
        <v>148</v>
      </c>
      <c r="E2232" t="s">
        <v>121</v>
      </c>
      <c r="F2232" t="s">
        <v>88</v>
      </c>
      <c r="G2232">
        <v>88</v>
      </c>
      <c r="H2232">
        <v>90</v>
      </c>
      <c r="I2232">
        <v>88</v>
      </c>
      <c r="J2232" t="s">
        <v>89</v>
      </c>
      <c r="K2232" t="s">
        <v>81</v>
      </c>
      <c r="L2232" t="s">
        <v>49</v>
      </c>
      <c r="M2232" t="s">
        <v>312</v>
      </c>
      <c r="N2232" t="s">
        <v>312</v>
      </c>
      <c r="O2232" t="s">
        <v>245</v>
      </c>
      <c r="P2232" t="s">
        <v>133</v>
      </c>
      <c r="Q2232">
        <v>232</v>
      </c>
      <c r="R2232" t="s">
        <v>127</v>
      </c>
      <c r="S2232" t="e" vm="82">
        <f>_FV(-1,"14")</f>
        <v>#VALUE!</v>
      </c>
      <c r="T2232" t="s">
        <v>26</v>
      </c>
    </row>
    <row r="2233" spans="1:20" x14ac:dyDescent="0.3">
      <c r="A2233" t="s">
        <v>20</v>
      </c>
      <c r="B2233" s="1">
        <v>43603</v>
      </c>
      <c r="C2233">
        <v>3</v>
      </c>
      <c r="D2233" t="s">
        <v>79</v>
      </c>
      <c r="E2233" t="s">
        <v>148</v>
      </c>
      <c r="F2233" t="s">
        <v>22</v>
      </c>
      <c r="G2233">
        <v>93</v>
      </c>
      <c r="H2233">
        <v>93</v>
      </c>
      <c r="I2233">
        <v>88</v>
      </c>
      <c r="J2233" t="s">
        <v>99</v>
      </c>
      <c r="K2233" t="s">
        <v>99</v>
      </c>
      <c r="L2233" t="s">
        <v>49</v>
      </c>
      <c r="M2233" t="s">
        <v>193</v>
      </c>
      <c r="N2233" t="s">
        <v>312</v>
      </c>
      <c r="O2233" t="s">
        <v>193</v>
      </c>
      <c r="P2233" t="s">
        <v>133</v>
      </c>
      <c r="Q2233">
        <v>37</v>
      </c>
      <c r="R2233" t="s">
        <v>268</v>
      </c>
      <c r="S2233" t="e" vm="70">
        <f>_FV(-2,"80")</f>
        <v>#VALUE!</v>
      </c>
      <c r="T2233" t="s">
        <v>26</v>
      </c>
    </row>
    <row r="2234" spans="1:20" x14ac:dyDescent="0.3">
      <c r="A2234" t="s">
        <v>20</v>
      </c>
      <c r="B2234" s="1">
        <v>43603</v>
      </c>
      <c r="C2234">
        <v>20</v>
      </c>
      <c r="D2234" t="s">
        <v>256</v>
      </c>
      <c r="E2234" t="s">
        <v>204</v>
      </c>
      <c r="F2234" t="s">
        <v>281</v>
      </c>
      <c r="G2234">
        <v>75</v>
      </c>
      <c r="H2234">
        <v>76</v>
      </c>
      <c r="I2234">
        <v>70</v>
      </c>
      <c r="J2234" t="s">
        <v>119</v>
      </c>
      <c r="K2234" t="s">
        <v>109</v>
      </c>
      <c r="L2234" t="s">
        <v>36</v>
      </c>
      <c r="M2234" t="s">
        <v>38</v>
      </c>
      <c r="N2234" t="s">
        <v>162</v>
      </c>
      <c r="O2234" t="s">
        <v>750</v>
      </c>
      <c r="P2234" t="s">
        <v>86</v>
      </c>
      <c r="Q2234">
        <v>229</v>
      </c>
      <c r="R2234" t="s">
        <v>354</v>
      </c>
      <c r="S2234" t="s">
        <v>1514</v>
      </c>
      <c r="T2234" t="s">
        <v>26</v>
      </c>
    </row>
    <row r="2235" spans="1:20" x14ac:dyDescent="0.3">
      <c r="A2235" t="s">
        <v>20</v>
      </c>
      <c r="B2235" s="1">
        <v>43603</v>
      </c>
      <c r="C2235">
        <v>19</v>
      </c>
      <c r="D2235" t="s">
        <v>385</v>
      </c>
      <c r="E2235" t="s">
        <v>47</v>
      </c>
      <c r="F2235" t="s">
        <v>186</v>
      </c>
      <c r="G2235">
        <v>75</v>
      </c>
      <c r="H2235">
        <v>76</v>
      </c>
      <c r="I2235">
        <v>62</v>
      </c>
      <c r="J2235" t="s">
        <v>65</v>
      </c>
      <c r="K2235" t="s">
        <v>87</v>
      </c>
      <c r="L2235" t="s">
        <v>361</v>
      </c>
      <c r="M2235" t="s">
        <v>38</v>
      </c>
      <c r="N2235" t="s">
        <v>120</v>
      </c>
      <c r="O2235" t="s">
        <v>38</v>
      </c>
      <c r="P2235" t="s">
        <v>24</v>
      </c>
      <c r="Q2235">
        <v>231</v>
      </c>
      <c r="R2235" t="s">
        <v>234</v>
      </c>
      <c r="S2235" t="s">
        <v>1267</v>
      </c>
      <c r="T2235" t="s">
        <v>26</v>
      </c>
    </row>
    <row r="2236" spans="1:20" x14ac:dyDescent="0.3">
      <c r="A2236" t="s">
        <v>20</v>
      </c>
      <c r="B2236" s="1">
        <v>43603</v>
      </c>
      <c r="C2236">
        <v>21</v>
      </c>
      <c r="D2236" t="s">
        <v>228</v>
      </c>
      <c r="E2236" t="s">
        <v>256</v>
      </c>
      <c r="F2236" t="s">
        <v>239</v>
      </c>
      <c r="G2236">
        <v>74</v>
      </c>
      <c r="H2236">
        <v>76</v>
      </c>
      <c r="I2236">
        <v>72</v>
      </c>
      <c r="J2236" t="s">
        <v>35</v>
      </c>
      <c r="K2236" t="s">
        <v>65</v>
      </c>
      <c r="L2236" t="s">
        <v>216</v>
      </c>
      <c r="M2236" t="s">
        <v>52</v>
      </c>
      <c r="N2236" t="s">
        <v>52</v>
      </c>
      <c r="O2236" t="s">
        <v>38</v>
      </c>
      <c r="P2236" t="s">
        <v>101</v>
      </c>
      <c r="Q2236">
        <v>263</v>
      </c>
      <c r="R2236" t="s">
        <v>354</v>
      </c>
      <c r="S2236" t="s">
        <v>323</v>
      </c>
      <c r="T2236" t="s">
        <v>26</v>
      </c>
    </row>
    <row r="2237" spans="1:20" x14ac:dyDescent="0.3">
      <c r="A2237" t="s">
        <v>20</v>
      </c>
      <c r="B2237" s="1">
        <v>43603</v>
      </c>
      <c r="C2237">
        <v>17</v>
      </c>
      <c r="D2237" t="s">
        <v>205</v>
      </c>
      <c r="E2237" t="s">
        <v>291</v>
      </c>
      <c r="F2237" t="s">
        <v>247</v>
      </c>
      <c r="G2237">
        <v>66</v>
      </c>
      <c r="H2237">
        <v>67</v>
      </c>
      <c r="I2237">
        <v>62</v>
      </c>
      <c r="J2237" t="s">
        <v>345</v>
      </c>
      <c r="K2237" t="s">
        <v>80</v>
      </c>
      <c r="L2237" t="s">
        <v>377</v>
      </c>
      <c r="M2237" t="s">
        <v>181</v>
      </c>
      <c r="N2237" t="s">
        <v>137</v>
      </c>
      <c r="O2237" t="s">
        <v>181</v>
      </c>
      <c r="P2237" t="s">
        <v>86</v>
      </c>
      <c r="Q2237">
        <v>254</v>
      </c>
      <c r="R2237" t="s">
        <v>237</v>
      </c>
      <c r="S2237" t="s">
        <v>266</v>
      </c>
      <c r="T2237" t="s">
        <v>26</v>
      </c>
    </row>
    <row r="2238" spans="1:20" x14ac:dyDescent="0.3">
      <c r="A2238" t="s">
        <v>20</v>
      </c>
      <c r="B2238" s="1">
        <v>43603</v>
      </c>
      <c r="C2238">
        <v>18</v>
      </c>
      <c r="D2238" t="s">
        <v>21</v>
      </c>
      <c r="E2238" t="s">
        <v>335</v>
      </c>
      <c r="F2238" t="s">
        <v>247</v>
      </c>
      <c r="G2238">
        <v>63</v>
      </c>
      <c r="H2238">
        <v>67</v>
      </c>
      <c r="I2238">
        <v>63</v>
      </c>
      <c r="J2238" t="s">
        <v>163</v>
      </c>
      <c r="K2238" t="s">
        <v>99</v>
      </c>
      <c r="L2238" t="s">
        <v>216</v>
      </c>
      <c r="M2238" t="s">
        <v>153</v>
      </c>
      <c r="N2238" t="s">
        <v>181</v>
      </c>
      <c r="O2238" t="s">
        <v>153</v>
      </c>
      <c r="P2238" t="s">
        <v>60</v>
      </c>
      <c r="Q2238">
        <v>275</v>
      </c>
      <c r="R2238" t="s">
        <v>151</v>
      </c>
      <c r="S2238" t="s">
        <v>1515</v>
      </c>
      <c r="T2238" t="s">
        <v>26</v>
      </c>
    </row>
    <row r="2239" spans="1:20" x14ac:dyDescent="0.3">
      <c r="A2239" t="s">
        <v>20</v>
      </c>
      <c r="B2239" s="1">
        <v>43603</v>
      </c>
      <c r="C2239">
        <v>4</v>
      </c>
      <c r="D2239" t="s">
        <v>79</v>
      </c>
      <c r="E2239" t="s">
        <v>95</v>
      </c>
      <c r="F2239" t="s">
        <v>136</v>
      </c>
      <c r="G2239">
        <v>93</v>
      </c>
      <c r="H2239">
        <v>93</v>
      </c>
      <c r="I2239">
        <v>93</v>
      </c>
      <c r="J2239" t="s">
        <v>28</v>
      </c>
      <c r="K2239" t="s">
        <v>64</v>
      </c>
      <c r="L2239" t="s">
        <v>100</v>
      </c>
      <c r="M2239" t="s">
        <v>29</v>
      </c>
      <c r="N2239" t="s">
        <v>193</v>
      </c>
      <c r="O2239" t="s">
        <v>29</v>
      </c>
      <c r="P2239" t="s">
        <v>67</v>
      </c>
      <c r="Q2239">
        <v>39</v>
      </c>
      <c r="R2239" t="s">
        <v>83</v>
      </c>
      <c r="S2239" t="e" vm="98">
        <f>_FV(-2,"83")</f>
        <v>#VALUE!</v>
      </c>
      <c r="T2239" t="s">
        <v>26</v>
      </c>
    </row>
    <row r="2240" spans="1:20" x14ac:dyDescent="0.3">
      <c r="A2240" t="s">
        <v>20</v>
      </c>
      <c r="B2240" s="1">
        <v>43603</v>
      </c>
      <c r="C2240">
        <v>5</v>
      </c>
      <c r="D2240" t="s">
        <v>79</v>
      </c>
      <c r="E2240" t="s">
        <v>95</v>
      </c>
      <c r="F2240" t="s">
        <v>22</v>
      </c>
      <c r="G2240">
        <v>93</v>
      </c>
      <c r="H2240">
        <v>93</v>
      </c>
      <c r="I2240">
        <v>93</v>
      </c>
      <c r="J2240" t="s">
        <v>81</v>
      </c>
      <c r="K2240" t="s">
        <v>64</v>
      </c>
      <c r="L2240" t="s">
        <v>81</v>
      </c>
      <c r="M2240" t="s">
        <v>137</v>
      </c>
      <c r="N2240" t="s">
        <v>29</v>
      </c>
      <c r="O2240" t="s">
        <v>137</v>
      </c>
      <c r="P2240" t="s">
        <v>133</v>
      </c>
      <c r="Q2240">
        <v>86</v>
      </c>
      <c r="R2240" t="s">
        <v>176</v>
      </c>
      <c r="S2240" t="e" vm="14">
        <f>_FV(-2,"63")</f>
        <v>#VALUE!</v>
      </c>
      <c r="T2240" t="s">
        <v>26</v>
      </c>
    </row>
    <row r="2241" spans="1:20" x14ac:dyDescent="0.3">
      <c r="A2241" t="s">
        <v>20</v>
      </c>
      <c r="B2241" s="1">
        <v>43603</v>
      </c>
      <c r="C2241">
        <v>12</v>
      </c>
      <c r="D2241" t="s">
        <v>356</v>
      </c>
      <c r="E2241" t="s">
        <v>187</v>
      </c>
      <c r="F2241" t="s">
        <v>88</v>
      </c>
      <c r="G2241">
        <v>86</v>
      </c>
      <c r="H2241">
        <v>94</v>
      </c>
      <c r="I2241">
        <v>86</v>
      </c>
      <c r="J2241" t="s">
        <v>109</v>
      </c>
      <c r="K2241" t="s">
        <v>62</v>
      </c>
      <c r="L2241" t="s">
        <v>109</v>
      </c>
      <c r="M2241" t="s">
        <v>312</v>
      </c>
      <c r="N2241" t="s">
        <v>312</v>
      </c>
      <c r="O2241" t="s">
        <v>91</v>
      </c>
      <c r="P2241" t="s">
        <v>67</v>
      </c>
      <c r="Q2241">
        <v>165</v>
      </c>
      <c r="R2241" t="s">
        <v>176</v>
      </c>
      <c r="S2241" t="s">
        <v>1516</v>
      </c>
      <c r="T2241" t="s">
        <v>26</v>
      </c>
    </row>
    <row r="2242" spans="1:20" x14ac:dyDescent="0.3">
      <c r="A2242" t="s">
        <v>20</v>
      </c>
      <c r="B2242" s="1">
        <v>43603</v>
      </c>
      <c r="C2242">
        <v>6</v>
      </c>
      <c r="D2242" t="s">
        <v>95</v>
      </c>
      <c r="E2242" t="s">
        <v>95</v>
      </c>
      <c r="F2242" t="s">
        <v>22</v>
      </c>
      <c r="G2242">
        <v>93</v>
      </c>
      <c r="H2242">
        <v>94</v>
      </c>
      <c r="I2242">
        <v>93</v>
      </c>
      <c r="J2242" t="s">
        <v>64</v>
      </c>
      <c r="K2242" t="s">
        <v>119</v>
      </c>
      <c r="L2242" t="s">
        <v>81</v>
      </c>
      <c r="M2242" t="s">
        <v>180</v>
      </c>
      <c r="N2242" t="s">
        <v>137</v>
      </c>
      <c r="O2242" t="s">
        <v>180</v>
      </c>
      <c r="P2242" t="s">
        <v>76</v>
      </c>
      <c r="Q2242">
        <v>163</v>
      </c>
      <c r="R2242" t="s">
        <v>176</v>
      </c>
      <c r="S2242" t="e" vm="79">
        <f>_FV(-2,"68")</f>
        <v>#VALUE!</v>
      </c>
      <c r="T2242" t="s">
        <v>26</v>
      </c>
    </row>
    <row r="2243" spans="1:20" x14ac:dyDescent="0.3">
      <c r="A2243" t="s">
        <v>20</v>
      </c>
      <c r="B2243" s="1">
        <v>43603</v>
      </c>
      <c r="C2243">
        <v>7</v>
      </c>
      <c r="D2243" t="s">
        <v>22</v>
      </c>
      <c r="E2243" t="s">
        <v>95</v>
      </c>
      <c r="F2243" t="s">
        <v>136</v>
      </c>
      <c r="G2243">
        <v>94</v>
      </c>
      <c r="H2243">
        <v>94</v>
      </c>
      <c r="I2243">
        <v>93</v>
      </c>
      <c r="J2243" t="s">
        <v>81</v>
      </c>
      <c r="K2243" t="s">
        <v>64</v>
      </c>
      <c r="L2243" t="s">
        <v>81</v>
      </c>
      <c r="M2243" t="s">
        <v>66</v>
      </c>
      <c r="N2243" t="s">
        <v>231</v>
      </c>
      <c r="O2243" t="s">
        <v>66</v>
      </c>
      <c r="P2243" t="s">
        <v>115</v>
      </c>
      <c r="Q2243">
        <v>89</v>
      </c>
      <c r="R2243" t="s">
        <v>128</v>
      </c>
      <c r="S2243" t="e" vm="23">
        <f>_FV(-1,"54")</f>
        <v>#VALUE!</v>
      </c>
      <c r="T2243" t="s">
        <v>77</v>
      </c>
    </row>
    <row r="2244" spans="1:20" x14ac:dyDescent="0.3">
      <c r="A2244" t="s">
        <v>20</v>
      </c>
      <c r="B2244" s="1">
        <v>43603</v>
      </c>
      <c r="C2244">
        <v>8</v>
      </c>
      <c r="D2244" t="s">
        <v>136</v>
      </c>
      <c r="E2244" t="s">
        <v>22</v>
      </c>
      <c r="F2244" t="s">
        <v>136</v>
      </c>
      <c r="G2244">
        <v>94</v>
      </c>
      <c r="H2244">
        <v>94</v>
      </c>
      <c r="I2244">
        <v>94</v>
      </c>
      <c r="J2244" t="s">
        <v>81</v>
      </c>
      <c r="K2244" t="s">
        <v>81</v>
      </c>
      <c r="L2244" t="s">
        <v>81</v>
      </c>
      <c r="M2244" t="s">
        <v>130</v>
      </c>
      <c r="N2244" t="s">
        <v>66</v>
      </c>
      <c r="O2244" t="s">
        <v>190</v>
      </c>
      <c r="P2244" t="s">
        <v>174</v>
      </c>
      <c r="Q2244">
        <v>139</v>
      </c>
      <c r="R2244" t="s">
        <v>173</v>
      </c>
      <c r="S2244" t="e" vm="69">
        <f>_FV(-2,"65")</f>
        <v>#VALUE!</v>
      </c>
      <c r="T2244" t="s">
        <v>26</v>
      </c>
    </row>
    <row r="2245" spans="1:20" x14ac:dyDescent="0.3">
      <c r="A2245" t="s">
        <v>20</v>
      </c>
      <c r="B2245" s="1">
        <v>43603</v>
      </c>
      <c r="C2245">
        <v>9</v>
      </c>
      <c r="D2245" t="s">
        <v>87</v>
      </c>
      <c r="E2245" t="s">
        <v>136</v>
      </c>
      <c r="F2245" t="s">
        <v>87</v>
      </c>
      <c r="G2245">
        <v>94</v>
      </c>
      <c r="H2245">
        <v>94</v>
      </c>
      <c r="I2245">
        <v>94</v>
      </c>
      <c r="J2245" t="s">
        <v>99</v>
      </c>
      <c r="K2245" t="s">
        <v>81</v>
      </c>
      <c r="L2245" t="s">
        <v>99</v>
      </c>
      <c r="M2245" t="s">
        <v>227</v>
      </c>
      <c r="N2245" t="s">
        <v>227</v>
      </c>
      <c r="O2245" t="s">
        <v>130</v>
      </c>
      <c r="P2245" t="s">
        <v>174</v>
      </c>
      <c r="Q2245">
        <v>131</v>
      </c>
      <c r="R2245" t="s">
        <v>124</v>
      </c>
      <c r="S2245" t="e" vm="51">
        <f>_FV(-3,"22")</f>
        <v>#VALUE!</v>
      </c>
      <c r="T2245" t="s">
        <v>26</v>
      </c>
    </row>
    <row r="2246" spans="1:20" x14ac:dyDescent="0.3">
      <c r="A2246" t="s">
        <v>20</v>
      </c>
      <c r="B2246" s="1">
        <v>43603</v>
      </c>
      <c r="C2246">
        <v>10</v>
      </c>
      <c r="D2246" t="s">
        <v>22</v>
      </c>
      <c r="E2246" t="s">
        <v>79</v>
      </c>
      <c r="F2246" t="s">
        <v>63</v>
      </c>
      <c r="G2246">
        <v>94</v>
      </c>
      <c r="H2246">
        <v>94</v>
      </c>
      <c r="I2246">
        <v>94</v>
      </c>
      <c r="J2246" t="s">
        <v>64</v>
      </c>
      <c r="K2246" t="s">
        <v>64</v>
      </c>
      <c r="L2246" t="s">
        <v>99</v>
      </c>
      <c r="M2246" t="s">
        <v>137</v>
      </c>
      <c r="N2246" t="s">
        <v>137</v>
      </c>
      <c r="O2246" t="s">
        <v>227</v>
      </c>
      <c r="P2246" t="s">
        <v>133</v>
      </c>
      <c r="Q2246">
        <v>91</v>
      </c>
      <c r="R2246" t="s">
        <v>124</v>
      </c>
      <c r="S2246" t="s">
        <v>1517</v>
      </c>
      <c r="T2246" t="s">
        <v>26</v>
      </c>
    </row>
    <row r="2247" spans="1:20" x14ac:dyDescent="0.3">
      <c r="A2247" t="s">
        <v>20</v>
      </c>
      <c r="B2247" s="1">
        <v>43603</v>
      </c>
      <c r="C2247">
        <v>11</v>
      </c>
      <c r="D2247" t="s">
        <v>88</v>
      </c>
      <c r="E2247" t="s">
        <v>121</v>
      </c>
      <c r="F2247" t="s">
        <v>22</v>
      </c>
      <c r="G2247">
        <v>94</v>
      </c>
      <c r="H2247">
        <v>94</v>
      </c>
      <c r="I2247">
        <v>94</v>
      </c>
      <c r="J2247" t="s">
        <v>109</v>
      </c>
      <c r="K2247" t="s">
        <v>87</v>
      </c>
      <c r="L2247" t="s">
        <v>64</v>
      </c>
      <c r="M2247" t="s">
        <v>91</v>
      </c>
      <c r="N2247" t="s">
        <v>91</v>
      </c>
      <c r="O2247" t="s">
        <v>137</v>
      </c>
      <c r="P2247" t="s">
        <v>70</v>
      </c>
      <c r="Q2247">
        <v>133</v>
      </c>
      <c r="R2247" t="s">
        <v>176</v>
      </c>
      <c r="S2247" t="s">
        <v>1518</v>
      </c>
      <c r="T2247" t="s">
        <v>26</v>
      </c>
    </row>
    <row r="2248" spans="1:20" x14ac:dyDescent="0.3">
      <c r="A2248" t="s">
        <v>20</v>
      </c>
      <c r="B2248" s="1">
        <v>43603</v>
      </c>
      <c r="C2248">
        <v>13</v>
      </c>
      <c r="D2248" t="s">
        <v>156</v>
      </c>
      <c r="E2248" t="s">
        <v>333</v>
      </c>
      <c r="F2248" t="s">
        <v>72</v>
      </c>
      <c r="G2248">
        <v>88</v>
      </c>
      <c r="H2248">
        <v>89</v>
      </c>
      <c r="I2248">
        <v>85</v>
      </c>
      <c r="J2248" t="s">
        <v>80</v>
      </c>
      <c r="K2248" t="s">
        <v>63</v>
      </c>
      <c r="L2248" t="s">
        <v>28</v>
      </c>
      <c r="M2248" t="s">
        <v>276</v>
      </c>
      <c r="N2248" t="s">
        <v>329</v>
      </c>
      <c r="O2248" t="s">
        <v>312</v>
      </c>
      <c r="P2248" t="s">
        <v>111</v>
      </c>
      <c r="Q2248">
        <v>162</v>
      </c>
      <c r="R2248" t="s">
        <v>68</v>
      </c>
      <c r="S2248" t="s">
        <v>1519</v>
      </c>
      <c r="T2248" t="s">
        <v>76</v>
      </c>
    </row>
    <row r="2249" spans="1:20" x14ac:dyDescent="0.3">
      <c r="A2249" t="s">
        <v>20</v>
      </c>
      <c r="B2249" s="1">
        <v>43603</v>
      </c>
      <c r="C2249">
        <v>14</v>
      </c>
      <c r="D2249" t="s">
        <v>385</v>
      </c>
      <c r="E2249" t="s">
        <v>385</v>
      </c>
      <c r="F2249" t="s">
        <v>156</v>
      </c>
      <c r="G2249">
        <v>75</v>
      </c>
      <c r="H2249">
        <v>88</v>
      </c>
      <c r="I2249">
        <v>75</v>
      </c>
      <c r="J2249" t="s">
        <v>73</v>
      </c>
      <c r="K2249" t="s">
        <v>95</v>
      </c>
      <c r="L2249" t="s">
        <v>81</v>
      </c>
      <c r="M2249" t="s">
        <v>306</v>
      </c>
      <c r="N2249" t="s">
        <v>329</v>
      </c>
      <c r="O2249" t="s">
        <v>306</v>
      </c>
      <c r="P2249" t="s">
        <v>133</v>
      </c>
      <c r="Q2249">
        <v>43</v>
      </c>
      <c r="R2249" t="s">
        <v>101</v>
      </c>
      <c r="S2249" t="s">
        <v>1520</v>
      </c>
      <c r="T2249" t="s">
        <v>26</v>
      </c>
    </row>
    <row r="2250" spans="1:20" x14ac:dyDescent="0.3">
      <c r="A2250" t="s">
        <v>20</v>
      </c>
      <c r="B2250" s="1">
        <v>43603</v>
      </c>
      <c r="C2250">
        <v>15</v>
      </c>
      <c r="D2250" t="s">
        <v>215</v>
      </c>
      <c r="E2250" t="s">
        <v>48</v>
      </c>
      <c r="F2250" t="s">
        <v>206</v>
      </c>
      <c r="G2250">
        <v>69</v>
      </c>
      <c r="H2250">
        <v>75</v>
      </c>
      <c r="I2250">
        <v>67</v>
      </c>
      <c r="J2250" t="s">
        <v>100</v>
      </c>
      <c r="K2250" t="s">
        <v>63</v>
      </c>
      <c r="L2250" t="s">
        <v>44</v>
      </c>
      <c r="M2250" t="s">
        <v>188</v>
      </c>
      <c r="N2250" t="s">
        <v>312</v>
      </c>
      <c r="O2250" t="s">
        <v>188</v>
      </c>
      <c r="P2250" t="s">
        <v>97</v>
      </c>
      <c r="Q2250">
        <v>272</v>
      </c>
      <c r="R2250" t="s">
        <v>222</v>
      </c>
      <c r="S2250" t="s">
        <v>1521</v>
      </c>
      <c r="T2250" t="s">
        <v>26</v>
      </c>
    </row>
    <row r="2251" spans="1:20" x14ac:dyDescent="0.3">
      <c r="A2251" t="s">
        <v>20</v>
      </c>
      <c r="B2251" s="1">
        <v>43603</v>
      </c>
      <c r="C2251">
        <v>16</v>
      </c>
      <c r="D2251" t="s">
        <v>342</v>
      </c>
      <c r="E2251" t="s">
        <v>258</v>
      </c>
      <c r="F2251" t="s">
        <v>219</v>
      </c>
      <c r="G2251">
        <v>65</v>
      </c>
      <c r="H2251">
        <v>71</v>
      </c>
      <c r="I2251">
        <v>60</v>
      </c>
      <c r="J2251" t="s">
        <v>49</v>
      </c>
      <c r="K2251" t="s">
        <v>109</v>
      </c>
      <c r="L2251" t="s">
        <v>388</v>
      </c>
      <c r="M2251" t="s">
        <v>137</v>
      </c>
      <c r="N2251" t="s">
        <v>188</v>
      </c>
      <c r="O2251" t="s">
        <v>137</v>
      </c>
      <c r="P2251" t="s">
        <v>176</v>
      </c>
      <c r="Q2251">
        <v>235</v>
      </c>
      <c r="R2251" t="s">
        <v>207</v>
      </c>
      <c r="S2251" t="s">
        <v>1522</v>
      </c>
      <c r="T2251" t="s">
        <v>26</v>
      </c>
    </row>
    <row r="2252" spans="1:20" x14ac:dyDescent="0.3">
      <c r="A2252" t="s">
        <v>20</v>
      </c>
      <c r="B2252" s="1">
        <v>43604</v>
      </c>
      <c r="C2252">
        <v>22</v>
      </c>
      <c r="D2252" t="s">
        <v>108</v>
      </c>
      <c r="E2252" t="s">
        <v>229</v>
      </c>
      <c r="F2252" t="s">
        <v>71</v>
      </c>
      <c r="G2252">
        <v>92</v>
      </c>
      <c r="H2252">
        <v>92</v>
      </c>
      <c r="I2252">
        <v>79</v>
      </c>
      <c r="J2252" t="s">
        <v>22</v>
      </c>
      <c r="K2252" t="s">
        <v>79</v>
      </c>
      <c r="L2252" t="s">
        <v>361</v>
      </c>
      <c r="M2252" t="s">
        <v>190</v>
      </c>
      <c r="N2252" t="s">
        <v>190</v>
      </c>
      <c r="O2252" t="s">
        <v>39</v>
      </c>
      <c r="P2252" t="s">
        <v>111</v>
      </c>
      <c r="Q2252">
        <v>156</v>
      </c>
      <c r="R2252" t="s">
        <v>259</v>
      </c>
      <c r="S2252" s="2">
        <v>5082</v>
      </c>
      <c r="T2252" t="s">
        <v>147</v>
      </c>
    </row>
    <row r="2253" spans="1:20" x14ac:dyDescent="0.3">
      <c r="A2253" t="s">
        <v>20</v>
      </c>
      <c r="B2253" s="1">
        <v>43604</v>
      </c>
      <c r="C2253">
        <v>23</v>
      </c>
      <c r="D2253" t="s">
        <v>72</v>
      </c>
      <c r="E2253" t="s">
        <v>114</v>
      </c>
      <c r="F2253" t="s">
        <v>72</v>
      </c>
      <c r="G2253">
        <v>93</v>
      </c>
      <c r="H2253">
        <v>93</v>
      </c>
      <c r="I2253">
        <v>92</v>
      </c>
      <c r="J2253" t="s">
        <v>22</v>
      </c>
      <c r="K2253" t="s">
        <v>58</v>
      </c>
      <c r="L2253" t="s">
        <v>22</v>
      </c>
      <c r="M2253" t="s">
        <v>66</v>
      </c>
      <c r="N2253" t="s">
        <v>45</v>
      </c>
      <c r="O2253" t="s">
        <v>190</v>
      </c>
      <c r="P2253" t="s">
        <v>70</v>
      </c>
      <c r="Q2253">
        <v>164</v>
      </c>
      <c r="R2253" t="s">
        <v>147</v>
      </c>
      <c r="S2253" t="e" vm="75">
        <f>_FV(-2,"72")</f>
        <v>#VALUE!</v>
      </c>
      <c r="T2253" t="s">
        <v>270</v>
      </c>
    </row>
    <row r="2254" spans="1:20" x14ac:dyDescent="0.3">
      <c r="A2254" t="s">
        <v>20</v>
      </c>
      <c r="B2254" s="1">
        <v>43604</v>
      </c>
      <c r="C2254">
        <v>0</v>
      </c>
      <c r="D2254" t="s">
        <v>149</v>
      </c>
      <c r="E2254" t="s">
        <v>149</v>
      </c>
      <c r="F2254" t="s">
        <v>71</v>
      </c>
      <c r="G2254">
        <v>93</v>
      </c>
      <c r="H2254">
        <v>93</v>
      </c>
      <c r="I2254">
        <v>93</v>
      </c>
      <c r="J2254" t="s">
        <v>87</v>
      </c>
      <c r="K2254" t="s">
        <v>87</v>
      </c>
      <c r="L2254" t="s">
        <v>80</v>
      </c>
      <c r="M2254" t="s">
        <v>142</v>
      </c>
      <c r="N2254" t="s">
        <v>142</v>
      </c>
      <c r="O2254" t="s">
        <v>254</v>
      </c>
      <c r="P2254" t="s">
        <v>67</v>
      </c>
      <c r="Q2254">
        <v>146</v>
      </c>
      <c r="R2254" t="s">
        <v>134</v>
      </c>
      <c r="S2254" t="e" vm="19">
        <f>_FV(-3,"08")</f>
        <v>#VALUE!</v>
      </c>
      <c r="T2254" t="s">
        <v>26</v>
      </c>
    </row>
    <row r="2255" spans="1:20" x14ac:dyDescent="0.3">
      <c r="A2255" t="s">
        <v>20</v>
      </c>
      <c r="B2255" s="1">
        <v>43604</v>
      </c>
      <c r="C2255">
        <v>9</v>
      </c>
      <c r="D2255" t="s">
        <v>87</v>
      </c>
      <c r="E2255" t="s">
        <v>136</v>
      </c>
      <c r="F2255" t="s">
        <v>87</v>
      </c>
      <c r="G2255">
        <v>94</v>
      </c>
      <c r="H2255">
        <v>94</v>
      </c>
      <c r="I2255">
        <v>94</v>
      </c>
      <c r="J2255" t="s">
        <v>81</v>
      </c>
      <c r="K2255" t="s">
        <v>81</v>
      </c>
      <c r="L2255" t="s">
        <v>99</v>
      </c>
      <c r="M2255" t="s">
        <v>180</v>
      </c>
      <c r="N2255" t="s">
        <v>180</v>
      </c>
      <c r="O2255" t="s">
        <v>298</v>
      </c>
      <c r="P2255" t="s">
        <v>67</v>
      </c>
      <c r="Q2255">
        <v>159</v>
      </c>
      <c r="R2255" t="s">
        <v>128</v>
      </c>
      <c r="S2255" t="e" vm="52">
        <f>_FV(-2,"56")</f>
        <v>#VALUE!</v>
      </c>
      <c r="T2255" t="s">
        <v>26</v>
      </c>
    </row>
    <row r="2256" spans="1:20" x14ac:dyDescent="0.3">
      <c r="A2256" t="s">
        <v>20</v>
      </c>
      <c r="B2256" s="1">
        <v>43604</v>
      </c>
      <c r="C2256">
        <v>15</v>
      </c>
      <c r="D2256" t="s">
        <v>57</v>
      </c>
      <c r="E2256" t="s">
        <v>215</v>
      </c>
      <c r="F2256" t="s">
        <v>72</v>
      </c>
      <c r="G2256">
        <v>75</v>
      </c>
      <c r="H2256">
        <v>92</v>
      </c>
      <c r="I2256">
        <v>74</v>
      </c>
      <c r="J2256" t="s">
        <v>63</v>
      </c>
      <c r="K2256" t="s">
        <v>121</v>
      </c>
      <c r="L2256" t="s">
        <v>109</v>
      </c>
      <c r="M2256" t="s">
        <v>91</v>
      </c>
      <c r="N2256" t="s">
        <v>312</v>
      </c>
      <c r="O2256" t="s">
        <v>91</v>
      </c>
      <c r="P2256" t="s">
        <v>268</v>
      </c>
      <c r="Q2256">
        <v>163</v>
      </c>
      <c r="R2256" t="s">
        <v>207</v>
      </c>
      <c r="S2256" t="s">
        <v>1523</v>
      </c>
      <c r="T2256" t="s">
        <v>26</v>
      </c>
    </row>
    <row r="2257" spans="1:20" x14ac:dyDescent="0.3">
      <c r="A2257" t="s">
        <v>20</v>
      </c>
      <c r="B2257" s="1">
        <v>43604</v>
      </c>
      <c r="C2257">
        <v>10</v>
      </c>
      <c r="D2257" t="s">
        <v>79</v>
      </c>
      <c r="E2257" t="s">
        <v>79</v>
      </c>
      <c r="F2257" t="s">
        <v>87</v>
      </c>
      <c r="G2257">
        <v>94</v>
      </c>
      <c r="H2257">
        <v>94</v>
      </c>
      <c r="I2257">
        <v>94</v>
      </c>
      <c r="J2257" t="s">
        <v>64</v>
      </c>
      <c r="K2257" t="s">
        <v>64</v>
      </c>
      <c r="L2257" t="s">
        <v>81</v>
      </c>
      <c r="M2257" t="s">
        <v>123</v>
      </c>
      <c r="N2257" t="s">
        <v>123</v>
      </c>
      <c r="O2257" t="s">
        <v>180</v>
      </c>
      <c r="P2257" t="s">
        <v>105</v>
      </c>
      <c r="Q2257">
        <v>120</v>
      </c>
      <c r="R2257" t="s">
        <v>128</v>
      </c>
      <c r="S2257" t="s">
        <v>1524</v>
      </c>
      <c r="T2257" t="s">
        <v>26</v>
      </c>
    </row>
    <row r="2258" spans="1:20" x14ac:dyDescent="0.3">
      <c r="A2258" t="s">
        <v>20</v>
      </c>
      <c r="B2258" s="1">
        <v>43604</v>
      </c>
      <c r="C2258">
        <v>1</v>
      </c>
      <c r="D2258" t="s">
        <v>135</v>
      </c>
      <c r="E2258" t="s">
        <v>149</v>
      </c>
      <c r="F2258" t="s">
        <v>71</v>
      </c>
      <c r="G2258">
        <v>93</v>
      </c>
      <c r="H2258">
        <v>93</v>
      </c>
      <c r="I2258">
        <v>93</v>
      </c>
      <c r="J2258" t="s">
        <v>87</v>
      </c>
      <c r="K2258" t="s">
        <v>136</v>
      </c>
      <c r="L2258" t="s">
        <v>63</v>
      </c>
      <c r="M2258" t="s">
        <v>122</v>
      </c>
      <c r="N2258" t="s">
        <v>122</v>
      </c>
      <c r="O2258" t="s">
        <v>142</v>
      </c>
      <c r="P2258" t="s">
        <v>133</v>
      </c>
      <c r="Q2258">
        <v>154</v>
      </c>
      <c r="R2258" t="s">
        <v>97</v>
      </c>
      <c r="S2258" t="e" vm="35">
        <f>_FV(-2,"95")</f>
        <v>#VALUE!</v>
      </c>
      <c r="T2258" t="s">
        <v>26</v>
      </c>
    </row>
    <row r="2259" spans="1:20" x14ac:dyDescent="0.3">
      <c r="A2259" t="s">
        <v>20</v>
      </c>
      <c r="B2259" s="1">
        <v>43604</v>
      </c>
      <c r="C2259">
        <v>21</v>
      </c>
      <c r="D2259" t="s">
        <v>202</v>
      </c>
      <c r="E2259" t="s">
        <v>196</v>
      </c>
      <c r="F2259" t="s">
        <v>285</v>
      </c>
      <c r="G2259">
        <v>80</v>
      </c>
      <c r="H2259">
        <v>82</v>
      </c>
      <c r="I2259">
        <v>78</v>
      </c>
      <c r="J2259" t="s">
        <v>63</v>
      </c>
      <c r="K2259" t="s">
        <v>136</v>
      </c>
      <c r="L2259" t="s">
        <v>73</v>
      </c>
      <c r="M2259" t="s">
        <v>39</v>
      </c>
      <c r="N2259" t="s">
        <v>39</v>
      </c>
      <c r="O2259" t="s">
        <v>175</v>
      </c>
      <c r="P2259" t="s">
        <v>101</v>
      </c>
      <c r="Q2259">
        <v>194</v>
      </c>
      <c r="R2259" t="s">
        <v>259</v>
      </c>
      <c r="S2259" t="s">
        <v>1525</v>
      </c>
      <c r="T2259" t="s">
        <v>26</v>
      </c>
    </row>
    <row r="2260" spans="1:20" x14ac:dyDescent="0.3">
      <c r="A2260" t="s">
        <v>20</v>
      </c>
      <c r="B2260" s="1">
        <v>43604</v>
      </c>
      <c r="C2260">
        <v>20</v>
      </c>
      <c r="D2260" t="s">
        <v>302</v>
      </c>
      <c r="E2260" t="s">
        <v>186</v>
      </c>
      <c r="F2260" t="s">
        <v>302</v>
      </c>
      <c r="G2260">
        <v>79</v>
      </c>
      <c r="H2260">
        <v>79</v>
      </c>
      <c r="I2260">
        <v>74</v>
      </c>
      <c r="J2260" t="s">
        <v>80</v>
      </c>
      <c r="K2260" t="s">
        <v>22</v>
      </c>
      <c r="L2260" t="s">
        <v>99</v>
      </c>
      <c r="M2260" t="s">
        <v>175</v>
      </c>
      <c r="N2260" t="s">
        <v>175</v>
      </c>
      <c r="O2260" t="s">
        <v>172</v>
      </c>
      <c r="P2260" t="s">
        <v>271</v>
      </c>
      <c r="Q2260">
        <v>208</v>
      </c>
      <c r="R2260" t="s">
        <v>259</v>
      </c>
      <c r="S2260" t="s">
        <v>1526</v>
      </c>
      <c r="T2260" t="s">
        <v>26</v>
      </c>
    </row>
    <row r="2261" spans="1:20" x14ac:dyDescent="0.3">
      <c r="A2261" t="s">
        <v>20</v>
      </c>
      <c r="B2261" s="1">
        <v>43604</v>
      </c>
      <c r="C2261">
        <v>16</v>
      </c>
      <c r="D2261" t="s">
        <v>250</v>
      </c>
      <c r="E2261" t="s">
        <v>205</v>
      </c>
      <c r="F2261" t="s">
        <v>275</v>
      </c>
      <c r="G2261">
        <v>72</v>
      </c>
      <c r="H2261">
        <v>78</v>
      </c>
      <c r="I2261">
        <v>70</v>
      </c>
      <c r="J2261" t="s">
        <v>73</v>
      </c>
      <c r="K2261" t="s">
        <v>118</v>
      </c>
      <c r="L2261" t="s">
        <v>28</v>
      </c>
      <c r="M2261" t="s">
        <v>82</v>
      </c>
      <c r="N2261" t="s">
        <v>193</v>
      </c>
      <c r="O2261" t="s">
        <v>82</v>
      </c>
      <c r="P2261" t="s">
        <v>182</v>
      </c>
      <c r="Q2261">
        <v>200</v>
      </c>
      <c r="R2261" t="s">
        <v>212</v>
      </c>
      <c r="S2261" t="s">
        <v>1527</v>
      </c>
      <c r="T2261" t="s">
        <v>26</v>
      </c>
    </row>
    <row r="2262" spans="1:20" x14ac:dyDescent="0.3">
      <c r="A2262" t="s">
        <v>20</v>
      </c>
      <c r="B2262" s="1">
        <v>43604</v>
      </c>
      <c r="C2262">
        <v>14</v>
      </c>
      <c r="D2262" t="s">
        <v>114</v>
      </c>
      <c r="E2262" t="s">
        <v>229</v>
      </c>
      <c r="F2262" t="s">
        <v>71</v>
      </c>
      <c r="G2262">
        <v>92</v>
      </c>
      <c r="H2262">
        <v>92</v>
      </c>
      <c r="I2262">
        <v>79</v>
      </c>
      <c r="J2262" t="s">
        <v>22</v>
      </c>
      <c r="K2262" t="s">
        <v>79</v>
      </c>
      <c r="L2262" t="s">
        <v>119</v>
      </c>
      <c r="M2262" t="s">
        <v>312</v>
      </c>
      <c r="N2262" t="s">
        <v>306</v>
      </c>
      <c r="O2262" t="s">
        <v>311</v>
      </c>
      <c r="P2262" t="s">
        <v>97</v>
      </c>
      <c r="Q2262">
        <v>165</v>
      </c>
      <c r="R2262" t="s">
        <v>55</v>
      </c>
      <c r="S2262" t="s">
        <v>1528</v>
      </c>
      <c r="T2262" t="s">
        <v>68</v>
      </c>
    </row>
    <row r="2263" spans="1:20" x14ac:dyDescent="0.3">
      <c r="A2263" t="s">
        <v>20</v>
      </c>
      <c r="B2263" s="1">
        <v>43604</v>
      </c>
      <c r="C2263">
        <v>18</v>
      </c>
      <c r="D2263" t="s">
        <v>265</v>
      </c>
      <c r="E2263" t="s">
        <v>201</v>
      </c>
      <c r="F2263" t="s">
        <v>157</v>
      </c>
      <c r="G2263">
        <v>86</v>
      </c>
      <c r="H2263">
        <v>89</v>
      </c>
      <c r="I2263">
        <v>66</v>
      </c>
      <c r="J2263" t="s">
        <v>79</v>
      </c>
      <c r="K2263" t="s">
        <v>79</v>
      </c>
      <c r="L2263" t="s">
        <v>100</v>
      </c>
      <c r="M2263" t="s">
        <v>39</v>
      </c>
      <c r="N2263" t="s">
        <v>190</v>
      </c>
      <c r="O2263" t="s">
        <v>39</v>
      </c>
      <c r="P2263" t="s">
        <v>147</v>
      </c>
      <c r="Q2263">
        <v>217</v>
      </c>
      <c r="R2263" t="s">
        <v>93</v>
      </c>
      <c r="S2263" t="s">
        <v>1529</v>
      </c>
      <c r="T2263" t="s">
        <v>115</v>
      </c>
    </row>
    <row r="2264" spans="1:20" x14ac:dyDescent="0.3">
      <c r="A2264" t="s">
        <v>20</v>
      </c>
      <c r="B2264" s="1">
        <v>43604</v>
      </c>
      <c r="C2264">
        <v>17</v>
      </c>
      <c r="D2264" t="s">
        <v>208</v>
      </c>
      <c r="E2264" t="s">
        <v>201</v>
      </c>
      <c r="F2264" t="s">
        <v>261</v>
      </c>
      <c r="G2264">
        <v>68</v>
      </c>
      <c r="H2264">
        <v>74</v>
      </c>
      <c r="I2264">
        <v>66</v>
      </c>
      <c r="J2264" t="s">
        <v>28</v>
      </c>
      <c r="K2264" t="s">
        <v>88</v>
      </c>
      <c r="L2264" t="s">
        <v>89</v>
      </c>
      <c r="M2264" t="s">
        <v>181</v>
      </c>
      <c r="N2264" t="s">
        <v>82</v>
      </c>
      <c r="O2264" t="s">
        <v>181</v>
      </c>
      <c r="P2264" t="s">
        <v>30</v>
      </c>
      <c r="Q2264">
        <v>197</v>
      </c>
      <c r="R2264" t="s">
        <v>241</v>
      </c>
      <c r="S2264" t="s">
        <v>1530</v>
      </c>
      <c r="T2264" t="s">
        <v>26</v>
      </c>
    </row>
    <row r="2265" spans="1:20" x14ac:dyDescent="0.3">
      <c r="A2265" t="s">
        <v>20</v>
      </c>
      <c r="B2265" s="1">
        <v>43604</v>
      </c>
      <c r="C2265">
        <v>8</v>
      </c>
      <c r="D2265" t="s">
        <v>136</v>
      </c>
      <c r="E2265" t="s">
        <v>22</v>
      </c>
      <c r="F2265" t="s">
        <v>136</v>
      </c>
      <c r="G2265">
        <v>94</v>
      </c>
      <c r="H2265">
        <v>94</v>
      </c>
      <c r="I2265">
        <v>94</v>
      </c>
      <c r="J2265" t="s">
        <v>81</v>
      </c>
      <c r="K2265" t="s">
        <v>28</v>
      </c>
      <c r="L2265" t="s">
        <v>81</v>
      </c>
      <c r="M2265" t="s">
        <v>130</v>
      </c>
      <c r="N2265" t="s">
        <v>66</v>
      </c>
      <c r="O2265" t="s">
        <v>59</v>
      </c>
      <c r="P2265" t="s">
        <v>133</v>
      </c>
      <c r="Q2265">
        <v>141</v>
      </c>
      <c r="R2265" t="s">
        <v>101</v>
      </c>
      <c r="S2265" t="e" vm="97">
        <f>_FV(-3,"00")</f>
        <v>#VALUE!</v>
      </c>
      <c r="T2265" t="s">
        <v>26</v>
      </c>
    </row>
    <row r="2266" spans="1:20" x14ac:dyDescent="0.3">
      <c r="A2266" t="s">
        <v>20</v>
      </c>
      <c r="B2266" s="1">
        <v>43604</v>
      </c>
      <c r="C2266">
        <v>12</v>
      </c>
      <c r="D2266" t="s">
        <v>187</v>
      </c>
      <c r="E2266" t="s">
        <v>239</v>
      </c>
      <c r="F2266" t="s">
        <v>148</v>
      </c>
      <c r="G2266">
        <v>85</v>
      </c>
      <c r="H2266">
        <v>93</v>
      </c>
      <c r="I2266">
        <v>84</v>
      </c>
      <c r="J2266" t="s">
        <v>80</v>
      </c>
      <c r="K2266" t="s">
        <v>148</v>
      </c>
      <c r="L2266" t="s">
        <v>73</v>
      </c>
      <c r="M2266" t="s">
        <v>23</v>
      </c>
      <c r="N2266" t="s">
        <v>23</v>
      </c>
      <c r="O2266" t="s">
        <v>122</v>
      </c>
      <c r="P2266" t="s">
        <v>77</v>
      </c>
      <c r="Q2266">
        <v>160</v>
      </c>
      <c r="R2266" t="s">
        <v>440</v>
      </c>
      <c r="S2266" t="s">
        <v>1531</v>
      </c>
      <c r="T2266" t="s">
        <v>26</v>
      </c>
    </row>
    <row r="2267" spans="1:20" x14ac:dyDescent="0.3">
      <c r="A2267" t="s">
        <v>20</v>
      </c>
      <c r="B2267" s="1">
        <v>43604</v>
      </c>
      <c r="C2267">
        <v>2</v>
      </c>
      <c r="D2267" t="s">
        <v>121</v>
      </c>
      <c r="E2267" t="s">
        <v>135</v>
      </c>
      <c r="F2267" t="s">
        <v>118</v>
      </c>
      <c r="G2267">
        <v>93</v>
      </c>
      <c r="H2267">
        <v>93</v>
      </c>
      <c r="I2267">
        <v>93</v>
      </c>
      <c r="J2267" t="s">
        <v>109</v>
      </c>
      <c r="K2267" t="s">
        <v>87</v>
      </c>
      <c r="L2267" t="s">
        <v>73</v>
      </c>
      <c r="M2267" t="s">
        <v>328</v>
      </c>
      <c r="N2267" t="s">
        <v>188</v>
      </c>
      <c r="O2267" t="s">
        <v>122</v>
      </c>
      <c r="P2267" t="s">
        <v>111</v>
      </c>
      <c r="Q2267">
        <v>132</v>
      </c>
      <c r="R2267" t="s">
        <v>101</v>
      </c>
      <c r="S2267" t="e" vm="38">
        <f>_FV(-2,"98")</f>
        <v>#VALUE!</v>
      </c>
      <c r="T2267" t="s">
        <v>26</v>
      </c>
    </row>
    <row r="2268" spans="1:20" x14ac:dyDescent="0.3">
      <c r="A2268" t="s">
        <v>20</v>
      </c>
      <c r="B2268" s="1">
        <v>43604</v>
      </c>
      <c r="C2268">
        <v>3</v>
      </c>
      <c r="D2268" t="s">
        <v>62</v>
      </c>
      <c r="E2268" t="s">
        <v>121</v>
      </c>
      <c r="F2268" t="s">
        <v>62</v>
      </c>
      <c r="G2268">
        <v>93</v>
      </c>
      <c r="H2268">
        <v>93</v>
      </c>
      <c r="I2268">
        <v>93</v>
      </c>
      <c r="J2268" t="s">
        <v>119</v>
      </c>
      <c r="K2268" t="s">
        <v>109</v>
      </c>
      <c r="L2268" t="s">
        <v>119</v>
      </c>
      <c r="M2268" t="s">
        <v>142</v>
      </c>
      <c r="N2268" t="s">
        <v>328</v>
      </c>
      <c r="O2268" t="s">
        <v>142</v>
      </c>
      <c r="P2268" t="s">
        <v>174</v>
      </c>
      <c r="Q2268">
        <v>115</v>
      </c>
      <c r="R2268" t="s">
        <v>60</v>
      </c>
      <c r="S2268" t="e" vm="65">
        <f>_FV(-2,"89")</f>
        <v>#VALUE!</v>
      </c>
      <c r="T2268" t="s">
        <v>26</v>
      </c>
    </row>
    <row r="2269" spans="1:20" x14ac:dyDescent="0.3">
      <c r="A2269" t="s">
        <v>20</v>
      </c>
      <c r="B2269" s="1">
        <v>43604</v>
      </c>
      <c r="C2269">
        <v>4</v>
      </c>
      <c r="D2269" t="s">
        <v>58</v>
      </c>
      <c r="E2269" t="s">
        <v>62</v>
      </c>
      <c r="F2269" t="s">
        <v>58</v>
      </c>
      <c r="G2269">
        <v>93</v>
      </c>
      <c r="H2269">
        <v>93</v>
      </c>
      <c r="I2269">
        <v>93</v>
      </c>
      <c r="J2269" t="s">
        <v>64</v>
      </c>
      <c r="K2269" t="s">
        <v>65</v>
      </c>
      <c r="L2269" t="s">
        <v>64</v>
      </c>
      <c r="M2269" t="s">
        <v>254</v>
      </c>
      <c r="N2269" t="s">
        <v>142</v>
      </c>
      <c r="O2269" t="s">
        <v>254</v>
      </c>
      <c r="P2269" t="s">
        <v>70</v>
      </c>
      <c r="Q2269">
        <v>98</v>
      </c>
      <c r="R2269" t="s">
        <v>112</v>
      </c>
      <c r="S2269" t="e" vm="90">
        <f>_FV(-3,"13")</f>
        <v>#VALUE!</v>
      </c>
      <c r="T2269" t="s">
        <v>26</v>
      </c>
    </row>
    <row r="2270" spans="1:20" x14ac:dyDescent="0.3">
      <c r="A2270" t="s">
        <v>20</v>
      </c>
      <c r="B2270" s="1">
        <v>43604</v>
      </c>
      <c r="C2270">
        <v>5</v>
      </c>
      <c r="D2270" t="s">
        <v>58</v>
      </c>
      <c r="E2270" t="s">
        <v>95</v>
      </c>
      <c r="F2270" t="s">
        <v>79</v>
      </c>
      <c r="G2270">
        <v>94</v>
      </c>
      <c r="H2270">
        <v>94</v>
      </c>
      <c r="I2270">
        <v>93</v>
      </c>
      <c r="J2270" t="s">
        <v>64</v>
      </c>
      <c r="K2270" t="s">
        <v>119</v>
      </c>
      <c r="L2270" t="s">
        <v>64</v>
      </c>
      <c r="M2270" t="s">
        <v>130</v>
      </c>
      <c r="N2270" t="s">
        <v>254</v>
      </c>
      <c r="O2270" t="s">
        <v>190</v>
      </c>
      <c r="P2270" t="s">
        <v>105</v>
      </c>
      <c r="Q2270">
        <v>144</v>
      </c>
      <c r="R2270" t="s">
        <v>128</v>
      </c>
      <c r="S2270" t="e" vm="30">
        <f>_FV(-3,"36")</f>
        <v>#VALUE!</v>
      </c>
      <c r="T2270" t="s">
        <v>26</v>
      </c>
    </row>
    <row r="2271" spans="1:20" x14ac:dyDescent="0.3">
      <c r="A2271" t="s">
        <v>20</v>
      </c>
      <c r="B2271" s="1">
        <v>43604</v>
      </c>
      <c r="C2271">
        <v>11</v>
      </c>
      <c r="D2271" t="s">
        <v>148</v>
      </c>
      <c r="E2271" t="s">
        <v>148</v>
      </c>
      <c r="F2271" t="s">
        <v>79</v>
      </c>
      <c r="G2271">
        <v>93</v>
      </c>
      <c r="H2271">
        <v>94</v>
      </c>
      <c r="I2271">
        <v>93</v>
      </c>
      <c r="J2271" t="s">
        <v>80</v>
      </c>
      <c r="K2271" t="s">
        <v>80</v>
      </c>
      <c r="L2271" t="s">
        <v>64</v>
      </c>
      <c r="M2271" t="s">
        <v>122</v>
      </c>
      <c r="N2271" t="s">
        <v>122</v>
      </c>
      <c r="O2271" t="s">
        <v>123</v>
      </c>
      <c r="P2271" t="s">
        <v>115</v>
      </c>
      <c r="Q2271">
        <v>109</v>
      </c>
      <c r="R2271" t="s">
        <v>68</v>
      </c>
      <c r="S2271" t="s">
        <v>1532</v>
      </c>
      <c r="T2271" t="s">
        <v>26</v>
      </c>
    </row>
    <row r="2272" spans="1:20" x14ac:dyDescent="0.3">
      <c r="A2272" t="s">
        <v>20</v>
      </c>
      <c r="B2272" s="1">
        <v>43604</v>
      </c>
      <c r="C2272">
        <v>6</v>
      </c>
      <c r="D2272" t="s">
        <v>22</v>
      </c>
      <c r="E2272" t="s">
        <v>58</v>
      </c>
      <c r="F2272" t="s">
        <v>22</v>
      </c>
      <c r="G2272">
        <v>94</v>
      </c>
      <c r="H2272">
        <v>94</v>
      </c>
      <c r="I2272">
        <v>94</v>
      </c>
      <c r="J2272" t="s">
        <v>28</v>
      </c>
      <c r="K2272" t="s">
        <v>119</v>
      </c>
      <c r="L2272" t="s">
        <v>28</v>
      </c>
      <c r="M2272" t="s">
        <v>181</v>
      </c>
      <c r="N2272" t="s">
        <v>130</v>
      </c>
      <c r="O2272" t="s">
        <v>59</v>
      </c>
      <c r="P2272" t="s">
        <v>111</v>
      </c>
      <c r="Q2272">
        <v>94</v>
      </c>
      <c r="R2272" t="s">
        <v>128</v>
      </c>
      <c r="S2272" t="e" vm="57">
        <f>_FV(-3,"48")</f>
        <v>#VALUE!</v>
      </c>
      <c r="T2272" t="s">
        <v>26</v>
      </c>
    </row>
    <row r="2273" spans="1:20" x14ac:dyDescent="0.3">
      <c r="A2273" t="s">
        <v>20</v>
      </c>
      <c r="B2273" s="1">
        <v>43604</v>
      </c>
      <c r="C2273">
        <v>7</v>
      </c>
      <c r="D2273" t="s">
        <v>22</v>
      </c>
      <c r="E2273" t="s">
        <v>79</v>
      </c>
      <c r="F2273" t="s">
        <v>22</v>
      </c>
      <c r="G2273">
        <v>94</v>
      </c>
      <c r="H2273">
        <v>94</v>
      </c>
      <c r="I2273">
        <v>94</v>
      </c>
      <c r="J2273" t="s">
        <v>28</v>
      </c>
      <c r="K2273" t="s">
        <v>64</v>
      </c>
      <c r="L2273" t="s">
        <v>28</v>
      </c>
      <c r="M2273" t="s">
        <v>59</v>
      </c>
      <c r="N2273" t="s">
        <v>181</v>
      </c>
      <c r="O2273" t="s">
        <v>298</v>
      </c>
      <c r="P2273" t="s">
        <v>111</v>
      </c>
      <c r="Q2273">
        <v>128</v>
      </c>
      <c r="R2273" t="s">
        <v>176</v>
      </c>
      <c r="S2273" t="e" vm="72">
        <f>_FV(-3,"18")</f>
        <v>#VALUE!</v>
      </c>
      <c r="T2273" t="s">
        <v>26</v>
      </c>
    </row>
    <row r="2274" spans="1:20" x14ac:dyDescent="0.3">
      <c r="A2274" t="s">
        <v>20</v>
      </c>
      <c r="B2274" s="1">
        <v>43604</v>
      </c>
      <c r="C2274">
        <v>13</v>
      </c>
      <c r="D2274" t="s">
        <v>202</v>
      </c>
      <c r="E2274" t="s">
        <v>256</v>
      </c>
      <c r="F2274" t="s">
        <v>233</v>
      </c>
      <c r="G2274">
        <v>79</v>
      </c>
      <c r="H2274">
        <v>87</v>
      </c>
      <c r="I2274">
        <v>77</v>
      </c>
      <c r="J2274" t="s">
        <v>109</v>
      </c>
      <c r="K2274" t="s">
        <v>71</v>
      </c>
      <c r="L2274" t="s">
        <v>64</v>
      </c>
      <c r="M2274" t="s">
        <v>245</v>
      </c>
      <c r="N2274" t="s">
        <v>312</v>
      </c>
      <c r="O2274" t="s">
        <v>23</v>
      </c>
      <c r="P2274" t="s">
        <v>124</v>
      </c>
      <c r="Q2274">
        <v>153</v>
      </c>
      <c r="R2274" t="s">
        <v>440</v>
      </c>
      <c r="S2274" t="s">
        <v>1091</v>
      </c>
      <c r="T2274" t="s">
        <v>26</v>
      </c>
    </row>
    <row r="2275" spans="1:20" x14ac:dyDescent="0.3">
      <c r="A2275" t="s">
        <v>20</v>
      </c>
      <c r="B2275" s="1">
        <v>43604</v>
      </c>
      <c r="C2275">
        <v>19</v>
      </c>
      <c r="D2275" t="s">
        <v>196</v>
      </c>
      <c r="E2275" t="s">
        <v>215</v>
      </c>
      <c r="F2275" t="s">
        <v>265</v>
      </c>
      <c r="G2275">
        <v>74</v>
      </c>
      <c r="H2275">
        <v>86</v>
      </c>
      <c r="I2275">
        <v>72</v>
      </c>
      <c r="J2275" t="s">
        <v>89</v>
      </c>
      <c r="K2275" t="s">
        <v>88</v>
      </c>
      <c r="L2275" t="s">
        <v>89</v>
      </c>
      <c r="M2275" t="s">
        <v>172</v>
      </c>
      <c r="N2275" t="s">
        <v>39</v>
      </c>
      <c r="O2275" t="s">
        <v>172</v>
      </c>
      <c r="P2275" t="s">
        <v>222</v>
      </c>
      <c r="Q2275">
        <v>229</v>
      </c>
      <c r="R2275" t="s">
        <v>375</v>
      </c>
      <c r="S2275" t="s">
        <v>1533</v>
      </c>
      <c r="T2275" t="s">
        <v>26</v>
      </c>
    </row>
    <row r="2276" spans="1:20" x14ac:dyDescent="0.3">
      <c r="A2276" t="s">
        <v>20</v>
      </c>
      <c r="B2276" s="1">
        <v>43605</v>
      </c>
      <c r="C2276">
        <v>8</v>
      </c>
      <c r="D2276" t="s">
        <v>80</v>
      </c>
      <c r="E2276" t="s">
        <v>136</v>
      </c>
      <c r="F2276" t="s">
        <v>80</v>
      </c>
      <c r="G2276">
        <v>94</v>
      </c>
      <c r="H2276">
        <v>94</v>
      </c>
      <c r="I2276">
        <v>94</v>
      </c>
      <c r="J2276" t="s">
        <v>89</v>
      </c>
      <c r="K2276" t="s">
        <v>99</v>
      </c>
      <c r="L2276" t="s">
        <v>89</v>
      </c>
      <c r="M2276" t="s">
        <v>130</v>
      </c>
      <c r="N2276" t="s">
        <v>232</v>
      </c>
      <c r="O2276" t="s">
        <v>59</v>
      </c>
      <c r="P2276" t="s">
        <v>174</v>
      </c>
      <c r="Q2276">
        <v>63</v>
      </c>
      <c r="R2276" t="s">
        <v>86</v>
      </c>
      <c r="S2276" t="e" vm="51">
        <f>_FV(-2,"22")</f>
        <v>#VALUE!</v>
      </c>
      <c r="T2276" t="s">
        <v>76</v>
      </c>
    </row>
    <row r="2277" spans="1:20" x14ac:dyDescent="0.3">
      <c r="A2277" t="s">
        <v>20</v>
      </c>
      <c r="B2277" s="1">
        <v>43605</v>
      </c>
      <c r="C2277">
        <v>22</v>
      </c>
      <c r="D2277" t="s">
        <v>356</v>
      </c>
      <c r="E2277" t="s">
        <v>310</v>
      </c>
      <c r="F2277" t="s">
        <v>356</v>
      </c>
      <c r="G2277">
        <v>88</v>
      </c>
      <c r="H2277">
        <v>88</v>
      </c>
      <c r="I2277">
        <v>85</v>
      </c>
      <c r="J2277" t="s">
        <v>87</v>
      </c>
      <c r="K2277" t="s">
        <v>87</v>
      </c>
      <c r="L2277" t="s">
        <v>63</v>
      </c>
      <c r="M2277" t="s">
        <v>130</v>
      </c>
      <c r="N2277" t="s">
        <v>130</v>
      </c>
      <c r="O2277" t="s">
        <v>131</v>
      </c>
      <c r="P2277" t="s">
        <v>67</v>
      </c>
      <c r="Q2277">
        <v>159</v>
      </c>
      <c r="R2277" t="s">
        <v>112</v>
      </c>
      <c r="S2277" s="2">
        <v>8902</v>
      </c>
      <c r="T2277" t="s">
        <v>26</v>
      </c>
    </row>
    <row r="2278" spans="1:20" x14ac:dyDescent="0.3">
      <c r="A2278" t="s">
        <v>20</v>
      </c>
      <c r="B2278" s="1">
        <v>43605</v>
      </c>
      <c r="C2278">
        <v>21</v>
      </c>
      <c r="D2278" t="s">
        <v>310</v>
      </c>
      <c r="E2278" t="s">
        <v>279</v>
      </c>
      <c r="F2278" t="s">
        <v>310</v>
      </c>
      <c r="G2278">
        <v>85</v>
      </c>
      <c r="H2278">
        <v>85</v>
      </c>
      <c r="I2278">
        <v>82</v>
      </c>
      <c r="J2278" t="s">
        <v>87</v>
      </c>
      <c r="K2278" t="s">
        <v>22</v>
      </c>
      <c r="L2278" t="s">
        <v>80</v>
      </c>
      <c r="M2278" t="s">
        <v>52</v>
      </c>
      <c r="N2278" t="s">
        <v>52</v>
      </c>
      <c r="O2278" t="s">
        <v>750</v>
      </c>
      <c r="P2278" t="s">
        <v>67</v>
      </c>
      <c r="Q2278">
        <v>177</v>
      </c>
      <c r="R2278" t="s">
        <v>125</v>
      </c>
      <c r="S2278" t="s">
        <v>1534</v>
      </c>
      <c r="T2278" t="s">
        <v>26</v>
      </c>
    </row>
    <row r="2279" spans="1:20" x14ac:dyDescent="0.3">
      <c r="A2279" t="s">
        <v>20</v>
      </c>
      <c r="B2279" s="1">
        <v>43605</v>
      </c>
      <c r="C2279">
        <v>10</v>
      </c>
      <c r="D2279" t="s">
        <v>80</v>
      </c>
      <c r="E2279" t="s">
        <v>80</v>
      </c>
      <c r="F2279" t="s">
        <v>73</v>
      </c>
      <c r="G2279">
        <v>94</v>
      </c>
      <c r="H2279">
        <v>94</v>
      </c>
      <c r="I2279">
        <v>94</v>
      </c>
      <c r="J2279" t="s">
        <v>89</v>
      </c>
      <c r="K2279" t="s">
        <v>100</v>
      </c>
      <c r="L2279" t="s">
        <v>49</v>
      </c>
      <c r="M2279" t="s">
        <v>231</v>
      </c>
      <c r="N2279" t="s">
        <v>231</v>
      </c>
      <c r="O2279" t="s">
        <v>132</v>
      </c>
      <c r="P2279" t="s">
        <v>67</v>
      </c>
      <c r="Q2279">
        <v>106</v>
      </c>
      <c r="R2279" t="s">
        <v>77</v>
      </c>
      <c r="S2279" t="s">
        <v>1535</v>
      </c>
      <c r="T2279" t="s">
        <v>26</v>
      </c>
    </row>
    <row r="2280" spans="1:20" x14ac:dyDescent="0.3">
      <c r="A2280" t="s">
        <v>20</v>
      </c>
      <c r="B2280" s="1">
        <v>43605</v>
      </c>
      <c r="C2280">
        <v>16</v>
      </c>
      <c r="D2280" t="s">
        <v>195</v>
      </c>
      <c r="E2280" t="s">
        <v>202</v>
      </c>
      <c r="F2280" t="s">
        <v>108</v>
      </c>
      <c r="G2280">
        <v>82</v>
      </c>
      <c r="H2280">
        <v>92</v>
      </c>
      <c r="I2280">
        <v>82</v>
      </c>
      <c r="J2280" t="s">
        <v>136</v>
      </c>
      <c r="K2280" t="s">
        <v>71</v>
      </c>
      <c r="L2280" t="s">
        <v>87</v>
      </c>
      <c r="M2280" t="s">
        <v>227</v>
      </c>
      <c r="N2280" t="s">
        <v>90</v>
      </c>
      <c r="O2280" t="s">
        <v>227</v>
      </c>
      <c r="P2280" t="s">
        <v>112</v>
      </c>
      <c r="Q2280">
        <v>207</v>
      </c>
      <c r="R2280" t="s">
        <v>102</v>
      </c>
      <c r="S2280" t="s">
        <v>1267</v>
      </c>
      <c r="T2280" t="s">
        <v>26</v>
      </c>
    </row>
    <row r="2281" spans="1:20" x14ac:dyDescent="0.3">
      <c r="A2281" t="s">
        <v>20</v>
      </c>
      <c r="B2281" s="1">
        <v>43605</v>
      </c>
      <c r="C2281">
        <v>12</v>
      </c>
      <c r="D2281" t="s">
        <v>187</v>
      </c>
      <c r="E2281" t="s">
        <v>187</v>
      </c>
      <c r="F2281" t="s">
        <v>121</v>
      </c>
      <c r="G2281">
        <v>90</v>
      </c>
      <c r="H2281">
        <v>94</v>
      </c>
      <c r="I2281">
        <v>90</v>
      </c>
      <c r="J2281" t="s">
        <v>118</v>
      </c>
      <c r="K2281" t="s">
        <v>148</v>
      </c>
      <c r="L2281" t="s">
        <v>87</v>
      </c>
      <c r="M2281" t="s">
        <v>188</v>
      </c>
      <c r="N2281" t="s">
        <v>188</v>
      </c>
      <c r="O2281" t="s">
        <v>209</v>
      </c>
      <c r="P2281" t="s">
        <v>178</v>
      </c>
      <c r="Q2281">
        <v>143</v>
      </c>
      <c r="R2281" t="s">
        <v>97</v>
      </c>
      <c r="S2281" t="s">
        <v>1536</v>
      </c>
      <c r="T2281" t="s">
        <v>26</v>
      </c>
    </row>
    <row r="2282" spans="1:20" x14ac:dyDescent="0.3">
      <c r="A2282" t="s">
        <v>20</v>
      </c>
      <c r="B2282" s="1">
        <v>43605</v>
      </c>
      <c r="C2282">
        <v>20</v>
      </c>
      <c r="D2282" t="s">
        <v>239</v>
      </c>
      <c r="E2282" t="s">
        <v>229</v>
      </c>
      <c r="F2282" t="s">
        <v>239</v>
      </c>
      <c r="G2282">
        <v>82</v>
      </c>
      <c r="H2282">
        <v>83</v>
      </c>
      <c r="I2282">
        <v>80</v>
      </c>
      <c r="J2282" t="s">
        <v>80</v>
      </c>
      <c r="K2282" t="s">
        <v>79</v>
      </c>
      <c r="L2282" t="s">
        <v>73</v>
      </c>
      <c r="M2282" t="s">
        <v>120</v>
      </c>
      <c r="N2282" t="s">
        <v>53</v>
      </c>
      <c r="O2282" t="s">
        <v>38</v>
      </c>
      <c r="P2282" t="s">
        <v>176</v>
      </c>
      <c r="Q2282">
        <v>184</v>
      </c>
      <c r="R2282" t="s">
        <v>234</v>
      </c>
      <c r="S2282" t="s">
        <v>1537</v>
      </c>
      <c r="T2282" t="s">
        <v>26</v>
      </c>
    </row>
    <row r="2283" spans="1:20" x14ac:dyDescent="0.3">
      <c r="A2283" t="s">
        <v>20</v>
      </c>
      <c r="B2283" s="1">
        <v>43605</v>
      </c>
      <c r="C2283">
        <v>15</v>
      </c>
      <c r="D2283" t="s">
        <v>333</v>
      </c>
      <c r="E2283" t="s">
        <v>286</v>
      </c>
      <c r="F2283" t="s">
        <v>71</v>
      </c>
      <c r="G2283">
        <v>92</v>
      </c>
      <c r="H2283">
        <v>93</v>
      </c>
      <c r="I2283">
        <v>92</v>
      </c>
      <c r="J2283" t="s">
        <v>148</v>
      </c>
      <c r="K2283" t="s">
        <v>121</v>
      </c>
      <c r="L2283" t="s">
        <v>87</v>
      </c>
      <c r="M2283" t="s">
        <v>29</v>
      </c>
      <c r="N2283" t="s">
        <v>91</v>
      </c>
      <c r="O2283" t="s">
        <v>29</v>
      </c>
      <c r="P2283" t="s">
        <v>105</v>
      </c>
      <c r="Q2283">
        <v>229</v>
      </c>
      <c r="R2283" t="s">
        <v>86</v>
      </c>
      <c r="S2283" t="s">
        <v>1538</v>
      </c>
      <c r="T2283" t="s">
        <v>26</v>
      </c>
    </row>
    <row r="2284" spans="1:20" x14ac:dyDescent="0.3">
      <c r="A2284" t="s">
        <v>20</v>
      </c>
      <c r="B2284" s="1">
        <v>43605</v>
      </c>
      <c r="C2284">
        <v>18</v>
      </c>
      <c r="D2284" t="s">
        <v>285</v>
      </c>
      <c r="E2284" t="s">
        <v>385</v>
      </c>
      <c r="F2284" t="s">
        <v>286</v>
      </c>
      <c r="G2284">
        <v>89</v>
      </c>
      <c r="H2284">
        <v>91</v>
      </c>
      <c r="I2284">
        <v>79</v>
      </c>
      <c r="J2284" t="s">
        <v>149</v>
      </c>
      <c r="K2284" t="s">
        <v>149</v>
      </c>
      <c r="L2284" t="s">
        <v>87</v>
      </c>
      <c r="M2284" t="s">
        <v>140</v>
      </c>
      <c r="N2284" t="s">
        <v>190</v>
      </c>
      <c r="O2284" t="s">
        <v>140</v>
      </c>
      <c r="P2284" t="s">
        <v>92</v>
      </c>
      <c r="Q2284">
        <v>209</v>
      </c>
      <c r="R2284" t="s">
        <v>102</v>
      </c>
      <c r="S2284" t="s">
        <v>1539</v>
      </c>
      <c r="T2284" t="s">
        <v>77</v>
      </c>
    </row>
    <row r="2285" spans="1:20" x14ac:dyDescent="0.3">
      <c r="A2285" t="s">
        <v>20</v>
      </c>
      <c r="B2285" s="1">
        <v>43605</v>
      </c>
      <c r="C2285">
        <v>14</v>
      </c>
      <c r="D2285" t="s">
        <v>71</v>
      </c>
      <c r="E2285" t="s">
        <v>356</v>
      </c>
      <c r="F2285" t="s">
        <v>148</v>
      </c>
      <c r="G2285">
        <v>93</v>
      </c>
      <c r="H2285">
        <v>93</v>
      </c>
      <c r="I2285">
        <v>90</v>
      </c>
      <c r="J2285" t="s">
        <v>63</v>
      </c>
      <c r="K2285" t="s">
        <v>58</v>
      </c>
      <c r="L2285" t="s">
        <v>65</v>
      </c>
      <c r="M2285" t="s">
        <v>188</v>
      </c>
      <c r="N2285" t="s">
        <v>23</v>
      </c>
      <c r="O2285" t="s">
        <v>188</v>
      </c>
      <c r="P2285" t="s">
        <v>133</v>
      </c>
      <c r="Q2285">
        <v>16</v>
      </c>
      <c r="R2285" t="s">
        <v>222</v>
      </c>
      <c r="S2285" t="s">
        <v>1540</v>
      </c>
      <c r="T2285" t="s">
        <v>1541</v>
      </c>
    </row>
    <row r="2286" spans="1:20" x14ac:dyDescent="0.3">
      <c r="A2286" t="s">
        <v>20</v>
      </c>
      <c r="B2286" s="1">
        <v>43605</v>
      </c>
      <c r="C2286">
        <v>13</v>
      </c>
      <c r="D2286" t="s">
        <v>356</v>
      </c>
      <c r="E2286" t="s">
        <v>187</v>
      </c>
      <c r="F2286" t="s">
        <v>356</v>
      </c>
      <c r="G2286">
        <v>90</v>
      </c>
      <c r="H2286">
        <v>90</v>
      </c>
      <c r="I2286">
        <v>89</v>
      </c>
      <c r="J2286" t="s">
        <v>79</v>
      </c>
      <c r="K2286" t="s">
        <v>118</v>
      </c>
      <c r="L2286" t="s">
        <v>79</v>
      </c>
      <c r="M2286" t="s">
        <v>244</v>
      </c>
      <c r="N2286" t="s">
        <v>244</v>
      </c>
      <c r="O2286" t="s">
        <v>188</v>
      </c>
      <c r="P2286" t="s">
        <v>115</v>
      </c>
      <c r="Q2286">
        <v>144</v>
      </c>
      <c r="R2286" t="s">
        <v>24</v>
      </c>
      <c r="S2286" t="s">
        <v>1542</v>
      </c>
      <c r="T2286" t="s">
        <v>26</v>
      </c>
    </row>
    <row r="2287" spans="1:20" x14ac:dyDescent="0.3">
      <c r="A2287" t="s">
        <v>20</v>
      </c>
      <c r="B2287" s="1">
        <v>43605</v>
      </c>
      <c r="C2287">
        <v>4</v>
      </c>
      <c r="D2287" t="s">
        <v>88</v>
      </c>
      <c r="E2287" t="s">
        <v>118</v>
      </c>
      <c r="F2287" t="s">
        <v>88</v>
      </c>
      <c r="G2287">
        <v>94</v>
      </c>
      <c r="H2287">
        <v>94</v>
      </c>
      <c r="I2287">
        <v>94</v>
      </c>
      <c r="J2287" t="s">
        <v>109</v>
      </c>
      <c r="K2287" t="s">
        <v>80</v>
      </c>
      <c r="L2287" t="s">
        <v>73</v>
      </c>
      <c r="M2287" t="s">
        <v>29</v>
      </c>
      <c r="N2287" t="s">
        <v>328</v>
      </c>
      <c r="O2287" t="s">
        <v>142</v>
      </c>
      <c r="P2287" t="s">
        <v>174</v>
      </c>
      <c r="Q2287">
        <v>77</v>
      </c>
      <c r="R2287" t="s">
        <v>222</v>
      </c>
      <c r="S2287" t="e" vm="52">
        <f>_FV(-1,"56")</f>
        <v>#VALUE!</v>
      </c>
      <c r="T2287" t="s">
        <v>70</v>
      </c>
    </row>
    <row r="2288" spans="1:20" x14ac:dyDescent="0.3">
      <c r="A2288" t="s">
        <v>20</v>
      </c>
      <c r="B2288" s="1">
        <v>43605</v>
      </c>
      <c r="C2288">
        <v>23</v>
      </c>
      <c r="D2288" t="s">
        <v>114</v>
      </c>
      <c r="E2288" t="s">
        <v>356</v>
      </c>
      <c r="F2288" t="s">
        <v>114</v>
      </c>
      <c r="G2288">
        <v>91</v>
      </c>
      <c r="H2288">
        <v>91</v>
      </c>
      <c r="I2288">
        <v>88</v>
      </c>
      <c r="J2288" t="s">
        <v>22</v>
      </c>
      <c r="K2288" t="s">
        <v>79</v>
      </c>
      <c r="L2288" t="s">
        <v>87</v>
      </c>
      <c r="M2288" t="s">
        <v>231</v>
      </c>
      <c r="N2288" t="s">
        <v>231</v>
      </c>
      <c r="O2288" t="s">
        <v>130</v>
      </c>
      <c r="P2288" t="s">
        <v>70</v>
      </c>
      <c r="Q2288">
        <v>166</v>
      </c>
      <c r="R2288" t="s">
        <v>68</v>
      </c>
      <c r="S2288" t="e" vm="73">
        <f>_FV(-3,"47")</f>
        <v>#VALUE!</v>
      </c>
      <c r="T2288" t="s">
        <v>76</v>
      </c>
    </row>
    <row r="2289" spans="1:20" x14ac:dyDescent="0.3">
      <c r="A2289" t="s">
        <v>20</v>
      </c>
      <c r="B2289" s="1">
        <v>43605</v>
      </c>
      <c r="C2289">
        <v>9</v>
      </c>
      <c r="D2289" t="s">
        <v>80</v>
      </c>
      <c r="E2289" t="s">
        <v>63</v>
      </c>
      <c r="F2289" t="s">
        <v>109</v>
      </c>
      <c r="G2289">
        <v>94</v>
      </c>
      <c r="H2289">
        <v>94</v>
      </c>
      <c r="I2289">
        <v>94</v>
      </c>
      <c r="J2289" t="s">
        <v>89</v>
      </c>
      <c r="K2289" t="s">
        <v>100</v>
      </c>
      <c r="L2289" t="s">
        <v>49</v>
      </c>
      <c r="M2289" t="s">
        <v>45</v>
      </c>
      <c r="N2289" t="s">
        <v>45</v>
      </c>
      <c r="O2289" t="s">
        <v>130</v>
      </c>
      <c r="P2289" t="s">
        <v>174</v>
      </c>
      <c r="Q2289">
        <v>49</v>
      </c>
      <c r="R2289" t="s">
        <v>97</v>
      </c>
      <c r="S2289" t="e" vm="11">
        <f>_FV(-1,"66")</f>
        <v>#VALUE!</v>
      </c>
      <c r="T2289" t="s">
        <v>270</v>
      </c>
    </row>
    <row r="2290" spans="1:20" x14ac:dyDescent="0.3">
      <c r="A2290" t="s">
        <v>20</v>
      </c>
      <c r="B2290" s="1">
        <v>43605</v>
      </c>
      <c r="C2290">
        <v>5</v>
      </c>
      <c r="D2290" t="s">
        <v>88</v>
      </c>
      <c r="E2290" t="s">
        <v>118</v>
      </c>
      <c r="F2290" t="s">
        <v>62</v>
      </c>
      <c r="G2290">
        <v>94</v>
      </c>
      <c r="H2290">
        <v>94</v>
      </c>
      <c r="I2290">
        <v>94</v>
      </c>
      <c r="J2290" t="s">
        <v>109</v>
      </c>
      <c r="K2290" t="s">
        <v>80</v>
      </c>
      <c r="L2290" t="s">
        <v>73</v>
      </c>
      <c r="M2290" t="s">
        <v>180</v>
      </c>
      <c r="N2290" t="s">
        <v>29</v>
      </c>
      <c r="O2290" t="s">
        <v>180</v>
      </c>
      <c r="P2290" t="s">
        <v>83</v>
      </c>
      <c r="Q2290">
        <v>195</v>
      </c>
      <c r="R2290" t="s">
        <v>68</v>
      </c>
      <c r="S2290" t="e" vm="15">
        <f>_FV(-1,"16")</f>
        <v>#VALUE!</v>
      </c>
      <c r="T2290" t="s">
        <v>143</v>
      </c>
    </row>
    <row r="2291" spans="1:20" x14ac:dyDescent="0.3">
      <c r="A2291" t="s">
        <v>20</v>
      </c>
      <c r="B2291" s="1">
        <v>43605</v>
      </c>
      <c r="C2291">
        <v>7</v>
      </c>
      <c r="D2291" t="s">
        <v>136</v>
      </c>
      <c r="E2291" t="s">
        <v>95</v>
      </c>
      <c r="F2291" t="s">
        <v>87</v>
      </c>
      <c r="G2291">
        <v>94</v>
      </c>
      <c r="H2291">
        <v>94</v>
      </c>
      <c r="I2291">
        <v>94</v>
      </c>
      <c r="J2291" t="s">
        <v>99</v>
      </c>
      <c r="K2291" t="s">
        <v>119</v>
      </c>
      <c r="L2291" t="s">
        <v>100</v>
      </c>
      <c r="M2291" t="s">
        <v>181</v>
      </c>
      <c r="N2291" t="s">
        <v>66</v>
      </c>
      <c r="O2291" t="s">
        <v>181</v>
      </c>
      <c r="P2291" t="s">
        <v>70</v>
      </c>
      <c r="Q2291">
        <v>135</v>
      </c>
      <c r="R2291" t="s">
        <v>151</v>
      </c>
      <c r="S2291" t="e" vm="51">
        <f>_FV(-1,"22")</f>
        <v>#VALUE!</v>
      </c>
      <c r="T2291" t="s">
        <v>270</v>
      </c>
    </row>
    <row r="2292" spans="1:20" x14ac:dyDescent="0.3">
      <c r="A2292" t="s">
        <v>20</v>
      </c>
      <c r="B2292" s="1">
        <v>43605</v>
      </c>
      <c r="C2292">
        <v>6</v>
      </c>
      <c r="D2292" t="s">
        <v>58</v>
      </c>
      <c r="E2292" t="s">
        <v>148</v>
      </c>
      <c r="F2292" t="s">
        <v>22</v>
      </c>
      <c r="G2292">
        <v>94</v>
      </c>
      <c r="H2292">
        <v>94</v>
      </c>
      <c r="I2292">
        <v>93</v>
      </c>
      <c r="J2292" t="s">
        <v>64</v>
      </c>
      <c r="K2292" t="s">
        <v>63</v>
      </c>
      <c r="L2292" t="s">
        <v>99</v>
      </c>
      <c r="M2292" t="s">
        <v>232</v>
      </c>
      <c r="N2292" t="s">
        <v>150</v>
      </c>
      <c r="O2292" t="s">
        <v>232</v>
      </c>
      <c r="P2292" t="s">
        <v>83</v>
      </c>
      <c r="Q2292">
        <v>201</v>
      </c>
      <c r="R2292" t="s">
        <v>241</v>
      </c>
      <c r="S2292" t="e" vm="71">
        <f>_FV(0,"79")</f>
        <v>#VALUE!</v>
      </c>
      <c r="T2292" t="s">
        <v>125</v>
      </c>
    </row>
    <row r="2293" spans="1:20" x14ac:dyDescent="0.3">
      <c r="A2293" t="s">
        <v>20</v>
      </c>
      <c r="B2293" s="1">
        <v>43605</v>
      </c>
      <c r="C2293">
        <v>0</v>
      </c>
      <c r="D2293" t="s">
        <v>72</v>
      </c>
      <c r="E2293" t="s">
        <v>72</v>
      </c>
      <c r="F2293" t="s">
        <v>107</v>
      </c>
      <c r="G2293">
        <v>93</v>
      </c>
      <c r="H2293">
        <v>93</v>
      </c>
      <c r="I2293">
        <v>93</v>
      </c>
      <c r="J2293" t="s">
        <v>22</v>
      </c>
      <c r="K2293" t="s">
        <v>22</v>
      </c>
      <c r="L2293" t="s">
        <v>136</v>
      </c>
      <c r="M2293" t="s">
        <v>96</v>
      </c>
      <c r="N2293" t="s">
        <v>96</v>
      </c>
      <c r="O2293" t="s">
        <v>66</v>
      </c>
      <c r="P2293" t="s">
        <v>83</v>
      </c>
      <c r="Q2293">
        <v>141</v>
      </c>
      <c r="R2293" t="s">
        <v>104</v>
      </c>
      <c r="S2293" t="e" vm="23">
        <f>_FV(-2,"54")</f>
        <v>#VALUE!</v>
      </c>
      <c r="T2293" t="s">
        <v>26</v>
      </c>
    </row>
    <row r="2294" spans="1:20" x14ac:dyDescent="0.3">
      <c r="A2294" t="s">
        <v>20</v>
      </c>
      <c r="B2294" s="1">
        <v>43605</v>
      </c>
      <c r="C2294">
        <v>1</v>
      </c>
      <c r="D2294" t="s">
        <v>121</v>
      </c>
      <c r="E2294" t="s">
        <v>72</v>
      </c>
      <c r="F2294" t="s">
        <v>121</v>
      </c>
      <c r="G2294">
        <v>93</v>
      </c>
      <c r="H2294">
        <v>93</v>
      </c>
      <c r="I2294">
        <v>92</v>
      </c>
      <c r="J2294" t="s">
        <v>109</v>
      </c>
      <c r="K2294" t="s">
        <v>22</v>
      </c>
      <c r="L2294" t="s">
        <v>109</v>
      </c>
      <c r="M2294" t="s">
        <v>122</v>
      </c>
      <c r="N2294" t="s">
        <v>122</v>
      </c>
      <c r="O2294" t="s">
        <v>96</v>
      </c>
      <c r="P2294" t="s">
        <v>111</v>
      </c>
      <c r="Q2294">
        <v>130</v>
      </c>
      <c r="R2294" t="s">
        <v>271</v>
      </c>
      <c r="S2294" t="e" vm="85">
        <f>_FV(-2,"45")</f>
        <v>#VALUE!</v>
      </c>
      <c r="T2294" t="s">
        <v>26</v>
      </c>
    </row>
    <row r="2295" spans="1:20" x14ac:dyDescent="0.3">
      <c r="A2295" t="s">
        <v>20</v>
      </c>
      <c r="B2295" s="1">
        <v>43605</v>
      </c>
      <c r="C2295">
        <v>2</v>
      </c>
      <c r="D2295" t="s">
        <v>121</v>
      </c>
      <c r="E2295" t="s">
        <v>71</v>
      </c>
      <c r="F2295" t="s">
        <v>148</v>
      </c>
      <c r="G2295">
        <v>93</v>
      </c>
      <c r="H2295">
        <v>93</v>
      </c>
      <c r="I2295">
        <v>93</v>
      </c>
      <c r="J2295" t="s">
        <v>80</v>
      </c>
      <c r="K2295" t="s">
        <v>63</v>
      </c>
      <c r="L2295" t="s">
        <v>109</v>
      </c>
      <c r="M2295" t="s">
        <v>328</v>
      </c>
      <c r="N2295" t="s">
        <v>328</v>
      </c>
      <c r="O2295" t="s">
        <v>122</v>
      </c>
      <c r="P2295" t="s">
        <v>115</v>
      </c>
      <c r="Q2295">
        <v>122</v>
      </c>
      <c r="R2295" t="s">
        <v>86</v>
      </c>
      <c r="S2295" t="e" vm="70">
        <f>_FV(-1,"80")</f>
        <v>#VALUE!</v>
      </c>
      <c r="T2295" t="s">
        <v>26</v>
      </c>
    </row>
    <row r="2296" spans="1:20" x14ac:dyDescent="0.3">
      <c r="A2296" t="s">
        <v>20</v>
      </c>
      <c r="B2296" s="1">
        <v>43605</v>
      </c>
      <c r="C2296">
        <v>3</v>
      </c>
      <c r="D2296" t="s">
        <v>118</v>
      </c>
      <c r="E2296" t="s">
        <v>121</v>
      </c>
      <c r="F2296" t="s">
        <v>118</v>
      </c>
      <c r="G2296">
        <v>94</v>
      </c>
      <c r="H2296">
        <v>94</v>
      </c>
      <c r="I2296">
        <v>93</v>
      </c>
      <c r="J2296" t="s">
        <v>109</v>
      </c>
      <c r="K2296" t="s">
        <v>80</v>
      </c>
      <c r="L2296" t="s">
        <v>109</v>
      </c>
      <c r="M2296" t="s">
        <v>328</v>
      </c>
      <c r="N2296" t="s">
        <v>91</v>
      </c>
      <c r="O2296" t="s">
        <v>328</v>
      </c>
      <c r="P2296" t="s">
        <v>268</v>
      </c>
      <c r="Q2296">
        <v>130</v>
      </c>
      <c r="R2296" t="s">
        <v>68</v>
      </c>
      <c r="S2296" t="e" vm="67">
        <f>_FV(-1,"84")</f>
        <v>#VALUE!</v>
      </c>
      <c r="T2296" t="s">
        <v>67</v>
      </c>
    </row>
    <row r="2297" spans="1:20" x14ac:dyDescent="0.3">
      <c r="A2297" t="s">
        <v>20</v>
      </c>
      <c r="B2297" s="1">
        <v>43605</v>
      </c>
      <c r="C2297">
        <v>11</v>
      </c>
      <c r="D2297" t="s">
        <v>71</v>
      </c>
      <c r="E2297" t="s">
        <v>71</v>
      </c>
      <c r="F2297" t="s">
        <v>80</v>
      </c>
      <c r="G2297">
        <v>94</v>
      </c>
      <c r="H2297">
        <v>95</v>
      </c>
      <c r="I2297">
        <v>94</v>
      </c>
      <c r="J2297" t="s">
        <v>22</v>
      </c>
      <c r="K2297" t="s">
        <v>22</v>
      </c>
      <c r="L2297" t="s">
        <v>100</v>
      </c>
      <c r="M2297" t="s">
        <v>209</v>
      </c>
      <c r="N2297" t="s">
        <v>209</v>
      </c>
      <c r="O2297" t="s">
        <v>231</v>
      </c>
      <c r="P2297" t="s">
        <v>111</v>
      </c>
      <c r="Q2297">
        <v>31</v>
      </c>
      <c r="R2297" t="s">
        <v>128</v>
      </c>
      <c r="S2297" t="s">
        <v>1543</v>
      </c>
      <c r="T2297" t="s">
        <v>174</v>
      </c>
    </row>
    <row r="2298" spans="1:20" x14ac:dyDescent="0.3">
      <c r="A2298" t="s">
        <v>20</v>
      </c>
      <c r="B2298" s="1">
        <v>43605</v>
      </c>
      <c r="C2298">
        <v>17</v>
      </c>
      <c r="D2298" t="s">
        <v>185</v>
      </c>
      <c r="E2298" t="s">
        <v>275</v>
      </c>
      <c r="F2298" t="s">
        <v>195</v>
      </c>
      <c r="G2298">
        <v>79</v>
      </c>
      <c r="H2298">
        <v>83</v>
      </c>
      <c r="I2298">
        <v>78</v>
      </c>
      <c r="J2298" t="s">
        <v>22</v>
      </c>
      <c r="K2298" t="s">
        <v>121</v>
      </c>
      <c r="L2298" t="s">
        <v>63</v>
      </c>
      <c r="M2298" t="s">
        <v>59</v>
      </c>
      <c r="N2298" t="s">
        <v>227</v>
      </c>
      <c r="O2298" t="s">
        <v>59</v>
      </c>
      <c r="P2298" t="s">
        <v>112</v>
      </c>
      <c r="Q2298">
        <v>216</v>
      </c>
      <c r="R2298" t="s">
        <v>168</v>
      </c>
      <c r="S2298" t="s">
        <v>1544</v>
      </c>
      <c r="T2298" t="s">
        <v>26</v>
      </c>
    </row>
    <row r="2299" spans="1:20" x14ac:dyDescent="0.3">
      <c r="A2299" t="s">
        <v>20</v>
      </c>
      <c r="B2299" s="1">
        <v>43605</v>
      </c>
      <c r="C2299">
        <v>19</v>
      </c>
      <c r="D2299" t="s">
        <v>202</v>
      </c>
      <c r="E2299" t="s">
        <v>302</v>
      </c>
      <c r="F2299" t="s">
        <v>265</v>
      </c>
      <c r="G2299">
        <v>81</v>
      </c>
      <c r="H2299">
        <v>88</v>
      </c>
      <c r="I2299">
        <v>79</v>
      </c>
      <c r="J2299" t="s">
        <v>136</v>
      </c>
      <c r="K2299" t="s">
        <v>62</v>
      </c>
      <c r="L2299" t="s">
        <v>109</v>
      </c>
      <c r="M2299" t="s">
        <v>120</v>
      </c>
      <c r="N2299" t="s">
        <v>140</v>
      </c>
      <c r="O2299" t="s">
        <v>162</v>
      </c>
      <c r="P2299" t="s">
        <v>24</v>
      </c>
      <c r="Q2299">
        <v>200</v>
      </c>
      <c r="R2299" t="s">
        <v>234</v>
      </c>
      <c r="S2299" t="s">
        <v>1545</v>
      </c>
      <c r="T2299" t="s">
        <v>270</v>
      </c>
    </row>
    <row r="2300" spans="1:20" x14ac:dyDescent="0.3">
      <c r="A2300" t="s">
        <v>20</v>
      </c>
      <c r="B2300" s="1">
        <v>43606</v>
      </c>
      <c r="C2300">
        <v>4</v>
      </c>
      <c r="D2300" t="s">
        <v>121</v>
      </c>
      <c r="E2300" t="s">
        <v>71</v>
      </c>
      <c r="F2300" t="s">
        <v>121</v>
      </c>
      <c r="G2300">
        <v>94</v>
      </c>
      <c r="H2300">
        <v>94</v>
      </c>
      <c r="I2300">
        <v>93</v>
      </c>
      <c r="J2300" t="s">
        <v>63</v>
      </c>
      <c r="K2300" t="s">
        <v>87</v>
      </c>
      <c r="L2300" t="s">
        <v>80</v>
      </c>
      <c r="M2300" t="s">
        <v>328</v>
      </c>
      <c r="N2300" t="s">
        <v>193</v>
      </c>
      <c r="O2300" t="s">
        <v>328</v>
      </c>
      <c r="P2300" t="s">
        <v>76</v>
      </c>
      <c r="Q2300">
        <v>87</v>
      </c>
      <c r="R2300" t="s">
        <v>112</v>
      </c>
      <c r="S2300" t="e" vm="63">
        <f>_FV(-2,"11")</f>
        <v>#VALUE!</v>
      </c>
      <c r="T2300" t="s">
        <v>86</v>
      </c>
    </row>
    <row r="2301" spans="1:20" x14ac:dyDescent="0.3">
      <c r="A2301" t="s">
        <v>20</v>
      </c>
      <c r="B2301" s="1">
        <v>43606</v>
      </c>
      <c r="C2301">
        <v>12</v>
      </c>
      <c r="D2301" t="s">
        <v>272</v>
      </c>
      <c r="E2301" t="s">
        <v>156</v>
      </c>
      <c r="F2301" t="s">
        <v>22</v>
      </c>
      <c r="G2301">
        <v>93</v>
      </c>
      <c r="H2301">
        <v>95</v>
      </c>
      <c r="I2301">
        <v>93</v>
      </c>
      <c r="J2301" t="s">
        <v>62</v>
      </c>
      <c r="K2301" t="s">
        <v>148</v>
      </c>
      <c r="L2301" t="s">
        <v>64</v>
      </c>
      <c r="M2301" t="s">
        <v>23</v>
      </c>
      <c r="N2301" t="s">
        <v>23</v>
      </c>
      <c r="O2301" t="s">
        <v>91</v>
      </c>
      <c r="P2301" t="s">
        <v>268</v>
      </c>
      <c r="Q2301">
        <v>98</v>
      </c>
      <c r="R2301" t="s">
        <v>112</v>
      </c>
      <c r="S2301" t="s">
        <v>1546</v>
      </c>
      <c r="T2301" t="s">
        <v>26</v>
      </c>
    </row>
    <row r="2302" spans="1:20" x14ac:dyDescent="0.3">
      <c r="A2302" t="s">
        <v>20</v>
      </c>
      <c r="B2302" s="1">
        <v>43606</v>
      </c>
      <c r="C2302">
        <v>6</v>
      </c>
      <c r="D2302" t="s">
        <v>80</v>
      </c>
      <c r="E2302" t="s">
        <v>63</v>
      </c>
      <c r="F2302" t="s">
        <v>65</v>
      </c>
      <c r="G2302">
        <v>95</v>
      </c>
      <c r="H2302">
        <v>95</v>
      </c>
      <c r="I2302">
        <v>95</v>
      </c>
      <c r="J2302" t="s">
        <v>99</v>
      </c>
      <c r="K2302" t="s">
        <v>99</v>
      </c>
      <c r="L2302" t="s">
        <v>36</v>
      </c>
      <c r="M2302" t="s">
        <v>254</v>
      </c>
      <c r="N2302" t="s">
        <v>328</v>
      </c>
      <c r="O2302" t="s">
        <v>254</v>
      </c>
      <c r="P2302" t="s">
        <v>174</v>
      </c>
      <c r="Q2302">
        <v>284</v>
      </c>
      <c r="R2302" t="s">
        <v>240</v>
      </c>
      <c r="S2302" t="e" vm="3">
        <f>_FV(-1,"15")</f>
        <v>#VALUE!</v>
      </c>
      <c r="T2302" t="s">
        <v>143</v>
      </c>
    </row>
    <row r="2303" spans="1:20" x14ac:dyDescent="0.3">
      <c r="A2303" t="s">
        <v>20</v>
      </c>
      <c r="B2303" s="1">
        <v>43606</v>
      </c>
      <c r="C2303">
        <v>3</v>
      </c>
      <c r="D2303" t="s">
        <v>121</v>
      </c>
      <c r="E2303" t="s">
        <v>121</v>
      </c>
      <c r="F2303" t="s">
        <v>148</v>
      </c>
      <c r="G2303">
        <v>93</v>
      </c>
      <c r="H2303">
        <v>93</v>
      </c>
      <c r="I2303">
        <v>93</v>
      </c>
      <c r="J2303" t="s">
        <v>80</v>
      </c>
      <c r="K2303" t="s">
        <v>80</v>
      </c>
      <c r="L2303" t="s">
        <v>109</v>
      </c>
      <c r="M2303" t="s">
        <v>328</v>
      </c>
      <c r="N2303" t="s">
        <v>193</v>
      </c>
      <c r="O2303" t="s">
        <v>141</v>
      </c>
      <c r="P2303" t="s">
        <v>111</v>
      </c>
      <c r="Q2303">
        <v>124</v>
      </c>
      <c r="R2303" t="s">
        <v>134</v>
      </c>
      <c r="S2303" t="e" vm="52">
        <f>_FV(-2,"56")</f>
        <v>#VALUE!</v>
      </c>
      <c r="T2303" t="s">
        <v>26</v>
      </c>
    </row>
    <row r="2304" spans="1:20" x14ac:dyDescent="0.3">
      <c r="A2304" t="s">
        <v>20</v>
      </c>
      <c r="B2304" s="1">
        <v>43606</v>
      </c>
      <c r="C2304">
        <v>7</v>
      </c>
      <c r="D2304" t="s">
        <v>63</v>
      </c>
      <c r="E2304" t="s">
        <v>63</v>
      </c>
      <c r="F2304" t="s">
        <v>80</v>
      </c>
      <c r="G2304">
        <v>95</v>
      </c>
      <c r="H2304">
        <v>95</v>
      </c>
      <c r="I2304">
        <v>95</v>
      </c>
      <c r="J2304" t="s">
        <v>99</v>
      </c>
      <c r="K2304" t="s">
        <v>81</v>
      </c>
      <c r="L2304" t="s">
        <v>100</v>
      </c>
      <c r="M2304" t="s">
        <v>132</v>
      </c>
      <c r="N2304" t="s">
        <v>254</v>
      </c>
      <c r="O2304" t="s">
        <v>132</v>
      </c>
      <c r="P2304" t="s">
        <v>76</v>
      </c>
      <c r="Q2304">
        <v>70</v>
      </c>
      <c r="R2304" t="s">
        <v>268</v>
      </c>
      <c r="S2304" t="e" vm="40">
        <f>_FV(-1,"86")</f>
        <v>#VALUE!</v>
      </c>
      <c r="T2304" t="s">
        <v>270</v>
      </c>
    </row>
    <row r="2305" spans="1:20" x14ac:dyDescent="0.3">
      <c r="A2305" t="s">
        <v>20</v>
      </c>
      <c r="B2305" s="1">
        <v>43606</v>
      </c>
      <c r="C2305">
        <v>14</v>
      </c>
      <c r="D2305" t="s">
        <v>204</v>
      </c>
      <c r="E2305" t="s">
        <v>335</v>
      </c>
      <c r="F2305" t="s">
        <v>281</v>
      </c>
      <c r="G2305">
        <v>70</v>
      </c>
      <c r="H2305">
        <v>76</v>
      </c>
      <c r="I2305">
        <v>68</v>
      </c>
      <c r="J2305" t="s">
        <v>36</v>
      </c>
      <c r="K2305" t="s">
        <v>58</v>
      </c>
      <c r="L2305" t="s">
        <v>36</v>
      </c>
      <c r="M2305" t="s">
        <v>23</v>
      </c>
      <c r="N2305" t="s">
        <v>311</v>
      </c>
      <c r="O2305" t="s">
        <v>23</v>
      </c>
      <c r="P2305" t="s">
        <v>83</v>
      </c>
      <c r="Q2305">
        <v>328</v>
      </c>
      <c r="R2305" t="s">
        <v>127</v>
      </c>
      <c r="S2305" t="s">
        <v>1547</v>
      </c>
      <c r="T2305" t="s">
        <v>26</v>
      </c>
    </row>
    <row r="2306" spans="1:20" x14ac:dyDescent="0.3">
      <c r="A2306" t="s">
        <v>20</v>
      </c>
      <c r="B2306" s="1">
        <v>43606</v>
      </c>
      <c r="C2306">
        <v>15</v>
      </c>
      <c r="D2306" t="s">
        <v>201</v>
      </c>
      <c r="E2306" t="s">
        <v>220</v>
      </c>
      <c r="F2306" t="s">
        <v>204</v>
      </c>
      <c r="G2306">
        <v>66</v>
      </c>
      <c r="H2306">
        <v>73</v>
      </c>
      <c r="I2306">
        <v>63</v>
      </c>
      <c r="J2306" t="s">
        <v>119</v>
      </c>
      <c r="K2306" t="s">
        <v>58</v>
      </c>
      <c r="L2306" t="s">
        <v>361</v>
      </c>
      <c r="M2306" t="s">
        <v>244</v>
      </c>
      <c r="N2306" t="s">
        <v>245</v>
      </c>
      <c r="O2306" t="s">
        <v>244</v>
      </c>
      <c r="P2306" t="s">
        <v>176</v>
      </c>
      <c r="Q2306">
        <v>202</v>
      </c>
      <c r="R2306" t="s">
        <v>84</v>
      </c>
      <c r="S2306" t="s">
        <v>1548</v>
      </c>
      <c r="T2306" t="s">
        <v>26</v>
      </c>
    </row>
    <row r="2307" spans="1:20" x14ac:dyDescent="0.3">
      <c r="A2307" t="s">
        <v>20</v>
      </c>
      <c r="B2307" s="1">
        <v>43606</v>
      </c>
      <c r="C2307">
        <v>11</v>
      </c>
      <c r="D2307" t="s">
        <v>79</v>
      </c>
      <c r="E2307" t="s">
        <v>79</v>
      </c>
      <c r="F2307" t="s">
        <v>87</v>
      </c>
      <c r="G2307">
        <v>95</v>
      </c>
      <c r="H2307">
        <v>95</v>
      </c>
      <c r="I2307">
        <v>95</v>
      </c>
      <c r="J2307" t="s">
        <v>65</v>
      </c>
      <c r="K2307" t="s">
        <v>65</v>
      </c>
      <c r="L2307" t="s">
        <v>81</v>
      </c>
      <c r="M2307" t="s">
        <v>91</v>
      </c>
      <c r="N2307" t="s">
        <v>91</v>
      </c>
      <c r="O2307" t="s">
        <v>150</v>
      </c>
      <c r="P2307" t="s">
        <v>133</v>
      </c>
      <c r="Q2307">
        <v>129</v>
      </c>
      <c r="R2307" t="s">
        <v>77</v>
      </c>
      <c r="S2307" t="s">
        <v>1549</v>
      </c>
      <c r="T2307" t="s">
        <v>26</v>
      </c>
    </row>
    <row r="2308" spans="1:20" x14ac:dyDescent="0.3">
      <c r="A2308" t="s">
        <v>20</v>
      </c>
      <c r="B2308" s="1">
        <v>43606</v>
      </c>
      <c r="C2308">
        <v>10</v>
      </c>
      <c r="D2308" t="s">
        <v>87</v>
      </c>
      <c r="E2308" t="s">
        <v>136</v>
      </c>
      <c r="F2308" t="s">
        <v>63</v>
      </c>
      <c r="G2308">
        <v>95</v>
      </c>
      <c r="H2308">
        <v>95</v>
      </c>
      <c r="I2308">
        <v>95</v>
      </c>
      <c r="J2308" t="s">
        <v>81</v>
      </c>
      <c r="K2308" t="s">
        <v>28</v>
      </c>
      <c r="L2308" t="s">
        <v>99</v>
      </c>
      <c r="M2308" t="s">
        <v>150</v>
      </c>
      <c r="N2308" t="s">
        <v>137</v>
      </c>
      <c r="O2308" t="s">
        <v>227</v>
      </c>
      <c r="P2308" t="s">
        <v>133</v>
      </c>
      <c r="Q2308">
        <v>107</v>
      </c>
      <c r="R2308" t="s">
        <v>60</v>
      </c>
      <c r="S2308" t="s">
        <v>1550</v>
      </c>
      <c r="T2308" t="s">
        <v>26</v>
      </c>
    </row>
    <row r="2309" spans="1:20" x14ac:dyDescent="0.3">
      <c r="A2309" t="s">
        <v>20</v>
      </c>
      <c r="B2309" s="1">
        <v>43606</v>
      </c>
      <c r="C2309">
        <v>9</v>
      </c>
      <c r="D2309" t="s">
        <v>87</v>
      </c>
      <c r="E2309" t="s">
        <v>87</v>
      </c>
      <c r="F2309" t="s">
        <v>63</v>
      </c>
      <c r="G2309">
        <v>95</v>
      </c>
      <c r="H2309">
        <v>95</v>
      </c>
      <c r="I2309">
        <v>95</v>
      </c>
      <c r="J2309" t="s">
        <v>81</v>
      </c>
      <c r="K2309" t="s">
        <v>81</v>
      </c>
      <c r="L2309" t="s">
        <v>99</v>
      </c>
      <c r="M2309" t="s">
        <v>150</v>
      </c>
      <c r="N2309" t="s">
        <v>150</v>
      </c>
      <c r="O2309" t="s">
        <v>66</v>
      </c>
      <c r="P2309" t="s">
        <v>174</v>
      </c>
      <c r="Q2309">
        <v>124</v>
      </c>
      <c r="R2309" t="s">
        <v>115</v>
      </c>
      <c r="S2309" t="e" vm="16">
        <f>_FV(-1,"39")</f>
        <v>#VALUE!</v>
      </c>
      <c r="T2309" t="s">
        <v>26</v>
      </c>
    </row>
    <row r="2310" spans="1:20" x14ac:dyDescent="0.3">
      <c r="A2310" t="s">
        <v>20</v>
      </c>
      <c r="B2310" s="1">
        <v>43606</v>
      </c>
      <c r="C2310">
        <v>5</v>
      </c>
      <c r="D2310" t="s">
        <v>65</v>
      </c>
      <c r="E2310" t="s">
        <v>71</v>
      </c>
      <c r="F2310" t="s">
        <v>65</v>
      </c>
      <c r="G2310">
        <v>95</v>
      </c>
      <c r="H2310">
        <v>95</v>
      </c>
      <c r="I2310">
        <v>93</v>
      </c>
      <c r="J2310" t="s">
        <v>36</v>
      </c>
      <c r="K2310" t="s">
        <v>87</v>
      </c>
      <c r="L2310" t="s">
        <v>36</v>
      </c>
      <c r="M2310" t="s">
        <v>328</v>
      </c>
      <c r="N2310" t="s">
        <v>244</v>
      </c>
      <c r="O2310" t="s">
        <v>328</v>
      </c>
      <c r="P2310" t="s">
        <v>101</v>
      </c>
      <c r="Q2310">
        <v>252</v>
      </c>
      <c r="R2310" t="s">
        <v>405</v>
      </c>
      <c r="S2310" t="s">
        <v>1551</v>
      </c>
      <c r="T2310" t="s">
        <v>1360</v>
      </c>
    </row>
    <row r="2311" spans="1:20" x14ac:dyDescent="0.3">
      <c r="A2311" t="s">
        <v>20</v>
      </c>
      <c r="B2311" s="1">
        <v>43606</v>
      </c>
      <c r="C2311">
        <v>8</v>
      </c>
      <c r="D2311" t="s">
        <v>63</v>
      </c>
      <c r="E2311" t="s">
        <v>87</v>
      </c>
      <c r="F2311" t="s">
        <v>63</v>
      </c>
      <c r="G2311">
        <v>95</v>
      </c>
      <c r="H2311">
        <v>95</v>
      </c>
      <c r="I2311">
        <v>95</v>
      </c>
      <c r="J2311" t="s">
        <v>81</v>
      </c>
      <c r="K2311" t="s">
        <v>28</v>
      </c>
      <c r="L2311" t="s">
        <v>99</v>
      </c>
      <c r="M2311" t="s">
        <v>66</v>
      </c>
      <c r="N2311" t="s">
        <v>132</v>
      </c>
      <c r="O2311" t="s">
        <v>130</v>
      </c>
      <c r="P2311" t="s">
        <v>174</v>
      </c>
      <c r="Q2311">
        <v>100</v>
      </c>
      <c r="R2311" t="s">
        <v>60</v>
      </c>
      <c r="S2311" t="e" vm="69">
        <f>_FV(-1,"65")</f>
        <v>#VALUE!</v>
      </c>
      <c r="T2311" t="s">
        <v>26</v>
      </c>
    </row>
    <row r="2312" spans="1:20" x14ac:dyDescent="0.3">
      <c r="A2312" t="s">
        <v>20</v>
      </c>
      <c r="B2312" s="1">
        <v>43606</v>
      </c>
      <c r="C2312">
        <v>2</v>
      </c>
      <c r="D2312" t="s">
        <v>148</v>
      </c>
      <c r="E2312" t="s">
        <v>71</v>
      </c>
      <c r="F2312" t="s">
        <v>148</v>
      </c>
      <c r="G2312">
        <v>93</v>
      </c>
      <c r="H2312">
        <v>93</v>
      </c>
      <c r="I2312">
        <v>93</v>
      </c>
      <c r="J2312" t="s">
        <v>109</v>
      </c>
      <c r="K2312" t="s">
        <v>80</v>
      </c>
      <c r="L2312" t="s">
        <v>109</v>
      </c>
      <c r="M2312" t="s">
        <v>141</v>
      </c>
      <c r="N2312" t="s">
        <v>141</v>
      </c>
      <c r="O2312" t="s">
        <v>29</v>
      </c>
      <c r="P2312" t="s">
        <v>133</v>
      </c>
      <c r="Q2312">
        <v>141</v>
      </c>
      <c r="R2312" t="s">
        <v>134</v>
      </c>
      <c r="S2312" t="e" vm="13">
        <f>_FV(-3,"12")</f>
        <v>#VALUE!</v>
      </c>
      <c r="T2312" t="s">
        <v>26</v>
      </c>
    </row>
    <row r="2313" spans="1:20" x14ac:dyDescent="0.3">
      <c r="A2313" t="s">
        <v>20</v>
      </c>
      <c r="B2313" s="1">
        <v>43606</v>
      </c>
      <c r="C2313">
        <v>23</v>
      </c>
      <c r="D2313" t="s">
        <v>265</v>
      </c>
      <c r="E2313" t="s">
        <v>239</v>
      </c>
      <c r="F2313" t="s">
        <v>192</v>
      </c>
      <c r="G2313">
        <v>83</v>
      </c>
      <c r="H2313">
        <v>84</v>
      </c>
      <c r="I2313">
        <v>81</v>
      </c>
      <c r="J2313" t="s">
        <v>109</v>
      </c>
      <c r="K2313" t="s">
        <v>80</v>
      </c>
      <c r="L2313" t="s">
        <v>119</v>
      </c>
      <c r="M2313" t="s">
        <v>132</v>
      </c>
      <c r="N2313" t="s">
        <v>132</v>
      </c>
      <c r="O2313" t="s">
        <v>39</v>
      </c>
      <c r="P2313" t="s">
        <v>97</v>
      </c>
      <c r="Q2313">
        <v>180</v>
      </c>
      <c r="R2313" t="s">
        <v>104</v>
      </c>
      <c r="S2313" t="e" vm="45">
        <f>_FV(-3,"60")</f>
        <v>#VALUE!</v>
      </c>
      <c r="T2313" t="s">
        <v>26</v>
      </c>
    </row>
    <row r="2314" spans="1:20" x14ac:dyDescent="0.3">
      <c r="A2314" t="s">
        <v>20</v>
      </c>
      <c r="B2314" s="1">
        <v>43606</v>
      </c>
      <c r="C2314">
        <v>0</v>
      </c>
      <c r="D2314" t="s">
        <v>72</v>
      </c>
      <c r="E2314" t="s">
        <v>114</v>
      </c>
      <c r="F2314" t="s">
        <v>72</v>
      </c>
      <c r="G2314">
        <v>93</v>
      </c>
      <c r="H2314">
        <v>93</v>
      </c>
      <c r="I2314">
        <v>91</v>
      </c>
      <c r="J2314" t="s">
        <v>79</v>
      </c>
      <c r="K2314" t="s">
        <v>79</v>
      </c>
      <c r="L2314" t="s">
        <v>22</v>
      </c>
      <c r="M2314" t="s">
        <v>254</v>
      </c>
      <c r="N2314" t="s">
        <v>137</v>
      </c>
      <c r="O2314" t="s">
        <v>231</v>
      </c>
      <c r="P2314" t="s">
        <v>67</v>
      </c>
      <c r="Q2314">
        <v>146</v>
      </c>
      <c r="R2314" t="s">
        <v>127</v>
      </c>
      <c r="S2314" t="e" vm="47">
        <f>_FV(-3,"34")</f>
        <v>#VALUE!</v>
      </c>
      <c r="T2314" t="s">
        <v>26</v>
      </c>
    </row>
    <row r="2315" spans="1:20" x14ac:dyDescent="0.3">
      <c r="A2315" t="s">
        <v>20</v>
      </c>
      <c r="B2315" s="1">
        <v>43606</v>
      </c>
      <c r="C2315">
        <v>1</v>
      </c>
      <c r="D2315" t="s">
        <v>71</v>
      </c>
      <c r="E2315" t="s">
        <v>72</v>
      </c>
      <c r="F2315" t="s">
        <v>71</v>
      </c>
      <c r="G2315">
        <v>93</v>
      </c>
      <c r="H2315">
        <v>93</v>
      </c>
      <c r="I2315">
        <v>93</v>
      </c>
      <c r="J2315" t="s">
        <v>80</v>
      </c>
      <c r="K2315" t="s">
        <v>79</v>
      </c>
      <c r="L2315" t="s">
        <v>80</v>
      </c>
      <c r="M2315" t="s">
        <v>29</v>
      </c>
      <c r="N2315" t="s">
        <v>90</v>
      </c>
      <c r="O2315" t="s">
        <v>254</v>
      </c>
      <c r="P2315" t="s">
        <v>174</v>
      </c>
      <c r="Q2315">
        <v>155</v>
      </c>
      <c r="R2315" t="s">
        <v>183</v>
      </c>
      <c r="S2315" t="e" vm="13">
        <f>_FV(-3,"12")</f>
        <v>#VALUE!</v>
      </c>
      <c r="T2315" t="s">
        <v>26</v>
      </c>
    </row>
    <row r="2316" spans="1:20" x14ac:dyDescent="0.3">
      <c r="A2316" t="s">
        <v>20</v>
      </c>
      <c r="B2316" s="1">
        <v>43606</v>
      </c>
      <c r="C2316">
        <v>13</v>
      </c>
      <c r="D2316" t="s">
        <v>204</v>
      </c>
      <c r="E2316" t="s">
        <v>204</v>
      </c>
      <c r="F2316" t="s">
        <v>272</v>
      </c>
      <c r="G2316">
        <v>76</v>
      </c>
      <c r="H2316">
        <v>93</v>
      </c>
      <c r="I2316">
        <v>76</v>
      </c>
      <c r="J2316" t="s">
        <v>87</v>
      </c>
      <c r="K2316" t="s">
        <v>107</v>
      </c>
      <c r="L2316" t="s">
        <v>87</v>
      </c>
      <c r="M2316" t="s">
        <v>245</v>
      </c>
      <c r="N2316" t="s">
        <v>312</v>
      </c>
      <c r="O2316" t="s">
        <v>23</v>
      </c>
      <c r="P2316" t="s">
        <v>133</v>
      </c>
      <c r="Q2316">
        <v>101</v>
      </c>
      <c r="R2316" t="s">
        <v>68</v>
      </c>
      <c r="S2316" t="s">
        <v>1552</v>
      </c>
      <c r="T2316" t="s">
        <v>26</v>
      </c>
    </row>
    <row r="2317" spans="1:20" x14ac:dyDescent="0.3">
      <c r="A2317" t="s">
        <v>20</v>
      </c>
      <c r="B2317" s="1">
        <v>43606</v>
      </c>
      <c r="C2317">
        <v>16</v>
      </c>
      <c r="D2317" t="s">
        <v>21</v>
      </c>
      <c r="E2317" t="s">
        <v>392</v>
      </c>
      <c r="F2317" t="s">
        <v>200</v>
      </c>
      <c r="G2317">
        <v>64</v>
      </c>
      <c r="H2317">
        <v>68</v>
      </c>
      <c r="I2317">
        <v>63</v>
      </c>
      <c r="J2317" t="s">
        <v>345</v>
      </c>
      <c r="K2317" t="s">
        <v>109</v>
      </c>
      <c r="L2317" t="s">
        <v>44</v>
      </c>
      <c r="M2317" t="s">
        <v>96</v>
      </c>
      <c r="N2317" t="s">
        <v>244</v>
      </c>
      <c r="O2317" t="s">
        <v>96</v>
      </c>
      <c r="P2317" t="s">
        <v>128</v>
      </c>
      <c r="Q2317">
        <v>192</v>
      </c>
      <c r="R2317" t="s">
        <v>354</v>
      </c>
      <c r="S2317" t="s">
        <v>1412</v>
      </c>
      <c r="T2317" t="s">
        <v>26</v>
      </c>
    </row>
    <row r="2318" spans="1:20" x14ac:dyDescent="0.3">
      <c r="A2318" t="s">
        <v>20</v>
      </c>
      <c r="B2318" s="1">
        <v>43606</v>
      </c>
      <c r="C2318">
        <v>17</v>
      </c>
      <c r="D2318" t="s">
        <v>208</v>
      </c>
      <c r="E2318" t="s">
        <v>291</v>
      </c>
      <c r="F2318" t="s">
        <v>208</v>
      </c>
      <c r="G2318">
        <v>67</v>
      </c>
      <c r="H2318">
        <v>67</v>
      </c>
      <c r="I2318">
        <v>62</v>
      </c>
      <c r="J2318" t="s">
        <v>81</v>
      </c>
      <c r="K2318" t="s">
        <v>63</v>
      </c>
      <c r="L2318" t="s">
        <v>44</v>
      </c>
      <c r="M2318" t="s">
        <v>130</v>
      </c>
      <c r="N2318" t="s">
        <v>96</v>
      </c>
      <c r="O2318" t="s">
        <v>130</v>
      </c>
      <c r="P2318" t="s">
        <v>104</v>
      </c>
      <c r="Q2318">
        <v>210</v>
      </c>
      <c r="R2318" t="s">
        <v>164</v>
      </c>
      <c r="S2318" t="s">
        <v>1553</v>
      </c>
      <c r="T2318" t="s">
        <v>26</v>
      </c>
    </row>
    <row r="2319" spans="1:20" x14ac:dyDescent="0.3">
      <c r="A2319" t="s">
        <v>20</v>
      </c>
      <c r="B2319" s="1">
        <v>43606</v>
      </c>
      <c r="C2319">
        <v>18</v>
      </c>
      <c r="D2319" t="s">
        <v>215</v>
      </c>
      <c r="E2319" t="s">
        <v>48</v>
      </c>
      <c r="F2319" t="s">
        <v>185</v>
      </c>
      <c r="G2319">
        <v>67</v>
      </c>
      <c r="H2319">
        <v>76</v>
      </c>
      <c r="I2319">
        <v>65</v>
      </c>
      <c r="J2319" t="s">
        <v>361</v>
      </c>
      <c r="K2319" t="s">
        <v>109</v>
      </c>
      <c r="L2319" t="s">
        <v>224</v>
      </c>
      <c r="M2319" t="s">
        <v>39</v>
      </c>
      <c r="N2319" t="s">
        <v>232</v>
      </c>
      <c r="O2319" t="s">
        <v>39</v>
      </c>
      <c r="P2319" t="s">
        <v>92</v>
      </c>
      <c r="Q2319">
        <v>198</v>
      </c>
      <c r="R2319" t="s">
        <v>584</v>
      </c>
      <c r="S2319" t="s">
        <v>1554</v>
      </c>
      <c r="T2319" t="s">
        <v>26</v>
      </c>
    </row>
    <row r="2320" spans="1:20" x14ac:dyDescent="0.3">
      <c r="A2320" t="s">
        <v>20</v>
      </c>
      <c r="B2320" s="1">
        <v>43606</v>
      </c>
      <c r="C2320">
        <v>19</v>
      </c>
      <c r="D2320" t="s">
        <v>250</v>
      </c>
      <c r="E2320" t="s">
        <v>200</v>
      </c>
      <c r="F2320" t="s">
        <v>204</v>
      </c>
      <c r="G2320">
        <v>67</v>
      </c>
      <c r="H2320">
        <v>73</v>
      </c>
      <c r="I2320">
        <v>64</v>
      </c>
      <c r="J2320" t="s">
        <v>345</v>
      </c>
      <c r="K2320" t="s">
        <v>136</v>
      </c>
      <c r="L2320" t="s">
        <v>216</v>
      </c>
      <c r="M2320" t="s">
        <v>750</v>
      </c>
      <c r="N2320" t="s">
        <v>39</v>
      </c>
      <c r="O2320" t="s">
        <v>750</v>
      </c>
      <c r="P2320" t="s">
        <v>173</v>
      </c>
      <c r="Q2320">
        <v>214</v>
      </c>
      <c r="R2320" t="s">
        <v>234</v>
      </c>
      <c r="S2320" t="s">
        <v>1555</v>
      </c>
      <c r="T2320" t="s">
        <v>26</v>
      </c>
    </row>
    <row r="2321" spans="1:20" x14ac:dyDescent="0.3">
      <c r="A2321" t="s">
        <v>20</v>
      </c>
      <c r="B2321" s="1">
        <v>43606</v>
      </c>
      <c r="C2321">
        <v>20</v>
      </c>
      <c r="D2321" t="s">
        <v>256</v>
      </c>
      <c r="E2321" t="s">
        <v>250</v>
      </c>
      <c r="F2321" t="s">
        <v>256</v>
      </c>
      <c r="G2321">
        <v>71</v>
      </c>
      <c r="H2321">
        <v>73</v>
      </c>
      <c r="I2321">
        <v>65</v>
      </c>
      <c r="J2321" t="s">
        <v>345</v>
      </c>
      <c r="K2321" t="s">
        <v>99</v>
      </c>
      <c r="L2321" t="s">
        <v>377</v>
      </c>
      <c r="M2321" t="s">
        <v>120</v>
      </c>
      <c r="N2321" t="s">
        <v>120</v>
      </c>
      <c r="O2321" t="s">
        <v>750</v>
      </c>
      <c r="P2321" t="s">
        <v>138</v>
      </c>
      <c r="Q2321">
        <v>198</v>
      </c>
      <c r="R2321" t="s">
        <v>364</v>
      </c>
      <c r="S2321" t="s">
        <v>1556</v>
      </c>
      <c r="T2321" t="s">
        <v>26</v>
      </c>
    </row>
    <row r="2322" spans="1:20" x14ac:dyDescent="0.3">
      <c r="A2322" t="s">
        <v>20</v>
      </c>
      <c r="B2322" s="1">
        <v>43606</v>
      </c>
      <c r="C2322">
        <v>21</v>
      </c>
      <c r="D2322" t="s">
        <v>196</v>
      </c>
      <c r="E2322" t="s">
        <v>186</v>
      </c>
      <c r="F2322" t="s">
        <v>196</v>
      </c>
      <c r="G2322">
        <v>72</v>
      </c>
      <c r="H2322">
        <v>73</v>
      </c>
      <c r="I2322">
        <v>69</v>
      </c>
      <c r="J2322" t="s">
        <v>345</v>
      </c>
      <c r="K2322" t="s">
        <v>100</v>
      </c>
      <c r="L2322" t="s">
        <v>396</v>
      </c>
      <c r="M2322" t="s">
        <v>51</v>
      </c>
      <c r="N2322" t="s">
        <v>39</v>
      </c>
      <c r="O2322" t="s">
        <v>120</v>
      </c>
      <c r="P2322" t="s">
        <v>115</v>
      </c>
      <c r="Q2322">
        <v>225</v>
      </c>
      <c r="R2322" t="s">
        <v>182</v>
      </c>
      <c r="S2322" t="s">
        <v>1557</v>
      </c>
      <c r="T2322" t="s">
        <v>26</v>
      </c>
    </row>
    <row r="2323" spans="1:20" x14ac:dyDescent="0.3">
      <c r="A2323" t="s">
        <v>20</v>
      </c>
      <c r="B2323" s="1">
        <v>43606</v>
      </c>
      <c r="C2323">
        <v>22</v>
      </c>
      <c r="D2323" t="s">
        <v>239</v>
      </c>
      <c r="E2323" t="s">
        <v>196</v>
      </c>
      <c r="F2323" t="s">
        <v>239</v>
      </c>
      <c r="G2323">
        <v>81</v>
      </c>
      <c r="H2323">
        <v>81</v>
      </c>
      <c r="I2323">
        <v>72</v>
      </c>
      <c r="J2323" t="s">
        <v>119</v>
      </c>
      <c r="K2323" t="s">
        <v>119</v>
      </c>
      <c r="L2323" t="s">
        <v>361</v>
      </c>
      <c r="M2323" t="s">
        <v>39</v>
      </c>
      <c r="N2323" t="s">
        <v>39</v>
      </c>
      <c r="O2323" t="s">
        <v>197</v>
      </c>
      <c r="P2323" t="s">
        <v>67</v>
      </c>
      <c r="Q2323">
        <v>183</v>
      </c>
      <c r="R2323" t="s">
        <v>112</v>
      </c>
      <c r="S2323" t="s">
        <v>1558</v>
      </c>
      <c r="T2323" t="s">
        <v>26</v>
      </c>
    </row>
    <row r="2324" spans="1:20" x14ac:dyDescent="0.3">
      <c r="A2324" t="s">
        <v>20</v>
      </c>
      <c r="B2324" s="1">
        <v>43607</v>
      </c>
      <c r="C2324">
        <v>1</v>
      </c>
      <c r="D2324" t="s">
        <v>286</v>
      </c>
      <c r="E2324" t="s">
        <v>236</v>
      </c>
      <c r="F2324" t="s">
        <v>333</v>
      </c>
      <c r="G2324">
        <v>85</v>
      </c>
      <c r="H2324">
        <v>85</v>
      </c>
      <c r="I2324">
        <v>83</v>
      </c>
      <c r="J2324" t="s">
        <v>73</v>
      </c>
      <c r="K2324" t="s">
        <v>109</v>
      </c>
      <c r="L2324" t="s">
        <v>73</v>
      </c>
      <c r="M2324" t="s">
        <v>91</v>
      </c>
      <c r="N2324" t="s">
        <v>91</v>
      </c>
      <c r="O2324" t="s">
        <v>96</v>
      </c>
      <c r="P2324" t="s">
        <v>105</v>
      </c>
      <c r="Q2324">
        <v>171</v>
      </c>
      <c r="R2324" t="s">
        <v>116</v>
      </c>
      <c r="S2324" t="e" vm="45">
        <f>_FV(-3,"60")</f>
        <v>#VALUE!</v>
      </c>
      <c r="T2324" t="s">
        <v>26</v>
      </c>
    </row>
    <row r="2325" spans="1:20" x14ac:dyDescent="0.3">
      <c r="A2325" t="s">
        <v>20</v>
      </c>
      <c r="B2325" s="1">
        <v>43607</v>
      </c>
      <c r="C2325">
        <v>4</v>
      </c>
      <c r="D2325" t="s">
        <v>72</v>
      </c>
      <c r="E2325" t="s">
        <v>156</v>
      </c>
      <c r="F2325" t="s">
        <v>72</v>
      </c>
      <c r="G2325">
        <v>91</v>
      </c>
      <c r="H2325">
        <v>91</v>
      </c>
      <c r="I2325">
        <v>88</v>
      </c>
      <c r="J2325" t="s">
        <v>80</v>
      </c>
      <c r="K2325" t="s">
        <v>80</v>
      </c>
      <c r="L2325" t="s">
        <v>109</v>
      </c>
      <c r="M2325" t="s">
        <v>209</v>
      </c>
      <c r="N2325" t="s">
        <v>91</v>
      </c>
      <c r="O2325" t="s">
        <v>209</v>
      </c>
      <c r="P2325" t="s">
        <v>70</v>
      </c>
      <c r="Q2325">
        <v>160</v>
      </c>
      <c r="R2325" t="s">
        <v>173</v>
      </c>
      <c r="S2325" t="e" vm="46">
        <f>_FV(-3,"40")</f>
        <v>#VALUE!</v>
      </c>
      <c r="T2325" t="s">
        <v>270</v>
      </c>
    </row>
    <row r="2326" spans="1:20" x14ac:dyDescent="0.3">
      <c r="A2326" t="s">
        <v>20</v>
      </c>
      <c r="B2326" s="1">
        <v>43607</v>
      </c>
      <c r="C2326">
        <v>8</v>
      </c>
      <c r="D2326" t="s">
        <v>88</v>
      </c>
      <c r="E2326" t="s">
        <v>148</v>
      </c>
      <c r="F2326" t="s">
        <v>88</v>
      </c>
      <c r="G2326">
        <v>94</v>
      </c>
      <c r="H2326">
        <v>94</v>
      </c>
      <c r="I2326">
        <v>94</v>
      </c>
      <c r="J2326" t="s">
        <v>73</v>
      </c>
      <c r="K2326" t="s">
        <v>80</v>
      </c>
      <c r="L2326" t="s">
        <v>73</v>
      </c>
      <c r="M2326" t="s">
        <v>132</v>
      </c>
      <c r="N2326" t="s">
        <v>132</v>
      </c>
      <c r="O2326" t="s">
        <v>66</v>
      </c>
      <c r="P2326" t="s">
        <v>83</v>
      </c>
      <c r="Q2326">
        <v>124</v>
      </c>
      <c r="R2326" t="s">
        <v>183</v>
      </c>
      <c r="S2326" t="e" vm="71">
        <f>_FV(-2,"79")</f>
        <v>#VALUE!</v>
      </c>
      <c r="T2326" t="s">
        <v>26</v>
      </c>
    </row>
    <row r="2327" spans="1:20" x14ac:dyDescent="0.3">
      <c r="A2327" t="s">
        <v>20</v>
      </c>
      <c r="B2327" s="1">
        <v>43607</v>
      </c>
      <c r="C2327">
        <v>12</v>
      </c>
      <c r="D2327" t="s">
        <v>265</v>
      </c>
      <c r="E2327" t="s">
        <v>239</v>
      </c>
      <c r="F2327" t="s">
        <v>107</v>
      </c>
      <c r="G2327">
        <v>83</v>
      </c>
      <c r="H2327">
        <v>93</v>
      </c>
      <c r="I2327">
        <v>83</v>
      </c>
      <c r="J2327" t="s">
        <v>63</v>
      </c>
      <c r="K2327" t="s">
        <v>79</v>
      </c>
      <c r="L2327" t="s">
        <v>65</v>
      </c>
      <c r="M2327" t="s">
        <v>23</v>
      </c>
      <c r="N2327" t="s">
        <v>245</v>
      </c>
      <c r="O2327" t="s">
        <v>328</v>
      </c>
      <c r="P2327" t="s">
        <v>115</v>
      </c>
      <c r="Q2327">
        <v>145</v>
      </c>
      <c r="R2327" t="s">
        <v>271</v>
      </c>
      <c r="S2327" t="s">
        <v>1559</v>
      </c>
      <c r="T2327" t="s">
        <v>26</v>
      </c>
    </row>
    <row r="2328" spans="1:20" x14ac:dyDescent="0.3">
      <c r="A2328" t="s">
        <v>20</v>
      </c>
      <c r="B2328" s="1">
        <v>43607</v>
      </c>
      <c r="C2328">
        <v>7</v>
      </c>
      <c r="D2328" t="s">
        <v>148</v>
      </c>
      <c r="E2328" t="s">
        <v>148</v>
      </c>
      <c r="F2328" t="s">
        <v>118</v>
      </c>
      <c r="G2328">
        <v>94</v>
      </c>
      <c r="H2328">
        <v>94</v>
      </c>
      <c r="I2328">
        <v>93</v>
      </c>
      <c r="J2328" t="s">
        <v>109</v>
      </c>
      <c r="K2328" t="s">
        <v>80</v>
      </c>
      <c r="L2328" t="s">
        <v>73</v>
      </c>
      <c r="M2328" t="s">
        <v>132</v>
      </c>
      <c r="N2328" t="s">
        <v>231</v>
      </c>
      <c r="O2328" t="s">
        <v>132</v>
      </c>
      <c r="P2328" t="s">
        <v>70</v>
      </c>
      <c r="Q2328">
        <v>133</v>
      </c>
      <c r="R2328" t="s">
        <v>86</v>
      </c>
      <c r="S2328" t="e" vm="79">
        <f>_FV(-2,"68")</f>
        <v>#VALUE!</v>
      </c>
      <c r="T2328" t="s">
        <v>26</v>
      </c>
    </row>
    <row r="2329" spans="1:20" x14ac:dyDescent="0.3">
      <c r="A2329" t="s">
        <v>20</v>
      </c>
      <c r="B2329" s="1">
        <v>43607</v>
      </c>
      <c r="C2329">
        <v>5</v>
      </c>
      <c r="D2329" t="s">
        <v>135</v>
      </c>
      <c r="E2329" t="s">
        <v>72</v>
      </c>
      <c r="F2329" t="s">
        <v>135</v>
      </c>
      <c r="G2329">
        <v>92</v>
      </c>
      <c r="H2329">
        <v>92</v>
      </c>
      <c r="I2329">
        <v>91</v>
      </c>
      <c r="J2329" t="s">
        <v>63</v>
      </c>
      <c r="K2329" t="s">
        <v>87</v>
      </c>
      <c r="L2329" t="s">
        <v>80</v>
      </c>
      <c r="M2329" t="s">
        <v>150</v>
      </c>
      <c r="N2329" t="s">
        <v>29</v>
      </c>
      <c r="O2329" t="s">
        <v>150</v>
      </c>
      <c r="P2329" t="s">
        <v>178</v>
      </c>
      <c r="Q2329">
        <v>137</v>
      </c>
      <c r="R2329" t="s">
        <v>128</v>
      </c>
      <c r="S2329" t="e" vm="29">
        <f>_FV(-3,"49")</f>
        <v>#VALUE!</v>
      </c>
      <c r="T2329" t="s">
        <v>26</v>
      </c>
    </row>
    <row r="2330" spans="1:20" x14ac:dyDescent="0.3">
      <c r="A2330" t="s">
        <v>20</v>
      </c>
      <c r="B2330" s="1">
        <v>43607</v>
      </c>
      <c r="C2330">
        <v>6</v>
      </c>
      <c r="D2330" t="s">
        <v>148</v>
      </c>
      <c r="E2330" t="s">
        <v>135</v>
      </c>
      <c r="F2330" t="s">
        <v>148</v>
      </c>
      <c r="G2330">
        <v>93</v>
      </c>
      <c r="H2330">
        <v>93</v>
      </c>
      <c r="I2330">
        <v>92</v>
      </c>
      <c r="J2330" t="s">
        <v>109</v>
      </c>
      <c r="K2330" t="s">
        <v>63</v>
      </c>
      <c r="L2330" t="s">
        <v>109</v>
      </c>
      <c r="M2330" t="s">
        <v>231</v>
      </c>
      <c r="N2330" t="s">
        <v>150</v>
      </c>
      <c r="O2330" t="s">
        <v>180</v>
      </c>
      <c r="P2330" t="s">
        <v>111</v>
      </c>
      <c r="Q2330">
        <v>126</v>
      </c>
      <c r="R2330" t="s">
        <v>176</v>
      </c>
      <c r="S2330" t="e" vm="57">
        <f>_FV(-3,"48")</f>
        <v>#VALUE!</v>
      </c>
      <c r="T2330" t="s">
        <v>26</v>
      </c>
    </row>
    <row r="2331" spans="1:20" x14ac:dyDescent="0.3">
      <c r="A2331" t="s">
        <v>20</v>
      </c>
      <c r="B2331" s="1">
        <v>43607</v>
      </c>
      <c r="C2331">
        <v>2</v>
      </c>
      <c r="D2331" t="s">
        <v>356</v>
      </c>
      <c r="E2331" t="s">
        <v>286</v>
      </c>
      <c r="F2331" t="s">
        <v>356</v>
      </c>
      <c r="G2331">
        <v>86</v>
      </c>
      <c r="H2331">
        <v>86</v>
      </c>
      <c r="I2331">
        <v>85</v>
      </c>
      <c r="J2331" t="s">
        <v>73</v>
      </c>
      <c r="K2331" t="s">
        <v>109</v>
      </c>
      <c r="L2331" t="s">
        <v>73</v>
      </c>
      <c r="M2331" t="s">
        <v>244</v>
      </c>
      <c r="N2331" t="s">
        <v>244</v>
      </c>
      <c r="O2331" t="s">
        <v>91</v>
      </c>
      <c r="P2331" t="s">
        <v>138</v>
      </c>
      <c r="Q2331">
        <v>177</v>
      </c>
      <c r="R2331" t="s">
        <v>68</v>
      </c>
      <c r="S2331" t="e" vm="36">
        <f>_FV(-3,"58")</f>
        <v>#VALUE!</v>
      </c>
      <c r="T2331" t="s">
        <v>26</v>
      </c>
    </row>
    <row r="2332" spans="1:20" x14ac:dyDescent="0.3">
      <c r="A2332" t="s">
        <v>20</v>
      </c>
      <c r="B2332" s="1">
        <v>43607</v>
      </c>
      <c r="C2332">
        <v>3</v>
      </c>
      <c r="D2332" t="s">
        <v>156</v>
      </c>
      <c r="E2332" t="s">
        <v>356</v>
      </c>
      <c r="F2332" t="s">
        <v>272</v>
      </c>
      <c r="G2332">
        <v>88</v>
      </c>
      <c r="H2332">
        <v>89</v>
      </c>
      <c r="I2332">
        <v>86</v>
      </c>
      <c r="J2332" t="s">
        <v>80</v>
      </c>
      <c r="K2332" t="s">
        <v>80</v>
      </c>
      <c r="L2332" t="s">
        <v>73</v>
      </c>
      <c r="M2332" t="s">
        <v>188</v>
      </c>
      <c r="N2332" t="s">
        <v>315</v>
      </c>
      <c r="O2332" t="s">
        <v>188</v>
      </c>
      <c r="P2332" t="s">
        <v>105</v>
      </c>
      <c r="Q2332">
        <v>179</v>
      </c>
      <c r="R2332" t="s">
        <v>127</v>
      </c>
      <c r="S2332" t="e" vm="80">
        <f>_FV(-3,"59")</f>
        <v>#VALUE!</v>
      </c>
      <c r="T2332" t="s">
        <v>26</v>
      </c>
    </row>
    <row r="2333" spans="1:20" x14ac:dyDescent="0.3">
      <c r="A2333" t="s">
        <v>20</v>
      </c>
      <c r="B2333" s="1">
        <v>43607</v>
      </c>
      <c r="C2333">
        <v>23</v>
      </c>
      <c r="D2333" t="s">
        <v>333</v>
      </c>
      <c r="E2333" t="s">
        <v>286</v>
      </c>
      <c r="F2333" t="s">
        <v>333</v>
      </c>
      <c r="G2333">
        <v>88</v>
      </c>
      <c r="H2333">
        <v>88</v>
      </c>
      <c r="I2333">
        <v>85</v>
      </c>
      <c r="J2333" t="s">
        <v>136</v>
      </c>
      <c r="K2333" t="s">
        <v>136</v>
      </c>
      <c r="L2333" t="s">
        <v>65</v>
      </c>
      <c r="M2333" t="s">
        <v>150</v>
      </c>
      <c r="N2333" t="s">
        <v>150</v>
      </c>
      <c r="O2333" t="s">
        <v>130</v>
      </c>
      <c r="P2333" t="s">
        <v>1270</v>
      </c>
      <c r="Q2333">
        <v>167</v>
      </c>
      <c r="R2333" t="s">
        <v>222</v>
      </c>
      <c r="S2333" t="e" vm="36">
        <f>_FV(-3,"58")</f>
        <v>#VALUE!</v>
      </c>
      <c r="T2333" t="s">
        <v>26</v>
      </c>
    </row>
    <row r="2334" spans="1:20" x14ac:dyDescent="0.3">
      <c r="A2334" t="s">
        <v>20</v>
      </c>
      <c r="B2334" s="1">
        <v>43607</v>
      </c>
      <c r="C2334">
        <v>0</v>
      </c>
      <c r="D2334" t="s">
        <v>236</v>
      </c>
      <c r="E2334" t="s">
        <v>239</v>
      </c>
      <c r="F2334" t="s">
        <v>236</v>
      </c>
      <c r="G2334">
        <v>83</v>
      </c>
      <c r="H2334">
        <v>83</v>
      </c>
      <c r="I2334">
        <v>82</v>
      </c>
      <c r="J2334" t="s">
        <v>73</v>
      </c>
      <c r="K2334" t="s">
        <v>80</v>
      </c>
      <c r="L2334" t="s">
        <v>73</v>
      </c>
      <c r="M2334" t="s">
        <v>96</v>
      </c>
      <c r="N2334" t="s">
        <v>96</v>
      </c>
      <c r="O2334" t="s">
        <v>132</v>
      </c>
      <c r="P2334" t="s">
        <v>138</v>
      </c>
      <c r="Q2334">
        <v>176</v>
      </c>
      <c r="R2334" t="s">
        <v>116</v>
      </c>
      <c r="S2334" t="e" vm="45">
        <f>_FV(-3,"60")</f>
        <v>#VALUE!</v>
      </c>
      <c r="T2334" t="s">
        <v>26</v>
      </c>
    </row>
    <row r="2335" spans="1:20" x14ac:dyDescent="0.3">
      <c r="A2335" t="s">
        <v>20</v>
      </c>
      <c r="B2335" s="1">
        <v>43607</v>
      </c>
      <c r="C2335">
        <v>9</v>
      </c>
      <c r="D2335" t="s">
        <v>95</v>
      </c>
      <c r="E2335" t="s">
        <v>88</v>
      </c>
      <c r="F2335" t="s">
        <v>58</v>
      </c>
      <c r="G2335">
        <v>94</v>
      </c>
      <c r="H2335">
        <v>94</v>
      </c>
      <c r="I2335">
        <v>94</v>
      </c>
      <c r="J2335" t="s">
        <v>119</v>
      </c>
      <c r="K2335" t="s">
        <v>109</v>
      </c>
      <c r="L2335" t="s">
        <v>119</v>
      </c>
      <c r="M2335" t="s">
        <v>150</v>
      </c>
      <c r="N2335" t="s">
        <v>150</v>
      </c>
      <c r="O2335" t="s">
        <v>132</v>
      </c>
      <c r="P2335" t="s">
        <v>60</v>
      </c>
      <c r="Q2335">
        <v>122</v>
      </c>
      <c r="R2335" t="s">
        <v>40</v>
      </c>
      <c r="S2335" t="e" vm="39">
        <f>_FV(-2,"46")</f>
        <v>#VALUE!</v>
      </c>
      <c r="T2335" t="s">
        <v>26</v>
      </c>
    </row>
    <row r="2336" spans="1:20" x14ac:dyDescent="0.3">
      <c r="A2336" t="s">
        <v>20</v>
      </c>
      <c r="B2336" s="1">
        <v>43607</v>
      </c>
      <c r="C2336">
        <v>10</v>
      </c>
      <c r="D2336" t="s">
        <v>95</v>
      </c>
      <c r="E2336" t="s">
        <v>95</v>
      </c>
      <c r="F2336" t="s">
        <v>58</v>
      </c>
      <c r="G2336">
        <v>94</v>
      </c>
      <c r="H2336">
        <v>94</v>
      </c>
      <c r="I2336">
        <v>94</v>
      </c>
      <c r="J2336" t="s">
        <v>119</v>
      </c>
      <c r="K2336" t="s">
        <v>65</v>
      </c>
      <c r="L2336" t="s">
        <v>64</v>
      </c>
      <c r="M2336" t="s">
        <v>96</v>
      </c>
      <c r="N2336" t="s">
        <v>96</v>
      </c>
      <c r="O2336" t="s">
        <v>150</v>
      </c>
      <c r="P2336" t="s">
        <v>115</v>
      </c>
      <c r="Q2336">
        <v>139</v>
      </c>
      <c r="R2336" t="s">
        <v>40</v>
      </c>
      <c r="S2336" t="s">
        <v>1560</v>
      </c>
      <c r="T2336" t="s">
        <v>26</v>
      </c>
    </row>
    <row r="2337" spans="1:20" x14ac:dyDescent="0.3">
      <c r="A2337" t="s">
        <v>20</v>
      </c>
      <c r="B2337" s="1">
        <v>43607</v>
      </c>
      <c r="C2337">
        <v>11</v>
      </c>
      <c r="D2337" t="s">
        <v>107</v>
      </c>
      <c r="E2337" t="s">
        <v>107</v>
      </c>
      <c r="F2337" t="s">
        <v>95</v>
      </c>
      <c r="G2337">
        <v>93</v>
      </c>
      <c r="H2337">
        <v>94</v>
      </c>
      <c r="I2337">
        <v>93</v>
      </c>
      <c r="J2337" t="s">
        <v>136</v>
      </c>
      <c r="K2337" t="s">
        <v>136</v>
      </c>
      <c r="L2337" t="s">
        <v>119</v>
      </c>
      <c r="M2337" t="s">
        <v>328</v>
      </c>
      <c r="N2337" t="s">
        <v>328</v>
      </c>
      <c r="O2337" t="s">
        <v>96</v>
      </c>
      <c r="P2337" t="s">
        <v>83</v>
      </c>
      <c r="Q2337">
        <v>149</v>
      </c>
      <c r="R2337" t="s">
        <v>30</v>
      </c>
      <c r="S2337" t="s">
        <v>1561</v>
      </c>
      <c r="T2337" t="s">
        <v>26</v>
      </c>
    </row>
    <row r="2338" spans="1:20" x14ac:dyDescent="0.3">
      <c r="A2338" t="s">
        <v>20</v>
      </c>
      <c r="B2338" s="1">
        <v>43607</v>
      </c>
      <c r="C2338">
        <v>13</v>
      </c>
      <c r="D2338" t="s">
        <v>206</v>
      </c>
      <c r="E2338" t="s">
        <v>185</v>
      </c>
      <c r="F2338" t="s">
        <v>192</v>
      </c>
      <c r="G2338">
        <v>78</v>
      </c>
      <c r="H2338">
        <v>84</v>
      </c>
      <c r="I2338">
        <v>76</v>
      </c>
      <c r="J2338" t="s">
        <v>63</v>
      </c>
      <c r="K2338" t="s">
        <v>58</v>
      </c>
      <c r="L2338" t="s">
        <v>28</v>
      </c>
      <c r="M2338" t="s">
        <v>311</v>
      </c>
      <c r="N2338" t="s">
        <v>312</v>
      </c>
      <c r="O2338" t="s">
        <v>23</v>
      </c>
      <c r="P2338" t="s">
        <v>115</v>
      </c>
      <c r="Q2338">
        <v>133</v>
      </c>
      <c r="R2338" t="s">
        <v>179</v>
      </c>
      <c r="S2338" t="s">
        <v>1562</v>
      </c>
      <c r="T2338" t="s">
        <v>26</v>
      </c>
    </row>
    <row r="2339" spans="1:20" x14ac:dyDescent="0.3">
      <c r="A2339" t="s">
        <v>20</v>
      </c>
      <c r="B2339" s="1">
        <v>43607</v>
      </c>
      <c r="C2339">
        <v>14</v>
      </c>
      <c r="D2339" t="s">
        <v>247</v>
      </c>
      <c r="E2339" t="s">
        <v>21</v>
      </c>
      <c r="F2339" t="s">
        <v>185</v>
      </c>
      <c r="G2339">
        <v>70</v>
      </c>
      <c r="H2339">
        <v>78</v>
      </c>
      <c r="I2339">
        <v>67</v>
      </c>
      <c r="J2339" t="s">
        <v>64</v>
      </c>
      <c r="K2339" t="s">
        <v>88</v>
      </c>
      <c r="L2339" t="s">
        <v>345</v>
      </c>
      <c r="M2339" t="s">
        <v>312</v>
      </c>
      <c r="N2339" t="s">
        <v>312</v>
      </c>
      <c r="O2339" t="s">
        <v>245</v>
      </c>
      <c r="P2339" t="s">
        <v>77</v>
      </c>
      <c r="Q2339">
        <v>189</v>
      </c>
      <c r="R2339" t="s">
        <v>151</v>
      </c>
      <c r="S2339" t="s">
        <v>1563</v>
      </c>
      <c r="T2339" t="s">
        <v>26</v>
      </c>
    </row>
    <row r="2340" spans="1:20" x14ac:dyDescent="0.3">
      <c r="A2340" t="s">
        <v>20</v>
      </c>
      <c r="B2340" s="1">
        <v>43607</v>
      </c>
      <c r="C2340">
        <v>22</v>
      </c>
      <c r="D2340" t="s">
        <v>286</v>
      </c>
      <c r="E2340" t="s">
        <v>185</v>
      </c>
      <c r="F2340" t="s">
        <v>286</v>
      </c>
      <c r="G2340">
        <v>85</v>
      </c>
      <c r="H2340">
        <v>85</v>
      </c>
      <c r="I2340">
        <v>75</v>
      </c>
      <c r="J2340" t="s">
        <v>65</v>
      </c>
      <c r="K2340" t="s">
        <v>109</v>
      </c>
      <c r="L2340" t="s">
        <v>28</v>
      </c>
      <c r="M2340" t="s">
        <v>130</v>
      </c>
      <c r="N2340" t="s">
        <v>66</v>
      </c>
      <c r="O2340" t="s">
        <v>181</v>
      </c>
      <c r="P2340" t="s">
        <v>138</v>
      </c>
      <c r="Q2340">
        <v>307</v>
      </c>
      <c r="R2340" t="s">
        <v>160</v>
      </c>
      <c r="S2340" s="2">
        <v>8345</v>
      </c>
      <c r="T2340" t="s">
        <v>26</v>
      </c>
    </row>
    <row r="2341" spans="1:20" x14ac:dyDescent="0.3">
      <c r="A2341" t="s">
        <v>20</v>
      </c>
      <c r="B2341" s="1">
        <v>43607</v>
      </c>
      <c r="C2341">
        <v>15</v>
      </c>
      <c r="D2341" t="s">
        <v>243</v>
      </c>
      <c r="E2341" t="s">
        <v>220</v>
      </c>
      <c r="F2341" t="s">
        <v>215</v>
      </c>
      <c r="G2341">
        <v>68</v>
      </c>
      <c r="H2341">
        <v>71</v>
      </c>
      <c r="I2341">
        <v>63</v>
      </c>
      <c r="J2341" t="s">
        <v>99</v>
      </c>
      <c r="K2341" t="s">
        <v>63</v>
      </c>
      <c r="L2341" t="s">
        <v>361</v>
      </c>
      <c r="M2341" t="s">
        <v>193</v>
      </c>
      <c r="N2341" t="s">
        <v>312</v>
      </c>
      <c r="O2341" t="s">
        <v>193</v>
      </c>
      <c r="P2341" t="s">
        <v>173</v>
      </c>
      <c r="Q2341">
        <v>196</v>
      </c>
      <c r="R2341" t="s">
        <v>168</v>
      </c>
      <c r="S2341" t="s">
        <v>1564</v>
      </c>
      <c r="T2341" t="s">
        <v>26</v>
      </c>
    </row>
    <row r="2342" spans="1:20" x14ac:dyDescent="0.3">
      <c r="A2342" t="s">
        <v>20</v>
      </c>
      <c r="B2342" s="1">
        <v>43607</v>
      </c>
      <c r="C2342">
        <v>17</v>
      </c>
      <c r="D2342" t="s">
        <v>43</v>
      </c>
      <c r="E2342" t="s">
        <v>1362</v>
      </c>
      <c r="F2342" t="s">
        <v>21</v>
      </c>
      <c r="G2342">
        <v>57</v>
      </c>
      <c r="H2342">
        <v>65</v>
      </c>
      <c r="I2342">
        <v>54</v>
      </c>
      <c r="J2342" t="s">
        <v>216</v>
      </c>
      <c r="K2342" t="s">
        <v>109</v>
      </c>
      <c r="L2342" t="s">
        <v>37</v>
      </c>
      <c r="M2342" t="s">
        <v>132</v>
      </c>
      <c r="N2342" t="s">
        <v>82</v>
      </c>
      <c r="O2342" t="s">
        <v>66</v>
      </c>
      <c r="P2342" t="s">
        <v>86</v>
      </c>
      <c r="Q2342">
        <v>203</v>
      </c>
      <c r="R2342" t="s">
        <v>287</v>
      </c>
      <c r="S2342" t="s">
        <v>1565</v>
      </c>
      <c r="T2342" t="s">
        <v>26</v>
      </c>
    </row>
    <row r="2343" spans="1:20" x14ac:dyDescent="0.3">
      <c r="A2343" t="s">
        <v>20</v>
      </c>
      <c r="B2343" s="1">
        <v>43607</v>
      </c>
      <c r="C2343">
        <v>18</v>
      </c>
      <c r="D2343" t="s">
        <v>21</v>
      </c>
      <c r="E2343" t="s">
        <v>33</v>
      </c>
      <c r="F2343" t="s">
        <v>21</v>
      </c>
      <c r="G2343">
        <v>66</v>
      </c>
      <c r="H2343">
        <v>69</v>
      </c>
      <c r="I2343">
        <v>55</v>
      </c>
      <c r="J2343" t="s">
        <v>81</v>
      </c>
      <c r="K2343" t="s">
        <v>87</v>
      </c>
      <c r="L2343" t="s">
        <v>373</v>
      </c>
      <c r="M2343" t="s">
        <v>53</v>
      </c>
      <c r="N2343" t="s">
        <v>132</v>
      </c>
      <c r="O2343" t="s">
        <v>53</v>
      </c>
      <c r="P2343" t="s">
        <v>68</v>
      </c>
      <c r="Q2343">
        <v>213</v>
      </c>
      <c r="R2343" t="s">
        <v>230</v>
      </c>
      <c r="S2343" t="s">
        <v>1566</v>
      </c>
      <c r="T2343" t="s">
        <v>26</v>
      </c>
    </row>
    <row r="2344" spans="1:20" x14ac:dyDescent="0.3">
      <c r="A2344" t="s">
        <v>20</v>
      </c>
      <c r="B2344" s="1">
        <v>43607</v>
      </c>
      <c r="C2344">
        <v>20</v>
      </c>
      <c r="D2344" t="s">
        <v>200</v>
      </c>
      <c r="E2344" t="s">
        <v>201</v>
      </c>
      <c r="F2344" t="s">
        <v>200</v>
      </c>
      <c r="G2344">
        <v>68</v>
      </c>
      <c r="H2344">
        <v>72</v>
      </c>
      <c r="I2344">
        <v>64</v>
      </c>
      <c r="J2344" t="s">
        <v>81</v>
      </c>
      <c r="K2344" t="s">
        <v>88</v>
      </c>
      <c r="L2344" t="s">
        <v>89</v>
      </c>
      <c r="M2344" t="s">
        <v>51</v>
      </c>
      <c r="N2344" t="s">
        <v>51</v>
      </c>
      <c r="O2344" t="s">
        <v>197</v>
      </c>
      <c r="P2344" t="s">
        <v>183</v>
      </c>
      <c r="Q2344">
        <v>232</v>
      </c>
      <c r="R2344" t="s">
        <v>102</v>
      </c>
      <c r="S2344" t="s">
        <v>1567</v>
      </c>
      <c r="T2344" t="s">
        <v>26</v>
      </c>
    </row>
    <row r="2345" spans="1:20" x14ac:dyDescent="0.3">
      <c r="A2345" t="s">
        <v>20</v>
      </c>
      <c r="B2345" s="1">
        <v>43607</v>
      </c>
      <c r="C2345">
        <v>19</v>
      </c>
      <c r="D2345" t="s">
        <v>335</v>
      </c>
      <c r="E2345" t="s">
        <v>251</v>
      </c>
      <c r="F2345" t="s">
        <v>21</v>
      </c>
      <c r="G2345">
        <v>63</v>
      </c>
      <c r="H2345">
        <v>67</v>
      </c>
      <c r="I2345">
        <v>52</v>
      </c>
      <c r="J2345" t="s">
        <v>36</v>
      </c>
      <c r="K2345" t="s">
        <v>64</v>
      </c>
      <c r="L2345" t="s">
        <v>565</v>
      </c>
      <c r="M2345" t="s">
        <v>197</v>
      </c>
      <c r="N2345" t="s">
        <v>53</v>
      </c>
      <c r="O2345" t="s">
        <v>153</v>
      </c>
      <c r="P2345" t="s">
        <v>30</v>
      </c>
      <c r="Q2345">
        <v>222</v>
      </c>
      <c r="R2345" t="s">
        <v>102</v>
      </c>
      <c r="S2345" t="s">
        <v>1253</v>
      </c>
      <c r="T2345" t="s">
        <v>26</v>
      </c>
    </row>
    <row r="2346" spans="1:20" x14ac:dyDescent="0.3">
      <c r="A2346" t="s">
        <v>20</v>
      </c>
      <c r="B2346" s="1">
        <v>43607</v>
      </c>
      <c r="C2346">
        <v>21</v>
      </c>
      <c r="D2346" t="s">
        <v>185</v>
      </c>
      <c r="E2346" t="s">
        <v>208</v>
      </c>
      <c r="F2346" t="s">
        <v>206</v>
      </c>
      <c r="G2346">
        <v>75</v>
      </c>
      <c r="H2346">
        <v>75</v>
      </c>
      <c r="I2346">
        <v>67</v>
      </c>
      <c r="J2346" t="s">
        <v>81</v>
      </c>
      <c r="K2346" t="s">
        <v>64</v>
      </c>
      <c r="L2346" t="s">
        <v>361</v>
      </c>
      <c r="M2346" t="s">
        <v>181</v>
      </c>
      <c r="N2346" t="s">
        <v>181</v>
      </c>
      <c r="O2346" t="s">
        <v>51</v>
      </c>
      <c r="P2346" t="s">
        <v>112</v>
      </c>
      <c r="Q2346">
        <v>286</v>
      </c>
      <c r="R2346" t="s">
        <v>259</v>
      </c>
      <c r="S2346" t="s">
        <v>1568</v>
      </c>
      <c r="T2346" t="s">
        <v>26</v>
      </c>
    </row>
    <row r="2347" spans="1:20" x14ac:dyDescent="0.3">
      <c r="A2347" t="s">
        <v>20</v>
      </c>
      <c r="B2347" s="1">
        <v>43607</v>
      </c>
      <c r="C2347">
        <v>16</v>
      </c>
      <c r="D2347" t="s">
        <v>21</v>
      </c>
      <c r="E2347" t="s">
        <v>335</v>
      </c>
      <c r="F2347" t="s">
        <v>250</v>
      </c>
      <c r="G2347">
        <v>64</v>
      </c>
      <c r="H2347">
        <v>71</v>
      </c>
      <c r="I2347">
        <v>63</v>
      </c>
      <c r="J2347" t="s">
        <v>345</v>
      </c>
      <c r="K2347" t="s">
        <v>80</v>
      </c>
      <c r="L2347" t="s">
        <v>163</v>
      </c>
      <c r="M2347" t="s">
        <v>82</v>
      </c>
      <c r="N2347" t="s">
        <v>193</v>
      </c>
      <c r="O2347" t="s">
        <v>82</v>
      </c>
      <c r="P2347" t="s">
        <v>173</v>
      </c>
      <c r="Q2347">
        <v>204</v>
      </c>
      <c r="R2347" t="s">
        <v>84</v>
      </c>
      <c r="S2347" t="s">
        <v>1569</v>
      </c>
      <c r="T2347" t="s">
        <v>26</v>
      </c>
    </row>
    <row r="2348" spans="1:20" x14ac:dyDescent="0.3">
      <c r="A2348" t="s">
        <v>20</v>
      </c>
      <c r="B2348" s="1">
        <v>43608</v>
      </c>
      <c r="C2348">
        <v>22</v>
      </c>
      <c r="D2348" t="s">
        <v>286</v>
      </c>
      <c r="E2348" t="s">
        <v>57</v>
      </c>
      <c r="F2348" t="s">
        <v>333</v>
      </c>
      <c r="G2348">
        <v>83</v>
      </c>
      <c r="H2348">
        <v>83</v>
      </c>
      <c r="I2348">
        <v>74</v>
      </c>
      <c r="J2348" t="s">
        <v>28</v>
      </c>
      <c r="K2348" t="s">
        <v>79</v>
      </c>
      <c r="L2348" t="s">
        <v>100</v>
      </c>
      <c r="M2348" t="s">
        <v>66</v>
      </c>
      <c r="N2348" t="s">
        <v>66</v>
      </c>
      <c r="O2348" t="s">
        <v>140</v>
      </c>
      <c r="P2348" t="s">
        <v>183</v>
      </c>
      <c r="Q2348">
        <v>280</v>
      </c>
      <c r="R2348" t="s">
        <v>294</v>
      </c>
      <c r="S2348" t="s">
        <v>1570</v>
      </c>
      <c r="T2348" t="s">
        <v>26</v>
      </c>
    </row>
    <row r="2349" spans="1:20" x14ac:dyDescent="0.3">
      <c r="A2349" t="s">
        <v>20</v>
      </c>
      <c r="B2349" s="1">
        <v>43608</v>
      </c>
      <c r="C2349">
        <v>4</v>
      </c>
      <c r="D2349" t="s">
        <v>108</v>
      </c>
      <c r="E2349" t="s">
        <v>114</v>
      </c>
      <c r="F2349" t="s">
        <v>72</v>
      </c>
      <c r="G2349">
        <v>93</v>
      </c>
      <c r="H2349">
        <v>93</v>
      </c>
      <c r="I2349">
        <v>93</v>
      </c>
      <c r="J2349" t="s">
        <v>58</v>
      </c>
      <c r="K2349" t="s">
        <v>95</v>
      </c>
      <c r="L2349" t="s">
        <v>79</v>
      </c>
      <c r="M2349" t="s">
        <v>141</v>
      </c>
      <c r="N2349" t="s">
        <v>245</v>
      </c>
      <c r="O2349" t="s">
        <v>122</v>
      </c>
      <c r="P2349" t="s">
        <v>268</v>
      </c>
      <c r="Q2349">
        <v>336</v>
      </c>
      <c r="R2349" t="s">
        <v>183</v>
      </c>
      <c r="S2349" t="e" vm="26">
        <f>_FV(-2,"94")</f>
        <v>#VALUE!</v>
      </c>
      <c r="T2349" t="s">
        <v>270</v>
      </c>
    </row>
    <row r="2350" spans="1:20" x14ac:dyDescent="0.3">
      <c r="A2350" t="s">
        <v>20</v>
      </c>
      <c r="B2350" s="1">
        <v>43608</v>
      </c>
      <c r="C2350">
        <v>2</v>
      </c>
      <c r="D2350" t="s">
        <v>272</v>
      </c>
      <c r="E2350" t="s">
        <v>286</v>
      </c>
      <c r="F2350" t="s">
        <v>272</v>
      </c>
      <c r="G2350">
        <v>92</v>
      </c>
      <c r="H2350">
        <v>92</v>
      </c>
      <c r="I2350">
        <v>90</v>
      </c>
      <c r="J2350" t="s">
        <v>58</v>
      </c>
      <c r="K2350" t="s">
        <v>62</v>
      </c>
      <c r="L2350" t="s">
        <v>79</v>
      </c>
      <c r="M2350" t="s">
        <v>245</v>
      </c>
      <c r="N2350" t="s">
        <v>311</v>
      </c>
      <c r="O2350" t="s">
        <v>193</v>
      </c>
      <c r="P2350" t="s">
        <v>133</v>
      </c>
      <c r="Q2350">
        <v>39</v>
      </c>
      <c r="R2350" t="s">
        <v>138</v>
      </c>
      <c r="S2350" t="e" vm="12">
        <f>_FV(-3,"57")</f>
        <v>#VALUE!</v>
      </c>
      <c r="T2350" t="s">
        <v>26</v>
      </c>
    </row>
    <row r="2351" spans="1:20" x14ac:dyDescent="0.3">
      <c r="A2351" t="s">
        <v>20</v>
      </c>
      <c r="B2351" s="1">
        <v>43608</v>
      </c>
      <c r="C2351">
        <v>1</v>
      </c>
      <c r="D2351" t="s">
        <v>333</v>
      </c>
      <c r="E2351" t="s">
        <v>233</v>
      </c>
      <c r="F2351" t="s">
        <v>333</v>
      </c>
      <c r="G2351">
        <v>90</v>
      </c>
      <c r="H2351">
        <v>90</v>
      </c>
      <c r="I2351">
        <v>89</v>
      </c>
      <c r="J2351" t="s">
        <v>95</v>
      </c>
      <c r="K2351" t="s">
        <v>62</v>
      </c>
      <c r="L2351" t="s">
        <v>58</v>
      </c>
      <c r="M2351" t="s">
        <v>193</v>
      </c>
      <c r="N2351" t="s">
        <v>193</v>
      </c>
      <c r="O2351" t="s">
        <v>188</v>
      </c>
      <c r="P2351" t="s">
        <v>174</v>
      </c>
      <c r="Q2351">
        <v>95</v>
      </c>
      <c r="R2351" t="s">
        <v>60</v>
      </c>
      <c r="S2351" t="e" vm="48">
        <f>_FV(-3,"26")</f>
        <v>#VALUE!</v>
      </c>
      <c r="T2351" t="s">
        <v>26</v>
      </c>
    </row>
    <row r="2352" spans="1:20" x14ac:dyDescent="0.3">
      <c r="A2352" t="s">
        <v>20</v>
      </c>
      <c r="B2352" s="1">
        <v>43608</v>
      </c>
      <c r="C2352">
        <v>0</v>
      </c>
      <c r="D2352" t="s">
        <v>233</v>
      </c>
      <c r="E2352" t="s">
        <v>233</v>
      </c>
      <c r="F2352" t="s">
        <v>356</v>
      </c>
      <c r="G2352">
        <v>90</v>
      </c>
      <c r="H2352">
        <v>90</v>
      </c>
      <c r="I2352">
        <v>88</v>
      </c>
      <c r="J2352" t="s">
        <v>62</v>
      </c>
      <c r="K2352" t="s">
        <v>62</v>
      </c>
      <c r="L2352" t="s">
        <v>136</v>
      </c>
      <c r="M2352" t="s">
        <v>188</v>
      </c>
      <c r="N2352" t="s">
        <v>188</v>
      </c>
      <c r="O2352" t="s">
        <v>150</v>
      </c>
      <c r="P2352" t="s">
        <v>133</v>
      </c>
      <c r="Q2352">
        <v>64</v>
      </c>
      <c r="R2352" t="s">
        <v>60</v>
      </c>
      <c r="S2352" t="e" vm="83">
        <f>_FV(-2,"29")</f>
        <v>#VALUE!</v>
      </c>
      <c r="T2352" t="s">
        <v>26</v>
      </c>
    </row>
    <row r="2353" spans="1:20" x14ac:dyDescent="0.3">
      <c r="A2353" t="s">
        <v>20</v>
      </c>
      <c r="B2353" s="1">
        <v>43608</v>
      </c>
      <c r="C2353">
        <v>23</v>
      </c>
      <c r="D2353" t="s">
        <v>202</v>
      </c>
      <c r="E2353" t="s">
        <v>202</v>
      </c>
      <c r="F2353" t="s">
        <v>286</v>
      </c>
      <c r="G2353">
        <v>79</v>
      </c>
      <c r="H2353">
        <v>84</v>
      </c>
      <c r="I2353">
        <v>79</v>
      </c>
      <c r="J2353" t="s">
        <v>73</v>
      </c>
      <c r="K2353" t="s">
        <v>87</v>
      </c>
      <c r="L2353" t="s">
        <v>28</v>
      </c>
      <c r="M2353" t="s">
        <v>45</v>
      </c>
      <c r="N2353" t="s">
        <v>45</v>
      </c>
      <c r="O2353" t="s">
        <v>130</v>
      </c>
      <c r="P2353" t="s">
        <v>127</v>
      </c>
      <c r="Q2353">
        <v>229</v>
      </c>
      <c r="R2353" t="s">
        <v>403</v>
      </c>
      <c r="S2353" t="e" vm="80">
        <f>_FV(-3,"59")</f>
        <v>#VALUE!</v>
      </c>
      <c r="T2353" t="s">
        <v>26</v>
      </c>
    </row>
    <row r="2354" spans="1:20" x14ac:dyDescent="0.3">
      <c r="A2354" t="s">
        <v>20</v>
      </c>
      <c r="B2354" s="1">
        <v>43608</v>
      </c>
      <c r="C2354">
        <v>3</v>
      </c>
      <c r="D2354" t="s">
        <v>108</v>
      </c>
      <c r="E2354" t="s">
        <v>272</v>
      </c>
      <c r="F2354" t="s">
        <v>108</v>
      </c>
      <c r="G2354">
        <v>93</v>
      </c>
      <c r="H2354">
        <v>93</v>
      </c>
      <c r="I2354">
        <v>92</v>
      </c>
      <c r="J2354" t="s">
        <v>58</v>
      </c>
      <c r="K2354" t="s">
        <v>95</v>
      </c>
      <c r="L2354" t="s">
        <v>79</v>
      </c>
      <c r="M2354" t="s">
        <v>245</v>
      </c>
      <c r="N2354" t="s">
        <v>311</v>
      </c>
      <c r="O2354" t="s">
        <v>23</v>
      </c>
      <c r="P2354" t="s">
        <v>83</v>
      </c>
      <c r="Q2354">
        <v>20</v>
      </c>
      <c r="R2354" t="s">
        <v>68</v>
      </c>
      <c r="S2354" t="e" vm="4">
        <f>_FV(-2,"92")</f>
        <v>#VALUE!</v>
      </c>
      <c r="T2354" t="s">
        <v>26</v>
      </c>
    </row>
    <row r="2355" spans="1:20" x14ac:dyDescent="0.3">
      <c r="A2355" t="s">
        <v>20</v>
      </c>
      <c r="B2355" s="1">
        <v>43608</v>
      </c>
      <c r="C2355">
        <v>17</v>
      </c>
      <c r="D2355" t="s">
        <v>251</v>
      </c>
      <c r="E2355" t="s">
        <v>297</v>
      </c>
      <c r="F2355" t="s">
        <v>208</v>
      </c>
      <c r="G2355">
        <v>59</v>
      </c>
      <c r="H2355">
        <v>65</v>
      </c>
      <c r="I2355">
        <v>58</v>
      </c>
      <c r="J2355" t="s">
        <v>163</v>
      </c>
      <c r="K2355" t="s">
        <v>81</v>
      </c>
      <c r="L2355" t="s">
        <v>224</v>
      </c>
      <c r="M2355" t="s">
        <v>66</v>
      </c>
      <c r="N2355" t="s">
        <v>96</v>
      </c>
      <c r="O2355" t="s">
        <v>66</v>
      </c>
      <c r="P2355" t="s">
        <v>101</v>
      </c>
      <c r="Q2355">
        <v>260</v>
      </c>
      <c r="R2355" t="s">
        <v>151</v>
      </c>
      <c r="S2355" t="s">
        <v>1571</v>
      </c>
      <c r="T2355" t="s">
        <v>26</v>
      </c>
    </row>
    <row r="2356" spans="1:20" x14ac:dyDescent="0.3">
      <c r="A2356" t="s">
        <v>20</v>
      </c>
      <c r="B2356" s="1">
        <v>43608</v>
      </c>
      <c r="C2356">
        <v>5</v>
      </c>
      <c r="D2356" t="s">
        <v>95</v>
      </c>
      <c r="E2356" t="s">
        <v>108</v>
      </c>
      <c r="F2356" t="s">
        <v>58</v>
      </c>
      <c r="G2356">
        <v>93</v>
      </c>
      <c r="H2356">
        <v>93</v>
      </c>
      <c r="I2356">
        <v>92</v>
      </c>
      <c r="J2356" t="s">
        <v>64</v>
      </c>
      <c r="K2356" t="s">
        <v>58</v>
      </c>
      <c r="L2356" t="s">
        <v>81</v>
      </c>
      <c r="M2356" t="s">
        <v>123</v>
      </c>
      <c r="N2356" t="s">
        <v>188</v>
      </c>
      <c r="O2356" t="s">
        <v>123</v>
      </c>
      <c r="P2356" t="s">
        <v>105</v>
      </c>
      <c r="Q2356">
        <v>29</v>
      </c>
      <c r="R2356" t="s">
        <v>339</v>
      </c>
      <c r="S2356" t="e" vm="29">
        <f>_FV(0,"49")</f>
        <v>#VALUE!</v>
      </c>
      <c r="T2356" t="s">
        <v>240</v>
      </c>
    </row>
    <row r="2357" spans="1:20" x14ac:dyDescent="0.3">
      <c r="A2357" t="s">
        <v>20</v>
      </c>
      <c r="B2357" s="1">
        <v>43608</v>
      </c>
      <c r="C2357">
        <v>9</v>
      </c>
      <c r="D2357" t="s">
        <v>79</v>
      </c>
      <c r="E2357" t="s">
        <v>95</v>
      </c>
      <c r="F2357" t="s">
        <v>79</v>
      </c>
      <c r="G2357">
        <v>94</v>
      </c>
      <c r="H2357">
        <v>94</v>
      </c>
      <c r="I2357">
        <v>94</v>
      </c>
      <c r="J2357" t="s">
        <v>119</v>
      </c>
      <c r="K2357" t="s">
        <v>65</v>
      </c>
      <c r="L2357" t="s">
        <v>64</v>
      </c>
      <c r="M2357" t="s">
        <v>227</v>
      </c>
      <c r="N2357" t="s">
        <v>227</v>
      </c>
      <c r="O2357" t="s">
        <v>45</v>
      </c>
      <c r="P2357" t="s">
        <v>105</v>
      </c>
      <c r="Q2357">
        <v>111</v>
      </c>
      <c r="R2357" t="s">
        <v>128</v>
      </c>
      <c r="S2357" t="e" vm="75">
        <f>_FV(-2,"72")</f>
        <v>#VALUE!</v>
      </c>
      <c r="T2357" t="s">
        <v>26</v>
      </c>
    </row>
    <row r="2358" spans="1:20" x14ac:dyDescent="0.3">
      <c r="A2358" t="s">
        <v>20</v>
      </c>
      <c r="B2358" s="1">
        <v>43608</v>
      </c>
      <c r="C2358">
        <v>11</v>
      </c>
      <c r="D2358" t="s">
        <v>72</v>
      </c>
      <c r="E2358" t="s">
        <v>72</v>
      </c>
      <c r="F2358" t="s">
        <v>95</v>
      </c>
      <c r="G2358">
        <v>94</v>
      </c>
      <c r="H2358">
        <v>95</v>
      </c>
      <c r="I2358">
        <v>94</v>
      </c>
      <c r="J2358" t="s">
        <v>58</v>
      </c>
      <c r="K2358" t="s">
        <v>58</v>
      </c>
      <c r="L2358" t="s">
        <v>73</v>
      </c>
      <c r="M2358" t="s">
        <v>193</v>
      </c>
      <c r="N2358" t="s">
        <v>193</v>
      </c>
      <c r="O2358" t="s">
        <v>96</v>
      </c>
      <c r="P2358" t="s">
        <v>138</v>
      </c>
      <c r="Q2358">
        <v>85</v>
      </c>
      <c r="R2358" t="s">
        <v>147</v>
      </c>
      <c r="S2358" t="s">
        <v>1572</v>
      </c>
      <c r="T2358" t="s">
        <v>26</v>
      </c>
    </row>
    <row r="2359" spans="1:20" x14ac:dyDescent="0.3">
      <c r="A2359" t="s">
        <v>20</v>
      </c>
      <c r="B2359" s="1">
        <v>43608</v>
      </c>
      <c r="C2359">
        <v>6</v>
      </c>
      <c r="D2359" t="s">
        <v>118</v>
      </c>
      <c r="E2359" t="s">
        <v>148</v>
      </c>
      <c r="F2359" t="s">
        <v>95</v>
      </c>
      <c r="G2359">
        <v>94</v>
      </c>
      <c r="H2359">
        <v>94</v>
      </c>
      <c r="I2359">
        <v>93</v>
      </c>
      <c r="J2359" t="s">
        <v>80</v>
      </c>
      <c r="K2359" t="s">
        <v>80</v>
      </c>
      <c r="L2359" t="s">
        <v>64</v>
      </c>
      <c r="M2359" t="s">
        <v>231</v>
      </c>
      <c r="N2359" t="s">
        <v>123</v>
      </c>
      <c r="O2359" t="s">
        <v>231</v>
      </c>
      <c r="P2359" t="s">
        <v>174</v>
      </c>
      <c r="Q2359">
        <v>104</v>
      </c>
      <c r="R2359" t="s">
        <v>124</v>
      </c>
      <c r="S2359" t="e" vm="85">
        <f>_FV(-2,"45")</f>
        <v>#VALUE!</v>
      </c>
      <c r="T2359" t="s">
        <v>270</v>
      </c>
    </row>
    <row r="2360" spans="1:20" x14ac:dyDescent="0.3">
      <c r="A2360" t="s">
        <v>20</v>
      </c>
      <c r="B2360" s="1">
        <v>43608</v>
      </c>
      <c r="C2360">
        <v>7</v>
      </c>
      <c r="D2360" t="s">
        <v>88</v>
      </c>
      <c r="E2360" t="s">
        <v>148</v>
      </c>
      <c r="F2360" t="s">
        <v>88</v>
      </c>
      <c r="G2360">
        <v>94</v>
      </c>
      <c r="H2360">
        <v>94</v>
      </c>
      <c r="I2360">
        <v>94</v>
      </c>
      <c r="J2360" t="s">
        <v>109</v>
      </c>
      <c r="K2360" t="s">
        <v>80</v>
      </c>
      <c r="L2360" t="s">
        <v>109</v>
      </c>
      <c r="M2360" t="s">
        <v>45</v>
      </c>
      <c r="N2360" t="s">
        <v>231</v>
      </c>
      <c r="O2360" t="s">
        <v>45</v>
      </c>
      <c r="P2360" t="s">
        <v>174</v>
      </c>
      <c r="Q2360">
        <v>132</v>
      </c>
      <c r="R2360" t="s">
        <v>124</v>
      </c>
      <c r="S2360" t="e" vm="60">
        <f>_FV(-3,"05")</f>
        <v>#VALUE!</v>
      </c>
      <c r="T2360" t="s">
        <v>26</v>
      </c>
    </row>
    <row r="2361" spans="1:20" x14ac:dyDescent="0.3">
      <c r="A2361" t="s">
        <v>20</v>
      </c>
      <c r="B2361" s="1">
        <v>43608</v>
      </c>
      <c r="C2361">
        <v>13</v>
      </c>
      <c r="D2361" t="s">
        <v>229</v>
      </c>
      <c r="E2361" t="s">
        <v>256</v>
      </c>
      <c r="F2361" t="s">
        <v>279</v>
      </c>
      <c r="G2361">
        <v>80</v>
      </c>
      <c r="H2361">
        <v>88</v>
      </c>
      <c r="I2361">
        <v>79</v>
      </c>
      <c r="J2361" t="s">
        <v>87</v>
      </c>
      <c r="K2361" t="s">
        <v>71</v>
      </c>
      <c r="L2361" t="s">
        <v>109</v>
      </c>
      <c r="M2361" t="s">
        <v>276</v>
      </c>
      <c r="N2361" t="s">
        <v>276</v>
      </c>
      <c r="O2361" t="s">
        <v>245</v>
      </c>
      <c r="P2361" t="s">
        <v>105</v>
      </c>
      <c r="Q2361">
        <v>51</v>
      </c>
      <c r="R2361" t="s">
        <v>112</v>
      </c>
      <c r="S2361" t="s">
        <v>1573</v>
      </c>
      <c r="T2361" t="s">
        <v>26</v>
      </c>
    </row>
    <row r="2362" spans="1:20" x14ac:dyDescent="0.3">
      <c r="A2362" t="s">
        <v>20</v>
      </c>
      <c r="B2362" s="1">
        <v>43608</v>
      </c>
      <c r="C2362">
        <v>8</v>
      </c>
      <c r="D2362" t="s">
        <v>58</v>
      </c>
      <c r="E2362" t="s">
        <v>88</v>
      </c>
      <c r="F2362" t="s">
        <v>58</v>
      </c>
      <c r="G2362">
        <v>94</v>
      </c>
      <c r="H2362">
        <v>94</v>
      </c>
      <c r="I2362">
        <v>94</v>
      </c>
      <c r="J2362" t="s">
        <v>119</v>
      </c>
      <c r="K2362" t="s">
        <v>109</v>
      </c>
      <c r="L2362" t="s">
        <v>119</v>
      </c>
      <c r="M2362" t="s">
        <v>45</v>
      </c>
      <c r="N2362" t="s">
        <v>180</v>
      </c>
      <c r="O2362" t="s">
        <v>45</v>
      </c>
      <c r="P2362" t="s">
        <v>105</v>
      </c>
      <c r="Q2362">
        <v>97</v>
      </c>
      <c r="R2362" t="s">
        <v>124</v>
      </c>
      <c r="S2362" t="e" vm="59">
        <f>_FV(-3,"35")</f>
        <v>#VALUE!</v>
      </c>
      <c r="T2362" t="s">
        <v>26</v>
      </c>
    </row>
    <row r="2363" spans="1:20" x14ac:dyDescent="0.3">
      <c r="A2363" t="s">
        <v>20</v>
      </c>
      <c r="B2363" s="1">
        <v>43608</v>
      </c>
      <c r="C2363">
        <v>18</v>
      </c>
      <c r="D2363" t="s">
        <v>47</v>
      </c>
      <c r="E2363" t="s">
        <v>43</v>
      </c>
      <c r="F2363" t="s">
        <v>201</v>
      </c>
      <c r="G2363">
        <v>58</v>
      </c>
      <c r="H2363">
        <v>63</v>
      </c>
      <c r="I2363">
        <v>57</v>
      </c>
      <c r="J2363" t="s">
        <v>37</v>
      </c>
      <c r="K2363" t="s">
        <v>99</v>
      </c>
      <c r="L2363" t="s">
        <v>37</v>
      </c>
      <c r="M2363" t="s">
        <v>131</v>
      </c>
      <c r="N2363" t="s">
        <v>132</v>
      </c>
      <c r="O2363" t="s">
        <v>140</v>
      </c>
      <c r="P2363" t="s">
        <v>138</v>
      </c>
      <c r="Q2363">
        <v>260</v>
      </c>
      <c r="R2363" t="s">
        <v>151</v>
      </c>
      <c r="S2363" t="s">
        <v>1216</v>
      </c>
      <c r="T2363" t="s">
        <v>26</v>
      </c>
    </row>
    <row r="2364" spans="1:20" x14ac:dyDescent="0.3">
      <c r="A2364" t="s">
        <v>20</v>
      </c>
      <c r="B2364" s="1">
        <v>43608</v>
      </c>
      <c r="C2364">
        <v>10</v>
      </c>
      <c r="D2364" t="s">
        <v>88</v>
      </c>
      <c r="E2364" t="s">
        <v>88</v>
      </c>
      <c r="F2364" t="s">
        <v>79</v>
      </c>
      <c r="G2364">
        <v>95</v>
      </c>
      <c r="H2364">
        <v>95</v>
      </c>
      <c r="I2364">
        <v>94</v>
      </c>
      <c r="J2364" t="s">
        <v>109</v>
      </c>
      <c r="K2364" t="s">
        <v>109</v>
      </c>
      <c r="L2364" t="s">
        <v>119</v>
      </c>
      <c r="M2364" t="s">
        <v>96</v>
      </c>
      <c r="N2364" t="s">
        <v>96</v>
      </c>
      <c r="O2364" t="s">
        <v>227</v>
      </c>
      <c r="P2364" t="s">
        <v>97</v>
      </c>
      <c r="Q2364">
        <v>103</v>
      </c>
      <c r="R2364" t="s">
        <v>147</v>
      </c>
      <c r="S2364" t="s">
        <v>1574</v>
      </c>
      <c r="T2364" t="s">
        <v>26</v>
      </c>
    </row>
    <row r="2365" spans="1:20" x14ac:dyDescent="0.3">
      <c r="A2365" t="s">
        <v>20</v>
      </c>
      <c r="B2365" s="1">
        <v>43608</v>
      </c>
      <c r="C2365">
        <v>12</v>
      </c>
      <c r="D2365" t="s">
        <v>279</v>
      </c>
      <c r="E2365" t="s">
        <v>279</v>
      </c>
      <c r="F2365" t="s">
        <v>72</v>
      </c>
      <c r="G2365">
        <v>88</v>
      </c>
      <c r="H2365">
        <v>94</v>
      </c>
      <c r="I2365">
        <v>88</v>
      </c>
      <c r="J2365" t="s">
        <v>121</v>
      </c>
      <c r="K2365" t="s">
        <v>121</v>
      </c>
      <c r="L2365" t="s">
        <v>22</v>
      </c>
      <c r="M2365" t="s">
        <v>245</v>
      </c>
      <c r="N2365" t="s">
        <v>245</v>
      </c>
      <c r="O2365" t="s">
        <v>91</v>
      </c>
      <c r="P2365" t="s">
        <v>111</v>
      </c>
      <c r="Q2365">
        <v>77</v>
      </c>
      <c r="R2365" t="s">
        <v>183</v>
      </c>
      <c r="S2365" t="s">
        <v>1575</v>
      </c>
      <c r="T2365" t="s">
        <v>26</v>
      </c>
    </row>
    <row r="2366" spans="1:20" x14ac:dyDescent="0.3">
      <c r="A2366" t="s">
        <v>20</v>
      </c>
      <c r="B2366" s="1">
        <v>43608</v>
      </c>
      <c r="C2366">
        <v>14</v>
      </c>
      <c r="D2366" t="s">
        <v>48</v>
      </c>
      <c r="E2366" t="s">
        <v>201</v>
      </c>
      <c r="F2366" t="s">
        <v>229</v>
      </c>
      <c r="G2366">
        <v>66</v>
      </c>
      <c r="H2366">
        <v>80</v>
      </c>
      <c r="I2366">
        <v>65</v>
      </c>
      <c r="J2366" t="s">
        <v>100</v>
      </c>
      <c r="K2366" t="s">
        <v>148</v>
      </c>
      <c r="L2366" t="s">
        <v>49</v>
      </c>
      <c r="M2366" t="s">
        <v>330</v>
      </c>
      <c r="N2366" t="s">
        <v>276</v>
      </c>
      <c r="O2366" t="s">
        <v>306</v>
      </c>
      <c r="P2366" t="s">
        <v>86</v>
      </c>
      <c r="Q2366">
        <v>205</v>
      </c>
      <c r="R2366" t="s">
        <v>354</v>
      </c>
      <c r="S2366" t="s">
        <v>1576</v>
      </c>
      <c r="T2366" t="s">
        <v>26</v>
      </c>
    </row>
    <row r="2367" spans="1:20" x14ac:dyDescent="0.3">
      <c r="A2367" t="s">
        <v>20</v>
      </c>
      <c r="B2367" s="1">
        <v>43608</v>
      </c>
      <c r="C2367">
        <v>15</v>
      </c>
      <c r="D2367" t="s">
        <v>201</v>
      </c>
      <c r="E2367" t="s">
        <v>392</v>
      </c>
      <c r="F2367" t="s">
        <v>27</v>
      </c>
      <c r="G2367">
        <v>63</v>
      </c>
      <c r="H2367">
        <v>71</v>
      </c>
      <c r="I2367">
        <v>61</v>
      </c>
      <c r="J2367" t="s">
        <v>345</v>
      </c>
      <c r="K2367" t="s">
        <v>22</v>
      </c>
      <c r="L2367" t="s">
        <v>216</v>
      </c>
      <c r="M2367" t="s">
        <v>244</v>
      </c>
      <c r="N2367" t="s">
        <v>330</v>
      </c>
      <c r="O2367" t="s">
        <v>244</v>
      </c>
      <c r="P2367" t="s">
        <v>127</v>
      </c>
      <c r="Q2367">
        <v>208</v>
      </c>
      <c r="R2367" t="s">
        <v>354</v>
      </c>
      <c r="S2367" t="s">
        <v>1577</v>
      </c>
      <c r="T2367" t="s">
        <v>26</v>
      </c>
    </row>
    <row r="2368" spans="1:20" x14ac:dyDescent="0.3">
      <c r="A2368" t="s">
        <v>20</v>
      </c>
      <c r="B2368" s="1">
        <v>43608</v>
      </c>
      <c r="C2368">
        <v>16</v>
      </c>
      <c r="D2368" t="s">
        <v>21</v>
      </c>
      <c r="E2368" t="s">
        <v>317</v>
      </c>
      <c r="F2368" t="s">
        <v>200</v>
      </c>
      <c r="G2368">
        <v>64</v>
      </c>
      <c r="H2368">
        <v>67</v>
      </c>
      <c r="I2368">
        <v>60</v>
      </c>
      <c r="J2368" t="s">
        <v>345</v>
      </c>
      <c r="K2368" t="s">
        <v>64</v>
      </c>
      <c r="L2368" t="s">
        <v>396</v>
      </c>
      <c r="M2368" t="s">
        <v>96</v>
      </c>
      <c r="N2368" t="s">
        <v>244</v>
      </c>
      <c r="O2368" t="s">
        <v>96</v>
      </c>
      <c r="P2368" t="s">
        <v>101</v>
      </c>
      <c r="Q2368">
        <v>246</v>
      </c>
      <c r="R2368" t="s">
        <v>143</v>
      </c>
      <c r="S2368" t="s">
        <v>1578</v>
      </c>
      <c r="T2368" t="s">
        <v>26</v>
      </c>
    </row>
    <row r="2369" spans="1:20" x14ac:dyDescent="0.3">
      <c r="A2369" t="s">
        <v>20</v>
      </c>
      <c r="B2369" s="1">
        <v>43608</v>
      </c>
      <c r="C2369">
        <v>20</v>
      </c>
      <c r="D2369" t="s">
        <v>250</v>
      </c>
      <c r="E2369" t="s">
        <v>33</v>
      </c>
      <c r="F2369" t="s">
        <v>250</v>
      </c>
      <c r="G2369">
        <v>72</v>
      </c>
      <c r="H2369">
        <v>72</v>
      </c>
      <c r="I2369">
        <v>55</v>
      </c>
      <c r="J2369" t="s">
        <v>65</v>
      </c>
      <c r="K2369" t="s">
        <v>65</v>
      </c>
      <c r="L2369" t="s">
        <v>388</v>
      </c>
      <c r="M2369" t="s">
        <v>162</v>
      </c>
      <c r="N2369" t="s">
        <v>120</v>
      </c>
      <c r="O2369" t="s">
        <v>38</v>
      </c>
      <c r="P2369" t="s">
        <v>68</v>
      </c>
      <c r="Q2369">
        <v>250</v>
      </c>
      <c r="R2369" t="s">
        <v>217</v>
      </c>
      <c r="S2369" t="s">
        <v>1579</v>
      </c>
      <c r="T2369" t="s">
        <v>26</v>
      </c>
    </row>
    <row r="2370" spans="1:20" x14ac:dyDescent="0.3">
      <c r="A2370" t="s">
        <v>20</v>
      </c>
      <c r="B2370" s="1">
        <v>43608</v>
      </c>
      <c r="C2370">
        <v>19</v>
      </c>
      <c r="D2370" t="s">
        <v>32</v>
      </c>
      <c r="E2370" t="s">
        <v>1580</v>
      </c>
      <c r="F2370" t="s">
        <v>21</v>
      </c>
      <c r="G2370">
        <v>55</v>
      </c>
      <c r="H2370">
        <v>65</v>
      </c>
      <c r="I2370">
        <v>55</v>
      </c>
      <c r="J2370" t="s">
        <v>224</v>
      </c>
      <c r="K2370" t="s">
        <v>81</v>
      </c>
      <c r="L2370" t="s">
        <v>373</v>
      </c>
      <c r="M2370" t="s">
        <v>38</v>
      </c>
      <c r="N2370" t="s">
        <v>131</v>
      </c>
      <c r="O2370" t="s">
        <v>38</v>
      </c>
      <c r="P2370" t="s">
        <v>105</v>
      </c>
      <c r="Q2370">
        <v>271</v>
      </c>
      <c r="R2370" t="s">
        <v>154</v>
      </c>
      <c r="S2370" t="s">
        <v>1581</v>
      </c>
      <c r="T2370" t="s">
        <v>26</v>
      </c>
    </row>
    <row r="2371" spans="1:20" x14ac:dyDescent="0.3">
      <c r="A2371" t="s">
        <v>20</v>
      </c>
      <c r="B2371" s="1">
        <v>43608</v>
      </c>
      <c r="C2371">
        <v>21</v>
      </c>
      <c r="D2371" t="s">
        <v>57</v>
      </c>
      <c r="E2371" t="s">
        <v>205</v>
      </c>
      <c r="F2371" t="s">
        <v>204</v>
      </c>
      <c r="G2371">
        <v>75</v>
      </c>
      <c r="H2371">
        <v>76</v>
      </c>
      <c r="I2371">
        <v>71</v>
      </c>
      <c r="J2371" t="s">
        <v>80</v>
      </c>
      <c r="K2371" t="s">
        <v>95</v>
      </c>
      <c r="L2371" t="s">
        <v>28</v>
      </c>
      <c r="M2371" t="s">
        <v>140</v>
      </c>
      <c r="N2371" t="s">
        <v>140</v>
      </c>
      <c r="O2371" t="s">
        <v>38</v>
      </c>
      <c r="P2371" t="s">
        <v>127</v>
      </c>
      <c r="Q2371">
        <v>242</v>
      </c>
      <c r="R2371" t="s">
        <v>217</v>
      </c>
      <c r="S2371" t="s">
        <v>1582</v>
      </c>
      <c r="T2371" t="s">
        <v>26</v>
      </c>
    </row>
    <row r="2372" spans="1:20" x14ac:dyDescent="0.3">
      <c r="A2372" t="s">
        <v>20</v>
      </c>
      <c r="B2372" s="1">
        <v>43609</v>
      </c>
      <c r="C2372">
        <v>1</v>
      </c>
      <c r="D2372" t="s">
        <v>202</v>
      </c>
      <c r="E2372" t="s">
        <v>302</v>
      </c>
      <c r="F2372" t="s">
        <v>202</v>
      </c>
      <c r="G2372">
        <v>81</v>
      </c>
      <c r="H2372">
        <v>81</v>
      </c>
      <c r="I2372">
        <v>78</v>
      </c>
      <c r="J2372" t="s">
        <v>136</v>
      </c>
      <c r="K2372" t="s">
        <v>136</v>
      </c>
      <c r="L2372" t="s">
        <v>65</v>
      </c>
      <c r="M2372" t="s">
        <v>122</v>
      </c>
      <c r="N2372" t="s">
        <v>122</v>
      </c>
      <c r="O2372" t="s">
        <v>82</v>
      </c>
      <c r="P2372" t="s">
        <v>173</v>
      </c>
      <c r="Q2372">
        <v>230</v>
      </c>
      <c r="R2372" t="s">
        <v>259</v>
      </c>
      <c r="S2372" t="e" vm="36">
        <f>_FV(-3,"58")</f>
        <v>#VALUE!</v>
      </c>
      <c r="T2372" t="s">
        <v>26</v>
      </c>
    </row>
    <row r="2373" spans="1:20" x14ac:dyDescent="0.3">
      <c r="A2373" t="s">
        <v>20</v>
      </c>
      <c r="B2373" s="1">
        <v>43609</v>
      </c>
      <c r="C2373">
        <v>0</v>
      </c>
      <c r="D2373" t="s">
        <v>229</v>
      </c>
      <c r="E2373" t="s">
        <v>229</v>
      </c>
      <c r="F2373" t="s">
        <v>202</v>
      </c>
      <c r="G2373">
        <v>78</v>
      </c>
      <c r="H2373">
        <v>79</v>
      </c>
      <c r="I2373">
        <v>78</v>
      </c>
      <c r="J2373" t="s">
        <v>65</v>
      </c>
      <c r="K2373" t="s">
        <v>73</v>
      </c>
      <c r="L2373" t="s">
        <v>119</v>
      </c>
      <c r="M2373" t="s">
        <v>82</v>
      </c>
      <c r="N2373" t="s">
        <v>82</v>
      </c>
      <c r="O2373" t="s">
        <v>45</v>
      </c>
      <c r="P2373" t="s">
        <v>24</v>
      </c>
      <c r="Q2373">
        <v>220</v>
      </c>
      <c r="R2373" t="s">
        <v>168</v>
      </c>
      <c r="S2373" t="e" vm="45">
        <f>_FV(-3,"60")</f>
        <v>#VALUE!</v>
      </c>
      <c r="T2373" t="s">
        <v>26</v>
      </c>
    </row>
    <row r="2374" spans="1:20" x14ac:dyDescent="0.3">
      <c r="A2374" t="s">
        <v>20</v>
      </c>
      <c r="B2374" s="1">
        <v>43609</v>
      </c>
      <c r="C2374">
        <v>23</v>
      </c>
      <c r="D2374" t="s">
        <v>239</v>
      </c>
      <c r="E2374" t="s">
        <v>229</v>
      </c>
      <c r="F2374" t="s">
        <v>239</v>
      </c>
      <c r="G2374">
        <v>80</v>
      </c>
      <c r="H2374">
        <v>80</v>
      </c>
      <c r="I2374">
        <v>74</v>
      </c>
      <c r="J2374" t="s">
        <v>28</v>
      </c>
      <c r="K2374" t="s">
        <v>28</v>
      </c>
      <c r="L2374" t="s">
        <v>36</v>
      </c>
      <c r="M2374" t="s">
        <v>254</v>
      </c>
      <c r="N2374" t="s">
        <v>254</v>
      </c>
      <c r="O2374" t="s">
        <v>66</v>
      </c>
      <c r="P2374" t="s">
        <v>105</v>
      </c>
      <c r="Q2374">
        <v>172</v>
      </c>
      <c r="R2374" t="s">
        <v>147</v>
      </c>
      <c r="S2374" t="e" vm="45">
        <f>_FV(-3,"60")</f>
        <v>#VALUE!</v>
      </c>
      <c r="T2374" t="s">
        <v>26</v>
      </c>
    </row>
    <row r="2375" spans="1:20" x14ac:dyDescent="0.3">
      <c r="A2375" t="s">
        <v>20</v>
      </c>
      <c r="B2375" s="1">
        <v>43609</v>
      </c>
      <c r="C2375">
        <v>2</v>
      </c>
      <c r="D2375" t="s">
        <v>239</v>
      </c>
      <c r="E2375" t="s">
        <v>202</v>
      </c>
      <c r="F2375" t="s">
        <v>239</v>
      </c>
      <c r="G2375">
        <v>81</v>
      </c>
      <c r="H2375">
        <v>82</v>
      </c>
      <c r="I2375">
        <v>80</v>
      </c>
      <c r="J2375" t="s">
        <v>119</v>
      </c>
      <c r="K2375" t="s">
        <v>136</v>
      </c>
      <c r="L2375" t="s">
        <v>119</v>
      </c>
      <c r="M2375" t="s">
        <v>328</v>
      </c>
      <c r="N2375" t="s">
        <v>188</v>
      </c>
      <c r="O2375" t="s">
        <v>122</v>
      </c>
      <c r="P2375" t="s">
        <v>77</v>
      </c>
      <c r="Q2375">
        <v>244</v>
      </c>
      <c r="R2375" t="s">
        <v>280</v>
      </c>
      <c r="S2375" t="e" vm="12">
        <f>_FV(-3,"57")</f>
        <v>#VALUE!</v>
      </c>
      <c r="T2375" t="s">
        <v>26</v>
      </c>
    </row>
    <row r="2376" spans="1:20" x14ac:dyDescent="0.3">
      <c r="A2376" t="s">
        <v>20</v>
      </c>
      <c r="B2376" s="1">
        <v>43609</v>
      </c>
      <c r="C2376">
        <v>15</v>
      </c>
      <c r="D2376" t="s">
        <v>47</v>
      </c>
      <c r="E2376" t="s">
        <v>317</v>
      </c>
      <c r="F2376" t="s">
        <v>342</v>
      </c>
      <c r="G2376">
        <v>62</v>
      </c>
      <c r="H2376">
        <v>66</v>
      </c>
      <c r="I2376">
        <v>60</v>
      </c>
      <c r="J2376" t="s">
        <v>36</v>
      </c>
      <c r="K2376" t="s">
        <v>81</v>
      </c>
      <c r="L2376" t="s">
        <v>396</v>
      </c>
      <c r="M2376" t="s">
        <v>276</v>
      </c>
      <c r="N2376" t="s">
        <v>282</v>
      </c>
      <c r="O2376" t="s">
        <v>276</v>
      </c>
      <c r="P2376" t="s">
        <v>116</v>
      </c>
      <c r="Q2376">
        <v>195</v>
      </c>
      <c r="R2376" t="s">
        <v>55</v>
      </c>
      <c r="S2376" t="s">
        <v>1583</v>
      </c>
      <c r="T2376" t="s">
        <v>26</v>
      </c>
    </row>
    <row r="2377" spans="1:20" x14ac:dyDescent="0.3">
      <c r="A2377" t="s">
        <v>20</v>
      </c>
      <c r="B2377" s="1">
        <v>43609</v>
      </c>
      <c r="C2377">
        <v>3</v>
      </c>
      <c r="D2377" t="s">
        <v>187</v>
      </c>
      <c r="E2377" t="s">
        <v>239</v>
      </c>
      <c r="F2377" t="s">
        <v>187</v>
      </c>
      <c r="G2377">
        <v>81</v>
      </c>
      <c r="H2377">
        <v>81</v>
      </c>
      <c r="I2377">
        <v>79</v>
      </c>
      <c r="J2377" t="s">
        <v>100</v>
      </c>
      <c r="K2377" t="s">
        <v>119</v>
      </c>
      <c r="L2377" t="s">
        <v>49</v>
      </c>
      <c r="M2377" t="s">
        <v>122</v>
      </c>
      <c r="N2377" t="s">
        <v>188</v>
      </c>
      <c r="O2377" t="s">
        <v>122</v>
      </c>
      <c r="P2377" t="s">
        <v>178</v>
      </c>
      <c r="Q2377">
        <v>255</v>
      </c>
      <c r="R2377" t="s">
        <v>147</v>
      </c>
      <c r="S2377" t="e" vm="69">
        <f>_FV(-2,"65")</f>
        <v>#VALUE!</v>
      </c>
      <c r="T2377" t="s">
        <v>26</v>
      </c>
    </row>
    <row r="2378" spans="1:20" x14ac:dyDescent="0.3">
      <c r="A2378" t="s">
        <v>20</v>
      </c>
      <c r="B2378" s="1">
        <v>43609</v>
      </c>
      <c r="C2378">
        <v>22</v>
      </c>
      <c r="D2378" t="s">
        <v>229</v>
      </c>
      <c r="E2378" t="s">
        <v>57</v>
      </c>
      <c r="F2378" t="s">
        <v>229</v>
      </c>
      <c r="G2378">
        <v>74</v>
      </c>
      <c r="H2378">
        <v>74</v>
      </c>
      <c r="I2378">
        <v>67</v>
      </c>
      <c r="J2378" t="s">
        <v>36</v>
      </c>
      <c r="K2378" t="s">
        <v>64</v>
      </c>
      <c r="L2378" t="s">
        <v>396</v>
      </c>
      <c r="M2378" t="s">
        <v>66</v>
      </c>
      <c r="N2378" t="s">
        <v>66</v>
      </c>
      <c r="O2378" t="s">
        <v>298</v>
      </c>
      <c r="P2378" t="s">
        <v>138</v>
      </c>
      <c r="Q2378">
        <v>171</v>
      </c>
      <c r="R2378" t="s">
        <v>476</v>
      </c>
      <c r="S2378" t="s">
        <v>1584</v>
      </c>
      <c r="T2378" t="s">
        <v>26</v>
      </c>
    </row>
    <row r="2379" spans="1:20" x14ac:dyDescent="0.3">
      <c r="A2379" t="s">
        <v>20</v>
      </c>
      <c r="B2379" s="1">
        <v>43609</v>
      </c>
      <c r="C2379">
        <v>19</v>
      </c>
      <c r="D2379" t="s">
        <v>335</v>
      </c>
      <c r="E2379" t="s">
        <v>43</v>
      </c>
      <c r="F2379" t="s">
        <v>335</v>
      </c>
      <c r="G2379">
        <v>57</v>
      </c>
      <c r="H2379">
        <v>62</v>
      </c>
      <c r="I2379">
        <v>54</v>
      </c>
      <c r="J2379" t="s">
        <v>393</v>
      </c>
      <c r="K2379" t="s">
        <v>100</v>
      </c>
      <c r="L2379" t="s">
        <v>579</v>
      </c>
      <c r="M2379" t="s">
        <v>131</v>
      </c>
      <c r="N2379" t="s">
        <v>66</v>
      </c>
      <c r="O2379" t="s">
        <v>131</v>
      </c>
      <c r="P2379" t="s">
        <v>271</v>
      </c>
      <c r="Q2379">
        <v>215</v>
      </c>
      <c r="R2379" t="s">
        <v>931</v>
      </c>
      <c r="S2379" t="s">
        <v>1585</v>
      </c>
      <c r="T2379" t="s">
        <v>26</v>
      </c>
    </row>
    <row r="2380" spans="1:20" x14ac:dyDescent="0.3">
      <c r="A2380" t="s">
        <v>20</v>
      </c>
      <c r="B2380" s="1">
        <v>43609</v>
      </c>
      <c r="C2380">
        <v>20</v>
      </c>
      <c r="D2380" t="s">
        <v>205</v>
      </c>
      <c r="E2380" t="s">
        <v>392</v>
      </c>
      <c r="F2380" t="s">
        <v>205</v>
      </c>
      <c r="G2380">
        <v>62</v>
      </c>
      <c r="H2380">
        <v>62</v>
      </c>
      <c r="I2380">
        <v>53</v>
      </c>
      <c r="J2380" t="s">
        <v>373</v>
      </c>
      <c r="K2380" t="s">
        <v>224</v>
      </c>
      <c r="L2380" t="s">
        <v>570</v>
      </c>
      <c r="M2380" t="s">
        <v>39</v>
      </c>
      <c r="N2380" t="s">
        <v>52</v>
      </c>
      <c r="O2380" t="s">
        <v>39</v>
      </c>
      <c r="P2380" t="s">
        <v>182</v>
      </c>
      <c r="Q2380">
        <v>225</v>
      </c>
      <c r="R2380" t="s">
        <v>102</v>
      </c>
      <c r="S2380" t="s">
        <v>1586</v>
      </c>
      <c r="T2380" t="s">
        <v>26</v>
      </c>
    </row>
    <row r="2381" spans="1:20" x14ac:dyDescent="0.3">
      <c r="A2381" t="s">
        <v>20</v>
      </c>
      <c r="B2381" s="1">
        <v>43609</v>
      </c>
      <c r="C2381">
        <v>11</v>
      </c>
      <c r="D2381" t="s">
        <v>135</v>
      </c>
      <c r="E2381" t="s">
        <v>135</v>
      </c>
      <c r="F2381" t="s">
        <v>58</v>
      </c>
      <c r="G2381">
        <v>94</v>
      </c>
      <c r="H2381">
        <v>94</v>
      </c>
      <c r="I2381">
        <v>94</v>
      </c>
      <c r="J2381" t="s">
        <v>22</v>
      </c>
      <c r="K2381" t="s">
        <v>22</v>
      </c>
      <c r="L2381" t="s">
        <v>119</v>
      </c>
      <c r="M2381" t="s">
        <v>312</v>
      </c>
      <c r="N2381" t="s">
        <v>312</v>
      </c>
      <c r="O2381" t="s">
        <v>188</v>
      </c>
      <c r="P2381" t="s">
        <v>138</v>
      </c>
      <c r="Q2381">
        <v>117</v>
      </c>
      <c r="R2381" t="s">
        <v>24</v>
      </c>
      <c r="S2381" t="s">
        <v>1587</v>
      </c>
      <c r="T2381" t="s">
        <v>26</v>
      </c>
    </row>
    <row r="2382" spans="1:20" x14ac:dyDescent="0.3">
      <c r="A2382" t="s">
        <v>20</v>
      </c>
      <c r="B2382" s="1">
        <v>43609</v>
      </c>
      <c r="C2382">
        <v>5</v>
      </c>
      <c r="D2382" t="s">
        <v>72</v>
      </c>
      <c r="E2382" t="s">
        <v>156</v>
      </c>
      <c r="F2382" t="s">
        <v>72</v>
      </c>
      <c r="G2382">
        <v>91</v>
      </c>
      <c r="H2382">
        <v>91</v>
      </c>
      <c r="I2382">
        <v>88</v>
      </c>
      <c r="J2382" t="s">
        <v>63</v>
      </c>
      <c r="K2382" t="s">
        <v>87</v>
      </c>
      <c r="L2382" t="s">
        <v>73</v>
      </c>
      <c r="M2382" t="s">
        <v>231</v>
      </c>
      <c r="N2382" t="s">
        <v>96</v>
      </c>
      <c r="O2382" t="s">
        <v>231</v>
      </c>
      <c r="P2382" t="s">
        <v>133</v>
      </c>
      <c r="Q2382">
        <v>156</v>
      </c>
      <c r="R2382" t="s">
        <v>173</v>
      </c>
      <c r="S2382" t="e" vm="80">
        <f>_FV(-3,"59")</f>
        <v>#VALUE!</v>
      </c>
      <c r="T2382" t="s">
        <v>26</v>
      </c>
    </row>
    <row r="2383" spans="1:20" x14ac:dyDescent="0.3">
      <c r="A2383" t="s">
        <v>20</v>
      </c>
      <c r="B2383" s="1">
        <v>43609</v>
      </c>
      <c r="C2383">
        <v>7</v>
      </c>
      <c r="D2383" t="s">
        <v>88</v>
      </c>
      <c r="E2383" t="s">
        <v>149</v>
      </c>
      <c r="F2383" t="s">
        <v>88</v>
      </c>
      <c r="G2383">
        <v>93</v>
      </c>
      <c r="H2383">
        <v>93</v>
      </c>
      <c r="I2383">
        <v>92</v>
      </c>
      <c r="J2383" t="s">
        <v>65</v>
      </c>
      <c r="K2383" t="s">
        <v>63</v>
      </c>
      <c r="L2383" t="s">
        <v>65</v>
      </c>
      <c r="M2383" t="s">
        <v>66</v>
      </c>
      <c r="N2383" t="s">
        <v>45</v>
      </c>
      <c r="O2383" t="s">
        <v>66</v>
      </c>
      <c r="P2383" t="s">
        <v>270</v>
      </c>
      <c r="Q2383">
        <v>167</v>
      </c>
      <c r="R2383" t="s">
        <v>268</v>
      </c>
      <c r="S2383" t="e" vm="12">
        <f>_FV(-3,"57")</f>
        <v>#VALUE!</v>
      </c>
      <c r="T2383" t="s">
        <v>26</v>
      </c>
    </row>
    <row r="2384" spans="1:20" x14ac:dyDescent="0.3">
      <c r="A2384" t="s">
        <v>20</v>
      </c>
      <c r="B2384" s="1">
        <v>43609</v>
      </c>
      <c r="C2384">
        <v>14</v>
      </c>
      <c r="D2384" t="s">
        <v>335</v>
      </c>
      <c r="E2384" t="s">
        <v>201</v>
      </c>
      <c r="F2384" t="s">
        <v>219</v>
      </c>
      <c r="G2384">
        <v>63</v>
      </c>
      <c r="H2384">
        <v>72</v>
      </c>
      <c r="I2384">
        <v>61</v>
      </c>
      <c r="J2384" t="s">
        <v>345</v>
      </c>
      <c r="K2384" t="s">
        <v>80</v>
      </c>
      <c r="L2384" t="s">
        <v>396</v>
      </c>
      <c r="M2384" t="s">
        <v>282</v>
      </c>
      <c r="N2384" t="s">
        <v>357</v>
      </c>
      <c r="O2384" t="s">
        <v>282</v>
      </c>
      <c r="P2384" t="s">
        <v>183</v>
      </c>
      <c r="Q2384">
        <v>203</v>
      </c>
      <c r="R2384" t="s">
        <v>164</v>
      </c>
      <c r="S2384" t="s">
        <v>1588</v>
      </c>
      <c r="T2384" t="s">
        <v>26</v>
      </c>
    </row>
    <row r="2385" spans="1:20" x14ac:dyDescent="0.3">
      <c r="A2385" t="s">
        <v>20</v>
      </c>
      <c r="B2385" s="1">
        <v>43609</v>
      </c>
      <c r="C2385">
        <v>12</v>
      </c>
      <c r="D2385" t="s">
        <v>206</v>
      </c>
      <c r="E2385" t="s">
        <v>206</v>
      </c>
      <c r="F2385" t="s">
        <v>135</v>
      </c>
      <c r="G2385">
        <v>82</v>
      </c>
      <c r="H2385">
        <v>94</v>
      </c>
      <c r="I2385">
        <v>80</v>
      </c>
      <c r="J2385" t="s">
        <v>88</v>
      </c>
      <c r="K2385" t="s">
        <v>107</v>
      </c>
      <c r="L2385" t="s">
        <v>80</v>
      </c>
      <c r="M2385" t="s">
        <v>308</v>
      </c>
      <c r="N2385" t="s">
        <v>308</v>
      </c>
      <c r="O2385" t="s">
        <v>312</v>
      </c>
      <c r="P2385" t="s">
        <v>70</v>
      </c>
      <c r="Q2385">
        <v>146</v>
      </c>
      <c r="R2385" t="s">
        <v>92</v>
      </c>
      <c r="S2385" t="s">
        <v>1589</v>
      </c>
      <c r="T2385" t="s">
        <v>26</v>
      </c>
    </row>
    <row r="2386" spans="1:20" x14ac:dyDescent="0.3">
      <c r="A2386" t="s">
        <v>20</v>
      </c>
      <c r="B2386" s="1">
        <v>43609</v>
      </c>
      <c r="C2386">
        <v>10</v>
      </c>
      <c r="D2386" t="s">
        <v>58</v>
      </c>
      <c r="E2386" t="s">
        <v>95</v>
      </c>
      <c r="F2386" t="s">
        <v>58</v>
      </c>
      <c r="G2386">
        <v>94</v>
      </c>
      <c r="H2386">
        <v>94</v>
      </c>
      <c r="I2386">
        <v>94</v>
      </c>
      <c r="J2386" t="s">
        <v>65</v>
      </c>
      <c r="K2386" t="s">
        <v>65</v>
      </c>
      <c r="L2386" t="s">
        <v>119</v>
      </c>
      <c r="M2386" t="s">
        <v>188</v>
      </c>
      <c r="N2386" t="s">
        <v>188</v>
      </c>
      <c r="O2386" t="s">
        <v>123</v>
      </c>
      <c r="P2386" t="s">
        <v>115</v>
      </c>
      <c r="Q2386">
        <v>108</v>
      </c>
      <c r="R2386" t="s">
        <v>24</v>
      </c>
      <c r="S2386" t="s">
        <v>1590</v>
      </c>
      <c r="T2386" t="s">
        <v>26</v>
      </c>
    </row>
    <row r="2387" spans="1:20" x14ac:dyDescent="0.3">
      <c r="A2387" t="s">
        <v>20</v>
      </c>
      <c r="B2387" s="1">
        <v>43609</v>
      </c>
      <c r="C2387">
        <v>8</v>
      </c>
      <c r="D2387" t="s">
        <v>95</v>
      </c>
      <c r="E2387" t="s">
        <v>88</v>
      </c>
      <c r="F2387" t="s">
        <v>58</v>
      </c>
      <c r="G2387">
        <v>94</v>
      </c>
      <c r="H2387">
        <v>94</v>
      </c>
      <c r="I2387">
        <v>93</v>
      </c>
      <c r="J2387" t="s">
        <v>119</v>
      </c>
      <c r="K2387" t="s">
        <v>65</v>
      </c>
      <c r="L2387" t="s">
        <v>64</v>
      </c>
      <c r="M2387" t="s">
        <v>231</v>
      </c>
      <c r="N2387" t="s">
        <v>231</v>
      </c>
      <c r="O2387" t="s">
        <v>66</v>
      </c>
      <c r="P2387" t="s">
        <v>67</v>
      </c>
      <c r="Q2387">
        <v>121</v>
      </c>
      <c r="R2387" t="s">
        <v>176</v>
      </c>
      <c r="S2387" t="e" vm="73">
        <f>_FV(-3,"47")</f>
        <v>#VALUE!</v>
      </c>
      <c r="T2387" t="s">
        <v>26</v>
      </c>
    </row>
    <row r="2388" spans="1:20" x14ac:dyDescent="0.3">
      <c r="A2388" t="s">
        <v>20</v>
      </c>
      <c r="B2388" s="1">
        <v>43609</v>
      </c>
      <c r="C2388">
        <v>13</v>
      </c>
      <c r="D2388" t="s">
        <v>250</v>
      </c>
      <c r="E2388" t="s">
        <v>205</v>
      </c>
      <c r="F2388" t="s">
        <v>206</v>
      </c>
      <c r="G2388">
        <v>69</v>
      </c>
      <c r="H2388">
        <v>82</v>
      </c>
      <c r="I2388">
        <v>68</v>
      </c>
      <c r="J2388" t="s">
        <v>99</v>
      </c>
      <c r="K2388" t="s">
        <v>62</v>
      </c>
      <c r="L2388" t="s">
        <v>89</v>
      </c>
      <c r="M2388" t="s">
        <v>283</v>
      </c>
      <c r="N2388" t="s">
        <v>283</v>
      </c>
      <c r="O2388" t="s">
        <v>308</v>
      </c>
      <c r="P2388" t="s">
        <v>104</v>
      </c>
      <c r="Q2388">
        <v>219</v>
      </c>
      <c r="R2388" t="s">
        <v>198</v>
      </c>
      <c r="S2388" t="s">
        <v>260</v>
      </c>
      <c r="T2388" t="s">
        <v>26</v>
      </c>
    </row>
    <row r="2389" spans="1:20" x14ac:dyDescent="0.3">
      <c r="A2389" t="s">
        <v>20</v>
      </c>
      <c r="B2389" s="1">
        <v>43609</v>
      </c>
      <c r="C2389">
        <v>6</v>
      </c>
      <c r="D2389" t="s">
        <v>135</v>
      </c>
      <c r="E2389" t="s">
        <v>108</v>
      </c>
      <c r="F2389" t="s">
        <v>135</v>
      </c>
      <c r="G2389">
        <v>92</v>
      </c>
      <c r="H2389">
        <v>92</v>
      </c>
      <c r="I2389">
        <v>91</v>
      </c>
      <c r="J2389" t="s">
        <v>80</v>
      </c>
      <c r="K2389" t="s">
        <v>87</v>
      </c>
      <c r="L2389" t="s">
        <v>80</v>
      </c>
      <c r="M2389" t="s">
        <v>45</v>
      </c>
      <c r="N2389" t="s">
        <v>227</v>
      </c>
      <c r="O2389" t="s">
        <v>45</v>
      </c>
      <c r="P2389" t="s">
        <v>174</v>
      </c>
      <c r="Q2389">
        <v>151</v>
      </c>
      <c r="R2389" t="s">
        <v>101</v>
      </c>
      <c r="S2389" t="e" vm="45">
        <f>_FV(-3,"60")</f>
        <v>#VALUE!</v>
      </c>
      <c r="T2389" t="s">
        <v>26</v>
      </c>
    </row>
    <row r="2390" spans="1:20" x14ac:dyDescent="0.3">
      <c r="A2390" t="s">
        <v>20</v>
      </c>
      <c r="B2390" s="1">
        <v>43609</v>
      </c>
      <c r="C2390">
        <v>16</v>
      </c>
      <c r="D2390" t="s">
        <v>47</v>
      </c>
      <c r="E2390" t="s">
        <v>297</v>
      </c>
      <c r="F2390" t="s">
        <v>258</v>
      </c>
      <c r="G2390">
        <v>59</v>
      </c>
      <c r="H2390">
        <v>63</v>
      </c>
      <c r="I2390">
        <v>57</v>
      </c>
      <c r="J2390" t="s">
        <v>396</v>
      </c>
      <c r="K2390" t="s">
        <v>81</v>
      </c>
      <c r="L2390" t="s">
        <v>388</v>
      </c>
      <c r="M2390" t="s">
        <v>188</v>
      </c>
      <c r="N2390" t="s">
        <v>276</v>
      </c>
      <c r="O2390" t="s">
        <v>188</v>
      </c>
      <c r="P2390" t="s">
        <v>182</v>
      </c>
      <c r="Q2390">
        <v>188</v>
      </c>
      <c r="R2390" t="s">
        <v>262</v>
      </c>
      <c r="S2390" t="s">
        <v>1591</v>
      </c>
      <c r="T2390" t="s">
        <v>26</v>
      </c>
    </row>
    <row r="2391" spans="1:20" x14ac:dyDescent="0.3">
      <c r="A2391" t="s">
        <v>20</v>
      </c>
      <c r="B2391" s="1">
        <v>43609</v>
      </c>
      <c r="C2391">
        <v>4</v>
      </c>
      <c r="D2391" t="s">
        <v>114</v>
      </c>
      <c r="E2391" t="s">
        <v>187</v>
      </c>
      <c r="F2391" t="s">
        <v>107</v>
      </c>
      <c r="G2391">
        <v>88</v>
      </c>
      <c r="H2391">
        <v>88</v>
      </c>
      <c r="I2391">
        <v>81</v>
      </c>
      <c r="J2391" t="s">
        <v>109</v>
      </c>
      <c r="K2391" t="s">
        <v>109</v>
      </c>
      <c r="L2391" t="s">
        <v>100</v>
      </c>
      <c r="M2391" t="s">
        <v>96</v>
      </c>
      <c r="N2391" t="s">
        <v>141</v>
      </c>
      <c r="O2391" t="s">
        <v>96</v>
      </c>
      <c r="P2391" t="s">
        <v>174</v>
      </c>
      <c r="Q2391">
        <v>157</v>
      </c>
      <c r="R2391" t="s">
        <v>97</v>
      </c>
      <c r="S2391" t="e" vm="80">
        <f>_FV(-3,"59")</f>
        <v>#VALUE!</v>
      </c>
      <c r="T2391" t="s">
        <v>26</v>
      </c>
    </row>
    <row r="2392" spans="1:20" x14ac:dyDescent="0.3">
      <c r="A2392" t="s">
        <v>20</v>
      </c>
      <c r="B2392" s="1">
        <v>43609</v>
      </c>
      <c r="C2392">
        <v>17</v>
      </c>
      <c r="D2392" t="s">
        <v>370</v>
      </c>
      <c r="E2392" t="s">
        <v>412</v>
      </c>
      <c r="F2392" t="s">
        <v>47</v>
      </c>
      <c r="G2392">
        <v>57</v>
      </c>
      <c r="H2392">
        <v>61</v>
      </c>
      <c r="I2392">
        <v>55</v>
      </c>
      <c r="J2392" t="s">
        <v>377</v>
      </c>
      <c r="K2392" t="s">
        <v>100</v>
      </c>
      <c r="L2392" t="s">
        <v>37</v>
      </c>
      <c r="M2392" t="s">
        <v>82</v>
      </c>
      <c r="N2392" t="s">
        <v>188</v>
      </c>
      <c r="O2392" t="s">
        <v>82</v>
      </c>
      <c r="P2392" t="s">
        <v>24</v>
      </c>
      <c r="Q2392">
        <v>187</v>
      </c>
      <c r="R2392" t="s">
        <v>102</v>
      </c>
      <c r="S2392" t="s">
        <v>1592</v>
      </c>
      <c r="T2392" t="s">
        <v>26</v>
      </c>
    </row>
    <row r="2393" spans="1:20" x14ac:dyDescent="0.3">
      <c r="A2393" t="s">
        <v>20</v>
      </c>
      <c r="B2393" s="1">
        <v>43609</v>
      </c>
      <c r="C2393">
        <v>9</v>
      </c>
      <c r="D2393" t="s">
        <v>58</v>
      </c>
      <c r="E2393" t="s">
        <v>95</v>
      </c>
      <c r="F2393" t="s">
        <v>58</v>
      </c>
      <c r="G2393">
        <v>94</v>
      </c>
      <c r="H2393">
        <v>94</v>
      </c>
      <c r="I2393">
        <v>94</v>
      </c>
      <c r="J2393" t="s">
        <v>119</v>
      </c>
      <c r="K2393" t="s">
        <v>65</v>
      </c>
      <c r="L2393" t="s">
        <v>64</v>
      </c>
      <c r="M2393" t="s">
        <v>123</v>
      </c>
      <c r="N2393" t="s">
        <v>123</v>
      </c>
      <c r="O2393" t="s">
        <v>231</v>
      </c>
      <c r="P2393" t="s">
        <v>83</v>
      </c>
      <c r="Q2393">
        <v>101</v>
      </c>
      <c r="R2393" t="s">
        <v>128</v>
      </c>
      <c r="S2393" t="e" vm="86">
        <f>_FV(-3,"23")</f>
        <v>#VALUE!</v>
      </c>
      <c r="T2393" t="s">
        <v>26</v>
      </c>
    </row>
    <row r="2394" spans="1:20" x14ac:dyDescent="0.3">
      <c r="A2394" t="s">
        <v>20</v>
      </c>
      <c r="B2394" s="1">
        <v>43609</v>
      </c>
      <c r="C2394">
        <v>21</v>
      </c>
      <c r="D2394" t="s">
        <v>204</v>
      </c>
      <c r="E2394" t="s">
        <v>200</v>
      </c>
      <c r="F2394" t="s">
        <v>275</v>
      </c>
      <c r="G2394">
        <v>72</v>
      </c>
      <c r="H2394">
        <v>72</v>
      </c>
      <c r="I2394">
        <v>60</v>
      </c>
      <c r="J2394" t="s">
        <v>81</v>
      </c>
      <c r="K2394" t="s">
        <v>81</v>
      </c>
      <c r="L2394" t="s">
        <v>389</v>
      </c>
      <c r="M2394" t="s">
        <v>59</v>
      </c>
      <c r="N2394" t="s">
        <v>59</v>
      </c>
      <c r="O2394" t="s">
        <v>39</v>
      </c>
      <c r="P2394" t="s">
        <v>104</v>
      </c>
      <c r="Q2394">
        <v>214</v>
      </c>
      <c r="R2394" t="s">
        <v>102</v>
      </c>
      <c r="S2394" t="s">
        <v>1593</v>
      </c>
      <c r="T2394" t="s">
        <v>26</v>
      </c>
    </row>
    <row r="2395" spans="1:20" x14ac:dyDescent="0.3">
      <c r="A2395" t="s">
        <v>20</v>
      </c>
      <c r="B2395" s="1">
        <v>43609</v>
      </c>
      <c r="C2395">
        <v>18</v>
      </c>
      <c r="D2395" t="s">
        <v>220</v>
      </c>
      <c r="E2395" t="s">
        <v>412</v>
      </c>
      <c r="F2395" t="s">
        <v>258</v>
      </c>
      <c r="G2395">
        <v>62</v>
      </c>
      <c r="H2395">
        <v>64</v>
      </c>
      <c r="I2395">
        <v>54</v>
      </c>
      <c r="J2395" t="s">
        <v>163</v>
      </c>
      <c r="K2395" t="s">
        <v>99</v>
      </c>
      <c r="L2395" t="s">
        <v>368</v>
      </c>
      <c r="M2395" t="s">
        <v>66</v>
      </c>
      <c r="N2395" t="s">
        <v>82</v>
      </c>
      <c r="O2395" t="s">
        <v>66</v>
      </c>
      <c r="P2395" t="s">
        <v>30</v>
      </c>
      <c r="Q2395">
        <v>213</v>
      </c>
      <c r="R2395" t="s">
        <v>931</v>
      </c>
      <c r="S2395" t="s">
        <v>1594</v>
      </c>
      <c r="T2395" t="s">
        <v>26</v>
      </c>
    </row>
    <row r="2396" spans="1:20" x14ac:dyDescent="0.3">
      <c r="A2396" t="s">
        <v>20</v>
      </c>
      <c r="B2396" s="1">
        <v>43610</v>
      </c>
      <c r="C2396">
        <v>22</v>
      </c>
      <c r="D2396" t="s">
        <v>186</v>
      </c>
      <c r="E2396" t="s">
        <v>261</v>
      </c>
      <c r="F2396" t="s">
        <v>186</v>
      </c>
      <c r="G2396">
        <v>75</v>
      </c>
      <c r="H2396">
        <v>75</v>
      </c>
      <c r="I2396">
        <v>71</v>
      </c>
      <c r="J2396" t="s">
        <v>73</v>
      </c>
      <c r="K2396" t="s">
        <v>73</v>
      </c>
      <c r="L2396" t="s">
        <v>81</v>
      </c>
      <c r="M2396" t="s">
        <v>130</v>
      </c>
      <c r="N2396" t="s">
        <v>130</v>
      </c>
      <c r="O2396" t="s">
        <v>298</v>
      </c>
      <c r="P2396" t="s">
        <v>134</v>
      </c>
      <c r="Q2396">
        <v>223</v>
      </c>
      <c r="R2396" t="s">
        <v>179</v>
      </c>
      <c r="S2396" t="s">
        <v>1595</v>
      </c>
      <c r="T2396" t="s">
        <v>26</v>
      </c>
    </row>
    <row r="2397" spans="1:20" x14ac:dyDescent="0.3">
      <c r="A2397" t="s">
        <v>20</v>
      </c>
      <c r="B2397" s="1">
        <v>43610</v>
      </c>
      <c r="C2397">
        <v>0</v>
      </c>
      <c r="D2397" t="s">
        <v>187</v>
      </c>
      <c r="E2397" t="s">
        <v>239</v>
      </c>
      <c r="F2397" t="s">
        <v>233</v>
      </c>
      <c r="G2397">
        <v>82</v>
      </c>
      <c r="H2397">
        <v>82</v>
      </c>
      <c r="I2397">
        <v>80</v>
      </c>
      <c r="J2397" t="s">
        <v>81</v>
      </c>
      <c r="K2397" t="s">
        <v>64</v>
      </c>
      <c r="L2397" t="s">
        <v>81</v>
      </c>
      <c r="M2397" t="s">
        <v>29</v>
      </c>
      <c r="N2397" t="s">
        <v>29</v>
      </c>
      <c r="O2397" t="s">
        <v>254</v>
      </c>
      <c r="P2397" t="s">
        <v>111</v>
      </c>
      <c r="Q2397">
        <v>169</v>
      </c>
      <c r="R2397" t="s">
        <v>92</v>
      </c>
      <c r="S2397" t="e" vm="45">
        <f>_FV(-3,"60")</f>
        <v>#VALUE!</v>
      </c>
      <c r="T2397" t="s">
        <v>26</v>
      </c>
    </row>
    <row r="2398" spans="1:20" x14ac:dyDescent="0.3">
      <c r="A2398" t="s">
        <v>20</v>
      </c>
      <c r="B2398" s="1">
        <v>43610</v>
      </c>
      <c r="C2398">
        <v>23</v>
      </c>
      <c r="D2398" t="s">
        <v>196</v>
      </c>
      <c r="E2398" t="s">
        <v>186</v>
      </c>
      <c r="F2398" t="s">
        <v>196</v>
      </c>
      <c r="G2398">
        <v>78</v>
      </c>
      <c r="H2398">
        <v>80</v>
      </c>
      <c r="I2398">
        <v>75</v>
      </c>
      <c r="J2398" t="s">
        <v>73</v>
      </c>
      <c r="K2398" t="s">
        <v>22</v>
      </c>
      <c r="L2398" t="s">
        <v>73</v>
      </c>
      <c r="M2398" t="s">
        <v>231</v>
      </c>
      <c r="N2398" t="s">
        <v>231</v>
      </c>
      <c r="O2398" t="s">
        <v>130</v>
      </c>
      <c r="P2398" t="s">
        <v>128</v>
      </c>
      <c r="Q2398">
        <v>187</v>
      </c>
      <c r="R2398" t="s">
        <v>84</v>
      </c>
      <c r="S2398" t="e" vm="12">
        <f>_FV(-3,"57")</f>
        <v>#VALUE!</v>
      </c>
      <c r="T2398" t="s">
        <v>26</v>
      </c>
    </row>
    <row r="2399" spans="1:20" x14ac:dyDescent="0.3">
      <c r="A2399" t="s">
        <v>20</v>
      </c>
      <c r="B2399" s="1">
        <v>43610</v>
      </c>
      <c r="C2399">
        <v>7</v>
      </c>
      <c r="D2399" t="s">
        <v>80</v>
      </c>
      <c r="E2399" t="s">
        <v>87</v>
      </c>
      <c r="F2399" t="s">
        <v>109</v>
      </c>
      <c r="G2399">
        <v>94</v>
      </c>
      <c r="H2399">
        <v>94</v>
      </c>
      <c r="I2399">
        <v>93</v>
      </c>
      <c r="J2399" t="s">
        <v>49</v>
      </c>
      <c r="K2399" t="s">
        <v>100</v>
      </c>
      <c r="L2399" t="s">
        <v>49</v>
      </c>
      <c r="M2399" t="s">
        <v>254</v>
      </c>
      <c r="N2399" t="s">
        <v>150</v>
      </c>
      <c r="O2399" t="s">
        <v>231</v>
      </c>
      <c r="P2399" t="s">
        <v>174</v>
      </c>
      <c r="Q2399">
        <v>121</v>
      </c>
      <c r="R2399" t="s">
        <v>60</v>
      </c>
      <c r="S2399" t="e" vm="12">
        <f>_FV(-3,"57")</f>
        <v>#VALUE!</v>
      </c>
      <c r="T2399" t="s">
        <v>26</v>
      </c>
    </row>
    <row r="2400" spans="1:20" x14ac:dyDescent="0.3">
      <c r="A2400" t="s">
        <v>20</v>
      </c>
      <c r="B2400" s="1">
        <v>43610</v>
      </c>
      <c r="C2400">
        <v>1</v>
      </c>
      <c r="D2400" t="s">
        <v>356</v>
      </c>
      <c r="E2400" t="s">
        <v>187</v>
      </c>
      <c r="F2400" t="s">
        <v>356</v>
      </c>
      <c r="G2400">
        <v>82</v>
      </c>
      <c r="H2400">
        <v>82</v>
      </c>
      <c r="I2400">
        <v>81</v>
      </c>
      <c r="J2400" t="s">
        <v>49</v>
      </c>
      <c r="K2400" t="s">
        <v>81</v>
      </c>
      <c r="L2400" t="s">
        <v>49</v>
      </c>
      <c r="M2400" t="s">
        <v>193</v>
      </c>
      <c r="N2400" t="s">
        <v>244</v>
      </c>
      <c r="O2400" t="s">
        <v>29</v>
      </c>
      <c r="P2400" t="s">
        <v>133</v>
      </c>
      <c r="Q2400">
        <v>144</v>
      </c>
      <c r="R2400" t="s">
        <v>24</v>
      </c>
      <c r="S2400" t="e" vm="45">
        <f>_FV(-3,"60")</f>
        <v>#VALUE!</v>
      </c>
      <c r="T2400" t="s">
        <v>26</v>
      </c>
    </row>
    <row r="2401" spans="1:20" x14ac:dyDescent="0.3">
      <c r="A2401" t="s">
        <v>20</v>
      </c>
      <c r="B2401" s="1">
        <v>43610</v>
      </c>
      <c r="C2401">
        <v>10</v>
      </c>
      <c r="D2401" t="s">
        <v>63</v>
      </c>
      <c r="E2401" t="s">
        <v>63</v>
      </c>
      <c r="F2401" t="s">
        <v>65</v>
      </c>
      <c r="G2401">
        <v>94</v>
      </c>
      <c r="H2401">
        <v>94</v>
      </c>
      <c r="I2401">
        <v>94</v>
      </c>
      <c r="J2401" t="s">
        <v>100</v>
      </c>
      <c r="K2401" t="s">
        <v>100</v>
      </c>
      <c r="L2401" t="s">
        <v>345</v>
      </c>
      <c r="M2401" t="s">
        <v>91</v>
      </c>
      <c r="N2401" t="s">
        <v>91</v>
      </c>
      <c r="O2401" t="s">
        <v>29</v>
      </c>
      <c r="P2401" t="s">
        <v>105</v>
      </c>
      <c r="Q2401">
        <v>118</v>
      </c>
      <c r="R2401" t="s">
        <v>128</v>
      </c>
      <c r="S2401" t="s">
        <v>1596</v>
      </c>
      <c r="T2401" t="s">
        <v>270</v>
      </c>
    </row>
    <row r="2402" spans="1:20" x14ac:dyDescent="0.3">
      <c r="A2402" t="s">
        <v>20</v>
      </c>
      <c r="B2402" s="1">
        <v>43610</v>
      </c>
      <c r="C2402">
        <v>3</v>
      </c>
      <c r="D2402" t="s">
        <v>71</v>
      </c>
      <c r="E2402" t="s">
        <v>107</v>
      </c>
      <c r="F2402" t="s">
        <v>71</v>
      </c>
      <c r="G2402">
        <v>88</v>
      </c>
      <c r="H2402">
        <v>89</v>
      </c>
      <c r="I2402">
        <v>87</v>
      </c>
      <c r="J2402" t="s">
        <v>81</v>
      </c>
      <c r="K2402" t="s">
        <v>64</v>
      </c>
      <c r="L2402" t="s">
        <v>81</v>
      </c>
      <c r="M2402" t="s">
        <v>188</v>
      </c>
      <c r="N2402" t="s">
        <v>315</v>
      </c>
      <c r="O2402" t="s">
        <v>188</v>
      </c>
      <c r="P2402" t="s">
        <v>115</v>
      </c>
      <c r="Q2402">
        <v>172</v>
      </c>
      <c r="R2402" t="s">
        <v>86</v>
      </c>
      <c r="S2402" t="e" vm="45">
        <f>_FV(-3,"60")</f>
        <v>#VALUE!</v>
      </c>
      <c r="T2402" t="s">
        <v>26</v>
      </c>
    </row>
    <row r="2403" spans="1:20" x14ac:dyDescent="0.3">
      <c r="A2403" t="s">
        <v>20</v>
      </c>
      <c r="B2403" s="1">
        <v>43610</v>
      </c>
      <c r="C2403">
        <v>12</v>
      </c>
      <c r="D2403" t="s">
        <v>185</v>
      </c>
      <c r="E2403" t="s">
        <v>185</v>
      </c>
      <c r="F2403" t="s">
        <v>72</v>
      </c>
      <c r="G2403">
        <v>78</v>
      </c>
      <c r="H2403">
        <v>88</v>
      </c>
      <c r="I2403">
        <v>77</v>
      </c>
      <c r="J2403" t="s">
        <v>80</v>
      </c>
      <c r="K2403" t="s">
        <v>79</v>
      </c>
      <c r="L2403" t="s">
        <v>81</v>
      </c>
      <c r="M2403" t="s">
        <v>276</v>
      </c>
      <c r="N2403" t="s">
        <v>276</v>
      </c>
      <c r="O2403" t="s">
        <v>245</v>
      </c>
      <c r="P2403" t="s">
        <v>105</v>
      </c>
      <c r="Q2403">
        <v>160</v>
      </c>
      <c r="R2403" t="s">
        <v>92</v>
      </c>
      <c r="S2403" t="s">
        <v>1597</v>
      </c>
      <c r="T2403" t="s">
        <v>26</v>
      </c>
    </row>
    <row r="2404" spans="1:20" x14ac:dyDescent="0.3">
      <c r="A2404" t="s">
        <v>20</v>
      </c>
      <c r="B2404" s="1">
        <v>43610</v>
      </c>
      <c r="C2404">
        <v>6</v>
      </c>
      <c r="D2404" t="s">
        <v>63</v>
      </c>
      <c r="E2404" t="s">
        <v>79</v>
      </c>
      <c r="F2404" t="s">
        <v>63</v>
      </c>
      <c r="G2404">
        <v>93</v>
      </c>
      <c r="H2404">
        <v>93</v>
      </c>
      <c r="I2404">
        <v>92</v>
      </c>
      <c r="J2404" t="s">
        <v>89</v>
      </c>
      <c r="K2404" t="s">
        <v>99</v>
      </c>
      <c r="L2404" t="s">
        <v>49</v>
      </c>
      <c r="M2404" t="s">
        <v>231</v>
      </c>
      <c r="N2404" t="s">
        <v>82</v>
      </c>
      <c r="O2404" t="s">
        <v>231</v>
      </c>
      <c r="P2404" t="s">
        <v>174</v>
      </c>
      <c r="Q2404">
        <v>119</v>
      </c>
      <c r="R2404" t="s">
        <v>97</v>
      </c>
      <c r="S2404" t="e" vm="45">
        <f>_FV(-3,"60")</f>
        <v>#VALUE!</v>
      </c>
      <c r="T2404" t="s">
        <v>26</v>
      </c>
    </row>
    <row r="2405" spans="1:20" x14ac:dyDescent="0.3">
      <c r="A2405" t="s">
        <v>20</v>
      </c>
      <c r="B2405" s="1">
        <v>43610</v>
      </c>
      <c r="C2405">
        <v>5</v>
      </c>
      <c r="D2405" t="s">
        <v>79</v>
      </c>
      <c r="E2405" t="s">
        <v>95</v>
      </c>
      <c r="F2405" t="s">
        <v>22</v>
      </c>
      <c r="G2405">
        <v>92</v>
      </c>
      <c r="H2405">
        <v>92</v>
      </c>
      <c r="I2405">
        <v>91</v>
      </c>
      <c r="J2405" t="s">
        <v>99</v>
      </c>
      <c r="K2405" t="s">
        <v>81</v>
      </c>
      <c r="L2405" t="s">
        <v>49</v>
      </c>
      <c r="M2405" t="s">
        <v>82</v>
      </c>
      <c r="N2405" t="s">
        <v>209</v>
      </c>
      <c r="O2405" t="s">
        <v>137</v>
      </c>
      <c r="P2405" t="s">
        <v>174</v>
      </c>
      <c r="Q2405">
        <v>125</v>
      </c>
      <c r="R2405" t="s">
        <v>97</v>
      </c>
      <c r="S2405" t="e" vm="45">
        <f>_FV(-3,"60")</f>
        <v>#VALUE!</v>
      </c>
      <c r="T2405" t="s">
        <v>26</v>
      </c>
    </row>
    <row r="2406" spans="1:20" x14ac:dyDescent="0.3">
      <c r="A2406" t="s">
        <v>20</v>
      </c>
      <c r="B2406" s="1">
        <v>43610</v>
      </c>
      <c r="C2406">
        <v>4</v>
      </c>
      <c r="D2406" t="s">
        <v>58</v>
      </c>
      <c r="E2406" t="s">
        <v>71</v>
      </c>
      <c r="F2406" t="s">
        <v>58</v>
      </c>
      <c r="G2406">
        <v>91</v>
      </c>
      <c r="H2406">
        <v>91</v>
      </c>
      <c r="I2406">
        <v>88</v>
      </c>
      <c r="J2406" t="s">
        <v>100</v>
      </c>
      <c r="K2406" t="s">
        <v>64</v>
      </c>
      <c r="L2406" t="s">
        <v>100</v>
      </c>
      <c r="M2406" t="s">
        <v>209</v>
      </c>
      <c r="N2406" t="s">
        <v>188</v>
      </c>
      <c r="O2406" t="s">
        <v>209</v>
      </c>
      <c r="P2406" t="s">
        <v>174</v>
      </c>
      <c r="Q2406">
        <v>124</v>
      </c>
      <c r="R2406" t="s">
        <v>86</v>
      </c>
      <c r="S2406" t="e" vm="45">
        <f>_FV(-3,"60")</f>
        <v>#VALUE!</v>
      </c>
      <c r="T2406" t="s">
        <v>26</v>
      </c>
    </row>
    <row r="2407" spans="1:20" x14ac:dyDescent="0.3">
      <c r="A2407" t="s">
        <v>20</v>
      </c>
      <c r="B2407" s="1">
        <v>43610</v>
      </c>
      <c r="C2407">
        <v>9</v>
      </c>
      <c r="D2407" t="s">
        <v>73</v>
      </c>
      <c r="E2407" t="s">
        <v>109</v>
      </c>
      <c r="F2407" t="s">
        <v>65</v>
      </c>
      <c r="G2407">
        <v>94</v>
      </c>
      <c r="H2407">
        <v>94</v>
      </c>
      <c r="I2407">
        <v>94</v>
      </c>
      <c r="J2407" t="s">
        <v>36</v>
      </c>
      <c r="K2407" t="s">
        <v>36</v>
      </c>
      <c r="L2407" t="s">
        <v>163</v>
      </c>
      <c r="M2407" t="s">
        <v>29</v>
      </c>
      <c r="N2407" t="s">
        <v>29</v>
      </c>
      <c r="O2407" t="s">
        <v>137</v>
      </c>
      <c r="P2407" t="s">
        <v>133</v>
      </c>
      <c r="Q2407">
        <v>121</v>
      </c>
      <c r="R2407" t="s">
        <v>182</v>
      </c>
      <c r="S2407" t="e" vm="28">
        <f>_FV(-3,"52")</f>
        <v>#VALUE!</v>
      </c>
      <c r="T2407" t="s">
        <v>26</v>
      </c>
    </row>
    <row r="2408" spans="1:20" x14ac:dyDescent="0.3">
      <c r="A2408" t="s">
        <v>20</v>
      </c>
      <c r="B2408" s="1">
        <v>43610</v>
      </c>
      <c r="C2408">
        <v>2</v>
      </c>
      <c r="D2408" t="s">
        <v>107</v>
      </c>
      <c r="E2408" t="s">
        <v>356</v>
      </c>
      <c r="F2408" t="s">
        <v>107</v>
      </c>
      <c r="G2408">
        <v>87</v>
      </c>
      <c r="H2408">
        <v>87</v>
      </c>
      <c r="I2408">
        <v>82</v>
      </c>
      <c r="J2408" t="s">
        <v>81</v>
      </c>
      <c r="K2408" t="s">
        <v>81</v>
      </c>
      <c r="L2408" t="s">
        <v>36</v>
      </c>
      <c r="M2408" t="s">
        <v>315</v>
      </c>
      <c r="N2408" t="s">
        <v>23</v>
      </c>
      <c r="O2408" t="s">
        <v>193</v>
      </c>
      <c r="P2408" t="s">
        <v>133</v>
      </c>
      <c r="Q2408">
        <v>151</v>
      </c>
      <c r="R2408" t="s">
        <v>60</v>
      </c>
      <c r="S2408" t="e" vm="45">
        <f>_FV(-3,"60")</f>
        <v>#VALUE!</v>
      </c>
      <c r="T2408" t="s">
        <v>26</v>
      </c>
    </row>
    <row r="2409" spans="1:20" x14ac:dyDescent="0.3">
      <c r="A2409" t="s">
        <v>20</v>
      </c>
      <c r="B2409" s="1">
        <v>43610</v>
      </c>
      <c r="C2409">
        <v>11</v>
      </c>
      <c r="D2409" t="s">
        <v>72</v>
      </c>
      <c r="E2409" t="s">
        <v>72</v>
      </c>
      <c r="F2409" t="s">
        <v>63</v>
      </c>
      <c r="G2409">
        <v>88</v>
      </c>
      <c r="H2409">
        <v>94</v>
      </c>
      <c r="I2409">
        <v>88</v>
      </c>
      <c r="J2409" t="s">
        <v>119</v>
      </c>
      <c r="K2409" t="s">
        <v>73</v>
      </c>
      <c r="L2409" t="s">
        <v>100</v>
      </c>
      <c r="M2409" t="s">
        <v>245</v>
      </c>
      <c r="N2409" t="s">
        <v>245</v>
      </c>
      <c r="O2409" t="s">
        <v>91</v>
      </c>
      <c r="P2409" t="s">
        <v>83</v>
      </c>
      <c r="Q2409">
        <v>121</v>
      </c>
      <c r="R2409" t="s">
        <v>182</v>
      </c>
      <c r="S2409" t="s">
        <v>1598</v>
      </c>
      <c r="T2409" t="s">
        <v>26</v>
      </c>
    </row>
    <row r="2410" spans="1:20" x14ac:dyDescent="0.3">
      <c r="A2410" t="s">
        <v>20</v>
      </c>
      <c r="B2410" s="1">
        <v>43610</v>
      </c>
      <c r="C2410">
        <v>8</v>
      </c>
      <c r="D2410" t="s">
        <v>73</v>
      </c>
      <c r="E2410" t="s">
        <v>80</v>
      </c>
      <c r="F2410" t="s">
        <v>73</v>
      </c>
      <c r="G2410">
        <v>94</v>
      </c>
      <c r="H2410">
        <v>94</v>
      </c>
      <c r="I2410">
        <v>94</v>
      </c>
      <c r="J2410" t="s">
        <v>345</v>
      </c>
      <c r="K2410" t="s">
        <v>49</v>
      </c>
      <c r="L2410" t="s">
        <v>345</v>
      </c>
      <c r="M2410" t="s">
        <v>137</v>
      </c>
      <c r="N2410" t="s">
        <v>82</v>
      </c>
      <c r="O2410" t="s">
        <v>254</v>
      </c>
      <c r="P2410" t="s">
        <v>138</v>
      </c>
      <c r="Q2410">
        <v>102</v>
      </c>
      <c r="R2410" t="s">
        <v>24</v>
      </c>
      <c r="S2410" t="e" vm="39">
        <f>_FV(-3,"46")</f>
        <v>#VALUE!</v>
      </c>
      <c r="T2410" t="s">
        <v>26</v>
      </c>
    </row>
    <row r="2411" spans="1:20" x14ac:dyDescent="0.3">
      <c r="A2411" t="s">
        <v>20</v>
      </c>
      <c r="B2411" s="1">
        <v>43610</v>
      </c>
      <c r="C2411">
        <v>13</v>
      </c>
      <c r="D2411" t="s">
        <v>219</v>
      </c>
      <c r="E2411" t="s">
        <v>27</v>
      </c>
      <c r="F2411" t="s">
        <v>206</v>
      </c>
      <c r="G2411">
        <v>74</v>
      </c>
      <c r="H2411">
        <v>78</v>
      </c>
      <c r="I2411">
        <v>72</v>
      </c>
      <c r="J2411" t="s">
        <v>63</v>
      </c>
      <c r="K2411" t="s">
        <v>79</v>
      </c>
      <c r="L2411" t="s">
        <v>99</v>
      </c>
      <c r="M2411" t="s">
        <v>329</v>
      </c>
      <c r="N2411" t="s">
        <v>329</v>
      </c>
      <c r="O2411" t="s">
        <v>330</v>
      </c>
      <c r="P2411" t="s">
        <v>124</v>
      </c>
      <c r="Q2411">
        <v>180</v>
      </c>
      <c r="R2411" t="s">
        <v>237</v>
      </c>
      <c r="S2411" t="s">
        <v>1599</v>
      </c>
      <c r="T2411" t="s">
        <v>26</v>
      </c>
    </row>
    <row r="2412" spans="1:20" x14ac:dyDescent="0.3">
      <c r="A2412" t="s">
        <v>20</v>
      </c>
      <c r="B2412" s="1">
        <v>43610</v>
      </c>
      <c r="C2412">
        <v>14</v>
      </c>
      <c r="D2412" t="s">
        <v>247</v>
      </c>
      <c r="E2412" t="s">
        <v>335</v>
      </c>
      <c r="F2412" t="s">
        <v>261</v>
      </c>
      <c r="G2412">
        <v>68</v>
      </c>
      <c r="H2412">
        <v>74</v>
      </c>
      <c r="I2412">
        <v>67</v>
      </c>
      <c r="J2412" t="s">
        <v>100</v>
      </c>
      <c r="K2412" t="s">
        <v>79</v>
      </c>
      <c r="L2412" t="s">
        <v>100</v>
      </c>
      <c r="M2412" t="s">
        <v>306</v>
      </c>
      <c r="N2412" t="s">
        <v>273</v>
      </c>
      <c r="O2412" t="s">
        <v>306</v>
      </c>
      <c r="P2412" t="s">
        <v>112</v>
      </c>
      <c r="Q2412">
        <v>205</v>
      </c>
      <c r="R2412" t="s">
        <v>289</v>
      </c>
      <c r="S2412" t="s">
        <v>1600</v>
      </c>
      <c r="T2412" t="s">
        <v>26</v>
      </c>
    </row>
    <row r="2413" spans="1:20" x14ac:dyDescent="0.3">
      <c r="A2413" t="s">
        <v>20</v>
      </c>
      <c r="B2413" s="1">
        <v>43610</v>
      </c>
      <c r="C2413">
        <v>15</v>
      </c>
      <c r="D2413" t="s">
        <v>186</v>
      </c>
      <c r="E2413" t="s">
        <v>247</v>
      </c>
      <c r="F2413" t="s">
        <v>302</v>
      </c>
      <c r="G2413">
        <v>75</v>
      </c>
      <c r="H2413">
        <v>77</v>
      </c>
      <c r="I2413">
        <v>68</v>
      </c>
      <c r="J2413" t="s">
        <v>73</v>
      </c>
      <c r="K2413" t="s">
        <v>22</v>
      </c>
      <c r="L2413" t="s">
        <v>89</v>
      </c>
      <c r="M2413" t="s">
        <v>244</v>
      </c>
      <c r="N2413" t="s">
        <v>330</v>
      </c>
      <c r="O2413" t="s">
        <v>244</v>
      </c>
      <c r="P2413" t="s">
        <v>116</v>
      </c>
      <c r="Q2413">
        <v>198</v>
      </c>
      <c r="R2413" t="s">
        <v>262</v>
      </c>
      <c r="S2413" t="s">
        <v>1601</v>
      </c>
      <c r="T2413" t="s">
        <v>26</v>
      </c>
    </row>
    <row r="2414" spans="1:20" x14ac:dyDescent="0.3">
      <c r="A2414" t="s">
        <v>20</v>
      </c>
      <c r="B2414" s="1">
        <v>43610</v>
      </c>
      <c r="C2414">
        <v>16</v>
      </c>
      <c r="D2414" t="s">
        <v>220</v>
      </c>
      <c r="E2414" t="s">
        <v>392</v>
      </c>
      <c r="F2414" t="s">
        <v>186</v>
      </c>
      <c r="G2414">
        <v>61</v>
      </c>
      <c r="H2414">
        <v>76</v>
      </c>
      <c r="I2414">
        <v>60</v>
      </c>
      <c r="J2414" t="s">
        <v>44</v>
      </c>
      <c r="K2414" t="s">
        <v>87</v>
      </c>
      <c r="L2414" t="s">
        <v>35</v>
      </c>
      <c r="M2414" t="s">
        <v>123</v>
      </c>
      <c r="N2414" t="s">
        <v>244</v>
      </c>
      <c r="O2414" t="s">
        <v>123</v>
      </c>
      <c r="P2414" t="s">
        <v>147</v>
      </c>
      <c r="Q2414">
        <v>206</v>
      </c>
      <c r="R2414" t="s">
        <v>217</v>
      </c>
      <c r="S2414" t="s">
        <v>1602</v>
      </c>
      <c r="T2414" t="s">
        <v>26</v>
      </c>
    </row>
    <row r="2415" spans="1:20" x14ac:dyDescent="0.3">
      <c r="A2415" t="s">
        <v>20</v>
      </c>
      <c r="B2415" s="1">
        <v>43610</v>
      </c>
      <c r="C2415">
        <v>17</v>
      </c>
      <c r="D2415" t="s">
        <v>251</v>
      </c>
      <c r="E2415" t="s">
        <v>251</v>
      </c>
      <c r="F2415" t="s">
        <v>335</v>
      </c>
      <c r="G2415">
        <v>59</v>
      </c>
      <c r="H2415">
        <v>64</v>
      </c>
      <c r="I2415">
        <v>56</v>
      </c>
      <c r="J2415" t="s">
        <v>361</v>
      </c>
      <c r="K2415" t="s">
        <v>99</v>
      </c>
      <c r="L2415" t="s">
        <v>388</v>
      </c>
      <c r="M2415" t="s">
        <v>232</v>
      </c>
      <c r="N2415" t="s">
        <v>123</v>
      </c>
      <c r="O2415" t="s">
        <v>232</v>
      </c>
      <c r="P2415" t="s">
        <v>116</v>
      </c>
      <c r="Q2415">
        <v>208</v>
      </c>
      <c r="R2415" t="s">
        <v>294</v>
      </c>
      <c r="S2415" t="s">
        <v>1603</v>
      </c>
      <c r="T2415" t="s">
        <v>26</v>
      </c>
    </row>
    <row r="2416" spans="1:20" x14ac:dyDescent="0.3">
      <c r="A2416" t="s">
        <v>20</v>
      </c>
      <c r="B2416" s="1">
        <v>43610</v>
      </c>
      <c r="C2416">
        <v>18</v>
      </c>
      <c r="D2416" t="s">
        <v>204</v>
      </c>
      <c r="E2416" t="s">
        <v>415</v>
      </c>
      <c r="F2416" t="s">
        <v>204</v>
      </c>
      <c r="G2416">
        <v>68</v>
      </c>
      <c r="H2416">
        <v>72</v>
      </c>
      <c r="I2416">
        <v>57</v>
      </c>
      <c r="J2416" t="s">
        <v>44</v>
      </c>
      <c r="K2416" t="s">
        <v>136</v>
      </c>
      <c r="L2416" t="s">
        <v>377</v>
      </c>
      <c r="M2416" t="s">
        <v>190</v>
      </c>
      <c r="N2416" t="s">
        <v>66</v>
      </c>
      <c r="O2416" t="s">
        <v>190</v>
      </c>
      <c r="P2416" t="s">
        <v>86</v>
      </c>
      <c r="Q2416">
        <v>237</v>
      </c>
      <c r="R2416" t="s">
        <v>580</v>
      </c>
      <c r="S2416" t="s">
        <v>374</v>
      </c>
      <c r="T2416" t="s">
        <v>26</v>
      </c>
    </row>
    <row r="2417" spans="1:20" x14ac:dyDescent="0.3">
      <c r="A2417" t="s">
        <v>20</v>
      </c>
      <c r="B2417" s="1">
        <v>43610</v>
      </c>
      <c r="C2417">
        <v>19</v>
      </c>
      <c r="D2417" t="s">
        <v>208</v>
      </c>
      <c r="E2417" t="s">
        <v>208</v>
      </c>
      <c r="F2417" t="s">
        <v>275</v>
      </c>
      <c r="G2417">
        <v>67</v>
      </c>
      <c r="H2417">
        <v>71</v>
      </c>
      <c r="I2417">
        <v>66</v>
      </c>
      <c r="J2417" t="s">
        <v>81</v>
      </c>
      <c r="K2417" t="s">
        <v>81</v>
      </c>
      <c r="L2417" t="s">
        <v>396</v>
      </c>
      <c r="M2417" t="s">
        <v>53</v>
      </c>
      <c r="N2417" t="s">
        <v>190</v>
      </c>
      <c r="O2417" t="s">
        <v>53</v>
      </c>
      <c r="P2417" t="s">
        <v>128</v>
      </c>
      <c r="Q2417">
        <v>210</v>
      </c>
      <c r="R2417" t="s">
        <v>145</v>
      </c>
      <c r="S2417" t="s">
        <v>1397</v>
      </c>
      <c r="T2417" t="s">
        <v>26</v>
      </c>
    </row>
    <row r="2418" spans="1:20" x14ac:dyDescent="0.3">
      <c r="A2418" t="s">
        <v>20</v>
      </c>
      <c r="B2418" s="1">
        <v>43610</v>
      </c>
      <c r="C2418">
        <v>20</v>
      </c>
      <c r="D2418" t="s">
        <v>21</v>
      </c>
      <c r="E2418" t="s">
        <v>258</v>
      </c>
      <c r="F2418" t="s">
        <v>205</v>
      </c>
      <c r="G2418">
        <v>64</v>
      </c>
      <c r="H2418">
        <v>68</v>
      </c>
      <c r="I2418">
        <v>60</v>
      </c>
      <c r="J2418" t="s">
        <v>36</v>
      </c>
      <c r="K2418" t="s">
        <v>28</v>
      </c>
      <c r="L2418" t="s">
        <v>396</v>
      </c>
      <c r="M2418" t="s">
        <v>39</v>
      </c>
      <c r="N2418" t="s">
        <v>39</v>
      </c>
      <c r="O2418" t="s">
        <v>197</v>
      </c>
      <c r="P2418" t="s">
        <v>134</v>
      </c>
      <c r="Q2418">
        <v>242</v>
      </c>
      <c r="R2418" t="s">
        <v>403</v>
      </c>
      <c r="S2418" t="s">
        <v>1604</v>
      </c>
      <c r="T2418" t="s">
        <v>26</v>
      </c>
    </row>
    <row r="2419" spans="1:20" x14ac:dyDescent="0.3">
      <c r="A2419" t="s">
        <v>20</v>
      </c>
      <c r="B2419" s="1">
        <v>43610</v>
      </c>
      <c r="C2419">
        <v>21</v>
      </c>
      <c r="D2419" t="s">
        <v>261</v>
      </c>
      <c r="E2419" t="s">
        <v>21</v>
      </c>
      <c r="F2419" t="s">
        <v>261</v>
      </c>
      <c r="G2419">
        <v>71</v>
      </c>
      <c r="H2419">
        <v>72</v>
      </c>
      <c r="I2419">
        <v>63</v>
      </c>
      <c r="J2419" t="s">
        <v>28</v>
      </c>
      <c r="K2419" t="s">
        <v>64</v>
      </c>
      <c r="L2419" t="s">
        <v>396</v>
      </c>
      <c r="M2419" t="s">
        <v>298</v>
      </c>
      <c r="N2419" t="s">
        <v>298</v>
      </c>
      <c r="O2419" t="s">
        <v>51</v>
      </c>
      <c r="P2419" t="s">
        <v>97</v>
      </c>
      <c r="Q2419">
        <v>214</v>
      </c>
      <c r="R2419" t="s">
        <v>358</v>
      </c>
      <c r="S2419" t="s">
        <v>1605</v>
      </c>
      <c r="T2419" t="s">
        <v>26</v>
      </c>
    </row>
    <row r="2420" spans="1:20" x14ac:dyDescent="0.3">
      <c r="A2420" t="s">
        <v>20</v>
      </c>
      <c r="B2420" s="1">
        <v>43611</v>
      </c>
      <c r="C2420">
        <v>22</v>
      </c>
      <c r="D2420" t="s">
        <v>310</v>
      </c>
      <c r="E2420" t="s">
        <v>302</v>
      </c>
      <c r="F2420" t="s">
        <v>310</v>
      </c>
      <c r="G2420">
        <v>82</v>
      </c>
      <c r="H2420">
        <v>82</v>
      </c>
      <c r="I2420">
        <v>76</v>
      </c>
      <c r="J2420" t="s">
        <v>73</v>
      </c>
      <c r="K2420" t="s">
        <v>73</v>
      </c>
      <c r="L2420" t="s">
        <v>28</v>
      </c>
      <c r="M2420" t="s">
        <v>130</v>
      </c>
      <c r="N2420" t="s">
        <v>130</v>
      </c>
      <c r="O2420" t="s">
        <v>59</v>
      </c>
      <c r="P2420" t="s">
        <v>70</v>
      </c>
      <c r="Q2420">
        <v>171</v>
      </c>
      <c r="R2420" t="s">
        <v>271</v>
      </c>
      <c r="S2420" t="s">
        <v>1606</v>
      </c>
      <c r="T2420" t="s">
        <v>26</v>
      </c>
    </row>
    <row r="2421" spans="1:20" x14ac:dyDescent="0.3">
      <c r="A2421" t="s">
        <v>20</v>
      </c>
      <c r="B2421" s="1">
        <v>43611</v>
      </c>
      <c r="C2421">
        <v>23</v>
      </c>
      <c r="D2421" t="s">
        <v>192</v>
      </c>
      <c r="E2421" t="s">
        <v>310</v>
      </c>
      <c r="F2421" t="s">
        <v>187</v>
      </c>
      <c r="G2421">
        <v>84</v>
      </c>
      <c r="H2421">
        <v>85</v>
      </c>
      <c r="I2421">
        <v>82</v>
      </c>
      <c r="J2421" t="s">
        <v>109</v>
      </c>
      <c r="K2421" t="s">
        <v>80</v>
      </c>
      <c r="L2421" t="s">
        <v>73</v>
      </c>
      <c r="M2421" t="s">
        <v>82</v>
      </c>
      <c r="N2421" t="s">
        <v>82</v>
      </c>
      <c r="O2421" t="s">
        <v>130</v>
      </c>
      <c r="P2421" t="s">
        <v>133</v>
      </c>
      <c r="Q2421">
        <v>156</v>
      </c>
      <c r="R2421" t="s">
        <v>112</v>
      </c>
      <c r="S2421" t="e" vm="45">
        <f>_FV(-3,"60")</f>
        <v>#VALUE!</v>
      </c>
      <c r="T2421" t="s">
        <v>26</v>
      </c>
    </row>
    <row r="2422" spans="1:20" x14ac:dyDescent="0.3">
      <c r="A2422" t="s">
        <v>20</v>
      </c>
      <c r="B2422" s="1">
        <v>43611</v>
      </c>
      <c r="C2422">
        <v>0</v>
      </c>
      <c r="D2422" t="s">
        <v>321</v>
      </c>
      <c r="E2422" t="s">
        <v>196</v>
      </c>
      <c r="F2422" t="s">
        <v>279</v>
      </c>
      <c r="G2422">
        <v>81</v>
      </c>
      <c r="H2422">
        <v>81</v>
      </c>
      <c r="I2422">
        <v>78</v>
      </c>
      <c r="J2422" t="s">
        <v>73</v>
      </c>
      <c r="K2422" t="s">
        <v>73</v>
      </c>
      <c r="L2422" t="s">
        <v>65</v>
      </c>
      <c r="M2422" t="s">
        <v>29</v>
      </c>
      <c r="N2422" t="s">
        <v>29</v>
      </c>
      <c r="O2422" t="s">
        <v>231</v>
      </c>
      <c r="P2422" t="s">
        <v>60</v>
      </c>
      <c r="Q2422">
        <v>186</v>
      </c>
      <c r="R2422" t="s">
        <v>207</v>
      </c>
      <c r="S2422" t="e" vm="80">
        <f>_FV(-3,"59")</f>
        <v>#VALUE!</v>
      </c>
      <c r="T2422" t="s">
        <v>26</v>
      </c>
    </row>
    <row r="2423" spans="1:20" x14ac:dyDescent="0.3">
      <c r="A2423" t="s">
        <v>20</v>
      </c>
      <c r="B2423" s="1">
        <v>43611</v>
      </c>
      <c r="C2423">
        <v>4</v>
      </c>
      <c r="D2423" t="s">
        <v>149</v>
      </c>
      <c r="E2423" t="s">
        <v>156</v>
      </c>
      <c r="F2423" t="s">
        <v>149</v>
      </c>
      <c r="G2423">
        <v>90</v>
      </c>
      <c r="H2423">
        <v>90</v>
      </c>
      <c r="I2423">
        <v>87</v>
      </c>
      <c r="J2423" t="s">
        <v>73</v>
      </c>
      <c r="K2423" t="s">
        <v>73</v>
      </c>
      <c r="L2423" t="s">
        <v>65</v>
      </c>
      <c r="M2423" t="s">
        <v>96</v>
      </c>
      <c r="N2423" t="s">
        <v>90</v>
      </c>
      <c r="O2423" t="s">
        <v>96</v>
      </c>
      <c r="P2423" t="s">
        <v>178</v>
      </c>
      <c r="Q2423">
        <v>148</v>
      </c>
      <c r="R2423" t="s">
        <v>173</v>
      </c>
      <c r="S2423" t="e" vm="45">
        <f>_FV(-3,"60")</f>
        <v>#VALUE!</v>
      </c>
      <c r="T2423" t="s">
        <v>26</v>
      </c>
    </row>
    <row r="2424" spans="1:20" x14ac:dyDescent="0.3">
      <c r="A2424" t="s">
        <v>20</v>
      </c>
      <c r="B2424" s="1">
        <v>43611</v>
      </c>
      <c r="C2424">
        <v>1</v>
      </c>
      <c r="D2424" t="s">
        <v>192</v>
      </c>
      <c r="E2424" t="s">
        <v>321</v>
      </c>
      <c r="F2424" t="s">
        <v>192</v>
      </c>
      <c r="G2424">
        <v>84</v>
      </c>
      <c r="H2424">
        <v>84</v>
      </c>
      <c r="I2424">
        <v>81</v>
      </c>
      <c r="J2424" t="s">
        <v>109</v>
      </c>
      <c r="K2424" t="s">
        <v>109</v>
      </c>
      <c r="L2424" t="s">
        <v>73</v>
      </c>
      <c r="M2424" t="s">
        <v>141</v>
      </c>
      <c r="N2424" t="s">
        <v>188</v>
      </c>
      <c r="O2424" t="s">
        <v>29</v>
      </c>
      <c r="P2424" t="s">
        <v>115</v>
      </c>
      <c r="Q2424">
        <v>166</v>
      </c>
      <c r="R2424" t="s">
        <v>170</v>
      </c>
      <c r="S2424" t="e" vm="36">
        <f>_FV(-3,"58")</f>
        <v>#VALUE!</v>
      </c>
      <c r="T2424" t="s">
        <v>26</v>
      </c>
    </row>
    <row r="2425" spans="1:20" x14ac:dyDescent="0.3">
      <c r="A2425" t="s">
        <v>20</v>
      </c>
      <c r="B2425" s="1">
        <v>43611</v>
      </c>
      <c r="C2425">
        <v>11</v>
      </c>
      <c r="D2425" t="s">
        <v>72</v>
      </c>
      <c r="E2425" t="s">
        <v>72</v>
      </c>
      <c r="F2425" t="s">
        <v>88</v>
      </c>
      <c r="G2425">
        <v>93</v>
      </c>
      <c r="H2425">
        <v>94</v>
      </c>
      <c r="I2425">
        <v>93</v>
      </c>
      <c r="J2425" t="s">
        <v>79</v>
      </c>
      <c r="K2425" t="s">
        <v>58</v>
      </c>
      <c r="L2425" t="s">
        <v>73</v>
      </c>
      <c r="M2425" t="s">
        <v>315</v>
      </c>
      <c r="N2425" t="s">
        <v>315</v>
      </c>
      <c r="O2425" t="s">
        <v>29</v>
      </c>
      <c r="P2425" t="s">
        <v>105</v>
      </c>
      <c r="Q2425">
        <v>134</v>
      </c>
      <c r="R2425" t="s">
        <v>127</v>
      </c>
      <c r="S2425" t="s">
        <v>1607</v>
      </c>
      <c r="T2425" t="s">
        <v>26</v>
      </c>
    </row>
    <row r="2426" spans="1:20" x14ac:dyDescent="0.3">
      <c r="A2426" t="s">
        <v>20</v>
      </c>
      <c r="B2426" s="1">
        <v>43611</v>
      </c>
      <c r="C2426">
        <v>3</v>
      </c>
      <c r="D2426" t="s">
        <v>156</v>
      </c>
      <c r="E2426" t="s">
        <v>333</v>
      </c>
      <c r="F2426" t="s">
        <v>156</v>
      </c>
      <c r="G2426">
        <v>87</v>
      </c>
      <c r="H2426">
        <v>87</v>
      </c>
      <c r="I2426">
        <v>86</v>
      </c>
      <c r="J2426" t="s">
        <v>65</v>
      </c>
      <c r="K2426" t="s">
        <v>73</v>
      </c>
      <c r="L2426" t="s">
        <v>65</v>
      </c>
      <c r="M2426" t="s">
        <v>90</v>
      </c>
      <c r="N2426" t="s">
        <v>328</v>
      </c>
      <c r="O2426" t="s">
        <v>90</v>
      </c>
      <c r="P2426" t="s">
        <v>111</v>
      </c>
      <c r="Q2426">
        <v>146</v>
      </c>
      <c r="R2426" t="s">
        <v>104</v>
      </c>
      <c r="S2426" t="e" vm="52">
        <f>_FV(-3,"56")</f>
        <v>#VALUE!</v>
      </c>
      <c r="T2426" t="s">
        <v>26</v>
      </c>
    </row>
    <row r="2427" spans="1:20" x14ac:dyDescent="0.3">
      <c r="A2427" t="s">
        <v>20</v>
      </c>
      <c r="B2427" s="1">
        <v>43611</v>
      </c>
      <c r="C2427">
        <v>5</v>
      </c>
      <c r="D2427" t="s">
        <v>149</v>
      </c>
      <c r="E2427" t="s">
        <v>114</v>
      </c>
      <c r="F2427" t="s">
        <v>149</v>
      </c>
      <c r="G2427">
        <v>90</v>
      </c>
      <c r="H2427">
        <v>91</v>
      </c>
      <c r="I2427">
        <v>89</v>
      </c>
      <c r="J2427" t="s">
        <v>73</v>
      </c>
      <c r="K2427" t="s">
        <v>63</v>
      </c>
      <c r="L2427" t="s">
        <v>65</v>
      </c>
      <c r="M2427" t="s">
        <v>45</v>
      </c>
      <c r="N2427" t="s">
        <v>96</v>
      </c>
      <c r="O2427" t="s">
        <v>45</v>
      </c>
      <c r="P2427" t="s">
        <v>174</v>
      </c>
      <c r="Q2427">
        <v>153</v>
      </c>
      <c r="R2427" t="s">
        <v>101</v>
      </c>
      <c r="S2427" t="e" vm="17">
        <f>_FV(-3,"55")</f>
        <v>#VALUE!</v>
      </c>
      <c r="T2427" t="s">
        <v>26</v>
      </c>
    </row>
    <row r="2428" spans="1:20" x14ac:dyDescent="0.3">
      <c r="A2428" t="s">
        <v>20</v>
      </c>
      <c r="B2428" s="1">
        <v>43611</v>
      </c>
      <c r="C2428">
        <v>6</v>
      </c>
      <c r="D2428" t="s">
        <v>118</v>
      </c>
      <c r="E2428" t="s">
        <v>107</v>
      </c>
      <c r="F2428" t="s">
        <v>88</v>
      </c>
      <c r="G2428">
        <v>92</v>
      </c>
      <c r="H2428">
        <v>92</v>
      </c>
      <c r="I2428">
        <v>90</v>
      </c>
      <c r="J2428" t="s">
        <v>119</v>
      </c>
      <c r="K2428" t="s">
        <v>73</v>
      </c>
      <c r="L2428" t="s">
        <v>28</v>
      </c>
      <c r="M2428" t="s">
        <v>66</v>
      </c>
      <c r="N2428" t="s">
        <v>45</v>
      </c>
      <c r="O2428" t="s">
        <v>130</v>
      </c>
      <c r="P2428" t="s">
        <v>124</v>
      </c>
      <c r="Q2428">
        <v>105</v>
      </c>
      <c r="R2428" t="s">
        <v>127</v>
      </c>
      <c r="S2428" t="e" vm="45">
        <f>_FV(-3,"60")</f>
        <v>#VALUE!</v>
      </c>
      <c r="T2428" t="s">
        <v>26</v>
      </c>
    </row>
    <row r="2429" spans="1:20" x14ac:dyDescent="0.3">
      <c r="A2429" t="s">
        <v>20</v>
      </c>
      <c r="B2429" s="1">
        <v>43611</v>
      </c>
      <c r="C2429">
        <v>2</v>
      </c>
      <c r="D2429" t="s">
        <v>333</v>
      </c>
      <c r="E2429" t="s">
        <v>192</v>
      </c>
      <c r="F2429" t="s">
        <v>333</v>
      </c>
      <c r="G2429">
        <v>86</v>
      </c>
      <c r="H2429">
        <v>86</v>
      </c>
      <c r="I2429">
        <v>84</v>
      </c>
      <c r="J2429" t="s">
        <v>73</v>
      </c>
      <c r="K2429" t="s">
        <v>109</v>
      </c>
      <c r="L2429" t="s">
        <v>73</v>
      </c>
      <c r="M2429" t="s">
        <v>328</v>
      </c>
      <c r="N2429" t="s">
        <v>188</v>
      </c>
      <c r="O2429" t="s">
        <v>141</v>
      </c>
      <c r="P2429" t="s">
        <v>67</v>
      </c>
      <c r="Q2429">
        <v>154</v>
      </c>
      <c r="R2429" t="s">
        <v>68</v>
      </c>
      <c r="S2429" t="e" vm="45">
        <f>_FV(-3,"60")</f>
        <v>#VALUE!</v>
      </c>
      <c r="T2429" t="s">
        <v>26</v>
      </c>
    </row>
    <row r="2430" spans="1:20" x14ac:dyDescent="0.3">
      <c r="A2430" t="s">
        <v>20</v>
      </c>
      <c r="B2430" s="1">
        <v>43611</v>
      </c>
      <c r="C2430">
        <v>7</v>
      </c>
      <c r="D2430" t="s">
        <v>62</v>
      </c>
      <c r="E2430" t="s">
        <v>118</v>
      </c>
      <c r="F2430" t="s">
        <v>95</v>
      </c>
      <c r="G2430">
        <v>92</v>
      </c>
      <c r="H2430">
        <v>93</v>
      </c>
      <c r="I2430">
        <v>92</v>
      </c>
      <c r="J2430" t="s">
        <v>64</v>
      </c>
      <c r="K2430" t="s">
        <v>119</v>
      </c>
      <c r="L2430" t="s">
        <v>28</v>
      </c>
      <c r="M2430" t="s">
        <v>180</v>
      </c>
      <c r="N2430" t="s">
        <v>180</v>
      </c>
      <c r="O2430" t="s">
        <v>232</v>
      </c>
      <c r="P2430" t="s">
        <v>70</v>
      </c>
      <c r="Q2430">
        <v>119</v>
      </c>
      <c r="R2430" t="s">
        <v>24</v>
      </c>
      <c r="S2430" t="e" vm="17">
        <f>_FV(-3,"55")</f>
        <v>#VALUE!</v>
      </c>
      <c r="T2430" t="s">
        <v>26</v>
      </c>
    </row>
    <row r="2431" spans="1:20" x14ac:dyDescent="0.3">
      <c r="A2431" t="s">
        <v>20</v>
      </c>
      <c r="B2431" s="1">
        <v>43611</v>
      </c>
      <c r="C2431">
        <v>8</v>
      </c>
      <c r="D2431" t="s">
        <v>88</v>
      </c>
      <c r="E2431" t="s">
        <v>118</v>
      </c>
      <c r="F2431" t="s">
        <v>95</v>
      </c>
      <c r="G2431">
        <v>93</v>
      </c>
      <c r="H2431">
        <v>93</v>
      </c>
      <c r="I2431">
        <v>92</v>
      </c>
      <c r="J2431" t="s">
        <v>65</v>
      </c>
      <c r="K2431" t="s">
        <v>65</v>
      </c>
      <c r="L2431" t="s">
        <v>28</v>
      </c>
      <c r="M2431" t="s">
        <v>227</v>
      </c>
      <c r="N2431" t="s">
        <v>150</v>
      </c>
      <c r="O2431" t="s">
        <v>45</v>
      </c>
      <c r="P2431" t="s">
        <v>133</v>
      </c>
      <c r="Q2431">
        <v>61</v>
      </c>
      <c r="R2431" t="s">
        <v>134</v>
      </c>
      <c r="S2431" t="e" vm="29">
        <f>_FV(-2,"49")</f>
        <v>#VALUE!</v>
      </c>
      <c r="T2431" t="s">
        <v>138</v>
      </c>
    </row>
    <row r="2432" spans="1:20" x14ac:dyDescent="0.3">
      <c r="A2432" t="s">
        <v>20</v>
      </c>
      <c r="B2432" s="1">
        <v>43611</v>
      </c>
      <c r="C2432">
        <v>9</v>
      </c>
      <c r="D2432" t="s">
        <v>62</v>
      </c>
      <c r="E2432" t="s">
        <v>88</v>
      </c>
      <c r="F2432" t="s">
        <v>95</v>
      </c>
      <c r="G2432">
        <v>93</v>
      </c>
      <c r="H2432">
        <v>94</v>
      </c>
      <c r="I2432">
        <v>93</v>
      </c>
      <c r="J2432" t="s">
        <v>65</v>
      </c>
      <c r="K2432" t="s">
        <v>65</v>
      </c>
      <c r="L2432" t="s">
        <v>64</v>
      </c>
      <c r="M2432" t="s">
        <v>123</v>
      </c>
      <c r="N2432" t="s">
        <v>96</v>
      </c>
      <c r="O2432" t="s">
        <v>227</v>
      </c>
      <c r="P2432" t="s">
        <v>174</v>
      </c>
      <c r="Q2432">
        <v>152</v>
      </c>
      <c r="R2432" t="s">
        <v>128</v>
      </c>
      <c r="S2432" t="e" vm="68">
        <f>_FV(-1,"99")</f>
        <v>#VALUE!</v>
      </c>
      <c r="T2432" t="s">
        <v>174</v>
      </c>
    </row>
    <row r="2433" spans="1:20" x14ac:dyDescent="0.3">
      <c r="A2433" t="s">
        <v>20</v>
      </c>
      <c r="B2433" s="1">
        <v>43611</v>
      </c>
      <c r="C2433">
        <v>12</v>
      </c>
      <c r="D2433" t="s">
        <v>185</v>
      </c>
      <c r="E2433" t="s">
        <v>185</v>
      </c>
      <c r="F2433" t="s">
        <v>72</v>
      </c>
      <c r="G2433">
        <v>80</v>
      </c>
      <c r="H2433">
        <v>93</v>
      </c>
      <c r="I2433">
        <v>80</v>
      </c>
      <c r="J2433" t="s">
        <v>79</v>
      </c>
      <c r="K2433" t="s">
        <v>71</v>
      </c>
      <c r="L2433" t="s">
        <v>22</v>
      </c>
      <c r="M2433" t="s">
        <v>311</v>
      </c>
      <c r="N2433" t="s">
        <v>312</v>
      </c>
      <c r="O2433" t="s">
        <v>315</v>
      </c>
      <c r="P2433" t="s">
        <v>124</v>
      </c>
      <c r="Q2433">
        <v>181</v>
      </c>
      <c r="R2433" t="s">
        <v>116</v>
      </c>
      <c r="S2433" t="s">
        <v>716</v>
      </c>
      <c r="T2433" t="s">
        <v>26</v>
      </c>
    </row>
    <row r="2434" spans="1:20" x14ac:dyDescent="0.3">
      <c r="A2434" t="s">
        <v>20</v>
      </c>
      <c r="B2434" s="1">
        <v>43611</v>
      </c>
      <c r="C2434">
        <v>10</v>
      </c>
      <c r="D2434" t="s">
        <v>88</v>
      </c>
      <c r="E2434" t="s">
        <v>88</v>
      </c>
      <c r="F2434" t="s">
        <v>95</v>
      </c>
      <c r="G2434">
        <v>94</v>
      </c>
      <c r="H2434">
        <v>94</v>
      </c>
      <c r="I2434">
        <v>93</v>
      </c>
      <c r="J2434" t="s">
        <v>109</v>
      </c>
      <c r="K2434" t="s">
        <v>109</v>
      </c>
      <c r="L2434" t="s">
        <v>119</v>
      </c>
      <c r="M2434" t="s">
        <v>29</v>
      </c>
      <c r="N2434" t="s">
        <v>90</v>
      </c>
      <c r="O2434" t="s">
        <v>123</v>
      </c>
      <c r="P2434" t="s">
        <v>70</v>
      </c>
      <c r="Q2434">
        <v>114</v>
      </c>
      <c r="R2434" t="s">
        <v>176</v>
      </c>
      <c r="S2434" t="s">
        <v>1608</v>
      </c>
      <c r="T2434" t="s">
        <v>26</v>
      </c>
    </row>
    <row r="2435" spans="1:20" x14ac:dyDescent="0.3">
      <c r="A2435" t="s">
        <v>20</v>
      </c>
      <c r="B2435" s="1">
        <v>43611</v>
      </c>
      <c r="C2435">
        <v>13</v>
      </c>
      <c r="D2435" t="s">
        <v>208</v>
      </c>
      <c r="E2435" t="s">
        <v>48</v>
      </c>
      <c r="F2435" t="s">
        <v>196</v>
      </c>
      <c r="G2435">
        <v>69</v>
      </c>
      <c r="H2435">
        <v>81</v>
      </c>
      <c r="I2435">
        <v>68</v>
      </c>
      <c r="J2435" t="s">
        <v>119</v>
      </c>
      <c r="K2435" t="s">
        <v>118</v>
      </c>
      <c r="L2435" t="s">
        <v>99</v>
      </c>
      <c r="M2435" t="s">
        <v>306</v>
      </c>
      <c r="N2435" t="s">
        <v>306</v>
      </c>
      <c r="O2435" t="s">
        <v>245</v>
      </c>
      <c r="P2435" t="s">
        <v>127</v>
      </c>
      <c r="Q2435">
        <v>218</v>
      </c>
      <c r="R2435" t="s">
        <v>358</v>
      </c>
      <c r="S2435" t="s">
        <v>1609</v>
      </c>
      <c r="T2435" t="s">
        <v>26</v>
      </c>
    </row>
    <row r="2436" spans="1:20" x14ac:dyDescent="0.3">
      <c r="A2436" t="s">
        <v>20</v>
      </c>
      <c r="B2436" s="1">
        <v>43611</v>
      </c>
      <c r="C2436">
        <v>14</v>
      </c>
      <c r="D2436" t="s">
        <v>201</v>
      </c>
      <c r="E2436" t="s">
        <v>201</v>
      </c>
      <c r="F2436" t="s">
        <v>27</v>
      </c>
      <c r="G2436">
        <v>67</v>
      </c>
      <c r="H2436">
        <v>71</v>
      </c>
      <c r="I2436">
        <v>65</v>
      </c>
      <c r="J2436" t="s">
        <v>73</v>
      </c>
      <c r="K2436" t="s">
        <v>136</v>
      </c>
      <c r="L2436" t="s">
        <v>163</v>
      </c>
      <c r="M2436" t="s">
        <v>315</v>
      </c>
      <c r="N2436" t="s">
        <v>306</v>
      </c>
      <c r="O2436" t="s">
        <v>315</v>
      </c>
      <c r="P2436" t="s">
        <v>24</v>
      </c>
      <c r="Q2436">
        <v>207</v>
      </c>
      <c r="R2436" t="s">
        <v>428</v>
      </c>
      <c r="S2436" t="s">
        <v>1610</v>
      </c>
      <c r="T2436" t="s">
        <v>26</v>
      </c>
    </row>
    <row r="2437" spans="1:20" x14ac:dyDescent="0.3">
      <c r="A2437" t="s">
        <v>20</v>
      </c>
      <c r="B2437" s="1">
        <v>43611</v>
      </c>
      <c r="C2437">
        <v>15</v>
      </c>
      <c r="D2437" t="s">
        <v>264</v>
      </c>
      <c r="E2437" t="s">
        <v>317</v>
      </c>
      <c r="F2437" t="s">
        <v>205</v>
      </c>
      <c r="G2437">
        <v>68</v>
      </c>
      <c r="H2437">
        <v>71</v>
      </c>
      <c r="I2437">
        <v>65</v>
      </c>
      <c r="J2437" t="s">
        <v>73</v>
      </c>
      <c r="K2437" t="s">
        <v>79</v>
      </c>
      <c r="L2437" t="s">
        <v>99</v>
      </c>
      <c r="M2437" t="s">
        <v>188</v>
      </c>
      <c r="N2437" t="s">
        <v>23</v>
      </c>
      <c r="O2437" t="s">
        <v>188</v>
      </c>
      <c r="P2437" t="s">
        <v>92</v>
      </c>
      <c r="Q2437">
        <v>202</v>
      </c>
      <c r="R2437" t="s">
        <v>55</v>
      </c>
      <c r="S2437" t="s">
        <v>1611</v>
      </c>
      <c r="T2437" t="s">
        <v>26</v>
      </c>
    </row>
    <row r="2438" spans="1:20" x14ac:dyDescent="0.3">
      <c r="A2438" t="s">
        <v>20</v>
      </c>
      <c r="B2438" s="1">
        <v>43611</v>
      </c>
      <c r="C2438">
        <v>16</v>
      </c>
      <c r="D2438" t="s">
        <v>48</v>
      </c>
      <c r="E2438" t="s">
        <v>258</v>
      </c>
      <c r="F2438" t="s">
        <v>185</v>
      </c>
      <c r="G2438">
        <v>65</v>
      </c>
      <c r="H2438">
        <v>73</v>
      </c>
      <c r="I2438">
        <v>65</v>
      </c>
      <c r="J2438" t="s">
        <v>36</v>
      </c>
      <c r="K2438" t="s">
        <v>79</v>
      </c>
      <c r="L2438" t="s">
        <v>345</v>
      </c>
      <c r="M2438" t="s">
        <v>142</v>
      </c>
      <c r="N2438" t="s">
        <v>188</v>
      </c>
      <c r="O2438" t="s">
        <v>142</v>
      </c>
      <c r="P2438" t="s">
        <v>134</v>
      </c>
      <c r="Q2438">
        <v>240</v>
      </c>
      <c r="R2438" t="s">
        <v>212</v>
      </c>
      <c r="S2438" t="s">
        <v>1350</v>
      </c>
      <c r="T2438" t="s">
        <v>26</v>
      </c>
    </row>
    <row r="2439" spans="1:20" x14ac:dyDescent="0.3">
      <c r="A2439" t="s">
        <v>20</v>
      </c>
      <c r="B2439" s="1">
        <v>43611</v>
      </c>
      <c r="C2439">
        <v>17</v>
      </c>
      <c r="D2439" t="s">
        <v>275</v>
      </c>
      <c r="E2439" t="s">
        <v>264</v>
      </c>
      <c r="F2439" t="s">
        <v>275</v>
      </c>
      <c r="G2439">
        <v>70</v>
      </c>
      <c r="H2439">
        <v>74</v>
      </c>
      <c r="I2439">
        <v>64</v>
      </c>
      <c r="J2439" t="s">
        <v>36</v>
      </c>
      <c r="K2439" t="s">
        <v>58</v>
      </c>
      <c r="L2439" t="s">
        <v>35</v>
      </c>
      <c r="M2439" t="s">
        <v>254</v>
      </c>
      <c r="N2439" t="s">
        <v>142</v>
      </c>
      <c r="O2439" t="s">
        <v>227</v>
      </c>
      <c r="P2439" t="s">
        <v>92</v>
      </c>
      <c r="Q2439">
        <v>223</v>
      </c>
      <c r="R2439" t="s">
        <v>289</v>
      </c>
      <c r="S2439" t="s">
        <v>1612</v>
      </c>
      <c r="T2439" t="s">
        <v>26</v>
      </c>
    </row>
    <row r="2440" spans="1:20" x14ac:dyDescent="0.3">
      <c r="A2440" t="s">
        <v>20</v>
      </c>
      <c r="B2440" s="1">
        <v>43611</v>
      </c>
      <c r="C2440">
        <v>18</v>
      </c>
      <c r="D2440" t="s">
        <v>321</v>
      </c>
      <c r="E2440" t="s">
        <v>215</v>
      </c>
      <c r="F2440" t="s">
        <v>321</v>
      </c>
      <c r="G2440">
        <v>82</v>
      </c>
      <c r="H2440">
        <v>84</v>
      </c>
      <c r="I2440">
        <v>70</v>
      </c>
      <c r="J2440" t="s">
        <v>63</v>
      </c>
      <c r="K2440" t="s">
        <v>121</v>
      </c>
      <c r="L2440" t="s">
        <v>89</v>
      </c>
      <c r="M2440" t="s">
        <v>131</v>
      </c>
      <c r="N2440" t="s">
        <v>254</v>
      </c>
      <c r="O2440" t="s">
        <v>131</v>
      </c>
      <c r="P2440" t="s">
        <v>54</v>
      </c>
      <c r="Q2440">
        <v>207</v>
      </c>
      <c r="R2440" t="s">
        <v>476</v>
      </c>
      <c r="S2440" t="s">
        <v>1613</v>
      </c>
      <c r="T2440" t="s">
        <v>76</v>
      </c>
    </row>
    <row r="2441" spans="1:20" x14ac:dyDescent="0.3">
      <c r="A2441" t="s">
        <v>20</v>
      </c>
      <c r="B2441" s="1">
        <v>43611</v>
      </c>
      <c r="C2441">
        <v>19</v>
      </c>
      <c r="D2441" t="s">
        <v>185</v>
      </c>
      <c r="E2441" t="s">
        <v>275</v>
      </c>
      <c r="F2441" t="s">
        <v>239</v>
      </c>
      <c r="G2441">
        <v>77</v>
      </c>
      <c r="H2441">
        <v>84</v>
      </c>
      <c r="I2441">
        <v>73</v>
      </c>
      <c r="J2441" t="s">
        <v>80</v>
      </c>
      <c r="K2441" t="s">
        <v>136</v>
      </c>
      <c r="L2441" t="s">
        <v>100</v>
      </c>
      <c r="M2441" t="s">
        <v>140</v>
      </c>
      <c r="N2441" t="s">
        <v>52</v>
      </c>
      <c r="O2441" t="s">
        <v>51</v>
      </c>
      <c r="P2441" t="s">
        <v>183</v>
      </c>
      <c r="Q2441">
        <v>209</v>
      </c>
      <c r="R2441" t="s">
        <v>476</v>
      </c>
      <c r="S2441" t="s">
        <v>1614</v>
      </c>
      <c r="T2441" t="s">
        <v>26</v>
      </c>
    </row>
    <row r="2442" spans="1:20" x14ac:dyDescent="0.3">
      <c r="A2442" t="s">
        <v>20</v>
      </c>
      <c r="B2442" s="1">
        <v>43611</v>
      </c>
      <c r="C2442">
        <v>20</v>
      </c>
      <c r="D2442" t="s">
        <v>275</v>
      </c>
      <c r="E2442" t="s">
        <v>215</v>
      </c>
      <c r="F2442" t="s">
        <v>185</v>
      </c>
      <c r="G2442">
        <v>69</v>
      </c>
      <c r="H2442">
        <v>78</v>
      </c>
      <c r="I2442">
        <v>69</v>
      </c>
      <c r="J2442" t="s">
        <v>361</v>
      </c>
      <c r="K2442" t="s">
        <v>22</v>
      </c>
      <c r="L2442" t="s">
        <v>361</v>
      </c>
      <c r="M2442" t="s">
        <v>52</v>
      </c>
      <c r="N2442" t="s">
        <v>52</v>
      </c>
      <c r="O2442" t="s">
        <v>39</v>
      </c>
      <c r="P2442" t="s">
        <v>101</v>
      </c>
      <c r="Q2442">
        <v>197</v>
      </c>
      <c r="R2442" t="s">
        <v>280</v>
      </c>
      <c r="S2442" t="s">
        <v>1615</v>
      </c>
      <c r="T2442" t="s">
        <v>26</v>
      </c>
    </row>
    <row r="2443" spans="1:20" x14ac:dyDescent="0.3">
      <c r="A2443" t="s">
        <v>20</v>
      </c>
      <c r="B2443" s="1">
        <v>43611</v>
      </c>
      <c r="C2443">
        <v>21</v>
      </c>
      <c r="D2443" t="s">
        <v>302</v>
      </c>
      <c r="E2443" t="s">
        <v>275</v>
      </c>
      <c r="F2443" t="s">
        <v>302</v>
      </c>
      <c r="G2443">
        <v>76</v>
      </c>
      <c r="H2443">
        <v>76</v>
      </c>
      <c r="I2443">
        <v>69</v>
      </c>
      <c r="J2443" t="s">
        <v>28</v>
      </c>
      <c r="K2443" t="s">
        <v>28</v>
      </c>
      <c r="L2443" t="s">
        <v>163</v>
      </c>
      <c r="M2443" t="s">
        <v>130</v>
      </c>
      <c r="N2443" t="s">
        <v>130</v>
      </c>
      <c r="O2443" t="s">
        <v>52</v>
      </c>
      <c r="P2443" t="s">
        <v>97</v>
      </c>
      <c r="Q2443">
        <v>190</v>
      </c>
      <c r="R2443" t="s">
        <v>354</v>
      </c>
      <c r="S2443" t="s">
        <v>1616</v>
      </c>
      <c r="T2443" t="s">
        <v>26</v>
      </c>
    </row>
    <row r="2444" spans="1:20" x14ac:dyDescent="0.3">
      <c r="A2444" t="s">
        <v>20</v>
      </c>
      <c r="B2444" s="1">
        <v>43612</v>
      </c>
      <c r="C2444">
        <v>12</v>
      </c>
      <c r="D2444" t="s">
        <v>196</v>
      </c>
      <c r="E2444" t="s">
        <v>185</v>
      </c>
      <c r="F2444" t="s">
        <v>72</v>
      </c>
      <c r="G2444">
        <v>76</v>
      </c>
      <c r="H2444">
        <v>92</v>
      </c>
      <c r="I2444">
        <v>75</v>
      </c>
      <c r="J2444" t="s">
        <v>64</v>
      </c>
      <c r="K2444" t="s">
        <v>118</v>
      </c>
      <c r="L2444" t="s">
        <v>81</v>
      </c>
      <c r="M2444" t="s">
        <v>245</v>
      </c>
      <c r="N2444" t="s">
        <v>245</v>
      </c>
      <c r="O2444" t="s">
        <v>244</v>
      </c>
      <c r="P2444" t="s">
        <v>97</v>
      </c>
      <c r="Q2444">
        <v>208</v>
      </c>
      <c r="R2444" t="s">
        <v>125</v>
      </c>
      <c r="S2444" t="s">
        <v>891</v>
      </c>
      <c r="T2444" t="s">
        <v>26</v>
      </c>
    </row>
    <row r="2445" spans="1:20" x14ac:dyDescent="0.3">
      <c r="A2445" t="s">
        <v>20</v>
      </c>
      <c r="B2445" s="1">
        <v>43612</v>
      </c>
      <c r="C2445">
        <v>3</v>
      </c>
      <c r="D2445" t="s">
        <v>272</v>
      </c>
      <c r="E2445" t="s">
        <v>156</v>
      </c>
      <c r="F2445" t="s">
        <v>272</v>
      </c>
      <c r="G2445">
        <v>90</v>
      </c>
      <c r="H2445">
        <v>90</v>
      </c>
      <c r="I2445">
        <v>90</v>
      </c>
      <c r="J2445" t="s">
        <v>136</v>
      </c>
      <c r="K2445" t="s">
        <v>22</v>
      </c>
      <c r="L2445" t="s">
        <v>87</v>
      </c>
      <c r="M2445" t="s">
        <v>244</v>
      </c>
      <c r="N2445" t="s">
        <v>315</v>
      </c>
      <c r="O2445" t="s">
        <v>188</v>
      </c>
      <c r="P2445" t="s">
        <v>174</v>
      </c>
      <c r="Q2445">
        <v>172</v>
      </c>
      <c r="R2445" t="s">
        <v>127</v>
      </c>
      <c r="S2445" t="e" vm="59">
        <f>_FV(-3,"35")</f>
        <v>#VALUE!</v>
      </c>
      <c r="T2445" t="s">
        <v>26</v>
      </c>
    </row>
    <row r="2446" spans="1:20" x14ac:dyDescent="0.3">
      <c r="A2446" t="s">
        <v>20</v>
      </c>
      <c r="B2446" s="1">
        <v>43612</v>
      </c>
      <c r="C2446">
        <v>0</v>
      </c>
      <c r="D2446" t="s">
        <v>187</v>
      </c>
      <c r="E2446" t="s">
        <v>192</v>
      </c>
      <c r="F2446" t="s">
        <v>233</v>
      </c>
      <c r="G2446">
        <v>86</v>
      </c>
      <c r="H2446">
        <v>86</v>
      </c>
      <c r="I2446">
        <v>84</v>
      </c>
      <c r="J2446" t="s">
        <v>87</v>
      </c>
      <c r="K2446" t="s">
        <v>87</v>
      </c>
      <c r="L2446" t="s">
        <v>109</v>
      </c>
      <c r="M2446" t="s">
        <v>29</v>
      </c>
      <c r="N2446" t="s">
        <v>90</v>
      </c>
      <c r="O2446" t="s">
        <v>82</v>
      </c>
      <c r="P2446" t="s">
        <v>124</v>
      </c>
      <c r="Q2446">
        <v>175</v>
      </c>
      <c r="R2446" t="s">
        <v>92</v>
      </c>
      <c r="S2446" t="e" vm="45">
        <f>_FV(-3,"60")</f>
        <v>#VALUE!</v>
      </c>
      <c r="T2446" t="s">
        <v>26</v>
      </c>
    </row>
    <row r="2447" spans="1:20" x14ac:dyDescent="0.3">
      <c r="A2447" t="s">
        <v>20</v>
      </c>
      <c r="B2447" s="1">
        <v>43612</v>
      </c>
      <c r="C2447">
        <v>1</v>
      </c>
      <c r="D2447" t="s">
        <v>286</v>
      </c>
      <c r="E2447" t="s">
        <v>236</v>
      </c>
      <c r="F2447" t="s">
        <v>286</v>
      </c>
      <c r="G2447">
        <v>87</v>
      </c>
      <c r="H2447">
        <v>87</v>
      </c>
      <c r="I2447">
        <v>84</v>
      </c>
      <c r="J2447" t="s">
        <v>63</v>
      </c>
      <c r="K2447" t="s">
        <v>87</v>
      </c>
      <c r="L2447" t="s">
        <v>109</v>
      </c>
      <c r="M2447" t="s">
        <v>193</v>
      </c>
      <c r="N2447" t="s">
        <v>193</v>
      </c>
      <c r="O2447" t="s">
        <v>29</v>
      </c>
      <c r="P2447" t="s">
        <v>70</v>
      </c>
      <c r="Q2447">
        <v>164</v>
      </c>
      <c r="R2447" t="s">
        <v>440</v>
      </c>
      <c r="S2447" t="e" vm="80">
        <f>_FV(-3,"59")</f>
        <v>#VALUE!</v>
      </c>
      <c r="T2447" t="s">
        <v>26</v>
      </c>
    </row>
    <row r="2448" spans="1:20" x14ac:dyDescent="0.3">
      <c r="A2448" t="s">
        <v>20</v>
      </c>
      <c r="B2448" s="1">
        <v>43612</v>
      </c>
      <c r="C2448">
        <v>23</v>
      </c>
      <c r="D2448" t="s">
        <v>286</v>
      </c>
      <c r="E2448" t="s">
        <v>206</v>
      </c>
      <c r="F2448" t="s">
        <v>333</v>
      </c>
      <c r="G2448">
        <v>86</v>
      </c>
      <c r="H2448">
        <v>87</v>
      </c>
      <c r="I2448">
        <v>74</v>
      </c>
      <c r="J2448" t="s">
        <v>63</v>
      </c>
      <c r="K2448" t="s">
        <v>22</v>
      </c>
      <c r="L2448" t="s">
        <v>100</v>
      </c>
      <c r="M2448" t="s">
        <v>137</v>
      </c>
      <c r="N2448" t="s">
        <v>137</v>
      </c>
      <c r="O2448" t="s">
        <v>132</v>
      </c>
      <c r="P2448" t="s">
        <v>268</v>
      </c>
      <c r="Q2448">
        <v>183</v>
      </c>
      <c r="R2448" t="s">
        <v>428</v>
      </c>
      <c r="S2448" t="e" vm="21">
        <f>_FV(-2,"04")</f>
        <v>#VALUE!</v>
      </c>
      <c r="T2448" t="s">
        <v>76</v>
      </c>
    </row>
    <row r="2449" spans="1:20" x14ac:dyDescent="0.3">
      <c r="A2449" t="s">
        <v>20</v>
      </c>
      <c r="B2449" s="1">
        <v>43612</v>
      </c>
      <c r="C2449">
        <v>2</v>
      </c>
      <c r="D2449" t="s">
        <v>156</v>
      </c>
      <c r="E2449" t="s">
        <v>286</v>
      </c>
      <c r="F2449" t="s">
        <v>156</v>
      </c>
      <c r="G2449">
        <v>90</v>
      </c>
      <c r="H2449">
        <v>90</v>
      </c>
      <c r="I2449">
        <v>87</v>
      </c>
      <c r="J2449" t="s">
        <v>87</v>
      </c>
      <c r="K2449" t="s">
        <v>136</v>
      </c>
      <c r="L2449" t="s">
        <v>63</v>
      </c>
      <c r="M2449" t="s">
        <v>91</v>
      </c>
      <c r="N2449" t="s">
        <v>193</v>
      </c>
      <c r="O2449" t="s">
        <v>188</v>
      </c>
      <c r="P2449" t="s">
        <v>70</v>
      </c>
      <c r="Q2449">
        <v>163</v>
      </c>
      <c r="R2449" t="s">
        <v>112</v>
      </c>
      <c r="S2449" t="e" vm="23">
        <f>_FV(-3,"54")</f>
        <v>#VALUE!</v>
      </c>
      <c r="T2449" t="s">
        <v>26</v>
      </c>
    </row>
    <row r="2450" spans="1:20" x14ac:dyDescent="0.3">
      <c r="A2450" t="s">
        <v>20</v>
      </c>
      <c r="B2450" s="1">
        <v>43612</v>
      </c>
      <c r="C2450">
        <v>11</v>
      </c>
      <c r="D2450" t="s">
        <v>72</v>
      </c>
      <c r="E2450" t="s">
        <v>72</v>
      </c>
      <c r="F2450" t="s">
        <v>148</v>
      </c>
      <c r="G2450">
        <v>92</v>
      </c>
      <c r="H2450">
        <v>94</v>
      </c>
      <c r="I2450">
        <v>92</v>
      </c>
      <c r="J2450" t="s">
        <v>136</v>
      </c>
      <c r="K2450" t="s">
        <v>22</v>
      </c>
      <c r="L2450" t="s">
        <v>80</v>
      </c>
      <c r="M2450" t="s">
        <v>244</v>
      </c>
      <c r="N2450" t="s">
        <v>244</v>
      </c>
      <c r="O2450" t="s">
        <v>90</v>
      </c>
      <c r="P2450" t="s">
        <v>115</v>
      </c>
      <c r="Q2450">
        <v>142</v>
      </c>
      <c r="R2450" t="s">
        <v>112</v>
      </c>
      <c r="S2450" t="s">
        <v>1617</v>
      </c>
      <c r="T2450" t="s">
        <v>26</v>
      </c>
    </row>
    <row r="2451" spans="1:20" x14ac:dyDescent="0.3">
      <c r="A2451" t="s">
        <v>20</v>
      </c>
      <c r="B2451" s="1">
        <v>43612</v>
      </c>
      <c r="C2451">
        <v>4</v>
      </c>
      <c r="D2451" t="s">
        <v>72</v>
      </c>
      <c r="E2451" t="s">
        <v>272</v>
      </c>
      <c r="F2451" t="s">
        <v>107</v>
      </c>
      <c r="G2451">
        <v>91</v>
      </c>
      <c r="H2451">
        <v>91</v>
      </c>
      <c r="I2451">
        <v>90</v>
      </c>
      <c r="J2451" t="s">
        <v>87</v>
      </c>
      <c r="K2451" t="s">
        <v>22</v>
      </c>
      <c r="L2451" t="s">
        <v>63</v>
      </c>
      <c r="M2451" t="s">
        <v>29</v>
      </c>
      <c r="N2451" t="s">
        <v>244</v>
      </c>
      <c r="O2451" t="s">
        <v>29</v>
      </c>
      <c r="P2451" t="s">
        <v>174</v>
      </c>
      <c r="Q2451">
        <v>125</v>
      </c>
      <c r="R2451" t="s">
        <v>86</v>
      </c>
      <c r="S2451" t="e" vm="47">
        <f>_FV(-3,"34")</f>
        <v>#VALUE!</v>
      </c>
      <c r="T2451" t="s">
        <v>26</v>
      </c>
    </row>
    <row r="2452" spans="1:20" x14ac:dyDescent="0.3">
      <c r="A2452" t="s">
        <v>20</v>
      </c>
      <c r="B2452" s="1">
        <v>43612</v>
      </c>
      <c r="C2452">
        <v>5</v>
      </c>
      <c r="D2452" t="s">
        <v>121</v>
      </c>
      <c r="E2452" t="s">
        <v>72</v>
      </c>
      <c r="F2452" t="s">
        <v>121</v>
      </c>
      <c r="G2452">
        <v>92</v>
      </c>
      <c r="H2452">
        <v>92</v>
      </c>
      <c r="I2452">
        <v>91</v>
      </c>
      <c r="J2452" t="s">
        <v>109</v>
      </c>
      <c r="K2452" t="s">
        <v>87</v>
      </c>
      <c r="L2452" t="s">
        <v>73</v>
      </c>
      <c r="M2452" t="s">
        <v>82</v>
      </c>
      <c r="N2452" t="s">
        <v>29</v>
      </c>
      <c r="O2452" t="s">
        <v>82</v>
      </c>
      <c r="P2452" t="s">
        <v>105</v>
      </c>
      <c r="Q2452">
        <v>127</v>
      </c>
      <c r="R2452" t="s">
        <v>170</v>
      </c>
      <c r="S2452" t="e" vm="81">
        <f>_FV(-2,"62")</f>
        <v>#VALUE!</v>
      </c>
      <c r="T2452" t="s">
        <v>76</v>
      </c>
    </row>
    <row r="2453" spans="1:20" x14ac:dyDescent="0.3">
      <c r="A2453" t="s">
        <v>20</v>
      </c>
      <c r="B2453" s="1">
        <v>43612</v>
      </c>
      <c r="C2453">
        <v>6</v>
      </c>
      <c r="D2453" t="s">
        <v>118</v>
      </c>
      <c r="E2453" t="s">
        <v>121</v>
      </c>
      <c r="F2453" t="s">
        <v>118</v>
      </c>
      <c r="G2453">
        <v>93</v>
      </c>
      <c r="H2453">
        <v>93</v>
      </c>
      <c r="I2453">
        <v>92</v>
      </c>
      <c r="J2453" t="s">
        <v>109</v>
      </c>
      <c r="K2453" t="s">
        <v>109</v>
      </c>
      <c r="L2453" t="s">
        <v>73</v>
      </c>
      <c r="M2453" t="s">
        <v>231</v>
      </c>
      <c r="N2453" t="s">
        <v>123</v>
      </c>
      <c r="O2453" t="s">
        <v>231</v>
      </c>
      <c r="P2453" t="s">
        <v>70</v>
      </c>
      <c r="Q2453">
        <v>126</v>
      </c>
      <c r="R2453" t="s">
        <v>176</v>
      </c>
      <c r="S2453" t="e" vm="66">
        <f>_FV(-3,"31")</f>
        <v>#VALUE!</v>
      </c>
      <c r="T2453" t="s">
        <v>26</v>
      </c>
    </row>
    <row r="2454" spans="1:20" x14ac:dyDescent="0.3">
      <c r="A2454" t="s">
        <v>20</v>
      </c>
      <c r="B2454" s="1">
        <v>43612</v>
      </c>
      <c r="C2454">
        <v>7</v>
      </c>
      <c r="D2454" t="s">
        <v>88</v>
      </c>
      <c r="E2454" t="s">
        <v>118</v>
      </c>
      <c r="F2454" t="s">
        <v>88</v>
      </c>
      <c r="G2454">
        <v>94</v>
      </c>
      <c r="H2454">
        <v>94</v>
      </c>
      <c r="I2454">
        <v>93</v>
      </c>
      <c r="J2454" t="s">
        <v>73</v>
      </c>
      <c r="K2454" t="s">
        <v>109</v>
      </c>
      <c r="L2454" t="s">
        <v>73</v>
      </c>
      <c r="M2454" t="s">
        <v>231</v>
      </c>
      <c r="N2454" t="s">
        <v>254</v>
      </c>
      <c r="O2454" t="s">
        <v>45</v>
      </c>
      <c r="P2454" t="s">
        <v>67</v>
      </c>
      <c r="Q2454">
        <v>135</v>
      </c>
      <c r="R2454" t="s">
        <v>77</v>
      </c>
      <c r="S2454" t="e" vm="35">
        <f>_FV(-2,"95")</f>
        <v>#VALUE!</v>
      </c>
      <c r="T2454" t="s">
        <v>26</v>
      </c>
    </row>
    <row r="2455" spans="1:20" x14ac:dyDescent="0.3">
      <c r="A2455" t="s">
        <v>20</v>
      </c>
      <c r="B2455" s="1">
        <v>43612</v>
      </c>
      <c r="C2455">
        <v>8</v>
      </c>
      <c r="D2455" t="s">
        <v>148</v>
      </c>
      <c r="E2455" t="s">
        <v>148</v>
      </c>
      <c r="F2455" t="s">
        <v>88</v>
      </c>
      <c r="G2455">
        <v>94</v>
      </c>
      <c r="H2455">
        <v>94</v>
      </c>
      <c r="I2455">
        <v>94</v>
      </c>
      <c r="J2455" t="s">
        <v>80</v>
      </c>
      <c r="K2455" t="s">
        <v>63</v>
      </c>
      <c r="L2455" t="s">
        <v>73</v>
      </c>
      <c r="M2455" t="s">
        <v>254</v>
      </c>
      <c r="N2455" t="s">
        <v>150</v>
      </c>
      <c r="O2455" t="s">
        <v>180</v>
      </c>
      <c r="P2455" t="s">
        <v>174</v>
      </c>
      <c r="Q2455">
        <v>149</v>
      </c>
      <c r="R2455" t="s">
        <v>60</v>
      </c>
      <c r="S2455" t="e" vm="88">
        <f>_FV(-1,"76")</f>
        <v>#VALUE!</v>
      </c>
      <c r="T2455" t="s">
        <v>270</v>
      </c>
    </row>
    <row r="2456" spans="1:20" x14ac:dyDescent="0.3">
      <c r="A2456" t="s">
        <v>20</v>
      </c>
      <c r="B2456" s="1">
        <v>43612</v>
      </c>
      <c r="C2456">
        <v>9</v>
      </c>
      <c r="D2456" t="s">
        <v>88</v>
      </c>
      <c r="E2456" t="s">
        <v>148</v>
      </c>
      <c r="F2456" t="s">
        <v>88</v>
      </c>
      <c r="G2456">
        <v>94</v>
      </c>
      <c r="H2456">
        <v>94</v>
      </c>
      <c r="I2456">
        <v>94</v>
      </c>
      <c r="J2456" t="s">
        <v>109</v>
      </c>
      <c r="K2456" t="s">
        <v>80</v>
      </c>
      <c r="L2456" t="s">
        <v>73</v>
      </c>
      <c r="M2456" t="s">
        <v>142</v>
      </c>
      <c r="N2456" t="s">
        <v>142</v>
      </c>
      <c r="O2456" t="s">
        <v>254</v>
      </c>
      <c r="P2456" t="s">
        <v>133</v>
      </c>
      <c r="Q2456">
        <v>146</v>
      </c>
      <c r="R2456" t="s">
        <v>134</v>
      </c>
      <c r="S2456" t="e" vm="84">
        <f>_FV(-2,"81")</f>
        <v>#VALUE!</v>
      </c>
      <c r="T2456" t="s">
        <v>26</v>
      </c>
    </row>
    <row r="2457" spans="1:20" x14ac:dyDescent="0.3">
      <c r="A2457" t="s">
        <v>20</v>
      </c>
      <c r="B2457" s="1">
        <v>43612</v>
      </c>
      <c r="C2457">
        <v>10</v>
      </c>
      <c r="D2457" t="s">
        <v>148</v>
      </c>
      <c r="E2457" t="s">
        <v>148</v>
      </c>
      <c r="F2457" t="s">
        <v>88</v>
      </c>
      <c r="G2457">
        <v>94</v>
      </c>
      <c r="H2457">
        <v>94</v>
      </c>
      <c r="I2457">
        <v>94</v>
      </c>
      <c r="J2457" t="s">
        <v>80</v>
      </c>
      <c r="K2457" t="s">
        <v>80</v>
      </c>
      <c r="L2457" t="s">
        <v>73</v>
      </c>
      <c r="M2457" t="s">
        <v>90</v>
      </c>
      <c r="N2457" t="s">
        <v>90</v>
      </c>
      <c r="O2457" t="s">
        <v>142</v>
      </c>
      <c r="P2457" t="s">
        <v>67</v>
      </c>
      <c r="Q2457">
        <v>153</v>
      </c>
      <c r="R2457" t="s">
        <v>134</v>
      </c>
      <c r="S2457" t="s">
        <v>1618</v>
      </c>
      <c r="T2457" t="s">
        <v>26</v>
      </c>
    </row>
    <row r="2458" spans="1:20" x14ac:dyDescent="0.3">
      <c r="A2458" t="s">
        <v>20</v>
      </c>
      <c r="B2458" s="1">
        <v>43612</v>
      </c>
      <c r="C2458">
        <v>13</v>
      </c>
      <c r="D2458" t="s">
        <v>256</v>
      </c>
      <c r="E2458" t="s">
        <v>27</v>
      </c>
      <c r="F2458" t="s">
        <v>229</v>
      </c>
      <c r="G2458">
        <v>74</v>
      </c>
      <c r="H2458">
        <v>77</v>
      </c>
      <c r="I2458">
        <v>70</v>
      </c>
      <c r="J2458" t="s">
        <v>81</v>
      </c>
      <c r="K2458" t="s">
        <v>63</v>
      </c>
      <c r="L2458" t="s">
        <v>49</v>
      </c>
      <c r="M2458" t="s">
        <v>306</v>
      </c>
      <c r="N2458" t="s">
        <v>306</v>
      </c>
      <c r="O2458" t="s">
        <v>245</v>
      </c>
      <c r="P2458" t="s">
        <v>68</v>
      </c>
      <c r="Q2458">
        <v>206</v>
      </c>
      <c r="R2458" t="s">
        <v>403</v>
      </c>
      <c r="S2458" t="s">
        <v>1619</v>
      </c>
      <c r="T2458" t="s">
        <v>26</v>
      </c>
    </row>
    <row r="2459" spans="1:20" x14ac:dyDescent="0.3">
      <c r="A2459" t="s">
        <v>20</v>
      </c>
      <c r="B2459" s="1">
        <v>43612</v>
      </c>
      <c r="C2459">
        <v>14</v>
      </c>
      <c r="D2459" t="s">
        <v>243</v>
      </c>
      <c r="E2459" t="s">
        <v>208</v>
      </c>
      <c r="F2459" t="s">
        <v>281</v>
      </c>
      <c r="G2459">
        <v>70</v>
      </c>
      <c r="H2459">
        <v>75</v>
      </c>
      <c r="I2459">
        <v>68</v>
      </c>
      <c r="J2459" t="s">
        <v>119</v>
      </c>
      <c r="K2459" t="s">
        <v>80</v>
      </c>
      <c r="L2459" t="s">
        <v>100</v>
      </c>
      <c r="M2459" t="s">
        <v>245</v>
      </c>
      <c r="N2459" t="s">
        <v>330</v>
      </c>
      <c r="O2459" t="s">
        <v>245</v>
      </c>
      <c r="P2459" t="s">
        <v>173</v>
      </c>
      <c r="Q2459">
        <v>228</v>
      </c>
      <c r="R2459" t="s">
        <v>262</v>
      </c>
      <c r="S2459" t="s">
        <v>1620</v>
      </c>
      <c r="T2459" t="s">
        <v>26</v>
      </c>
    </row>
    <row r="2460" spans="1:20" x14ac:dyDescent="0.3">
      <c r="A2460" t="s">
        <v>20</v>
      </c>
      <c r="B2460" s="1">
        <v>43612</v>
      </c>
      <c r="C2460">
        <v>15</v>
      </c>
      <c r="D2460" t="s">
        <v>21</v>
      </c>
      <c r="E2460" t="s">
        <v>201</v>
      </c>
      <c r="F2460" t="s">
        <v>215</v>
      </c>
      <c r="G2460">
        <v>71</v>
      </c>
      <c r="H2460">
        <v>74</v>
      </c>
      <c r="I2460">
        <v>68</v>
      </c>
      <c r="J2460" t="s">
        <v>79</v>
      </c>
      <c r="K2460" t="s">
        <v>148</v>
      </c>
      <c r="L2460" t="s">
        <v>99</v>
      </c>
      <c r="M2460" t="s">
        <v>193</v>
      </c>
      <c r="N2460" t="s">
        <v>245</v>
      </c>
      <c r="O2460" t="s">
        <v>193</v>
      </c>
      <c r="P2460" t="s">
        <v>104</v>
      </c>
      <c r="Q2460">
        <v>220</v>
      </c>
      <c r="R2460" t="s">
        <v>230</v>
      </c>
      <c r="S2460" t="s">
        <v>1621</v>
      </c>
      <c r="T2460" t="s">
        <v>26</v>
      </c>
    </row>
    <row r="2461" spans="1:20" x14ac:dyDescent="0.3">
      <c r="A2461" t="s">
        <v>20</v>
      </c>
      <c r="B2461" s="1">
        <v>43612</v>
      </c>
      <c r="C2461">
        <v>16</v>
      </c>
      <c r="D2461" t="s">
        <v>342</v>
      </c>
      <c r="E2461" t="s">
        <v>335</v>
      </c>
      <c r="F2461" t="s">
        <v>247</v>
      </c>
      <c r="G2461">
        <v>69</v>
      </c>
      <c r="H2461">
        <v>72</v>
      </c>
      <c r="I2461">
        <v>66</v>
      </c>
      <c r="J2461" t="s">
        <v>73</v>
      </c>
      <c r="K2461" t="s">
        <v>136</v>
      </c>
      <c r="L2461" t="s">
        <v>100</v>
      </c>
      <c r="M2461" t="s">
        <v>123</v>
      </c>
      <c r="N2461" t="s">
        <v>193</v>
      </c>
      <c r="O2461" t="s">
        <v>123</v>
      </c>
      <c r="P2461" t="s">
        <v>147</v>
      </c>
      <c r="Q2461">
        <v>208</v>
      </c>
      <c r="R2461" t="s">
        <v>164</v>
      </c>
      <c r="S2461" t="s">
        <v>465</v>
      </c>
      <c r="T2461" t="s">
        <v>26</v>
      </c>
    </row>
    <row r="2462" spans="1:20" x14ac:dyDescent="0.3">
      <c r="A2462" t="s">
        <v>20</v>
      </c>
      <c r="B2462" s="1">
        <v>43612</v>
      </c>
      <c r="C2462">
        <v>17</v>
      </c>
      <c r="D2462" t="s">
        <v>264</v>
      </c>
      <c r="E2462" t="s">
        <v>258</v>
      </c>
      <c r="F2462" t="s">
        <v>200</v>
      </c>
      <c r="G2462">
        <v>69</v>
      </c>
      <c r="H2462">
        <v>70</v>
      </c>
      <c r="I2462">
        <v>65</v>
      </c>
      <c r="J2462" t="s">
        <v>63</v>
      </c>
      <c r="K2462" t="s">
        <v>87</v>
      </c>
      <c r="L2462" t="s">
        <v>345</v>
      </c>
      <c r="M2462" t="s">
        <v>130</v>
      </c>
      <c r="N2462" t="s">
        <v>123</v>
      </c>
      <c r="O2462" t="s">
        <v>130</v>
      </c>
      <c r="P2462" t="s">
        <v>271</v>
      </c>
      <c r="Q2462">
        <v>203</v>
      </c>
      <c r="R2462" t="s">
        <v>584</v>
      </c>
      <c r="S2462" t="s">
        <v>1622</v>
      </c>
      <c r="T2462" t="s">
        <v>26</v>
      </c>
    </row>
    <row r="2463" spans="1:20" x14ac:dyDescent="0.3">
      <c r="A2463" t="s">
        <v>20</v>
      </c>
      <c r="B2463" s="1">
        <v>43612</v>
      </c>
      <c r="C2463">
        <v>18</v>
      </c>
      <c r="D2463" t="s">
        <v>200</v>
      </c>
      <c r="E2463" t="s">
        <v>47</v>
      </c>
      <c r="F2463" t="s">
        <v>200</v>
      </c>
      <c r="G2463">
        <v>68</v>
      </c>
      <c r="H2463">
        <v>70</v>
      </c>
      <c r="I2463">
        <v>63</v>
      </c>
      <c r="J2463" t="s">
        <v>28</v>
      </c>
      <c r="K2463" t="s">
        <v>22</v>
      </c>
      <c r="L2463" t="s">
        <v>36</v>
      </c>
      <c r="M2463" t="s">
        <v>197</v>
      </c>
      <c r="N2463" t="s">
        <v>130</v>
      </c>
      <c r="O2463" t="s">
        <v>197</v>
      </c>
      <c r="P2463" t="s">
        <v>30</v>
      </c>
      <c r="Q2463">
        <v>201</v>
      </c>
      <c r="R2463" t="s">
        <v>476</v>
      </c>
      <c r="S2463" t="s">
        <v>1623</v>
      </c>
      <c r="T2463" t="s">
        <v>26</v>
      </c>
    </row>
    <row r="2464" spans="1:20" x14ac:dyDescent="0.3">
      <c r="A2464" t="s">
        <v>20</v>
      </c>
      <c r="B2464" s="1">
        <v>43612</v>
      </c>
      <c r="C2464">
        <v>19</v>
      </c>
      <c r="D2464" t="s">
        <v>57</v>
      </c>
      <c r="E2464" t="s">
        <v>201</v>
      </c>
      <c r="F2464" t="s">
        <v>57</v>
      </c>
      <c r="G2464">
        <v>71</v>
      </c>
      <c r="H2464">
        <v>72</v>
      </c>
      <c r="I2464">
        <v>66</v>
      </c>
      <c r="J2464" t="s">
        <v>100</v>
      </c>
      <c r="K2464" t="s">
        <v>109</v>
      </c>
      <c r="L2464" t="s">
        <v>89</v>
      </c>
      <c r="M2464" t="s">
        <v>750</v>
      </c>
      <c r="N2464" t="s">
        <v>197</v>
      </c>
      <c r="O2464" t="s">
        <v>74</v>
      </c>
      <c r="P2464" t="s">
        <v>104</v>
      </c>
      <c r="Q2464">
        <v>184</v>
      </c>
      <c r="R2464" t="s">
        <v>55</v>
      </c>
      <c r="S2464" t="s">
        <v>1624</v>
      </c>
      <c r="T2464" t="s">
        <v>26</v>
      </c>
    </row>
    <row r="2465" spans="1:20" x14ac:dyDescent="0.3">
      <c r="A2465" t="s">
        <v>20</v>
      </c>
      <c r="B2465" s="1">
        <v>43612</v>
      </c>
      <c r="C2465">
        <v>20</v>
      </c>
      <c r="D2465" t="s">
        <v>261</v>
      </c>
      <c r="E2465" t="s">
        <v>243</v>
      </c>
      <c r="F2465" t="s">
        <v>275</v>
      </c>
      <c r="G2465">
        <v>69</v>
      </c>
      <c r="H2465">
        <v>72</v>
      </c>
      <c r="I2465">
        <v>66</v>
      </c>
      <c r="J2465" t="s">
        <v>345</v>
      </c>
      <c r="K2465" t="s">
        <v>119</v>
      </c>
      <c r="L2465" t="s">
        <v>44</v>
      </c>
      <c r="M2465" t="s">
        <v>38</v>
      </c>
      <c r="N2465" t="s">
        <v>38</v>
      </c>
      <c r="O2465" t="s">
        <v>175</v>
      </c>
      <c r="P2465" t="s">
        <v>116</v>
      </c>
      <c r="Q2465">
        <v>205</v>
      </c>
      <c r="R2465" t="s">
        <v>280</v>
      </c>
      <c r="S2465" t="s">
        <v>1625</v>
      </c>
      <c r="T2465" t="s">
        <v>26</v>
      </c>
    </row>
    <row r="2466" spans="1:20" x14ac:dyDescent="0.3">
      <c r="A2466" t="s">
        <v>20</v>
      </c>
      <c r="B2466" s="1">
        <v>43612</v>
      </c>
      <c r="C2466">
        <v>21</v>
      </c>
      <c r="D2466" t="s">
        <v>186</v>
      </c>
      <c r="E2466" t="s">
        <v>219</v>
      </c>
      <c r="F2466" t="s">
        <v>186</v>
      </c>
      <c r="G2466">
        <v>73</v>
      </c>
      <c r="H2466">
        <v>73</v>
      </c>
      <c r="I2466">
        <v>68</v>
      </c>
      <c r="J2466" t="s">
        <v>81</v>
      </c>
      <c r="K2466" t="s">
        <v>28</v>
      </c>
      <c r="L2466" t="s">
        <v>163</v>
      </c>
      <c r="M2466" t="s">
        <v>39</v>
      </c>
      <c r="N2466" t="s">
        <v>39</v>
      </c>
      <c r="O2466" t="s">
        <v>175</v>
      </c>
      <c r="P2466" t="s">
        <v>112</v>
      </c>
      <c r="Q2466">
        <v>191</v>
      </c>
      <c r="R2466" t="s">
        <v>217</v>
      </c>
      <c r="S2466" t="s">
        <v>1626</v>
      </c>
      <c r="T2466" t="s">
        <v>26</v>
      </c>
    </row>
    <row r="2467" spans="1:20" x14ac:dyDescent="0.3">
      <c r="A2467" t="s">
        <v>20</v>
      </c>
      <c r="B2467" s="1">
        <v>43612</v>
      </c>
      <c r="C2467">
        <v>22</v>
      </c>
      <c r="D2467" t="s">
        <v>206</v>
      </c>
      <c r="E2467" t="s">
        <v>385</v>
      </c>
      <c r="F2467" t="s">
        <v>196</v>
      </c>
      <c r="G2467">
        <v>74</v>
      </c>
      <c r="H2467">
        <v>76</v>
      </c>
      <c r="I2467">
        <v>73</v>
      </c>
      <c r="J2467" t="s">
        <v>100</v>
      </c>
      <c r="K2467" t="s">
        <v>119</v>
      </c>
      <c r="L2467" t="s">
        <v>89</v>
      </c>
      <c r="M2467" t="s">
        <v>132</v>
      </c>
      <c r="N2467" t="s">
        <v>132</v>
      </c>
      <c r="O2467" t="s">
        <v>39</v>
      </c>
      <c r="P2467" t="s">
        <v>86</v>
      </c>
      <c r="Q2467">
        <v>185</v>
      </c>
      <c r="R2467" t="s">
        <v>358</v>
      </c>
      <c r="S2467" t="s">
        <v>1627</v>
      </c>
      <c r="T2467" t="s">
        <v>26</v>
      </c>
    </row>
    <row r="2468" spans="1:20" x14ac:dyDescent="0.3">
      <c r="A2468" t="s">
        <v>20</v>
      </c>
      <c r="B2468" s="1">
        <v>43613</v>
      </c>
      <c r="C2468">
        <v>18</v>
      </c>
      <c r="D2468" t="s">
        <v>258</v>
      </c>
      <c r="E2468" t="s">
        <v>43</v>
      </c>
      <c r="F2468" t="s">
        <v>48</v>
      </c>
      <c r="G2468">
        <v>70</v>
      </c>
      <c r="H2468">
        <v>73</v>
      </c>
      <c r="I2468">
        <v>56</v>
      </c>
      <c r="J2468" t="s">
        <v>95</v>
      </c>
      <c r="K2468" t="s">
        <v>121</v>
      </c>
      <c r="L2468" t="s">
        <v>37</v>
      </c>
      <c r="M2468" t="s">
        <v>53</v>
      </c>
      <c r="N2468" t="s">
        <v>232</v>
      </c>
      <c r="O2468" t="s">
        <v>53</v>
      </c>
      <c r="P2468" t="s">
        <v>68</v>
      </c>
      <c r="Q2468">
        <v>209</v>
      </c>
      <c r="R2468" t="s">
        <v>102</v>
      </c>
      <c r="S2468" t="s">
        <v>800</v>
      </c>
      <c r="T2468" t="s">
        <v>26</v>
      </c>
    </row>
    <row r="2469" spans="1:20" x14ac:dyDescent="0.3">
      <c r="A2469" t="s">
        <v>20</v>
      </c>
      <c r="B2469" s="1">
        <v>43613</v>
      </c>
      <c r="C2469">
        <v>19</v>
      </c>
      <c r="D2469" t="s">
        <v>275</v>
      </c>
      <c r="E2469" t="s">
        <v>214</v>
      </c>
      <c r="F2469" t="s">
        <v>385</v>
      </c>
      <c r="G2469">
        <v>74</v>
      </c>
      <c r="H2469">
        <v>75</v>
      </c>
      <c r="I2469">
        <v>63</v>
      </c>
      <c r="J2469" t="s">
        <v>65</v>
      </c>
      <c r="K2469" t="s">
        <v>148</v>
      </c>
      <c r="L2469" t="s">
        <v>35</v>
      </c>
      <c r="M2469" t="s">
        <v>197</v>
      </c>
      <c r="N2469" t="s">
        <v>53</v>
      </c>
      <c r="O2469" t="s">
        <v>120</v>
      </c>
      <c r="P2469" t="s">
        <v>154</v>
      </c>
      <c r="Q2469">
        <v>200</v>
      </c>
      <c r="R2469" t="s">
        <v>336</v>
      </c>
      <c r="S2469" t="s">
        <v>1628</v>
      </c>
      <c r="T2469" t="s">
        <v>26</v>
      </c>
    </row>
    <row r="2470" spans="1:20" x14ac:dyDescent="0.3">
      <c r="A2470" t="s">
        <v>20</v>
      </c>
      <c r="B2470" s="1">
        <v>43613</v>
      </c>
      <c r="C2470">
        <v>20</v>
      </c>
      <c r="D2470" t="s">
        <v>228</v>
      </c>
      <c r="E2470" t="s">
        <v>275</v>
      </c>
      <c r="F2470" t="s">
        <v>279</v>
      </c>
      <c r="G2470">
        <v>76</v>
      </c>
      <c r="H2470">
        <v>76</v>
      </c>
      <c r="I2470">
        <v>73</v>
      </c>
      <c r="J2470" t="s">
        <v>49</v>
      </c>
      <c r="K2470" t="s">
        <v>119</v>
      </c>
      <c r="L2470" t="s">
        <v>361</v>
      </c>
      <c r="M2470" t="s">
        <v>53</v>
      </c>
      <c r="N2470" t="s">
        <v>39</v>
      </c>
      <c r="O2470" t="s">
        <v>197</v>
      </c>
      <c r="P2470" t="s">
        <v>182</v>
      </c>
      <c r="Q2470">
        <v>206</v>
      </c>
      <c r="R2470" t="s">
        <v>164</v>
      </c>
      <c r="S2470" t="s">
        <v>1629</v>
      </c>
      <c r="T2470" t="s">
        <v>26</v>
      </c>
    </row>
    <row r="2471" spans="1:20" x14ac:dyDescent="0.3">
      <c r="A2471" t="s">
        <v>20</v>
      </c>
      <c r="B2471" s="1">
        <v>43613</v>
      </c>
      <c r="C2471">
        <v>21</v>
      </c>
      <c r="D2471" t="s">
        <v>285</v>
      </c>
      <c r="E2471" t="s">
        <v>195</v>
      </c>
      <c r="F2471" t="s">
        <v>321</v>
      </c>
      <c r="G2471">
        <v>76</v>
      </c>
      <c r="H2471">
        <v>79</v>
      </c>
      <c r="I2471">
        <v>76</v>
      </c>
      <c r="J2471" t="s">
        <v>100</v>
      </c>
      <c r="K2471" t="s">
        <v>64</v>
      </c>
      <c r="L2471" t="s">
        <v>49</v>
      </c>
      <c r="M2471" t="s">
        <v>52</v>
      </c>
      <c r="N2471" t="s">
        <v>52</v>
      </c>
      <c r="O2471" t="s">
        <v>53</v>
      </c>
      <c r="P2471" t="s">
        <v>134</v>
      </c>
      <c r="Q2471">
        <v>215</v>
      </c>
      <c r="R2471" t="s">
        <v>262</v>
      </c>
      <c r="S2471" t="s">
        <v>1630</v>
      </c>
      <c r="T2471" t="s">
        <v>26</v>
      </c>
    </row>
    <row r="2472" spans="1:20" x14ac:dyDescent="0.3">
      <c r="A2472" t="s">
        <v>20</v>
      </c>
      <c r="B2472" s="1">
        <v>43613</v>
      </c>
      <c r="C2472">
        <v>22</v>
      </c>
      <c r="D2472" t="s">
        <v>228</v>
      </c>
      <c r="E2472" t="s">
        <v>195</v>
      </c>
      <c r="F2472" t="s">
        <v>321</v>
      </c>
      <c r="G2472">
        <v>81</v>
      </c>
      <c r="H2472">
        <v>81</v>
      </c>
      <c r="I2472">
        <v>76</v>
      </c>
      <c r="J2472" t="s">
        <v>109</v>
      </c>
      <c r="K2472" t="s">
        <v>109</v>
      </c>
      <c r="L2472" t="s">
        <v>100</v>
      </c>
      <c r="M2472" t="s">
        <v>132</v>
      </c>
      <c r="N2472" t="s">
        <v>132</v>
      </c>
      <c r="O2472" t="s">
        <v>52</v>
      </c>
      <c r="P2472" t="s">
        <v>127</v>
      </c>
      <c r="Q2472">
        <v>241</v>
      </c>
      <c r="R2472" t="s">
        <v>280</v>
      </c>
      <c r="S2472" s="2">
        <v>4084</v>
      </c>
      <c r="T2472" t="s">
        <v>26</v>
      </c>
    </row>
    <row r="2473" spans="1:20" x14ac:dyDescent="0.3">
      <c r="A2473" t="s">
        <v>20</v>
      </c>
      <c r="B2473" s="1">
        <v>43613</v>
      </c>
      <c r="C2473">
        <v>0</v>
      </c>
      <c r="D2473" t="s">
        <v>187</v>
      </c>
      <c r="E2473" t="s">
        <v>236</v>
      </c>
      <c r="F2473" t="s">
        <v>286</v>
      </c>
      <c r="G2473">
        <v>86</v>
      </c>
      <c r="H2473">
        <v>86</v>
      </c>
      <c r="I2473">
        <v>85</v>
      </c>
      <c r="J2473" t="s">
        <v>87</v>
      </c>
      <c r="K2473" t="s">
        <v>87</v>
      </c>
      <c r="L2473" t="s">
        <v>63</v>
      </c>
      <c r="M2473" t="s">
        <v>29</v>
      </c>
      <c r="N2473" t="s">
        <v>29</v>
      </c>
      <c r="O2473" t="s">
        <v>137</v>
      </c>
      <c r="P2473" t="s">
        <v>138</v>
      </c>
      <c r="Q2473">
        <v>180</v>
      </c>
      <c r="R2473" t="s">
        <v>116</v>
      </c>
      <c r="S2473" t="e" vm="54">
        <f>_FV(-2,"21")</f>
        <v>#VALUE!</v>
      </c>
      <c r="T2473" t="s">
        <v>26</v>
      </c>
    </row>
    <row r="2474" spans="1:20" x14ac:dyDescent="0.3">
      <c r="A2474" t="s">
        <v>20</v>
      </c>
      <c r="B2474" s="1">
        <v>43613</v>
      </c>
      <c r="C2474">
        <v>1</v>
      </c>
      <c r="D2474" t="s">
        <v>279</v>
      </c>
      <c r="E2474" t="s">
        <v>279</v>
      </c>
      <c r="F2474" t="s">
        <v>233</v>
      </c>
      <c r="G2474">
        <v>82</v>
      </c>
      <c r="H2474">
        <v>87</v>
      </c>
      <c r="I2474">
        <v>81</v>
      </c>
      <c r="J2474" t="s">
        <v>109</v>
      </c>
      <c r="K2474" t="s">
        <v>136</v>
      </c>
      <c r="L2474" t="s">
        <v>65</v>
      </c>
      <c r="M2474" t="s">
        <v>188</v>
      </c>
      <c r="N2474" t="s">
        <v>188</v>
      </c>
      <c r="O2474" t="s">
        <v>29</v>
      </c>
      <c r="P2474" t="s">
        <v>268</v>
      </c>
      <c r="Q2474">
        <v>204</v>
      </c>
      <c r="R2474" t="s">
        <v>364</v>
      </c>
      <c r="S2474" t="e" vm="7">
        <f>_FV(-3,"24")</f>
        <v>#VALUE!</v>
      </c>
      <c r="T2474" t="s">
        <v>26</v>
      </c>
    </row>
    <row r="2475" spans="1:20" x14ac:dyDescent="0.3">
      <c r="A2475" t="s">
        <v>20</v>
      </c>
      <c r="B2475" s="1">
        <v>43613</v>
      </c>
      <c r="C2475">
        <v>23</v>
      </c>
      <c r="D2475" t="s">
        <v>236</v>
      </c>
      <c r="E2475" t="s">
        <v>228</v>
      </c>
      <c r="F2475" t="s">
        <v>192</v>
      </c>
      <c r="G2475">
        <v>80</v>
      </c>
      <c r="H2475">
        <v>82</v>
      </c>
      <c r="I2475">
        <v>80</v>
      </c>
      <c r="J2475" t="s">
        <v>81</v>
      </c>
      <c r="K2475" t="s">
        <v>109</v>
      </c>
      <c r="L2475" t="s">
        <v>99</v>
      </c>
      <c r="M2475" t="s">
        <v>150</v>
      </c>
      <c r="N2475" t="s">
        <v>150</v>
      </c>
      <c r="O2475" t="s">
        <v>66</v>
      </c>
      <c r="P2475" t="s">
        <v>268</v>
      </c>
      <c r="Q2475">
        <v>248</v>
      </c>
      <c r="R2475" t="s">
        <v>354</v>
      </c>
      <c r="S2475" t="e" vm="28">
        <f>_FV(-3,"52")</f>
        <v>#VALUE!</v>
      </c>
      <c r="T2475" t="s">
        <v>26</v>
      </c>
    </row>
    <row r="2476" spans="1:20" x14ac:dyDescent="0.3">
      <c r="A2476" t="s">
        <v>20</v>
      </c>
      <c r="B2476" s="1">
        <v>43613</v>
      </c>
      <c r="C2476">
        <v>2</v>
      </c>
      <c r="D2476" t="s">
        <v>286</v>
      </c>
      <c r="E2476" t="s">
        <v>321</v>
      </c>
      <c r="F2476" t="s">
        <v>286</v>
      </c>
      <c r="G2476">
        <v>86</v>
      </c>
      <c r="H2476">
        <v>86</v>
      </c>
      <c r="I2476">
        <v>82</v>
      </c>
      <c r="J2476" t="s">
        <v>80</v>
      </c>
      <c r="K2476" t="s">
        <v>136</v>
      </c>
      <c r="L2476" t="s">
        <v>109</v>
      </c>
      <c r="M2476" t="s">
        <v>188</v>
      </c>
      <c r="N2476" t="s">
        <v>91</v>
      </c>
      <c r="O2476" t="s">
        <v>328</v>
      </c>
      <c r="P2476" t="s">
        <v>111</v>
      </c>
      <c r="Q2476">
        <v>170</v>
      </c>
      <c r="R2476" t="s">
        <v>170</v>
      </c>
      <c r="S2476" t="e" vm="80">
        <f>_FV(-3,"59")</f>
        <v>#VALUE!</v>
      </c>
      <c r="T2476" t="s">
        <v>26</v>
      </c>
    </row>
    <row r="2477" spans="1:20" x14ac:dyDescent="0.3">
      <c r="A2477" t="s">
        <v>20</v>
      </c>
      <c r="B2477" s="1">
        <v>43613</v>
      </c>
      <c r="C2477">
        <v>3</v>
      </c>
      <c r="D2477" t="s">
        <v>114</v>
      </c>
      <c r="E2477" t="s">
        <v>286</v>
      </c>
      <c r="F2477" t="s">
        <v>114</v>
      </c>
      <c r="G2477">
        <v>88</v>
      </c>
      <c r="H2477">
        <v>88</v>
      </c>
      <c r="I2477">
        <v>86</v>
      </c>
      <c r="J2477" t="s">
        <v>65</v>
      </c>
      <c r="K2477" t="s">
        <v>87</v>
      </c>
      <c r="L2477" t="s">
        <v>65</v>
      </c>
      <c r="M2477" t="s">
        <v>328</v>
      </c>
      <c r="N2477" t="s">
        <v>91</v>
      </c>
      <c r="O2477" t="s">
        <v>141</v>
      </c>
      <c r="P2477" t="s">
        <v>133</v>
      </c>
      <c r="Q2477">
        <v>137</v>
      </c>
      <c r="R2477" t="s">
        <v>128</v>
      </c>
      <c r="S2477" t="e" vm="12">
        <f>_FV(-3,"57")</f>
        <v>#VALUE!</v>
      </c>
      <c r="T2477" t="s">
        <v>26</v>
      </c>
    </row>
    <row r="2478" spans="1:20" x14ac:dyDescent="0.3">
      <c r="A2478" t="s">
        <v>20</v>
      </c>
      <c r="B2478" s="1">
        <v>43613</v>
      </c>
      <c r="C2478">
        <v>4</v>
      </c>
      <c r="D2478" t="s">
        <v>114</v>
      </c>
      <c r="E2478" t="s">
        <v>114</v>
      </c>
      <c r="F2478" t="s">
        <v>72</v>
      </c>
      <c r="G2478">
        <v>90</v>
      </c>
      <c r="H2478">
        <v>90</v>
      </c>
      <c r="I2478">
        <v>88</v>
      </c>
      <c r="J2478" t="s">
        <v>63</v>
      </c>
      <c r="K2478" t="s">
        <v>63</v>
      </c>
      <c r="L2478" t="s">
        <v>65</v>
      </c>
      <c r="M2478" t="s">
        <v>122</v>
      </c>
      <c r="N2478" t="s">
        <v>328</v>
      </c>
      <c r="O2478" t="s">
        <v>122</v>
      </c>
      <c r="P2478" t="s">
        <v>67</v>
      </c>
      <c r="Q2478">
        <v>147</v>
      </c>
      <c r="R2478" t="s">
        <v>176</v>
      </c>
      <c r="S2478" t="e" vm="99">
        <f>_FV(-2,"91")</f>
        <v>#VALUE!</v>
      </c>
      <c r="T2478" t="s">
        <v>26</v>
      </c>
    </row>
    <row r="2479" spans="1:20" x14ac:dyDescent="0.3">
      <c r="A2479" t="s">
        <v>20</v>
      </c>
      <c r="B2479" s="1">
        <v>43613</v>
      </c>
      <c r="C2479">
        <v>5</v>
      </c>
      <c r="D2479" t="s">
        <v>71</v>
      </c>
      <c r="E2479" t="s">
        <v>272</v>
      </c>
      <c r="F2479" t="s">
        <v>71</v>
      </c>
      <c r="G2479">
        <v>93</v>
      </c>
      <c r="H2479">
        <v>93</v>
      </c>
      <c r="I2479">
        <v>90</v>
      </c>
      <c r="J2479" t="s">
        <v>63</v>
      </c>
      <c r="K2479" t="s">
        <v>63</v>
      </c>
      <c r="L2479" t="s">
        <v>73</v>
      </c>
      <c r="M2479" t="s">
        <v>123</v>
      </c>
      <c r="N2479" t="s">
        <v>122</v>
      </c>
      <c r="O2479" t="s">
        <v>123</v>
      </c>
      <c r="P2479" t="s">
        <v>67</v>
      </c>
      <c r="Q2479">
        <v>120</v>
      </c>
      <c r="R2479" t="s">
        <v>154</v>
      </c>
      <c r="S2479" t="e" vm="55">
        <f>_FV(-1,"51")</f>
        <v>#VALUE!</v>
      </c>
      <c r="T2479" t="s">
        <v>168</v>
      </c>
    </row>
    <row r="2480" spans="1:20" x14ac:dyDescent="0.3">
      <c r="A2480" t="s">
        <v>20</v>
      </c>
      <c r="B2480" s="1">
        <v>43613</v>
      </c>
      <c r="C2480">
        <v>11</v>
      </c>
      <c r="D2480" t="s">
        <v>72</v>
      </c>
      <c r="E2480" t="s">
        <v>72</v>
      </c>
      <c r="F2480" t="s">
        <v>88</v>
      </c>
      <c r="G2480">
        <v>94</v>
      </c>
      <c r="H2480">
        <v>95</v>
      </c>
      <c r="I2480">
        <v>94</v>
      </c>
      <c r="J2480" t="s">
        <v>95</v>
      </c>
      <c r="K2480" t="s">
        <v>95</v>
      </c>
      <c r="L2480" t="s">
        <v>109</v>
      </c>
      <c r="M2480" t="s">
        <v>315</v>
      </c>
      <c r="N2480" t="s">
        <v>315</v>
      </c>
      <c r="O2480" t="s">
        <v>142</v>
      </c>
      <c r="P2480" t="s">
        <v>83</v>
      </c>
      <c r="Q2480">
        <v>122</v>
      </c>
      <c r="R2480" t="s">
        <v>116</v>
      </c>
      <c r="S2480" t="s">
        <v>1631</v>
      </c>
      <c r="T2480" t="s">
        <v>26</v>
      </c>
    </row>
    <row r="2481" spans="1:20" x14ac:dyDescent="0.3">
      <c r="A2481" t="s">
        <v>20</v>
      </c>
      <c r="B2481" s="1">
        <v>43613</v>
      </c>
      <c r="C2481">
        <v>6</v>
      </c>
      <c r="D2481" t="s">
        <v>88</v>
      </c>
      <c r="E2481" t="s">
        <v>71</v>
      </c>
      <c r="F2481" t="s">
        <v>88</v>
      </c>
      <c r="G2481">
        <v>94</v>
      </c>
      <c r="H2481">
        <v>94</v>
      </c>
      <c r="I2481">
        <v>93</v>
      </c>
      <c r="J2481" t="s">
        <v>73</v>
      </c>
      <c r="K2481" t="s">
        <v>63</v>
      </c>
      <c r="L2481" t="s">
        <v>73</v>
      </c>
      <c r="M2481" t="s">
        <v>254</v>
      </c>
      <c r="N2481" t="s">
        <v>123</v>
      </c>
      <c r="O2481" t="s">
        <v>180</v>
      </c>
      <c r="P2481" t="s">
        <v>115</v>
      </c>
      <c r="Q2481">
        <v>199</v>
      </c>
      <c r="R2481" t="s">
        <v>40</v>
      </c>
      <c r="S2481" t="e" vm="83">
        <f>_FV(-1,"29")</f>
        <v>#VALUE!</v>
      </c>
      <c r="T2481" t="s">
        <v>674</v>
      </c>
    </row>
    <row r="2482" spans="1:20" x14ac:dyDescent="0.3">
      <c r="A2482" t="s">
        <v>20</v>
      </c>
      <c r="B2482" s="1">
        <v>43613</v>
      </c>
      <c r="C2482">
        <v>7</v>
      </c>
      <c r="D2482" t="s">
        <v>88</v>
      </c>
      <c r="E2482" t="s">
        <v>148</v>
      </c>
      <c r="F2482" t="s">
        <v>62</v>
      </c>
      <c r="G2482">
        <v>94</v>
      </c>
      <c r="H2482">
        <v>94</v>
      </c>
      <c r="I2482">
        <v>94</v>
      </c>
      <c r="J2482" t="s">
        <v>109</v>
      </c>
      <c r="K2482" t="s">
        <v>63</v>
      </c>
      <c r="L2482" t="s">
        <v>73</v>
      </c>
      <c r="M2482" t="s">
        <v>66</v>
      </c>
      <c r="N2482" t="s">
        <v>254</v>
      </c>
      <c r="O2482" t="s">
        <v>66</v>
      </c>
      <c r="P2482" t="s">
        <v>133</v>
      </c>
      <c r="Q2482">
        <v>129</v>
      </c>
      <c r="R2482" t="s">
        <v>173</v>
      </c>
      <c r="S2482" t="e" vm="87">
        <f>_FV(0,"85")</f>
        <v>#VALUE!</v>
      </c>
      <c r="T2482" t="s">
        <v>26</v>
      </c>
    </row>
    <row r="2483" spans="1:20" x14ac:dyDescent="0.3">
      <c r="A2483" t="s">
        <v>20</v>
      </c>
      <c r="B2483" s="1">
        <v>43613</v>
      </c>
      <c r="C2483">
        <v>8</v>
      </c>
      <c r="D2483" t="s">
        <v>88</v>
      </c>
      <c r="E2483" t="s">
        <v>118</v>
      </c>
      <c r="F2483" t="s">
        <v>62</v>
      </c>
      <c r="G2483">
        <v>94</v>
      </c>
      <c r="H2483">
        <v>94</v>
      </c>
      <c r="I2483">
        <v>94</v>
      </c>
      <c r="J2483" t="s">
        <v>109</v>
      </c>
      <c r="K2483" t="s">
        <v>80</v>
      </c>
      <c r="L2483" t="s">
        <v>73</v>
      </c>
      <c r="M2483" t="s">
        <v>254</v>
      </c>
      <c r="N2483" t="s">
        <v>254</v>
      </c>
      <c r="O2483" t="s">
        <v>66</v>
      </c>
      <c r="P2483" t="s">
        <v>70</v>
      </c>
      <c r="Q2483">
        <v>83</v>
      </c>
      <c r="R2483" t="s">
        <v>176</v>
      </c>
      <c r="S2483" t="e" vm="86">
        <f>_FV(-1,"23")</f>
        <v>#VALUE!</v>
      </c>
      <c r="T2483" t="s">
        <v>26</v>
      </c>
    </row>
    <row r="2484" spans="1:20" x14ac:dyDescent="0.3">
      <c r="A2484" t="s">
        <v>20</v>
      </c>
      <c r="B2484" s="1">
        <v>43613</v>
      </c>
      <c r="C2484">
        <v>9</v>
      </c>
      <c r="D2484" t="s">
        <v>95</v>
      </c>
      <c r="E2484" t="s">
        <v>88</v>
      </c>
      <c r="F2484" t="s">
        <v>95</v>
      </c>
      <c r="G2484">
        <v>94</v>
      </c>
      <c r="H2484">
        <v>94</v>
      </c>
      <c r="I2484">
        <v>94</v>
      </c>
      <c r="J2484" t="s">
        <v>73</v>
      </c>
      <c r="K2484" t="s">
        <v>109</v>
      </c>
      <c r="L2484" t="s">
        <v>73</v>
      </c>
      <c r="M2484" t="s">
        <v>123</v>
      </c>
      <c r="N2484" t="s">
        <v>123</v>
      </c>
      <c r="O2484" t="s">
        <v>254</v>
      </c>
      <c r="P2484" t="s">
        <v>133</v>
      </c>
      <c r="Q2484">
        <v>100</v>
      </c>
      <c r="R2484" t="s">
        <v>173</v>
      </c>
      <c r="S2484" t="e" vm="9">
        <f>_FV(-1,"70")</f>
        <v>#VALUE!</v>
      </c>
      <c r="T2484" t="s">
        <v>26</v>
      </c>
    </row>
    <row r="2485" spans="1:20" x14ac:dyDescent="0.3">
      <c r="A2485" t="s">
        <v>20</v>
      </c>
      <c r="B2485" s="1">
        <v>43613</v>
      </c>
      <c r="C2485">
        <v>10</v>
      </c>
      <c r="D2485" t="s">
        <v>88</v>
      </c>
      <c r="E2485" t="s">
        <v>88</v>
      </c>
      <c r="F2485" t="s">
        <v>95</v>
      </c>
      <c r="G2485">
        <v>94</v>
      </c>
      <c r="H2485">
        <v>94</v>
      </c>
      <c r="I2485">
        <v>94</v>
      </c>
      <c r="J2485" t="s">
        <v>109</v>
      </c>
      <c r="K2485" t="s">
        <v>109</v>
      </c>
      <c r="L2485" t="s">
        <v>65</v>
      </c>
      <c r="M2485" t="s">
        <v>142</v>
      </c>
      <c r="N2485" t="s">
        <v>122</v>
      </c>
      <c r="O2485" t="s">
        <v>123</v>
      </c>
      <c r="P2485" t="s">
        <v>268</v>
      </c>
      <c r="Q2485">
        <v>109</v>
      </c>
      <c r="R2485" t="s">
        <v>183</v>
      </c>
      <c r="S2485" t="s">
        <v>1632</v>
      </c>
      <c r="T2485" t="s">
        <v>26</v>
      </c>
    </row>
    <row r="2486" spans="1:20" x14ac:dyDescent="0.3">
      <c r="A2486" t="s">
        <v>20</v>
      </c>
      <c r="B2486" s="1">
        <v>43613</v>
      </c>
      <c r="C2486">
        <v>12</v>
      </c>
      <c r="D2486" t="s">
        <v>192</v>
      </c>
      <c r="E2486" t="s">
        <v>265</v>
      </c>
      <c r="F2486" t="s">
        <v>72</v>
      </c>
      <c r="G2486">
        <v>86</v>
      </c>
      <c r="H2486">
        <v>94</v>
      </c>
      <c r="I2486">
        <v>85</v>
      </c>
      <c r="J2486" t="s">
        <v>87</v>
      </c>
      <c r="K2486" t="s">
        <v>71</v>
      </c>
      <c r="L2486" t="s">
        <v>87</v>
      </c>
      <c r="M2486" t="s">
        <v>23</v>
      </c>
      <c r="N2486" t="s">
        <v>23</v>
      </c>
      <c r="O2486" t="s">
        <v>315</v>
      </c>
      <c r="P2486" t="s">
        <v>97</v>
      </c>
      <c r="Q2486">
        <v>125</v>
      </c>
      <c r="R2486" t="s">
        <v>222</v>
      </c>
      <c r="S2486" t="s">
        <v>1633</v>
      </c>
      <c r="T2486" t="s">
        <v>26</v>
      </c>
    </row>
    <row r="2487" spans="1:20" x14ac:dyDescent="0.3">
      <c r="A2487" t="s">
        <v>20</v>
      </c>
      <c r="B2487" s="1">
        <v>43613</v>
      </c>
      <c r="C2487">
        <v>13</v>
      </c>
      <c r="D2487" t="s">
        <v>206</v>
      </c>
      <c r="E2487" t="s">
        <v>275</v>
      </c>
      <c r="F2487" t="s">
        <v>192</v>
      </c>
      <c r="G2487">
        <v>80</v>
      </c>
      <c r="H2487">
        <v>87</v>
      </c>
      <c r="I2487">
        <v>78</v>
      </c>
      <c r="J2487" t="s">
        <v>136</v>
      </c>
      <c r="K2487" t="s">
        <v>149</v>
      </c>
      <c r="L2487" t="s">
        <v>80</v>
      </c>
      <c r="M2487" t="s">
        <v>311</v>
      </c>
      <c r="N2487" t="s">
        <v>311</v>
      </c>
      <c r="O2487" t="s">
        <v>23</v>
      </c>
      <c r="P2487" t="s">
        <v>115</v>
      </c>
      <c r="Q2487">
        <v>125</v>
      </c>
      <c r="R2487" t="s">
        <v>222</v>
      </c>
      <c r="S2487" t="s">
        <v>1634</v>
      </c>
      <c r="T2487" t="s">
        <v>26</v>
      </c>
    </row>
    <row r="2488" spans="1:20" x14ac:dyDescent="0.3">
      <c r="A2488" t="s">
        <v>20</v>
      </c>
      <c r="B2488" s="1">
        <v>43613</v>
      </c>
      <c r="C2488">
        <v>14</v>
      </c>
      <c r="D2488" t="s">
        <v>247</v>
      </c>
      <c r="E2488" t="s">
        <v>205</v>
      </c>
      <c r="F2488" t="s">
        <v>302</v>
      </c>
      <c r="G2488">
        <v>72</v>
      </c>
      <c r="H2488">
        <v>81</v>
      </c>
      <c r="I2488">
        <v>71</v>
      </c>
      <c r="J2488" t="s">
        <v>87</v>
      </c>
      <c r="K2488" t="s">
        <v>62</v>
      </c>
      <c r="L2488" t="s">
        <v>119</v>
      </c>
      <c r="M2488" t="s">
        <v>244</v>
      </c>
      <c r="N2488" t="s">
        <v>311</v>
      </c>
      <c r="O2488" t="s">
        <v>244</v>
      </c>
      <c r="P2488" t="s">
        <v>173</v>
      </c>
      <c r="Q2488">
        <v>217</v>
      </c>
      <c r="R2488" t="s">
        <v>207</v>
      </c>
      <c r="S2488" t="s">
        <v>1635</v>
      </c>
      <c r="T2488" t="s">
        <v>26</v>
      </c>
    </row>
    <row r="2489" spans="1:20" x14ac:dyDescent="0.3">
      <c r="A2489" t="s">
        <v>20</v>
      </c>
      <c r="B2489" s="1">
        <v>43613</v>
      </c>
      <c r="C2489">
        <v>15</v>
      </c>
      <c r="D2489" t="s">
        <v>201</v>
      </c>
      <c r="E2489" t="s">
        <v>258</v>
      </c>
      <c r="F2489" t="s">
        <v>247</v>
      </c>
      <c r="G2489">
        <v>67</v>
      </c>
      <c r="H2489">
        <v>73</v>
      </c>
      <c r="I2489">
        <v>64</v>
      </c>
      <c r="J2489" t="s">
        <v>73</v>
      </c>
      <c r="K2489" t="s">
        <v>136</v>
      </c>
      <c r="L2489" t="s">
        <v>49</v>
      </c>
      <c r="M2489" t="s">
        <v>122</v>
      </c>
      <c r="N2489" t="s">
        <v>244</v>
      </c>
      <c r="O2489" t="s">
        <v>122</v>
      </c>
      <c r="P2489" t="s">
        <v>173</v>
      </c>
      <c r="Q2489">
        <v>194</v>
      </c>
      <c r="R2489" t="s">
        <v>287</v>
      </c>
      <c r="S2489" t="s">
        <v>1636</v>
      </c>
      <c r="T2489" t="s">
        <v>26</v>
      </c>
    </row>
    <row r="2490" spans="1:20" x14ac:dyDescent="0.3">
      <c r="A2490" t="s">
        <v>20</v>
      </c>
      <c r="B2490" s="1">
        <v>43613</v>
      </c>
      <c r="C2490">
        <v>16</v>
      </c>
      <c r="D2490" t="s">
        <v>214</v>
      </c>
      <c r="E2490" t="s">
        <v>297</v>
      </c>
      <c r="F2490" t="s">
        <v>264</v>
      </c>
      <c r="G2490">
        <v>61</v>
      </c>
      <c r="H2490">
        <v>67</v>
      </c>
      <c r="I2490">
        <v>59</v>
      </c>
      <c r="J2490" t="s">
        <v>36</v>
      </c>
      <c r="K2490" t="s">
        <v>73</v>
      </c>
      <c r="L2490" t="s">
        <v>396</v>
      </c>
      <c r="M2490" t="s">
        <v>150</v>
      </c>
      <c r="N2490" t="s">
        <v>122</v>
      </c>
      <c r="O2490" t="s">
        <v>150</v>
      </c>
      <c r="P2490" t="s">
        <v>182</v>
      </c>
      <c r="Q2490">
        <v>191</v>
      </c>
      <c r="R2490" t="s">
        <v>234</v>
      </c>
      <c r="S2490" t="s">
        <v>1637</v>
      </c>
      <c r="T2490" t="s">
        <v>26</v>
      </c>
    </row>
    <row r="2491" spans="1:20" x14ac:dyDescent="0.3">
      <c r="A2491" t="s">
        <v>20</v>
      </c>
      <c r="B2491" s="1">
        <v>43613</v>
      </c>
      <c r="C2491">
        <v>17</v>
      </c>
      <c r="D2491" t="s">
        <v>251</v>
      </c>
      <c r="E2491" t="s">
        <v>32</v>
      </c>
      <c r="F2491" t="s">
        <v>220</v>
      </c>
      <c r="G2491">
        <v>56</v>
      </c>
      <c r="H2491">
        <v>63</v>
      </c>
      <c r="I2491">
        <v>56</v>
      </c>
      <c r="J2491" t="s">
        <v>373</v>
      </c>
      <c r="K2491" t="s">
        <v>99</v>
      </c>
      <c r="L2491" t="s">
        <v>292</v>
      </c>
      <c r="M2491" t="s">
        <v>232</v>
      </c>
      <c r="N2491" t="s">
        <v>150</v>
      </c>
      <c r="O2491" t="s">
        <v>232</v>
      </c>
      <c r="P2491" t="s">
        <v>68</v>
      </c>
      <c r="Q2491">
        <v>196</v>
      </c>
      <c r="R2491" t="s">
        <v>160</v>
      </c>
      <c r="S2491" t="s">
        <v>1638</v>
      </c>
      <c r="T2491" t="s">
        <v>26</v>
      </c>
    </row>
    <row r="2492" spans="1:20" x14ac:dyDescent="0.3">
      <c r="A2492" t="s">
        <v>20</v>
      </c>
      <c r="B2492" s="1">
        <v>43614</v>
      </c>
      <c r="C2492">
        <v>9</v>
      </c>
      <c r="D2492" t="s">
        <v>62</v>
      </c>
      <c r="E2492" t="s">
        <v>88</v>
      </c>
      <c r="F2492" t="s">
        <v>58</v>
      </c>
      <c r="G2492">
        <v>94</v>
      </c>
      <c r="H2492">
        <v>94</v>
      </c>
      <c r="I2492">
        <v>94</v>
      </c>
      <c r="J2492" t="s">
        <v>73</v>
      </c>
      <c r="K2492" t="s">
        <v>109</v>
      </c>
      <c r="L2492" t="s">
        <v>64</v>
      </c>
      <c r="M2492" t="s">
        <v>122</v>
      </c>
      <c r="N2492" t="s">
        <v>122</v>
      </c>
      <c r="O2492" t="s">
        <v>137</v>
      </c>
      <c r="P2492" t="s">
        <v>133</v>
      </c>
      <c r="Q2492">
        <v>118</v>
      </c>
      <c r="R2492" t="s">
        <v>138</v>
      </c>
      <c r="S2492" t="e" vm="90">
        <f>_FV(-1,"13")</f>
        <v>#VALUE!</v>
      </c>
      <c r="T2492" t="s">
        <v>26</v>
      </c>
    </row>
    <row r="2493" spans="1:20" x14ac:dyDescent="0.3">
      <c r="A2493" t="s">
        <v>20</v>
      </c>
      <c r="B2493" s="1">
        <v>43614</v>
      </c>
      <c r="C2493">
        <v>10</v>
      </c>
      <c r="D2493" t="s">
        <v>136</v>
      </c>
      <c r="E2493" t="s">
        <v>88</v>
      </c>
      <c r="F2493" t="s">
        <v>136</v>
      </c>
      <c r="G2493">
        <v>94</v>
      </c>
      <c r="H2493">
        <v>94</v>
      </c>
      <c r="I2493">
        <v>94</v>
      </c>
      <c r="J2493" t="s">
        <v>81</v>
      </c>
      <c r="K2493" t="s">
        <v>109</v>
      </c>
      <c r="L2493" t="s">
        <v>81</v>
      </c>
      <c r="M2493" t="s">
        <v>91</v>
      </c>
      <c r="N2493" t="s">
        <v>91</v>
      </c>
      <c r="O2493" t="s">
        <v>122</v>
      </c>
      <c r="P2493" t="s">
        <v>70</v>
      </c>
      <c r="Q2493">
        <v>107</v>
      </c>
      <c r="R2493" t="s">
        <v>68</v>
      </c>
      <c r="S2493" t="s">
        <v>1639</v>
      </c>
      <c r="T2493" t="s">
        <v>270</v>
      </c>
    </row>
    <row r="2494" spans="1:20" x14ac:dyDescent="0.3">
      <c r="A2494" t="s">
        <v>20</v>
      </c>
      <c r="B2494" s="1">
        <v>43614</v>
      </c>
      <c r="C2494">
        <v>12</v>
      </c>
      <c r="D2494" t="s">
        <v>148</v>
      </c>
      <c r="E2494" t="s">
        <v>121</v>
      </c>
      <c r="F2494" t="s">
        <v>58</v>
      </c>
      <c r="G2494">
        <v>93</v>
      </c>
      <c r="H2494">
        <v>94</v>
      </c>
      <c r="I2494">
        <v>93</v>
      </c>
      <c r="J2494" t="s">
        <v>80</v>
      </c>
      <c r="K2494" t="s">
        <v>63</v>
      </c>
      <c r="L2494" t="s">
        <v>119</v>
      </c>
      <c r="M2494" t="s">
        <v>283</v>
      </c>
      <c r="N2494" t="s">
        <v>357</v>
      </c>
      <c r="O2494" t="s">
        <v>276</v>
      </c>
      <c r="P2494" t="s">
        <v>124</v>
      </c>
      <c r="Q2494">
        <v>128</v>
      </c>
      <c r="R2494" t="s">
        <v>116</v>
      </c>
      <c r="S2494" t="s">
        <v>1640</v>
      </c>
      <c r="T2494" t="s">
        <v>270</v>
      </c>
    </row>
    <row r="2495" spans="1:20" x14ac:dyDescent="0.3">
      <c r="A2495" t="s">
        <v>20</v>
      </c>
      <c r="B2495" s="1">
        <v>43614</v>
      </c>
      <c r="C2495">
        <v>13</v>
      </c>
      <c r="D2495" t="s">
        <v>72</v>
      </c>
      <c r="E2495" t="s">
        <v>114</v>
      </c>
      <c r="F2495" t="s">
        <v>148</v>
      </c>
      <c r="G2495">
        <v>90</v>
      </c>
      <c r="H2495">
        <v>94</v>
      </c>
      <c r="I2495">
        <v>90</v>
      </c>
      <c r="J2495" t="s">
        <v>80</v>
      </c>
      <c r="K2495" t="s">
        <v>79</v>
      </c>
      <c r="L2495" t="s">
        <v>109</v>
      </c>
      <c r="M2495" t="s">
        <v>357</v>
      </c>
      <c r="N2495" t="s">
        <v>357</v>
      </c>
      <c r="O2495" t="s">
        <v>282</v>
      </c>
      <c r="P2495" t="s">
        <v>138</v>
      </c>
      <c r="Q2495">
        <v>134</v>
      </c>
      <c r="R2495" t="s">
        <v>222</v>
      </c>
      <c r="S2495" t="s">
        <v>1641</v>
      </c>
      <c r="T2495" t="s">
        <v>76</v>
      </c>
    </row>
    <row r="2496" spans="1:20" x14ac:dyDescent="0.3">
      <c r="A2496" t="s">
        <v>20</v>
      </c>
      <c r="B2496" s="1">
        <v>43614</v>
      </c>
      <c r="C2496">
        <v>14</v>
      </c>
      <c r="D2496" t="s">
        <v>192</v>
      </c>
      <c r="E2496" t="s">
        <v>192</v>
      </c>
      <c r="F2496" t="s">
        <v>72</v>
      </c>
      <c r="G2496">
        <v>89</v>
      </c>
      <c r="H2496">
        <v>92</v>
      </c>
      <c r="I2496">
        <v>88</v>
      </c>
      <c r="J2496" t="s">
        <v>88</v>
      </c>
      <c r="K2496" t="s">
        <v>148</v>
      </c>
      <c r="L2496" t="s">
        <v>80</v>
      </c>
      <c r="M2496" t="s">
        <v>329</v>
      </c>
      <c r="N2496" t="s">
        <v>357</v>
      </c>
      <c r="O2496" t="s">
        <v>329</v>
      </c>
      <c r="P2496" t="s">
        <v>138</v>
      </c>
      <c r="Q2496">
        <v>136</v>
      </c>
      <c r="R2496" t="s">
        <v>92</v>
      </c>
      <c r="S2496" t="s">
        <v>1642</v>
      </c>
      <c r="T2496" t="s">
        <v>67</v>
      </c>
    </row>
    <row r="2497" spans="1:20" x14ac:dyDescent="0.3">
      <c r="A2497" t="s">
        <v>20</v>
      </c>
      <c r="B2497" s="1">
        <v>43614</v>
      </c>
      <c r="C2497">
        <v>15</v>
      </c>
      <c r="D2497" t="s">
        <v>302</v>
      </c>
      <c r="E2497" t="s">
        <v>185</v>
      </c>
      <c r="F2497" t="s">
        <v>187</v>
      </c>
      <c r="G2497">
        <v>79</v>
      </c>
      <c r="H2497">
        <v>90</v>
      </c>
      <c r="I2497">
        <v>79</v>
      </c>
      <c r="J2497" t="s">
        <v>80</v>
      </c>
      <c r="K2497" t="s">
        <v>148</v>
      </c>
      <c r="L2497" t="s">
        <v>119</v>
      </c>
      <c r="M2497" t="s">
        <v>311</v>
      </c>
      <c r="N2497" t="s">
        <v>329</v>
      </c>
      <c r="O2497" t="s">
        <v>311</v>
      </c>
      <c r="P2497" t="s">
        <v>83</v>
      </c>
      <c r="Q2497">
        <v>142</v>
      </c>
      <c r="R2497" t="s">
        <v>240</v>
      </c>
      <c r="S2497" t="s">
        <v>1643</v>
      </c>
      <c r="T2497" t="s">
        <v>26</v>
      </c>
    </row>
    <row r="2498" spans="1:20" x14ac:dyDescent="0.3">
      <c r="A2498" t="s">
        <v>20</v>
      </c>
      <c r="B2498" s="1">
        <v>43614</v>
      </c>
      <c r="C2498">
        <v>16</v>
      </c>
      <c r="D2498" t="s">
        <v>215</v>
      </c>
      <c r="E2498" t="s">
        <v>205</v>
      </c>
      <c r="F2498" t="s">
        <v>228</v>
      </c>
      <c r="G2498">
        <v>75</v>
      </c>
      <c r="H2498">
        <v>81</v>
      </c>
      <c r="I2498">
        <v>70</v>
      </c>
      <c r="J2498" t="s">
        <v>79</v>
      </c>
      <c r="K2498" t="s">
        <v>121</v>
      </c>
      <c r="L2498" t="s">
        <v>100</v>
      </c>
      <c r="M2498" t="s">
        <v>328</v>
      </c>
      <c r="N2498" t="s">
        <v>311</v>
      </c>
      <c r="O2498" t="s">
        <v>328</v>
      </c>
      <c r="P2498" t="s">
        <v>97</v>
      </c>
      <c r="Q2498">
        <v>131</v>
      </c>
      <c r="R2498" t="s">
        <v>179</v>
      </c>
      <c r="S2498" t="s">
        <v>1644</v>
      </c>
      <c r="T2498" t="s">
        <v>26</v>
      </c>
    </row>
    <row r="2499" spans="1:20" x14ac:dyDescent="0.3">
      <c r="A2499" t="s">
        <v>20</v>
      </c>
      <c r="B2499" s="1">
        <v>43614</v>
      </c>
      <c r="C2499">
        <v>17</v>
      </c>
      <c r="D2499" t="s">
        <v>335</v>
      </c>
      <c r="E2499" t="s">
        <v>335</v>
      </c>
      <c r="F2499" t="s">
        <v>261</v>
      </c>
      <c r="G2499">
        <v>66</v>
      </c>
      <c r="H2499">
        <v>75</v>
      </c>
      <c r="I2499">
        <v>63</v>
      </c>
      <c r="J2499" t="s">
        <v>64</v>
      </c>
      <c r="K2499" t="s">
        <v>62</v>
      </c>
      <c r="L2499" t="s">
        <v>163</v>
      </c>
      <c r="M2499" t="s">
        <v>227</v>
      </c>
      <c r="N2499" t="s">
        <v>328</v>
      </c>
      <c r="O2499" t="s">
        <v>227</v>
      </c>
      <c r="P2499" t="s">
        <v>183</v>
      </c>
      <c r="Q2499">
        <v>204</v>
      </c>
      <c r="R2499" t="s">
        <v>354</v>
      </c>
      <c r="S2499" t="s">
        <v>1645</v>
      </c>
      <c r="T2499" t="s">
        <v>26</v>
      </c>
    </row>
    <row r="2500" spans="1:20" x14ac:dyDescent="0.3">
      <c r="A2500" t="s">
        <v>20</v>
      </c>
      <c r="B2500" s="1">
        <v>43614</v>
      </c>
      <c r="C2500">
        <v>18</v>
      </c>
      <c r="D2500" t="s">
        <v>205</v>
      </c>
      <c r="E2500" t="s">
        <v>201</v>
      </c>
      <c r="F2500" t="s">
        <v>205</v>
      </c>
      <c r="G2500">
        <v>66</v>
      </c>
      <c r="H2500">
        <v>67</v>
      </c>
      <c r="I2500">
        <v>62</v>
      </c>
      <c r="J2500" t="s">
        <v>163</v>
      </c>
      <c r="K2500" t="s">
        <v>64</v>
      </c>
      <c r="L2500" t="s">
        <v>396</v>
      </c>
      <c r="M2500" t="s">
        <v>181</v>
      </c>
      <c r="N2500" t="s">
        <v>227</v>
      </c>
      <c r="O2500" t="s">
        <v>181</v>
      </c>
      <c r="P2500" t="s">
        <v>222</v>
      </c>
      <c r="Q2500">
        <v>200</v>
      </c>
      <c r="R2500" t="s">
        <v>160</v>
      </c>
      <c r="S2500" t="s">
        <v>1646</v>
      </c>
      <c r="T2500" t="s">
        <v>26</v>
      </c>
    </row>
    <row r="2501" spans="1:20" x14ac:dyDescent="0.3">
      <c r="A2501" t="s">
        <v>20</v>
      </c>
      <c r="B2501" s="1">
        <v>43614</v>
      </c>
      <c r="C2501">
        <v>19</v>
      </c>
      <c r="D2501" t="s">
        <v>27</v>
      </c>
      <c r="E2501" t="s">
        <v>342</v>
      </c>
      <c r="F2501" t="s">
        <v>219</v>
      </c>
      <c r="G2501">
        <v>68</v>
      </c>
      <c r="H2501">
        <v>71</v>
      </c>
      <c r="I2501">
        <v>64</v>
      </c>
      <c r="J2501" t="s">
        <v>36</v>
      </c>
      <c r="K2501" t="s">
        <v>73</v>
      </c>
      <c r="L2501" t="s">
        <v>163</v>
      </c>
      <c r="M2501" t="s">
        <v>140</v>
      </c>
      <c r="N2501" t="s">
        <v>181</v>
      </c>
      <c r="O2501" t="s">
        <v>39</v>
      </c>
      <c r="P2501" t="s">
        <v>271</v>
      </c>
      <c r="Q2501">
        <v>200</v>
      </c>
      <c r="R2501" t="s">
        <v>212</v>
      </c>
      <c r="S2501" t="s">
        <v>1647</v>
      </c>
      <c r="T2501" t="s">
        <v>26</v>
      </c>
    </row>
    <row r="2502" spans="1:20" x14ac:dyDescent="0.3">
      <c r="A2502" t="s">
        <v>20</v>
      </c>
      <c r="B2502" s="1">
        <v>43614</v>
      </c>
      <c r="C2502">
        <v>20</v>
      </c>
      <c r="D2502" t="s">
        <v>57</v>
      </c>
      <c r="E2502" t="s">
        <v>208</v>
      </c>
      <c r="F2502" t="s">
        <v>281</v>
      </c>
      <c r="G2502">
        <v>75</v>
      </c>
      <c r="H2502">
        <v>77</v>
      </c>
      <c r="I2502">
        <v>68</v>
      </c>
      <c r="J2502" t="s">
        <v>87</v>
      </c>
      <c r="K2502" t="s">
        <v>79</v>
      </c>
      <c r="L2502" t="s">
        <v>49</v>
      </c>
      <c r="M2502" t="s">
        <v>131</v>
      </c>
      <c r="N2502" t="s">
        <v>131</v>
      </c>
      <c r="O2502" t="s">
        <v>51</v>
      </c>
      <c r="P2502" t="s">
        <v>97</v>
      </c>
      <c r="Q2502">
        <v>181</v>
      </c>
      <c r="R2502" t="s">
        <v>212</v>
      </c>
      <c r="S2502" t="s">
        <v>1648</v>
      </c>
      <c r="T2502" t="s">
        <v>26</v>
      </c>
    </row>
    <row r="2503" spans="1:20" x14ac:dyDescent="0.3">
      <c r="A2503" t="s">
        <v>20</v>
      </c>
      <c r="B2503" s="1">
        <v>43614</v>
      </c>
      <c r="C2503">
        <v>21</v>
      </c>
      <c r="D2503" t="s">
        <v>196</v>
      </c>
      <c r="E2503" t="s">
        <v>57</v>
      </c>
      <c r="F2503" t="s">
        <v>196</v>
      </c>
      <c r="G2503">
        <v>77</v>
      </c>
      <c r="H2503">
        <v>77</v>
      </c>
      <c r="I2503">
        <v>72</v>
      </c>
      <c r="J2503" t="s">
        <v>65</v>
      </c>
      <c r="K2503" t="s">
        <v>63</v>
      </c>
      <c r="L2503" t="s">
        <v>99</v>
      </c>
      <c r="M2503" t="s">
        <v>132</v>
      </c>
      <c r="N2503" t="s">
        <v>132</v>
      </c>
      <c r="O2503" t="s">
        <v>131</v>
      </c>
      <c r="P2503" t="s">
        <v>128</v>
      </c>
      <c r="Q2503">
        <v>225</v>
      </c>
      <c r="R2503" t="s">
        <v>289</v>
      </c>
      <c r="S2503" t="s">
        <v>1649</v>
      </c>
      <c r="T2503" t="s">
        <v>26</v>
      </c>
    </row>
    <row r="2504" spans="1:20" x14ac:dyDescent="0.3">
      <c r="A2504" t="s">
        <v>20</v>
      </c>
      <c r="B2504" s="1">
        <v>43614</v>
      </c>
      <c r="C2504">
        <v>22</v>
      </c>
      <c r="D2504" t="s">
        <v>228</v>
      </c>
      <c r="E2504" t="s">
        <v>196</v>
      </c>
      <c r="F2504" t="s">
        <v>228</v>
      </c>
      <c r="G2504">
        <v>81</v>
      </c>
      <c r="H2504">
        <v>81</v>
      </c>
      <c r="I2504">
        <v>76</v>
      </c>
      <c r="J2504" t="s">
        <v>109</v>
      </c>
      <c r="K2504" t="s">
        <v>109</v>
      </c>
      <c r="L2504" t="s">
        <v>28</v>
      </c>
      <c r="M2504" t="s">
        <v>66</v>
      </c>
      <c r="N2504" t="s">
        <v>132</v>
      </c>
      <c r="O2504" t="s">
        <v>190</v>
      </c>
      <c r="P2504" t="s">
        <v>101</v>
      </c>
      <c r="Q2504">
        <v>190</v>
      </c>
      <c r="R2504" t="s">
        <v>248</v>
      </c>
      <c r="S2504" t="s">
        <v>1650</v>
      </c>
      <c r="T2504" t="s">
        <v>26</v>
      </c>
    </row>
    <row r="2505" spans="1:20" x14ac:dyDescent="0.3">
      <c r="A2505" t="s">
        <v>20</v>
      </c>
      <c r="B2505" s="1">
        <v>43614</v>
      </c>
      <c r="C2505">
        <v>23</v>
      </c>
      <c r="D2505" t="s">
        <v>286</v>
      </c>
      <c r="E2505" t="s">
        <v>228</v>
      </c>
      <c r="F2505" t="s">
        <v>286</v>
      </c>
      <c r="G2505">
        <v>84</v>
      </c>
      <c r="H2505">
        <v>84</v>
      </c>
      <c r="I2505">
        <v>81</v>
      </c>
      <c r="J2505" t="s">
        <v>64</v>
      </c>
      <c r="K2505" t="s">
        <v>73</v>
      </c>
      <c r="L2505" t="s">
        <v>64</v>
      </c>
      <c r="M2505" t="s">
        <v>209</v>
      </c>
      <c r="N2505" t="s">
        <v>209</v>
      </c>
      <c r="O2505" t="s">
        <v>66</v>
      </c>
      <c r="P2505" t="s">
        <v>268</v>
      </c>
      <c r="Q2505">
        <v>173</v>
      </c>
      <c r="R2505" t="s">
        <v>198</v>
      </c>
      <c r="S2505" t="e" vm="45">
        <f>_FV(-3,"60")</f>
        <v>#VALUE!</v>
      </c>
      <c r="T2505" t="s">
        <v>26</v>
      </c>
    </row>
    <row r="2506" spans="1:20" x14ac:dyDescent="0.3">
      <c r="A2506" t="s">
        <v>20</v>
      </c>
      <c r="B2506" s="1">
        <v>43614</v>
      </c>
      <c r="C2506">
        <v>0</v>
      </c>
      <c r="D2506" t="s">
        <v>233</v>
      </c>
      <c r="E2506" t="s">
        <v>236</v>
      </c>
      <c r="F2506" t="s">
        <v>233</v>
      </c>
      <c r="G2506">
        <v>84</v>
      </c>
      <c r="H2506">
        <v>84</v>
      </c>
      <c r="I2506">
        <v>80</v>
      </c>
      <c r="J2506" t="s">
        <v>65</v>
      </c>
      <c r="K2506" t="s">
        <v>73</v>
      </c>
      <c r="L2506" t="s">
        <v>81</v>
      </c>
      <c r="M2506" t="s">
        <v>244</v>
      </c>
      <c r="N2506" t="s">
        <v>244</v>
      </c>
      <c r="O2506" t="s">
        <v>150</v>
      </c>
      <c r="P2506" t="s">
        <v>124</v>
      </c>
      <c r="Q2506">
        <v>287</v>
      </c>
      <c r="R2506" t="s">
        <v>116</v>
      </c>
      <c r="S2506" t="e" vm="80">
        <f>_FV(-3,"59")</f>
        <v>#VALUE!</v>
      </c>
      <c r="T2506" t="s">
        <v>26</v>
      </c>
    </row>
    <row r="2507" spans="1:20" x14ac:dyDescent="0.3">
      <c r="A2507" t="s">
        <v>20</v>
      </c>
      <c r="B2507" s="1">
        <v>43614</v>
      </c>
      <c r="C2507">
        <v>1</v>
      </c>
      <c r="D2507" t="s">
        <v>233</v>
      </c>
      <c r="E2507" t="s">
        <v>187</v>
      </c>
      <c r="F2507" t="s">
        <v>286</v>
      </c>
      <c r="G2507">
        <v>85</v>
      </c>
      <c r="H2507">
        <v>85</v>
      </c>
      <c r="I2507">
        <v>84</v>
      </c>
      <c r="J2507" t="s">
        <v>73</v>
      </c>
      <c r="K2507" t="s">
        <v>109</v>
      </c>
      <c r="L2507" t="s">
        <v>65</v>
      </c>
      <c r="M2507" t="s">
        <v>306</v>
      </c>
      <c r="N2507" t="s">
        <v>306</v>
      </c>
      <c r="O2507" t="s">
        <v>244</v>
      </c>
      <c r="P2507" t="s">
        <v>111</v>
      </c>
      <c r="Q2507">
        <v>257</v>
      </c>
      <c r="R2507" t="s">
        <v>92</v>
      </c>
      <c r="S2507" t="e" vm="80">
        <f>_FV(-3,"59")</f>
        <v>#VALUE!</v>
      </c>
      <c r="T2507" t="s">
        <v>26</v>
      </c>
    </row>
    <row r="2508" spans="1:20" x14ac:dyDescent="0.3">
      <c r="A2508" t="s">
        <v>20</v>
      </c>
      <c r="B2508" s="1">
        <v>43614</v>
      </c>
      <c r="C2508">
        <v>2</v>
      </c>
      <c r="D2508" t="s">
        <v>233</v>
      </c>
      <c r="E2508" t="s">
        <v>187</v>
      </c>
      <c r="F2508" t="s">
        <v>286</v>
      </c>
      <c r="G2508">
        <v>86</v>
      </c>
      <c r="H2508">
        <v>86</v>
      </c>
      <c r="I2508">
        <v>85</v>
      </c>
      <c r="J2508" t="s">
        <v>87</v>
      </c>
      <c r="K2508" t="s">
        <v>87</v>
      </c>
      <c r="L2508" t="s">
        <v>73</v>
      </c>
      <c r="M2508" t="s">
        <v>312</v>
      </c>
      <c r="N2508" t="s">
        <v>306</v>
      </c>
      <c r="O2508" t="s">
        <v>312</v>
      </c>
      <c r="P2508" t="s">
        <v>133</v>
      </c>
      <c r="Q2508">
        <v>212</v>
      </c>
      <c r="R2508" t="s">
        <v>101</v>
      </c>
      <c r="S2508" t="e" vm="23">
        <f>_FV(-3,"54")</f>
        <v>#VALUE!</v>
      </c>
      <c r="T2508" t="s">
        <v>26</v>
      </c>
    </row>
    <row r="2509" spans="1:20" x14ac:dyDescent="0.3">
      <c r="A2509" t="s">
        <v>20</v>
      </c>
      <c r="B2509" s="1">
        <v>43614</v>
      </c>
      <c r="C2509">
        <v>3</v>
      </c>
      <c r="D2509" t="s">
        <v>157</v>
      </c>
      <c r="E2509" t="s">
        <v>233</v>
      </c>
      <c r="F2509" t="s">
        <v>272</v>
      </c>
      <c r="G2509">
        <v>91</v>
      </c>
      <c r="H2509">
        <v>91</v>
      </c>
      <c r="I2509">
        <v>86</v>
      </c>
      <c r="J2509" t="s">
        <v>79</v>
      </c>
      <c r="K2509" t="s">
        <v>79</v>
      </c>
      <c r="L2509" t="s">
        <v>80</v>
      </c>
      <c r="M2509" t="s">
        <v>244</v>
      </c>
      <c r="N2509" t="s">
        <v>312</v>
      </c>
      <c r="O2509" t="s">
        <v>244</v>
      </c>
      <c r="P2509" t="s">
        <v>174</v>
      </c>
      <c r="Q2509">
        <v>73</v>
      </c>
      <c r="R2509" t="s">
        <v>268</v>
      </c>
      <c r="S2509" t="e" vm="51">
        <f>_FV(-2,"22")</f>
        <v>#VALUE!</v>
      </c>
      <c r="T2509" t="s">
        <v>67</v>
      </c>
    </row>
    <row r="2510" spans="1:20" x14ac:dyDescent="0.3">
      <c r="A2510" t="s">
        <v>20</v>
      </c>
      <c r="B2510" s="1">
        <v>43614</v>
      </c>
      <c r="C2510">
        <v>11</v>
      </c>
      <c r="D2510" t="s">
        <v>95</v>
      </c>
      <c r="E2510" t="s">
        <v>62</v>
      </c>
      <c r="F2510" t="s">
        <v>136</v>
      </c>
      <c r="G2510">
        <v>94</v>
      </c>
      <c r="H2510">
        <v>94</v>
      </c>
      <c r="I2510">
        <v>94</v>
      </c>
      <c r="J2510" t="s">
        <v>65</v>
      </c>
      <c r="K2510" t="s">
        <v>73</v>
      </c>
      <c r="L2510" t="s">
        <v>81</v>
      </c>
      <c r="M2510" t="s">
        <v>276</v>
      </c>
      <c r="N2510" t="s">
        <v>276</v>
      </c>
      <c r="O2510" t="s">
        <v>91</v>
      </c>
      <c r="P2510" t="s">
        <v>138</v>
      </c>
      <c r="Q2510">
        <v>104</v>
      </c>
      <c r="R2510" t="s">
        <v>92</v>
      </c>
      <c r="S2510" t="s">
        <v>1651</v>
      </c>
      <c r="T2510" t="s">
        <v>26</v>
      </c>
    </row>
    <row r="2511" spans="1:20" x14ac:dyDescent="0.3">
      <c r="A2511" t="s">
        <v>20</v>
      </c>
      <c r="B2511" s="1">
        <v>43614</v>
      </c>
      <c r="C2511">
        <v>4</v>
      </c>
      <c r="D2511" t="s">
        <v>114</v>
      </c>
      <c r="E2511" t="s">
        <v>333</v>
      </c>
      <c r="F2511" t="s">
        <v>114</v>
      </c>
      <c r="G2511">
        <v>90</v>
      </c>
      <c r="H2511">
        <v>91</v>
      </c>
      <c r="I2511">
        <v>90</v>
      </c>
      <c r="J2511" t="s">
        <v>87</v>
      </c>
      <c r="K2511" t="s">
        <v>62</v>
      </c>
      <c r="L2511" t="s">
        <v>63</v>
      </c>
      <c r="M2511" t="s">
        <v>90</v>
      </c>
      <c r="N2511" t="s">
        <v>244</v>
      </c>
      <c r="O2511" t="s">
        <v>90</v>
      </c>
      <c r="P2511" t="s">
        <v>111</v>
      </c>
      <c r="Q2511">
        <v>269</v>
      </c>
      <c r="R2511" t="s">
        <v>145</v>
      </c>
      <c r="S2511" t="e" vm="87">
        <f>_FV(-1,"85")</f>
        <v>#VALUE!</v>
      </c>
      <c r="T2511" t="s">
        <v>270</v>
      </c>
    </row>
    <row r="2512" spans="1:20" x14ac:dyDescent="0.3">
      <c r="A2512" t="s">
        <v>20</v>
      </c>
      <c r="B2512" s="1">
        <v>43614</v>
      </c>
      <c r="C2512">
        <v>5</v>
      </c>
      <c r="D2512" t="s">
        <v>72</v>
      </c>
      <c r="E2512" t="s">
        <v>114</v>
      </c>
      <c r="F2512" t="s">
        <v>135</v>
      </c>
      <c r="G2512">
        <v>93</v>
      </c>
      <c r="H2512">
        <v>93</v>
      </c>
      <c r="I2512">
        <v>90</v>
      </c>
      <c r="J2512" t="s">
        <v>79</v>
      </c>
      <c r="K2512" t="s">
        <v>79</v>
      </c>
      <c r="L2512" t="s">
        <v>80</v>
      </c>
      <c r="M2512" t="s">
        <v>82</v>
      </c>
      <c r="N2512" t="s">
        <v>90</v>
      </c>
      <c r="O2512" t="s">
        <v>82</v>
      </c>
      <c r="P2512" t="s">
        <v>178</v>
      </c>
      <c r="Q2512">
        <v>133</v>
      </c>
      <c r="R2512" t="s">
        <v>176</v>
      </c>
      <c r="S2512" t="e" vm="81">
        <f>_FV(-2,"62")</f>
        <v>#VALUE!</v>
      </c>
      <c r="T2512" t="s">
        <v>26</v>
      </c>
    </row>
    <row r="2513" spans="1:20" x14ac:dyDescent="0.3">
      <c r="A2513" t="s">
        <v>20</v>
      </c>
      <c r="B2513" s="1">
        <v>43614</v>
      </c>
      <c r="C2513">
        <v>6</v>
      </c>
      <c r="D2513" t="s">
        <v>108</v>
      </c>
      <c r="E2513" t="s">
        <v>108</v>
      </c>
      <c r="F2513" t="s">
        <v>135</v>
      </c>
      <c r="G2513">
        <v>94</v>
      </c>
      <c r="H2513">
        <v>94</v>
      </c>
      <c r="I2513">
        <v>93</v>
      </c>
      <c r="J2513" t="s">
        <v>58</v>
      </c>
      <c r="K2513" t="s">
        <v>58</v>
      </c>
      <c r="L2513" t="s">
        <v>87</v>
      </c>
      <c r="M2513" t="s">
        <v>137</v>
      </c>
      <c r="N2513" t="s">
        <v>96</v>
      </c>
      <c r="O2513" t="s">
        <v>254</v>
      </c>
      <c r="P2513" t="s">
        <v>70</v>
      </c>
      <c r="Q2513">
        <v>349</v>
      </c>
      <c r="R2513" t="s">
        <v>92</v>
      </c>
      <c r="S2513" t="e" vm="6">
        <f>_FV(-1,"30")</f>
        <v>#VALUE!</v>
      </c>
      <c r="T2513" t="s">
        <v>26</v>
      </c>
    </row>
    <row r="2514" spans="1:20" x14ac:dyDescent="0.3">
      <c r="A2514" t="s">
        <v>20</v>
      </c>
      <c r="B2514" s="1">
        <v>43614</v>
      </c>
      <c r="C2514">
        <v>7</v>
      </c>
      <c r="D2514" t="s">
        <v>58</v>
      </c>
      <c r="E2514" t="s">
        <v>108</v>
      </c>
      <c r="F2514" t="s">
        <v>109</v>
      </c>
      <c r="G2514">
        <v>93</v>
      </c>
      <c r="H2514">
        <v>94</v>
      </c>
      <c r="I2514">
        <v>92</v>
      </c>
      <c r="J2514" t="s">
        <v>64</v>
      </c>
      <c r="K2514" t="s">
        <v>58</v>
      </c>
      <c r="L2514" t="s">
        <v>163</v>
      </c>
      <c r="M2514" t="s">
        <v>254</v>
      </c>
      <c r="N2514" t="s">
        <v>96</v>
      </c>
      <c r="O2514" t="s">
        <v>227</v>
      </c>
      <c r="P2514" t="s">
        <v>178</v>
      </c>
      <c r="Q2514">
        <v>326</v>
      </c>
      <c r="R2514" t="s">
        <v>164</v>
      </c>
      <c r="S2514" t="e" vm="28">
        <f>_FV(0,"52")</f>
        <v>#VALUE!</v>
      </c>
      <c r="T2514" t="s">
        <v>241</v>
      </c>
    </row>
    <row r="2515" spans="1:20" x14ac:dyDescent="0.3">
      <c r="A2515" t="s">
        <v>20</v>
      </c>
      <c r="B2515" s="1">
        <v>43614</v>
      </c>
      <c r="C2515">
        <v>8</v>
      </c>
      <c r="D2515" t="s">
        <v>58</v>
      </c>
      <c r="E2515" t="s">
        <v>95</v>
      </c>
      <c r="F2515" t="s">
        <v>79</v>
      </c>
      <c r="G2515">
        <v>94</v>
      </c>
      <c r="H2515">
        <v>94</v>
      </c>
      <c r="I2515">
        <v>93</v>
      </c>
      <c r="J2515" t="s">
        <v>119</v>
      </c>
      <c r="K2515" t="s">
        <v>119</v>
      </c>
      <c r="L2515" t="s">
        <v>28</v>
      </c>
      <c r="M2515" t="s">
        <v>137</v>
      </c>
      <c r="N2515" t="s">
        <v>137</v>
      </c>
      <c r="O2515" t="s">
        <v>254</v>
      </c>
      <c r="P2515" t="s">
        <v>76</v>
      </c>
      <c r="Q2515">
        <v>324</v>
      </c>
      <c r="R2515" t="s">
        <v>268</v>
      </c>
      <c r="S2515" t="e" vm="28">
        <f>_FV(-2,"52")</f>
        <v>#VALUE!</v>
      </c>
      <c r="T2515" t="s">
        <v>26</v>
      </c>
    </row>
    <row r="2516" spans="1:20" x14ac:dyDescent="0.3">
      <c r="A2516" t="s">
        <v>20</v>
      </c>
      <c r="B2516" s="1">
        <v>43615</v>
      </c>
      <c r="C2516">
        <v>6</v>
      </c>
      <c r="D2516" t="s">
        <v>95</v>
      </c>
      <c r="E2516" t="s">
        <v>88</v>
      </c>
      <c r="F2516" t="s">
        <v>58</v>
      </c>
      <c r="G2516">
        <v>93</v>
      </c>
      <c r="H2516">
        <v>93</v>
      </c>
      <c r="I2516">
        <v>93</v>
      </c>
      <c r="J2516" t="s">
        <v>64</v>
      </c>
      <c r="K2516" t="s">
        <v>65</v>
      </c>
      <c r="L2516" t="s">
        <v>64</v>
      </c>
      <c r="M2516" t="s">
        <v>227</v>
      </c>
      <c r="N2516" t="s">
        <v>82</v>
      </c>
      <c r="O2516" t="s">
        <v>231</v>
      </c>
      <c r="P2516" t="s">
        <v>138</v>
      </c>
      <c r="Q2516">
        <v>141</v>
      </c>
      <c r="R2516" t="s">
        <v>68</v>
      </c>
      <c r="S2516" t="e" vm="57">
        <f>_FV(-3,"48")</f>
        <v>#VALUE!</v>
      </c>
      <c r="T2516" t="s">
        <v>26</v>
      </c>
    </row>
    <row r="2517" spans="1:20" x14ac:dyDescent="0.3">
      <c r="A2517" t="s">
        <v>20</v>
      </c>
      <c r="B2517" s="1">
        <v>43615</v>
      </c>
      <c r="C2517">
        <v>7</v>
      </c>
      <c r="D2517" t="s">
        <v>22</v>
      </c>
      <c r="E2517" t="s">
        <v>95</v>
      </c>
      <c r="F2517" t="s">
        <v>22</v>
      </c>
      <c r="G2517">
        <v>93</v>
      </c>
      <c r="H2517">
        <v>93</v>
      </c>
      <c r="I2517">
        <v>93</v>
      </c>
      <c r="J2517" t="s">
        <v>100</v>
      </c>
      <c r="K2517" t="s">
        <v>64</v>
      </c>
      <c r="L2517" t="s">
        <v>100</v>
      </c>
      <c r="M2517" t="s">
        <v>66</v>
      </c>
      <c r="N2517" t="s">
        <v>227</v>
      </c>
      <c r="O2517" t="s">
        <v>66</v>
      </c>
      <c r="P2517" t="s">
        <v>105</v>
      </c>
      <c r="Q2517">
        <v>165</v>
      </c>
      <c r="R2517" t="s">
        <v>68</v>
      </c>
      <c r="S2517" t="e" vm="80">
        <f>_FV(-3,"59")</f>
        <v>#VALUE!</v>
      </c>
      <c r="T2517" t="s">
        <v>26</v>
      </c>
    </row>
    <row r="2518" spans="1:20" x14ac:dyDescent="0.3">
      <c r="A2518" t="s">
        <v>20</v>
      </c>
      <c r="B2518" s="1">
        <v>43615</v>
      </c>
      <c r="C2518">
        <v>8</v>
      </c>
      <c r="D2518" t="s">
        <v>87</v>
      </c>
      <c r="E2518" t="s">
        <v>22</v>
      </c>
      <c r="F2518" t="s">
        <v>87</v>
      </c>
      <c r="G2518">
        <v>93</v>
      </c>
      <c r="H2518">
        <v>93</v>
      </c>
      <c r="I2518">
        <v>93</v>
      </c>
      <c r="J2518" t="s">
        <v>89</v>
      </c>
      <c r="K2518" t="s">
        <v>99</v>
      </c>
      <c r="L2518" t="s">
        <v>89</v>
      </c>
      <c r="M2518" t="s">
        <v>180</v>
      </c>
      <c r="N2518" t="s">
        <v>231</v>
      </c>
      <c r="O2518" t="s">
        <v>66</v>
      </c>
      <c r="P2518" t="s">
        <v>115</v>
      </c>
      <c r="Q2518">
        <v>121</v>
      </c>
      <c r="R2518" t="s">
        <v>24</v>
      </c>
      <c r="S2518" t="e" vm="80">
        <f>_FV(-3,"59")</f>
        <v>#VALUE!</v>
      </c>
      <c r="T2518" t="s">
        <v>26</v>
      </c>
    </row>
    <row r="2519" spans="1:20" x14ac:dyDescent="0.3">
      <c r="A2519" t="s">
        <v>20</v>
      </c>
      <c r="B2519" s="1">
        <v>43615</v>
      </c>
      <c r="C2519">
        <v>11</v>
      </c>
      <c r="D2519" t="s">
        <v>286</v>
      </c>
      <c r="E2519" t="s">
        <v>286</v>
      </c>
      <c r="F2519" t="s">
        <v>79</v>
      </c>
      <c r="G2519">
        <v>84</v>
      </c>
      <c r="H2519">
        <v>93</v>
      </c>
      <c r="I2519">
        <v>84</v>
      </c>
      <c r="J2519" t="s">
        <v>119</v>
      </c>
      <c r="K2519" t="s">
        <v>63</v>
      </c>
      <c r="L2519" t="s">
        <v>99</v>
      </c>
      <c r="M2519" t="s">
        <v>23</v>
      </c>
      <c r="N2519" t="s">
        <v>23</v>
      </c>
      <c r="O2519" t="s">
        <v>328</v>
      </c>
      <c r="P2519" t="s">
        <v>70</v>
      </c>
      <c r="Q2519">
        <v>157</v>
      </c>
      <c r="R2519" t="s">
        <v>128</v>
      </c>
      <c r="S2519" t="s">
        <v>1652</v>
      </c>
      <c r="T2519" t="s">
        <v>26</v>
      </c>
    </row>
    <row r="2520" spans="1:20" x14ac:dyDescent="0.3">
      <c r="A2520" t="s">
        <v>20</v>
      </c>
      <c r="B2520" s="1">
        <v>43615</v>
      </c>
      <c r="C2520">
        <v>9</v>
      </c>
      <c r="D2520" t="s">
        <v>80</v>
      </c>
      <c r="E2520" t="s">
        <v>87</v>
      </c>
      <c r="F2520" t="s">
        <v>109</v>
      </c>
      <c r="G2520">
        <v>93</v>
      </c>
      <c r="H2520">
        <v>94</v>
      </c>
      <c r="I2520">
        <v>93</v>
      </c>
      <c r="J2520" t="s">
        <v>49</v>
      </c>
      <c r="K2520" t="s">
        <v>89</v>
      </c>
      <c r="L2520" t="s">
        <v>36</v>
      </c>
      <c r="M2520" t="s">
        <v>209</v>
      </c>
      <c r="N2520" t="s">
        <v>209</v>
      </c>
      <c r="O2520" t="s">
        <v>180</v>
      </c>
      <c r="P2520" t="s">
        <v>67</v>
      </c>
      <c r="Q2520">
        <v>136</v>
      </c>
      <c r="R2520" t="s">
        <v>127</v>
      </c>
      <c r="S2520" t="e" vm="36">
        <f>_FV(-3,"58")</f>
        <v>#VALUE!</v>
      </c>
      <c r="T2520" t="s">
        <v>26</v>
      </c>
    </row>
    <row r="2521" spans="1:20" x14ac:dyDescent="0.3">
      <c r="A2521" t="s">
        <v>20</v>
      </c>
      <c r="B2521" s="1">
        <v>43615</v>
      </c>
      <c r="C2521">
        <v>10</v>
      </c>
      <c r="D2521" t="s">
        <v>79</v>
      </c>
      <c r="E2521" t="s">
        <v>79</v>
      </c>
      <c r="F2521" t="s">
        <v>80</v>
      </c>
      <c r="G2521">
        <v>93</v>
      </c>
      <c r="H2521">
        <v>93</v>
      </c>
      <c r="I2521">
        <v>93</v>
      </c>
      <c r="J2521" t="s">
        <v>99</v>
      </c>
      <c r="K2521" t="s">
        <v>99</v>
      </c>
      <c r="L2521" t="s">
        <v>49</v>
      </c>
      <c r="M2521" t="s">
        <v>328</v>
      </c>
      <c r="N2521" t="s">
        <v>328</v>
      </c>
      <c r="O2521" t="s">
        <v>209</v>
      </c>
      <c r="P2521" t="s">
        <v>70</v>
      </c>
      <c r="Q2521">
        <v>123</v>
      </c>
      <c r="R2521" t="s">
        <v>101</v>
      </c>
      <c r="S2521" t="s">
        <v>1653</v>
      </c>
      <c r="T2521" t="s">
        <v>26</v>
      </c>
    </row>
    <row r="2522" spans="1:20" x14ac:dyDescent="0.3">
      <c r="A2522" t="s">
        <v>20</v>
      </c>
      <c r="B2522" s="1">
        <v>43615</v>
      </c>
      <c r="C2522">
        <v>12</v>
      </c>
      <c r="D2522" t="s">
        <v>196</v>
      </c>
      <c r="E2522" t="s">
        <v>196</v>
      </c>
      <c r="F2522" t="s">
        <v>333</v>
      </c>
      <c r="G2522">
        <v>78</v>
      </c>
      <c r="H2522">
        <v>85</v>
      </c>
      <c r="I2522">
        <v>78</v>
      </c>
      <c r="J2522" t="s">
        <v>109</v>
      </c>
      <c r="K2522" t="s">
        <v>87</v>
      </c>
      <c r="L2522" t="s">
        <v>100</v>
      </c>
      <c r="M2522" t="s">
        <v>306</v>
      </c>
      <c r="N2522" t="s">
        <v>306</v>
      </c>
      <c r="O2522" t="s">
        <v>23</v>
      </c>
      <c r="P2522" t="s">
        <v>128</v>
      </c>
      <c r="Q2522">
        <v>191</v>
      </c>
      <c r="R2522" t="s">
        <v>151</v>
      </c>
      <c r="S2522" t="s">
        <v>1092</v>
      </c>
      <c r="T2522" t="s">
        <v>26</v>
      </c>
    </row>
    <row r="2523" spans="1:20" x14ac:dyDescent="0.3">
      <c r="A2523" t="s">
        <v>20</v>
      </c>
      <c r="B2523" s="1">
        <v>43615</v>
      </c>
      <c r="C2523">
        <v>13</v>
      </c>
      <c r="D2523" t="s">
        <v>157</v>
      </c>
      <c r="E2523" t="s">
        <v>196</v>
      </c>
      <c r="F2523" t="s">
        <v>148</v>
      </c>
      <c r="G2523">
        <v>86</v>
      </c>
      <c r="H2523">
        <v>89</v>
      </c>
      <c r="I2523">
        <v>77</v>
      </c>
      <c r="J2523" t="s">
        <v>65</v>
      </c>
      <c r="K2523" t="s">
        <v>87</v>
      </c>
      <c r="L2523" t="s">
        <v>345</v>
      </c>
      <c r="M2523" t="s">
        <v>330</v>
      </c>
      <c r="N2523" t="s">
        <v>329</v>
      </c>
      <c r="O2523" t="s">
        <v>312</v>
      </c>
      <c r="P2523" t="s">
        <v>134</v>
      </c>
      <c r="Q2523">
        <v>226</v>
      </c>
      <c r="R2523" t="s">
        <v>262</v>
      </c>
      <c r="S2523" t="s">
        <v>1654</v>
      </c>
      <c r="T2523" t="s">
        <v>115</v>
      </c>
    </row>
    <row r="2524" spans="1:20" x14ac:dyDescent="0.3">
      <c r="A2524" t="s">
        <v>20</v>
      </c>
      <c r="B2524" s="1">
        <v>43615</v>
      </c>
      <c r="C2524">
        <v>14</v>
      </c>
      <c r="D2524" t="s">
        <v>202</v>
      </c>
      <c r="E2524" t="s">
        <v>196</v>
      </c>
      <c r="F2524" t="s">
        <v>157</v>
      </c>
      <c r="G2524">
        <v>77</v>
      </c>
      <c r="H2524">
        <v>86</v>
      </c>
      <c r="I2524">
        <v>73</v>
      </c>
      <c r="J2524" t="s">
        <v>28</v>
      </c>
      <c r="K2524" t="s">
        <v>87</v>
      </c>
      <c r="L2524" t="s">
        <v>44</v>
      </c>
      <c r="M2524" t="s">
        <v>311</v>
      </c>
      <c r="N2524" t="s">
        <v>330</v>
      </c>
      <c r="O2524" t="s">
        <v>311</v>
      </c>
      <c r="P2524" t="s">
        <v>101</v>
      </c>
      <c r="Q2524">
        <v>237</v>
      </c>
      <c r="R2524" t="s">
        <v>234</v>
      </c>
      <c r="S2524" t="s">
        <v>877</v>
      </c>
      <c r="T2524" t="s">
        <v>26</v>
      </c>
    </row>
    <row r="2525" spans="1:20" x14ac:dyDescent="0.3">
      <c r="A2525" t="s">
        <v>20</v>
      </c>
      <c r="B2525" s="1">
        <v>43615</v>
      </c>
      <c r="C2525">
        <v>15</v>
      </c>
      <c r="D2525" t="s">
        <v>186</v>
      </c>
      <c r="E2525" t="s">
        <v>219</v>
      </c>
      <c r="F2525" t="s">
        <v>285</v>
      </c>
      <c r="G2525">
        <v>77</v>
      </c>
      <c r="H2525">
        <v>79</v>
      </c>
      <c r="I2525">
        <v>73</v>
      </c>
      <c r="J2525" t="s">
        <v>87</v>
      </c>
      <c r="K2525" t="s">
        <v>58</v>
      </c>
      <c r="L2525" t="s">
        <v>99</v>
      </c>
      <c r="M2525" t="s">
        <v>244</v>
      </c>
      <c r="N2525" t="s">
        <v>311</v>
      </c>
      <c r="O2525" t="s">
        <v>244</v>
      </c>
      <c r="P2525" t="s">
        <v>68</v>
      </c>
      <c r="Q2525">
        <v>202</v>
      </c>
      <c r="R2525" t="s">
        <v>212</v>
      </c>
      <c r="S2525" t="s">
        <v>1655</v>
      </c>
      <c r="T2525" t="s">
        <v>26</v>
      </c>
    </row>
    <row r="2526" spans="1:20" x14ac:dyDescent="0.3">
      <c r="A2526" t="s">
        <v>20</v>
      </c>
      <c r="B2526" s="1">
        <v>43615</v>
      </c>
      <c r="C2526">
        <v>16</v>
      </c>
      <c r="D2526" t="s">
        <v>215</v>
      </c>
      <c r="E2526" t="s">
        <v>208</v>
      </c>
      <c r="F2526" t="s">
        <v>256</v>
      </c>
      <c r="G2526">
        <v>70</v>
      </c>
      <c r="H2526">
        <v>78</v>
      </c>
      <c r="I2526">
        <v>69</v>
      </c>
      <c r="J2526" t="s">
        <v>99</v>
      </c>
      <c r="K2526" t="s">
        <v>95</v>
      </c>
      <c r="L2526" t="s">
        <v>99</v>
      </c>
      <c r="M2526" t="s">
        <v>90</v>
      </c>
      <c r="N2526" t="s">
        <v>244</v>
      </c>
      <c r="O2526" t="s">
        <v>90</v>
      </c>
      <c r="P2526" t="s">
        <v>40</v>
      </c>
      <c r="Q2526">
        <v>192</v>
      </c>
      <c r="R2526" t="s">
        <v>419</v>
      </c>
      <c r="S2526" t="s">
        <v>1656</v>
      </c>
      <c r="T2526" t="s">
        <v>26</v>
      </c>
    </row>
    <row r="2527" spans="1:20" x14ac:dyDescent="0.3">
      <c r="A2527" t="s">
        <v>20</v>
      </c>
      <c r="B2527" s="1">
        <v>43615</v>
      </c>
      <c r="C2527">
        <v>17</v>
      </c>
      <c r="D2527" t="s">
        <v>21</v>
      </c>
      <c r="E2527" t="s">
        <v>335</v>
      </c>
      <c r="F2527" t="s">
        <v>215</v>
      </c>
      <c r="G2527">
        <v>68</v>
      </c>
      <c r="H2527">
        <v>72</v>
      </c>
      <c r="I2527">
        <v>65</v>
      </c>
      <c r="J2527" t="s">
        <v>65</v>
      </c>
      <c r="K2527" t="s">
        <v>87</v>
      </c>
      <c r="L2527" t="s">
        <v>49</v>
      </c>
      <c r="M2527" t="s">
        <v>130</v>
      </c>
      <c r="N2527" t="s">
        <v>90</v>
      </c>
      <c r="O2527" t="s">
        <v>130</v>
      </c>
      <c r="P2527" t="s">
        <v>116</v>
      </c>
      <c r="Q2527">
        <v>197</v>
      </c>
      <c r="R2527" t="s">
        <v>289</v>
      </c>
      <c r="S2527" t="s">
        <v>1657</v>
      </c>
      <c r="T2527" t="s">
        <v>26</v>
      </c>
    </row>
    <row r="2528" spans="1:20" x14ac:dyDescent="0.3">
      <c r="A2528" t="s">
        <v>20</v>
      </c>
      <c r="B2528" s="1">
        <v>43615</v>
      </c>
      <c r="C2528">
        <v>18</v>
      </c>
      <c r="D2528" t="s">
        <v>48</v>
      </c>
      <c r="E2528" t="s">
        <v>392</v>
      </c>
      <c r="F2528" t="s">
        <v>48</v>
      </c>
      <c r="G2528">
        <v>69</v>
      </c>
      <c r="H2528">
        <v>69</v>
      </c>
      <c r="I2528">
        <v>65</v>
      </c>
      <c r="J2528" t="s">
        <v>109</v>
      </c>
      <c r="K2528" t="s">
        <v>136</v>
      </c>
      <c r="L2528" t="s">
        <v>100</v>
      </c>
      <c r="M2528" t="s">
        <v>51</v>
      </c>
      <c r="N2528" t="s">
        <v>130</v>
      </c>
      <c r="O2528" t="s">
        <v>51</v>
      </c>
      <c r="P2528" t="s">
        <v>54</v>
      </c>
      <c r="Q2528">
        <v>212</v>
      </c>
      <c r="R2528" t="s">
        <v>339</v>
      </c>
      <c r="S2528" t="s">
        <v>1658</v>
      </c>
      <c r="T2528" t="s">
        <v>26</v>
      </c>
    </row>
    <row r="2529" spans="1:20" x14ac:dyDescent="0.3">
      <c r="A2529" t="s">
        <v>20</v>
      </c>
      <c r="B2529" s="1">
        <v>43615</v>
      </c>
      <c r="C2529">
        <v>19</v>
      </c>
      <c r="D2529" t="s">
        <v>204</v>
      </c>
      <c r="E2529" t="s">
        <v>264</v>
      </c>
      <c r="F2529" t="s">
        <v>275</v>
      </c>
      <c r="G2529">
        <v>69</v>
      </c>
      <c r="H2529">
        <v>70</v>
      </c>
      <c r="I2529">
        <v>63</v>
      </c>
      <c r="J2529" t="s">
        <v>345</v>
      </c>
      <c r="K2529" t="s">
        <v>109</v>
      </c>
      <c r="L2529" t="s">
        <v>216</v>
      </c>
      <c r="M2529" t="s">
        <v>162</v>
      </c>
      <c r="N2529" t="s">
        <v>51</v>
      </c>
      <c r="O2529" t="s">
        <v>38</v>
      </c>
      <c r="P2529" t="s">
        <v>147</v>
      </c>
      <c r="Q2529">
        <v>209</v>
      </c>
      <c r="R2529" t="s">
        <v>339</v>
      </c>
      <c r="S2529" t="s">
        <v>1659</v>
      </c>
      <c r="T2529" t="s">
        <v>26</v>
      </c>
    </row>
    <row r="2530" spans="1:20" x14ac:dyDescent="0.3">
      <c r="A2530" t="s">
        <v>20</v>
      </c>
      <c r="B2530" s="1">
        <v>43615</v>
      </c>
      <c r="C2530">
        <v>20</v>
      </c>
      <c r="D2530" t="s">
        <v>219</v>
      </c>
      <c r="E2530" t="s">
        <v>215</v>
      </c>
      <c r="F2530" t="s">
        <v>204</v>
      </c>
      <c r="G2530">
        <v>72</v>
      </c>
      <c r="H2530">
        <v>72</v>
      </c>
      <c r="I2530">
        <v>68</v>
      </c>
      <c r="J2530" t="s">
        <v>64</v>
      </c>
      <c r="K2530" t="s">
        <v>64</v>
      </c>
      <c r="L2530" t="s">
        <v>163</v>
      </c>
      <c r="M2530" t="s">
        <v>153</v>
      </c>
      <c r="N2530" t="s">
        <v>153</v>
      </c>
      <c r="O2530" t="s">
        <v>38</v>
      </c>
      <c r="P2530" t="s">
        <v>104</v>
      </c>
      <c r="Q2530">
        <v>212</v>
      </c>
      <c r="R2530" t="s">
        <v>160</v>
      </c>
      <c r="S2530" t="s">
        <v>1660</v>
      </c>
      <c r="T2530" t="s">
        <v>26</v>
      </c>
    </row>
    <row r="2531" spans="1:20" x14ac:dyDescent="0.3">
      <c r="A2531" t="s">
        <v>20</v>
      </c>
      <c r="B2531" s="1">
        <v>43615</v>
      </c>
      <c r="C2531">
        <v>21</v>
      </c>
      <c r="D2531" t="s">
        <v>275</v>
      </c>
      <c r="E2531" t="s">
        <v>247</v>
      </c>
      <c r="F2531" t="s">
        <v>275</v>
      </c>
      <c r="G2531">
        <v>77</v>
      </c>
      <c r="H2531">
        <v>77</v>
      </c>
      <c r="I2531">
        <v>70</v>
      </c>
      <c r="J2531" t="s">
        <v>136</v>
      </c>
      <c r="K2531" t="s">
        <v>136</v>
      </c>
      <c r="L2531" t="s">
        <v>28</v>
      </c>
      <c r="M2531" t="s">
        <v>153</v>
      </c>
      <c r="N2531" t="s">
        <v>120</v>
      </c>
      <c r="O2531" t="s">
        <v>162</v>
      </c>
      <c r="P2531" t="s">
        <v>86</v>
      </c>
      <c r="Q2531">
        <v>199</v>
      </c>
      <c r="R2531" t="s">
        <v>234</v>
      </c>
      <c r="S2531" t="s">
        <v>1661</v>
      </c>
      <c r="T2531" t="s">
        <v>26</v>
      </c>
    </row>
    <row r="2532" spans="1:20" x14ac:dyDescent="0.3">
      <c r="A2532" t="s">
        <v>20</v>
      </c>
      <c r="B2532" s="1">
        <v>43615</v>
      </c>
      <c r="C2532">
        <v>22</v>
      </c>
      <c r="D2532" t="s">
        <v>333</v>
      </c>
      <c r="E2532" t="s">
        <v>275</v>
      </c>
      <c r="F2532" t="s">
        <v>333</v>
      </c>
      <c r="G2532">
        <v>89</v>
      </c>
      <c r="H2532">
        <v>89</v>
      </c>
      <c r="I2532">
        <v>77</v>
      </c>
      <c r="J2532" t="s">
        <v>22</v>
      </c>
      <c r="K2532" t="s">
        <v>58</v>
      </c>
      <c r="L2532" t="s">
        <v>73</v>
      </c>
      <c r="M2532" t="s">
        <v>131</v>
      </c>
      <c r="N2532" t="s">
        <v>52</v>
      </c>
      <c r="O2532" t="s">
        <v>153</v>
      </c>
      <c r="P2532" t="s">
        <v>178</v>
      </c>
      <c r="Q2532">
        <v>311</v>
      </c>
      <c r="R2532" t="s">
        <v>354</v>
      </c>
      <c r="S2532" t="s">
        <v>1662</v>
      </c>
      <c r="T2532" t="s">
        <v>67</v>
      </c>
    </row>
    <row r="2533" spans="1:20" x14ac:dyDescent="0.3">
      <c r="A2533" t="s">
        <v>20</v>
      </c>
      <c r="B2533" s="1">
        <v>43615</v>
      </c>
      <c r="C2533">
        <v>23</v>
      </c>
      <c r="D2533" t="s">
        <v>333</v>
      </c>
      <c r="E2533" t="s">
        <v>286</v>
      </c>
      <c r="F2533" t="s">
        <v>157</v>
      </c>
      <c r="G2533">
        <v>90</v>
      </c>
      <c r="H2533">
        <v>91</v>
      </c>
      <c r="I2533">
        <v>88</v>
      </c>
      <c r="J2533" t="s">
        <v>95</v>
      </c>
      <c r="K2533" t="s">
        <v>95</v>
      </c>
      <c r="L2533" t="s">
        <v>87</v>
      </c>
      <c r="M2533" t="s">
        <v>231</v>
      </c>
      <c r="N2533" t="s">
        <v>231</v>
      </c>
      <c r="O2533" t="s">
        <v>140</v>
      </c>
      <c r="P2533" t="s">
        <v>134</v>
      </c>
      <c r="Q2533">
        <v>178</v>
      </c>
      <c r="R2533" t="s">
        <v>179</v>
      </c>
      <c r="S2533" t="e" vm="7">
        <f>_FV(-2,"24")</f>
        <v>#VALUE!</v>
      </c>
      <c r="T2533" t="s">
        <v>76</v>
      </c>
    </row>
    <row r="2534" spans="1:20" x14ac:dyDescent="0.3">
      <c r="A2534" t="s">
        <v>20</v>
      </c>
      <c r="B2534" s="1">
        <v>43615</v>
      </c>
      <c r="C2534">
        <v>0</v>
      </c>
      <c r="D2534" t="s">
        <v>272</v>
      </c>
      <c r="E2534" t="s">
        <v>286</v>
      </c>
      <c r="F2534" t="s">
        <v>272</v>
      </c>
      <c r="G2534">
        <v>86</v>
      </c>
      <c r="H2534">
        <v>86</v>
      </c>
      <c r="I2534">
        <v>84</v>
      </c>
      <c r="J2534" t="s">
        <v>64</v>
      </c>
      <c r="K2534" t="s">
        <v>119</v>
      </c>
      <c r="L2534" t="s">
        <v>64</v>
      </c>
      <c r="M2534" t="s">
        <v>193</v>
      </c>
      <c r="N2534" t="s">
        <v>193</v>
      </c>
      <c r="O2534" t="s">
        <v>209</v>
      </c>
      <c r="P2534" t="s">
        <v>83</v>
      </c>
      <c r="Q2534">
        <v>172</v>
      </c>
      <c r="R2534" t="s">
        <v>154</v>
      </c>
      <c r="S2534" t="e" vm="80">
        <f>_FV(-3,"59")</f>
        <v>#VALUE!</v>
      </c>
      <c r="T2534" t="s">
        <v>26</v>
      </c>
    </row>
    <row r="2535" spans="1:20" x14ac:dyDescent="0.3">
      <c r="A2535" t="s">
        <v>20</v>
      </c>
      <c r="B2535" s="1">
        <v>43615</v>
      </c>
      <c r="C2535">
        <v>1</v>
      </c>
      <c r="D2535" t="s">
        <v>356</v>
      </c>
      <c r="E2535" t="s">
        <v>356</v>
      </c>
      <c r="F2535" t="s">
        <v>272</v>
      </c>
      <c r="G2535">
        <v>86</v>
      </c>
      <c r="H2535">
        <v>87</v>
      </c>
      <c r="I2535">
        <v>86</v>
      </c>
      <c r="J2535" t="s">
        <v>73</v>
      </c>
      <c r="K2535" t="s">
        <v>109</v>
      </c>
      <c r="L2535" t="s">
        <v>64</v>
      </c>
      <c r="M2535" t="s">
        <v>23</v>
      </c>
      <c r="N2535" t="s">
        <v>245</v>
      </c>
      <c r="O2535" t="s">
        <v>193</v>
      </c>
      <c r="P2535" t="s">
        <v>268</v>
      </c>
      <c r="Q2535">
        <v>181</v>
      </c>
      <c r="R2535" t="s">
        <v>54</v>
      </c>
      <c r="S2535" t="e" vm="54">
        <f>_FV(-3,"21")</f>
        <v>#VALUE!</v>
      </c>
      <c r="T2535" t="s">
        <v>26</v>
      </c>
    </row>
    <row r="2536" spans="1:20" x14ac:dyDescent="0.3">
      <c r="A2536" t="s">
        <v>20</v>
      </c>
      <c r="B2536" s="1">
        <v>43615</v>
      </c>
      <c r="C2536">
        <v>2</v>
      </c>
      <c r="D2536" t="s">
        <v>114</v>
      </c>
      <c r="E2536" t="s">
        <v>333</v>
      </c>
      <c r="F2536" t="s">
        <v>114</v>
      </c>
      <c r="G2536">
        <v>88</v>
      </c>
      <c r="H2536">
        <v>88</v>
      </c>
      <c r="I2536">
        <v>86</v>
      </c>
      <c r="J2536" t="s">
        <v>73</v>
      </c>
      <c r="K2536" t="s">
        <v>80</v>
      </c>
      <c r="L2536" t="s">
        <v>65</v>
      </c>
      <c r="M2536" t="s">
        <v>311</v>
      </c>
      <c r="N2536" t="s">
        <v>312</v>
      </c>
      <c r="O2536" t="s">
        <v>23</v>
      </c>
      <c r="P2536" t="s">
        <v>115</v>
      </c>
      <c r="Q2536">
        <v>181</v>
      </c>
      <c r="R2536" t="s">
        <v>30</v>
      </c>
      <c r="S2536" t="e" vm="80">
        <f>_FV(-3,"59")</f>
        <v>#VALUE!</v>
      </c>
      <c r="T2536" t="s">
        <v>26</v>
      </c>
    </row>
    <row r="2537" spans="1:20" x14ac:dyDescent="0.3">
      <c r="A2537" t="s">
        <v>20</v>
      </c>
      <c r="B2537" s="1">
        <v>43615</v>
      </c>
      <c r="C2537">
        <v>3</v>
      </c>
      <c r="D2537" t="s">
        <v>72</v>
      </c>
      <c r="E2537" t="s">
        <v>114</v>
      </c>
      <c r="F2537" t="s">
        <v>72</v>
      </c>
      <c r="G2537">
        <v>90</v>
      </c>
      <c r="H2537">
        <v>90</v>
      </c>
      <c r="I2537">
        <v>88</v>
      </c>
      <c r="J2537" t="s">
        <v>109</v>
      </c>
      <c r="K2537" t="s">
        <v>80</v>
      </c>
      <c r="L2537" t="s">
        <v>73</v>
      </c>
      <c r="M2537" t="s">
        <v>315</v>
      </c>
      <c r="N2537" t="s">
        <v>306</v>
      </c>
      <c r="O2537" t="s">
        <v>315</v>
      </c>
      <c r="P2537" t="s">
        <v>70</v>
      </c>
      <c r="Q2537">
        <v>163</v>
      </c>
      <c r="R2537" t="s">
        <v>101</v>
      </c>
      <c r="S2537" t="e" vm="74">
        <f>_FV(-3,"27")</f>
        <v>#VALUE!</v>
      </c>
      <c r="T2537" t="s">
        <v>26</v>
      </c>
    </row>
    <row r="2538" spans="1:20" x14ac:dyDescent="0.3">
      <c r="A2538" t="s">
        <v>20</v>
      </c>
      <c r="B2538" s="1">
        <v>43615</v>
      </c>
      <c r="C2538">
        <v>4</v>
      </c>
      <c r="D2538" t="s">
        <v>71</v>
      </c>
      <c r="E2538" t="s">
        <v>72</v>
      </c>
      <c r="F2538" t="s">
        <v>71</v>
      </c>
      <c r="G2538">
        <v>92</v>
      </c>
      <c r="H2538">
        <v>92</v>
      </c>
      <c r="I2538">
        <v>90</v>
      </c>
      <c r="J2538" t="s">
        <v>73</v>
      </c>
      <c r="K2538" t="s">
        <v>109</v>
      </c>
      <c r="L2538" t="s">
        <v>73</v>
      </c>
      <c r="M2538" t="s">
        <v>141</v>
      </c>
      <c r="N2538" t="s">
        <v>315</v>
      </c>
      <c r="O2538" t="s">
        <v>141</v>
      </c>
      <c r="P2538" t="s">
        <v>105</v>
      </c>
      <c r="Q2538">
        <v>104</v>
      </c>
      <c r="R2538" t="s">
        <v>101</v>
      </c>
      <c r="S2538" t="e" vm="28">
        <f>_FV(-3,"52")</f>
        <v>#VALUE!</v>
      </c>
      <c r="T2538" t="s">
        <v>26</v>
      </c>
    </row>
    <row r="2539" spans="1:20" x14ac:dyDescent="0.3">
      <c r="A2539" t="s">
        <v>20</v>
      </c>
      <c r="B2539" s="1">
        <v>43615</v>
      </c>
      <c r="C2539">
        <v>5</v>
      </c>
      <c r="D2539" t="s">
        <v>88</v>
      </c>
      <c r="E2539" t="s">
        <v>71</v>
      </c>
      <c r="F2539" t="s">
        <v>88</v>
      </c>
      <c r="G2539">
        <v>93</v>
      </c>
      <c r="H2539">
        <v>93</v>
      </c>
      <c r="I2539">
        <v>92</v>
      </c>
      <c r="J2539" t="s">
        <v>65</v>
      </c>
      <c r="K2539" t="s">
        <v>109</v>
      </c>
      <c r="L2539" t="s">
        <v>65</v>
      </c>
      <c r="M2539" t="s">
        <v>82</v>
      </c>
      <c r="N2539" t="s">
        <v>141</v>
      </c>
      <c r="O2539" t="s">
        <v>82</v>
      </c>
      <c r="P2539" t="s">
        <v>111</v>
      </c>
      <c r="Q2539">
        <v>118</v>
      </c>
      <c r="R2539" t="s">
        <v>173</v>
      </c>
      <c r="S2539" t="e" vm="16">
        <f>_FV(-3,"39")</f>
        <v>#VALUE!</v>
      </c>
      <c r="T2539" t="s">
        <v>26</v>
      </c>
    </row>
    <row r="2540" spans="1:20" x14ac:dyDescent="0.3">
      <c r="A2540" t="s">
        <v>20</v>
      </c>
      <c r="B2540" s="1">
        <v>43616</v>
      </c>
      <c r="C2540">
        <v>3</v>
      </c>
      <c r="D2540" t="s">
        <v>157</v>
      </c>
      <c r="E2540" t="s">
        <v>356</v>
      </c>
      <c r="F2540" t="s">
        <v>156</v>
      </c>
      <c r="G2540">
        <v>89</v>
      </c>
      <c r="H2540">
        <v>89</v>
      </c>
      <c r="I2540">
        <v>88</v>
      </c>
      <c r="J2540" t="s">
        <v>87</v>
      </c>
      <c r="K2540" t="s">
        <v>136</v>
      </c>
      <c r="L2540" t="s">
        <v>63</v>
      </c>
      <c r="M2540" t="s">
        <v>244</v>
      </c>
      <c r="N2540" t="s">
        <v>315</v>
      </c>
      <c r="O2540" t="s">
        <v>193</v>
      </c>
      <c r="P2540" t="s">
        <v>133</v>
      </c>
      <c r="Q2540">
        <v>145</v>
      </c>
      <c r="R2540" t="s">
        <v>173</v>
      </c>
      <c r="S2540" t="e" vm="39">
        <f>_FV(-3,"46")</f>
        <v>#VALUE!</v>
      </c>
      <c r="T2540" t="s">
        <v>26</v>
      </c>
    </row>
    <row r="2541" spans="1:20" x14ac:dyDescent="0.3">
      <c r="A2541" t="s">
        <v>20</v>
      </c>
      <c r="B2541" s="1">
        <v>43616</v>
      </c>
      <c r="C2541">
        <v>4</v>
      </c>
      <c r="D2541" t="s">
        <v>156</v>
      </c>
      <c r="E2541" t="s">
        <v>356</v>
      </c>
      <c r="F2541" t="s">
        <v>272</v>
      </c>
      <c r="G2541">
        <v>89</v>
      </c>
      <c r="H2541">
        <v>89</v>
      </c>
      <c r="I2541">
        <v>88</v>
      </c>
      <c r="J2541" t="s">
        <v>63</v>
      </c>
      <c r="K2541" t="s">
        <v>136</v>
      </c>
      <c r="L2541" t="s">
        <v>80</v>
      </c>
      <c r="M2541" t="s">
        <v>141</v>
      </c>
      <c r="N2541" t="s">
        <v>244</v>
      </c>
      <c r="O2541" t="s">
        <v>141</v>
      </c>
      <c r="P2541" t="s">
        <v>105</v>
      </c>
      <c r="Q2541">
        <v>168</v>
      </c>
      <c r="R2541" t="s">
        <v>101</v>
      </c>
      <c r="S2541" t="e" vm="26">
        <f>_FV(-2,"94")</f>
        <v>#VALUE!</v>
      </c>
      <c r="T2541" t="s">
        <v>26</v>
      </c>
    </row>
    <row r="2542" spans="1:20" x14ac:dyDescent="0.3">
      <c r="A2542" t="s">
        <v>20</v>
      </c>
      <c r="B2542" s="1">
        <v>43616</v>
      </c>
      <c r="C2542">
        <v>5</v>
      </c>
      <c r="D2542" t="s">
        <v>149</v>
      </c>
      <c r="E2542" t="s">
        <v>156</v>
      </c>
      <c r="F2542" t="s">
        <v>149</v>
      </c>
      <c r="G2542">
        <v>92</v>
      </c>
      <c r="H2542">
        <v>92</v>
      </c>
      <c r="I2542">
        <v>89</v>
      </c>
      <c r="J2542" t="s">
        <v>80</v>
      </c>
      <c r="K2542" t="s">
        <v>87</v>
      </c>
      <c r="L2542" t="s">
        <v>80</v>
      </c>
      <c r="M2542" t="s">
        <v>137</v>
      </c>
      <c r="N2542" t="s">
        <v>141</v>
      </c>
      <c r="O2542" t="s">
        <v>137</v>
      </c>
      <c r="P2542" t="s">
        <v>70</v>
      </c>
      <c r="Q2542">
        <v>132</v>
      </c>
      <c r="R2542" t="s">
        <v>101</v>
      </c>
      <c r="S2542" t="e" vm="74">
        <f>_FV(-3,"27")</f>
        <v>#VALUE!</v>
      </c>
      <c r="T2542" t="s">
        <v>26</v>
      </c>
    </row>
    <row r="2543" spans="1:20" x14ac:dyDescent="0.3">
      <c r="A2543" t="s">
        <v>20</v>
      </c>
      <c r="B2543" s="1">
        <v>43616</v>
      </c>
      <c r="C2543">
        <v>7</v>
      </c>
      <c r="D2543" t="s">
        <v>62</v>
      </c>
      <c r="E2543" t="s">
        <v>121</v>
      </c>
      <c r="F2543" t="s">
        <v>62</v>
      </c>
      <c r="G2543">
        <v>93</v>
      </c>
      <c r="H2543">
        <v>93</v>
      </c>
      <c r="I2543">
        <v>92</v>
      </c>
      <c r="J2543" t="s">
        <v>65</v>
      </c>
      <c r="K2543" t="s">
        <v>109</v>
      </c>
      <c r="L2543" t="s">
        <v>119</v>
      </c>
      <c r="M2543" t="s">
        <v>130</v>
      </c>
      <c r="N2543" t="s">
        <v>132</v>
      </c>
      <c r="O2543" t="s">
        <v>190</v>
      </c>
      <c r="P2543" t="s">
        <v>70</v>
      </c>
      <c r="Q2543">
        <v>116</v>
      </c>
      <c r="R2543" t="s">
        <v>176</v>
      </c>
      <c r="S2543" t="e" vm="12">
        <f>_FV(-3,"57")</f>
        <v>#VALUE!</v>
      </c>
      <c r="T2543" t="s">
        <v>26</v>
      </c>
    </row>
    <row r="2544" spans="1:20" x14ac:dyDescent="0.3">
      <c r="A2544" t="s">
        <v>20</v>
      </c>
      <c r="B2544" s="1">
        <v>43616</v>
      </c>
      <c r="C2544">
        <v>8</v>
      </c>
      <c r="D2544" t="s">
        <v>95</v>
      </c>
      <c r="E2544" t="s">
        <v>62</v>
      </c>
      <c r="F2544" t="s">
        <v>95</v>
      </c>
      <c r="G2544">
        <v>94</v>
      </c>
      <c r="H2544">
        <v>94</v>
      </c>
      <c r="I2544">
        <v>93</v>
      </c>
      <c r="J2544" t="s">
        <v>119</v>
      </c>
      <c r="K2544" t="s">
        <v>65</v>
      </c>
      <c r="L2544" t="s">
        <v>119</v>
      </c>
      <c r="M2544" t="s">
        <v>232</v>
      </c>
      <c r="N2544" t="s">
        <v>66</v>
      </c>
      <c r="O2544" t="s">
        <v>130</v>
      </c>
      <c r="P2544" t="s">
        <v>105</v>
      </c>
      <c r="Q2544">
        <v>123</v>
      </c>
      <c r="R2544" t="s">
        <v>86</v>
      </c>
      <c r="S2544" t="e" vm="33">
        <f>_FV(-3,"50")</f>
        <v>#VALUE!</v>
      </c>
      <c r="T2544" t="s">
        <v>26</v>
      </c>
    </row>
    <row r="2545" spans="1:20" x14ac:dyDescent="0.3">
      <c r="A2545" t="s">
        <v>20</v>
      </c>
      <c r="B2545" s="1">
        <v>43616</v>
      </c>
      <c r="C2545">
        <v>9</v>
      </c>
      <c r="D2545" t="s">
        <v>58</v>
      </c>
      <c r="E2545" t="s">
        <v>95</v>
      </c>
      <c r="F2545" t="s">
        <v>58</v>
      </c>
      <c r="G2545">
        <v>94</v>
      </c>
      <c r="H2545">
        <v>94</v>
      </c>
      <c r="I2545">
        <v>94</v>
      </c>
      <c r="J2545" t="s">
        <v>119</v>
      </c>
      <c r="K2545" t="s">
        <v>119</v>
      </c>
      <c r="L2545" t="s">
        <v>64</v>
      </c>
      <c r="M2545" t="s">
        <v>45</v>
      </c>
      <c r="N2545" t="s">
        <v>45</v>
      </c>
      <c r="O2545" t="s">
        <v>130</v>
      </c>
      <c r="P2545" t="s">
        <v>115</v>
      </c>
      <c r="Q2545">
        <v>127</v>
      </c>
      <c r="R2545" t="s">
        <v>173</v>
      </c>
      <c r="S2545" t="e" vm="46">
        <f>_FV(-3,"40")</f>
        <v>#VALUE!</v>
      </c>
      <c r="T2545" t="s">
        <v>26</v>
      </c>
    </row>
    <row r="2546" spans="1:20" x14ac:dyDescent="0.3">
      <c r="A2546" t="s">
        <v>20</v>
      </c>
      <c r="B2546" s="1">
        <v>43616</v>
      </c>
      <c r="C2546">
        <v>10</v>
      </c>
      <c r="D2546" t="s">
        <v>62</v>
      </c>
      <c r="E2546" t="s">
        <v>62</v>
      </c>
      <c r="F2546" t="s">
        <v>79</v>
      </c>
      <c r="G2546">
        <v>94</v>
      </c>
      <c r="H2546">
        <v>94</v>
      </c>
      <c r="I2546">
        <v>94</v>
      </c>
      <c r="J2546" t="s">
        <v>65</v>
      </c>
      <c r="K2546" t="s">
        <v>73</v>
      </c>
      <c r="L2546" t="s">
        <v>64</v>
      </c>
      <c r="M2546" t="s">
        <v>254</v>
      </c>
      <c r="N2546" t="s">
        <v>254</v>
      </c>
      <c r="O2546" t="s">
        <v>45</v>
      </c>
      <c r="P2546" t="s">
        <v>133</v>
      </c>
      <c r="Q2546">
        <v>109</v>
      </c>
      <c r="R2546" t="s">
        <v>173</v>
      </c>
      <c r="S2546" t="s">
        <v>1663</v>
      </c>
      <c r="T2546" t="s">
        <v>26</v>
      </c>
    </row>
    <row r="2547" spans="1:20" x14ac:dyDescent="0.3">
      <c r="A2547" t="s">
        <v>20</v>
      </c>
      <c r="B2547" s="1">
        <v>43616</v>
      </c>
      <c r="C2547">
        <v>11</v>
      </c>
      <c r="D2547" t="s">
        <v>156</v>
      </c>
      <c r="E2547" t="s">
        <v>157</v>
      </c>
      <c r="F2547" t="s">
        <v>62</v>
      </c>
      <c r="G2547">
        <v>91</v>
      </c>
      <c r="H2547">
        <v>94</v>
      </c>
      <c r="I2547">
        <v>91</v>
      </c>
      <c r="J2547" t="s">
        <v>79</v>
      </c>
      <c r="K2547" t="s">
        <v>95</v>
      </c>
      <c r="L2547" t="s">
        <v>65</v>
      </c>
      <c r="M2547" t="s">
        <v>141</v>
      </c>
      <c r="N2547" t="s">
        <v>141</v>
      </c>
      <c r="O2547" t="s">
        <v>254</v>
      </c>
      <c r="P2547" t="s">
        <v>111</v>
      </c>
      <c r="Q2547">
        <v>123</v>
      </c>
      <c r="R2547" t="s">
        <v>101</v>
      </c>
      <c r="S2547" t="s">
        <v>1664</v>
      </c>
      <c r="T2547" t="s">
        <v>26</v>
      </c>
    </row>
    <row r="2548" spans="1:20" x14ac:dyDescent="0.3">
      <c r="A2548" t="s">
        <v>20</v>
      </c>
      <c r="B2548" s="1">
        <v>43616</v>
      </c>
      <c r="C2548">
        <v>12</v>
      </c>
      <c r="D2548" t="s">
        <v>192</v>
      </c>
      <c r="E2548" t="s">
        <v>192</v>
      </c>
      <c r="F2548" t="s">
        <v>108</v>
      </c>
      <c r="G2548">
        <v>89</v>
      </c>
      <c r="H2548">
        <v>92</v>
      </c>
      <c r="I2548">
        <v>89</v>
      </c>
      <c r="J2548" t="s">
        <v>62</v>
      </c>
      <c r="K2548" t="s">
        <v>88</v>
      </c>
      <c r="L2548" t="s">
        <v>87</v>
      </c>
      <c r="M2548" t="s">
        <v>23</v>
      </c>
      <c r="N2548" t="s">
        <v>245</v>
      </c>
      <c r="O2548" t="s">
        <v>141</v>
      </c>
      <c r="P2548" t="s">
        <v>83</v>
      </c>
      <c r="Q2548">
        <v>307</v>
      </c>
      <c r="R2548" t="s">
        <v>127</v>
      </c>
      <c r="S2548" t="s">
        <v>939</v>
      </c>
      <c r="T2548" t="s">
        <v>147</v>
      </c>
    </row>
    <row r="2549" spans="1:20" x14ac:dyDescent="0.3">
      <c r="A2549" t="s">
        <v>20</v>
      </c>
      <c r="B2549" s="1">
        <v>43616</v>
      </c>
      <c r="C2549">
        <v>13</v>
      </c>
      <c r="D2549" t="s">
        <v>385</v>
      </c>
      <c r="E2549" t="s">
        <v>204</v>
      </c>
      <c r="F2549" t="s">
        <v>192</v>
      </c>
      <c r="G2549">
        <v>78</v>
      </c>
      <c r="H2549">
        <v>90</v>
      </c>
      <c r="I2549">
        <v>77</v>
      </c>
      <c r="J2549" t="s">
        <v>79</v>
      </c>
      <c r="K2549" t="s">
        <v>107</v>
      </c>
      <c r="L2549" t="s">
        <v>63</v>
      </c>
      <c r="M2549" t="s">
        <v>330</v>
      </c>
      <c r="N2549" t="s">
        <v>329</v>
      </c>
      <c r="O2549" t="s">
        <v>23</v>
      </c>
      <c r="P2549" t="s">
        <v>176</v>
      </c>
      <c r="Q2549">
        <v>218</v>
      </c>
      <c r="R2549" t="s">
        <v>305</v>
      </c>
      <c r="S2549" t="s">
        <v>1665</v>
      </c>
      <c r="T2549" t="s">
        <v>26</v>
      </c>
    </row>
    <row r="2550" spans="1:20" x14ac:dyDescent="0.3">
      <c r="A2550" t="s">
        <v>20</v>
      </c>
      <c r="B2550" s="1">
        <v>43616</v>
      </c>
      <c r="C2550">
        <v>14</v>
      </c>
      <c r="D2550" t="s">
        <v>208</v>
      </c>
      <c r="E2550" t="s">
        <v>208</v>
      </c>
      <c r="F2550" t="s">
        <v>385</v>
      </c>
      <c r="G2550">
        <v>73</v>
      </c>
      <c r="H2550">
        <v>78</v>
      </c>
      <c r="I2550">
        <v>71</v>
      </c>
      <c r="J2550" t="s">
        <v>95</v>
      </c>
      <c r="K2550" t="s">
        <v>88</v>
      </c>
      <c r="L2550" t="s">
        <v>28</v>
      </c>
      <c r="M2550" t="s">
        <v>306</v>
      </c>
      <c r="N2550" t="s">
        <v>276</v>
      </c>
      <c r="O2550" t="s">
        <v>312</v>
      </c>
      <c r="P2550" t="s">
        <v>183</v>
      </c>
      <c r="Q2550">
        <v>226</v>
      </c>
      <c r="R2550" t="s">
        <v>160</v>
      </c>
      <c r="S2550" t="s">
        <v>1666</v>
      </c>
      <c r="T2550" t="s">
        <v>26</v>
      </c>
    </row>
    <row r="2551" spans="1:20" x14ac:dyDescent="0.3">
      <c r="A2551" t="s">
        <v>20</v>
      </c>
      <c r="B2551" s="1">
        <v>43616</v>
      </c>
      <c r="C2551">
        <v>15</v>
      </c>
      <c r="D2551" t="s">
        <v>229</v>
      </c>
      <c r="E2551" t="s">
        <v>342</v>
      </c>
      <c r="F2551" t="s">
        <v>239</v>
      </c>
      <c r="G2551">
        <v>88</v>
      </c>
      <c r="H2551">
        <v>88</v>
      </c>
      <c r="I2551">
        <v>68</v>
      </c>
      <c r="J2551" t="s">
        <v>108</v>
      </c>
      <c r="K2551" t="s">
        <v>108</v>
      </c>
      <c r="L2551" t="s">
        <v>81</v>
      </c>
      <c r="M2551" t="s">
        <v>245</v>
      </c>
      <c r="N2551" t="s">
        <v>330</v>
      </c>
      <c r="O2551" t="s">
        <v>245</v>
      </c>
      <c r="P2551" t="s">
        <v>24</v>
      </c>
      <c r="Q2551">
        <v>214</v>
      </c>
      <c r="R2551" t="s">
        <v>55</v>
      </c>
      <c r="S2551" t="s">
        <v>1667</v>
      </c>
      <c r="T2551" t="s">
        <v>174</v>
      </c>
    </row>
    <row r="2552" spans="1:20" x14ac:dyDescent="0.3">
      <c r="A2552" t="s">
        <v>20</v>
      </c>
      <c r="B2552" s="1">
        <v>43616</v>
      </c>
      <c r="C2552">
        <v>16</v>
      </c>
      <c r="D2552" t="s">
        <v>27</v>
      </c>
      <c r="E2552" t="s">
        <v>205</v>
      </c>
      <c r="F2552" t="s">
        <v>321</v>
      </c>
      <c r="G2552">
        <v>70</v>
      </c>
      <c r="H2552">
        <v>88</v>
      </c>
      <c r="I2552">
        <v>69</v>
      </c>
      <c r="J2552" t="s">
        <v>28</v>
      </c>
      <c r="K2552" t="s">
        <v>272</v>
      </c>
      <c r="L2552" t="s">
        <v>28</v>
      </c>
      <c r="M2552" t="s">
        <v>96</v>
      </c>
      <c r="N2552" t="s">
        <v>245</v>
      </c>
      <c r="O2552" t="s">
        <v>96</v>
      </c>
      <c r="P2552" t="s">
        <v>92</v>
      </c>
      <c r="Q2552">
        <v>213</v>
      </c>
      <c r="R2552" t="s">
        <v>230</v>
      </c>
      <c r="S2552" t="s">
        <v>1668</v>
      </c>
      <c r="T2552" t="s">
        <v>26</v>
      </c>
    </row>
    <row r="2553" spans="1:20" x14ac:dyDescent="0.3">
      <c r="A2553" t="s">
        <v>20</v>
      </c>
      <c r="B2553" s="1">
        <v>43616</v>
      </c>
      <c r="C2553">
        <v>17</v>
      </c>
      <c r="D2553" t="s">
        <v>21</v>
      </c>
      <c r="E2553" t="s">
        <v>201</v>
      </c>
      <c r="F2553" t="s">
        <v>215</v>
      </c>
      <c r="G2553">
        <v>67</v>
      </c>
      <c r="H2553">
        <v>73</v>
      </c>
      <c r="I2553">
        <v>67</v>
      </c>
      <c r="J2553" t="s">
        <v>64</v>
      </c>
      <c r="K2553" t="s">
        <v>79</v>
      </c>
      <c r="L2553" t="s">
        <v>81</v>
      </c>
      <c r="M2553" t="s">
        <v>180</v>
      </c>
      <c r="N2553" t="s">
        <v>209</v>
      </c>
      <c r="O2553" t="s">
        <v>180</v>
      </c>
      <c r="P2553" t="s">
        <v>104</v>
      </c>
      <c r="Q2553">
        <v>189</v>
      </c>
      <c r="R2553" t="s">
        <v>212</v>
      </c>
      <c r="S2553" t="s">
        <v>1669</v>
      </c>
      <c r="T2553" t="s">
        <v>26</v>
      </c>
    </row>
    <row r="2554" spans="1:20" x14ac:dyDescent="0.3">
      <c r="A2554" t="s">
        <v>20</v>
      </c>
      <c r="B2554" s="1">
        <v>43616</v>
      </c>
      <c r="C2554">
        <v>18</v>
      </c>
      <c r="D2554" t="s">
        <v>228</v>
      </c>
      <c r="E2554" t="s">
        <v>214</v>
      </c>
      <c r="F2554" t="s">
        <v>228</v>
      </c>
      <c r="G2554">
        <v>82</v>
      </c>
      <c r="H2554">
        <v>83</v>
      </c>
      <c r="I2554">
        <v>64</v>
      </c>
      <c r="J2554" t="s">
        <v>87</v>
      </c>
      <c r="K2554" t="s">
        <v>58</v>
      </c>
      <c r="L2554" t="s">
        <v>36</v>
      </c>
      <c r="M2554" t="s">
        <v>59</v>
      </c>
      <c r="N2554" t="s">
        <v>180</v>
      </c>
      <c r="O2554" t="s">
        <v>298</v>
      </c>
      <c r="P2554" t="s">
        <v>30</v>
      </c>
      <c r="Q2554">
        <v>219</v>
      </c>
      <c r="R2554" t="s">
        <v>350</v>
      </c>
      <c r="S2554" t="s">
        <v>42</v>
      </c>
      <c r="T2554" t="s">
        <v>270</v>
      </c>
    </row>
    <row r="2555" spans="1:20" x14ac:dyDescent="0.3">
      <c r="A2555" t="s">
        <v>20</v>
      </c>
      <c r="B2555" s="1">
        <v>43616</v>
      </c>
      <c r="C2555">
        <v>19</v>
      </c>
      <c r="D2555" t="s">
        <v>157</v>
      </c>
      <c r="E2555" t="s">
        <v>196</v>
      </c>
      <c r="F2555" t="s">
        <v>157</v>
      </c>
      <c r="G2555">
        <v>87</v>
      </c>
      <c r="H2555">
        <v>87</v>
      </c>
      <c r="I2555">
        <v>78</v>
      </c>
      <c r="J2555" t="s">
        <v>65</v>
      </c>
      <c r="K2555" t="s">
        <v>62</v>
      </c>
      <c r="L2555" t="s">
        <v>119</v>
      </c>
      <c r="M2555" t="s">
        <v>59</v>
      </c>
      <c r="N2555" t="s">
        <v>181</v>
      </c>
      <c r="O2555" t="s">
        <v>140</v>
      </c>
      <c r="P2555" t="s">
        <v>30</v>
      </c>
      <c r="Q2555">
        <v>224</v>
      </c>
      <c r="R2555" t="s">
        <v>375</v>
      </c>
      <c r="S2555" t="s">
        <v>1670</v>
      </c>
      <c r="T2555" t="s">
        <v>67</v>
      </c>
    </row>
    <row r="2556" spans="1:20" x14ac:dyDescent="0.3">
      <c r="A2556" t="s">
        <v>20</v>
      </c>
      <c r="B2556" s="1">
        <v>43616</v>
      </c>
      <c r="C2556">
        <v>20</v>
      </c>
      <c r="D2556" t="s">
        <v>79</v>
      </c>
      <c r="E2556" t="s">
        <v>156</v>
      </c>
      <c r="F2556" t="s">
        <v>136</v>
      </c>
      <c r="G2556">
        <v>90</v>
      </c>
      <c r="H2556">
        <v>91</v>
      </c>
      <c r="I2556">
        <v>86</v>
      </c>
      <c r="J2556" t="s">
        <v>345</v>
      </c>
      <c r="K2556" t="s">
        <v>64</v>
      </c>
      <c r="L2556" t="s">
        <v>361</v>
      </c>
      <c r="M2556" t="s">
        <v>181</v>
      </c>
      <c r="N2556" t="s">
        <v>66</v>
      </c>
      <c r="O2556" t="s">
        <v>140</v>
      </c>
      <c r="P2556" t="s">
        <v>40</v>
      </c>
      <c r="Q2556">
        <v>215</v>
      </c>
      <c r="R2556" t="s">
        <v>567</v>
      </c>
      <c r="S2556" t="s">
        <v>1671</v>
      </c>
      <c r="T2556" t="s">
        <v>68</v>
      </c>
    </row>
    <row r="2557" spans="1:20" x14ac:dyDescent="0.3">
      <c r="A2557" t="s">
        <v>20</v>
      </c>
      <c r="B2557" s="1">
        <v>43616</v>
      </c>
      <c r="C2557">
        <v>21</v>
      </c>
      <c r="D2557" t="s">
        <v>118</v>
      </c>
      <c r="E2557" t="s">
        <v>148</v>
      </c>
      <c r="F2557" t="s">
        <v>87</v>
      </c>
      <c r="G2557">
        <v>90</v>
      </c>
      <c r="H2557">
        <v>92</v>
      </c>
      <c r="I2557">
        <v>88</v>
      </c>
      <c r="J2557" t="s">
        <v>99</v>
      </c>
      <c r="K2557" t="s">
        <v>119</v>
      </c>
      <c r="L2557" t="s">
        <v>216</v>
      </c>
      <c r="M2557" t="s">
        <v>232</v>
      </c>
      <c r="N2557" t="s">
        <v>132</v>
      </c>
      <c r="O2557" t="s">
        <v>181</v>
      </c>
      <c r="P2557" t="s">
        <v>86</v>
      </c>
      <c r="Q2557">
        <v>200</v>
      </c>
      <c r="R2557" t="s">
        <v>476</v>
      </c>
      <c r="S2557" t="s">
        <v>1672</v>
      </c>
      <c r="T2557" t="s">
        <v>176</v>
      </c>
    </row>
    <row r="2558" spans="1:20" x14ac:dyDescent="0.3">
      <c r="A2558" t="s">
        <v>20</v>
      </c>
      <c r="B2558" s="1">
        <v>43616</v>
      </c>
      <c r="C2558">
        <v>22</v>
      </c>
      <c r="D2558" t="s">
        <v>88</v>
      </c>
      <c r="E2558" t="s">
        <v>118</v>
      </c>
      <c r="F2558" t="s">
        <v>95</v>
      </c>
      <c r="G2558">
        <v>92</v>
      </c>
      <c r="H2558">
        <v>92</v>
      </c>
      <c r="I2558">
        <v>90</v>
      </c>
      <c r="J2558" t="s">
        <v>119</v>
      </c>
      <c r="K2558" t="s">
        <v>119</v>
      </c>
      <c r="L2558" t="s">
        <v>99</v>
      </c>
      <c r="M2558" t="s">
        <v>231</v>
      </c>
      <c r="N2558" t="s">
        <v>231</v>
      </c>
      <c r="O2558" t="s">
        <v>232</v>
      </c>
      <c r="P2558" t="s">
        <v>83</v>
      </c>
      <c r="Q2558">
        <v>179</v>
      </c>
      <c r="R2558" t="s">
        <v>170</v>
      </c>
      <c r="S2558" s="2">
        <v>2215</v>
      </c>
      <c r="T2558" t="s">
        <v>270</v>
      </c>
    </row>
    <row r="2559" spans="1:20" x14ac:dyDescent="0.3">
      <c r="A2559" t="s">
        <v>20</v>
      </c>
      <c r="B2559" s="1">
        <v>43616</v>
      </c>
      <c r="C2559">
        <v>23</v>
      </c>
      <c r="D2559" t="s">
        <v>88</v>
      </c>
      <c r="E2559" t="s">
        <v>88</v>
      </c>
      <c r="F2559" t="s">
        <v>95</v>
      </c>
      <c r="G2559">
        <v>93</v>
      </c>
      <c r="H2559">
        <v>93</v>
      </c>
      <c r="I2559">
        <v>92</v>
      </c>
      <c r="J2559" t="s">
        <v>119</v>
      </c>
      <c r="K2559" t="s">
        <v>65</v>
      </c>
      <c r="L2559" t="s">
        <v>28</v>
      </c>
      <c r="M2559" t="s">
        <v>141</v>
      </c>
      <c r="N2559" t="s">
        <v>141</v>
      </c>
      <c r="O2559" t="s">
        <v>231</v>
      </c>
      <c r="P2559" t="s">
        <v>115</v>
      </c>
      <c r="Q2559">
        <v>130</v>
      </c>
      <c r="R2559" t="s">
        <v>112</v>
      </c>
      <c r="S2559" t="e" vm="56">
        <f>_FV(-2,"25")</f>
        <v>#VALUE!</v>
      </c>
      <c r="T2559" t="s">
        <v>26</v>
      </c>
    </row>
    <row r="2560" spans="1:20" x14ac:dyDescent="0.3">
      <c r="A2560" t="s">
        <v>20</v>
      </c>
      <c r="B2560" s="1">
        <v>43616</v>
      </c>
      <c r="C2560">
        <v>0</v>
      </c>
      <c r="D2560" t="s">
        <v>187</v>
      </c>
      <c r="E2560" t="s">
        <v>187</v>
      </c>
      <c r="F2560" t="s">
        <v>333</v>
      </c>
      <c r="G2560">
        <v>88</v>
      </c>
      <c r="H2560">
        <v>90</v>
      </c>
      <c r="I2560">
        <v>87</v>
      </c>
      <c r="J2560" t="s">
        <v>22</v>
      </c>
      <c r="K2560" t="s">
        <v>95</v>
      </c>
      <c r="L2560" t="s">
        <v>22</v>
      </c>
      <c r="M2560" t="s">
        <v>29</v>
      </c>
      <c r="N2560" t="s">
        <v>29</v>
      </c>
      <c r="O2560" t="s">
        <v>231</v>
      </c>
      <c r="P2560" t="s">
        <v>133</v>
      </c>
      <c r="Q2560">
        <v>158</v>
      </c>
      <c r="R2560" t="s">
        <v>364</v>
      </c>
      <c r="S2560" t="e" vm="28">
        <f>_FV(0,"52")</f>
        <v>#VALUE!</v>
      </c>
      <c r="T2560" t="s">
        <v>26</v>
      </c>
    </row>
    <row r="2561" spans="1:20" x14ac:dyDescent="0.3">
      <c r="A2561" t="s">
        <v>20</v>
      </c>
      <c r="B2561" s="1">
        <v>43616</v>
      </c>
      <c r="C2561">
        <v>1</v>
      </c>
      <c r="D2561" t="s">
        <v>286</v>
      </c>
      <c r="E2561" t="s">
        <v>187</v>
      </c>
      <c r="F2561" t="s">
        <v>333</v>
      </c>
      <c r="G2561">
        <v>88</v>
      </c>
      <c r="H2561">
        <v>88</v>
      </c>
      <c r="I2561">
        <v>87</v>
      </c>
      <c r="J2561" t="s">
        <v>87</v>
      </c>
      <c r="K2561" t="s">
        <v>79</v>
      </c>
      <c r="L2561" t="s">
        <v>87</v>
      </c>
      <c r="M2561" t="s">
        <v>188</v>
      </c>
      <c r="N2561" t="s">
        <v>188</v>
      </c>
      <c r="O2561" t="s">
        <v>29</v>
      </c>
      <c r="P2561" t="s">
        <v>67</v>
      </c>
      <c r="Q2561">
        <v>174</v>
      </c>
      <c r="R2561" t="s">
        <v>183</v>
      </c>
      <c r="S2561" t="e" vm="19">
        <f>_FV(-3,"08")</f>
        <v>#VALUE!</v>
      </c>
      <c r="T2561" t="s">
        <v>26</v>
      </c>
    </row>
    <row r="2562" spans="1:20" x14ac:dyDescent="0.3">
      <c r="A2562" t="s">
        <v>20</v>
      </c>
      <c r="B2562" s="1">
        <v>43616</v>
      </c>
      <c r="C2562">
        <v>2</v>
      </c>
      <c r="D2562" t="s">
        <v>157</v>
      </c>
      <c r="E2562" t="s">
        <v>286</v>
      </c>
      <c r="F2562" t="s">
        <v>157</v>
      </c>
      <c r="G2562">
        <v>88</v>
      </c>
      <c r="H2562">
        <v>89</v>
      </c>
      <c r="I2562">
        <v>88</v>
      </c>
      <c r="J2562" t="s">
        <v>63</v>
      </c>
      <c r="K2562" t="s">
        <v>22</v>
      </c>
      <c r="L2562" t="s">
        <v>63</v>
      </c>
      <c r="M2562" t="s">
        <v>244</v>
      </c>
      <c r="N2562" t="s">
        <v>244</v>
      </c>
      <c r="O2562" t="s">
        <v>328</v>
      </c>
      <c r="P2562" t="s">
        <v>67</v>
      </c>
      <c r="Q2562">
        <v>169</v>
      </c>
      <c r="R2562" t="s">
        <v>176</v>
      </c>
      <c r="S2562" t="e" vm="23">
        <f>_FV(-3,"54")</f>
        <v>#VALUE!</v>
      </c>
      <c r="T2562" t="s">
        <v>26</v>
      </c>
    </row>
    <row r="2563" spans="1:20" x14ac:dyDescent="0.3">
      <c r="A2563" t="s">
        <v>20</v>
      </c>
      <c r="B2563" s="1">
        <v>43616</v>
      </c>
      <c r="C2563">
        <v>6</v>
      </c>
      <c r="D2563" t="s">
        <v>121</v>
      </c>
      <c r="E2563" t="s">
        <v>149</v>
      </c>
      <c r="F2563" t="s">
        <v>121</v>
      </c>
      <c r="G2563">
        <v>92</v>
      </c>
      <c r="H2563">
        <v>92</v>
      </c>
      <c r="I2563">
        <v>92</v>
      </c>
      <c r="J2563" t="s">
        <v>109</v>
      </c>
      <c r="K2563" t="s">
        <v>80</v>
      </c>
      <c r="L2563" t="s">
        <v>109</v>
      </c>
      <c r="M2563" t="s">
        <v>132</v>
      </c>
      <c r="N2563" t="s">
        <v>137</v>
      </c>
      <c r="O2563" t="s">
        <v>132</v>
      </c>
      <c r="P2563" t="s">
        <v>111</v>
      </c>
      <c r="Q2563">
        <v>120</v>
      </c>
      <c r="R2563" t="s">
        <v>176</v>
      </c>
      <c r="S2563" t="e" vm="43">
        <f>_FV(-3,"38")</f>
        <v>#VALUE!</v>
      </c>
      <c r="T2563" t="s">
        <v>26</v>
      </c>
    </row>
    <row r="2564" spans="1:20" x14ac:dyDescent="0.3">
      <c r="A2564" t="s">
        <v>20</v>
      </c>
      <c r="B2564" s="1">
        <v>43617</v>
      </c>
      <c r="C2564">
        <v>16</v>
      </c>
      <c r="D2564" t="s">
        <v>27</v>
      </c>
      <c r="E2564" t="s">
        <v>243</v>
      </c>
      <c r="F2564" t="s">
        <v>206</v>
      </c>
      <c r="G2564">
        <v>68</v>
      </c>
      <c r="H2564">
        <v>78</v>
      </c>
      <c r="I2564">
        <v>65</v>
      </c>
      <c r="J2564" t="s">
        <v>100</v>
      </c>
      <c r="K2564" t="s">
        <v>136</v>
      </c>
      <c r="L2564" t="s">
        <v>396</v>
      </c>
      <c r="M2564" t="s">
        <v>123</v>
      </c>
      <c r="N2564" t="s">
        <v>91</v>
      </c>
      <c r="O2564" t="s">
        <v>123</v>
      </c>
      <c r="P2564" t="s">
        <v>92</v>
      </c>
      <c r="Q2564">
        <v>225</v>
      </c>
      <c r="R2564" t="s">
        <v>234</v>
      </c>
      <c r="S2564" t="s">
        <v>1673</v>
      </c>
      <c r="T2564" t="s">
        <v>26</v>
      </c>
    </row>
    <row r="2565" spans="1:20" x14ac:dyDescent="0.3">
      <c r="A2565" t="s">
        <v>20</v>
      </c>
      <c r="B2565" s="1">
        <v>43617</v>
      </c>
      <c r="C2565">
        <v>21</v>
      </c>
      <c r="D2565" t="s">
        <v>215</v>
      </c>
      <c r="E2565" t="s">
        <v>205</v>
      </c>
      <c r="F2565" t="s">
        <v>219</v>
      </c>
      <c r="G2565">
        <v>73</v>
      </c>
      <c r="H2565">
        <v>73</v>
      </c>
      <c r="I2565">
        <v>69</v>
      </c>
      <c r="J2565" t="s">
        <v>80</v>
      </c>
      <c r="K2565" t="s">
        <v>80</v>
      </c>
      <c r="L2565" t="s">
        <v>64</v>
      </c>
      <c r="M2565" t="s">
        <v>51</v>
      </c>
      <c r="N2565" t="s">
        <v>51</v>
      </c>
      <c r="O2565" t="s">
        <v>750</v>
      </c>
      <c r="P2565" t="s">
        <v>101</v>
      </c>
      <c r="Q2565">
        <v>208</v>
      </c>
      <c r="R2565" t="s">
        <v>84</v>
      </c>
      <c r="S2565" t="s">
        <v>1674</v>
      </c>
      <c r="T2565" t="s">
        <v>26</v>
      </c>
    </row>
    <row r="2566" spans="1:20" x14ac:dyDescent="0.3">
      <c r="A2566" t="s">
        <v>20</v>
      </c>
      <c r="B2566" s="1">
        <v>43617</v>
      </c>
      <c r="C2566">
        <v>9</v>
      </c>
      <c r="D2566" t="s">
        <v>65</v>
      </c>
      <c r="E2566" t="s">
        <v>109</v>
      </c>
      <c r="F2566" t="s">
        <v>65</v>
      </c>
      <c r="G2566">
        <v>95</v>
      </c>
      <c r="H2566">
        <v>95</v>
      </c>
      <c r="I2566">
        <v>95</v>
      </c>
      <c r="J2566" t="s">
        <v>36</v>
      </c>
      <c r="K2566" t="s">
        <v>89</v>
      </c>
      <c r="L2566" t="s">
        <v>36</v>
      </c>
      <c r="M2566" t="s">
        <v>82</v>
      </c>
      <c r="N2566" t="s">
        <v>82</v>
      </c>
      <c r="O2566" t="s">
        <v>150</v>
      </c>
      <c r="P2566" t="s">
        <v>111</v>
      </c>
      <c r="Q2566">
        <v>75</v>
      </c>
      <c r="R2566" t="s">
        <v>86</v>
      </c>
      <c r="S2566" t="e" vm="14">
        <f>_FV(-2,"63")</f>
        <v>#VALUE!</v>
      </c>
      <c r="T2566" t="s">
        <v>26</v>
      </c>
    </row>
    <row r="2567" spans="1:20" x14ac:dyDescent="0.3">
      <c r="A2567" t="s">
        <v>20</v>
      </c>
      <c r="B2567" s="1">
        <v>43617</v>
      </c>
      <c r="C2567">
        <v>0</v>
      </c>
      <c r="D2567" t="s">
        <v>62</v>
      </c>
      <c r="E2567" t="s">
        <v>88</v>
      </c>
      <c r="F2567" t="s">
        <v>95</v>
      </c>
      <c r="G2567">
        <v>93</v>
      </c>
      <c r="H2567">
        <v>93</v>
      </c>
      <c r="I2567">
        <v>93</v>
      </c>
      <c r="J2567" t="s">
        <v>119</v>
      </c>
      <c r="K2567" t="s">
        <v>65</v>
      </c>
      <c r="L2567" t="s">
        <v>64</v>
      </c>
      <c r="M2567" t="s">
        <v>245</v>
      </c>
      <c r="N2567" t="s">
        <v>245</v>
      </c>
      <c r="O2567" t="s">
        <v>141</v>
      </c>
      <c r="P2567" t="s">
        <v>115</v>
      </c>
      <c r="Q2567">
        <v>117</v>
      </c>
      <c r="R2567" t="s">
        <v>128</v>
      </c>
      <c r="S2567" t="e" vm="41">
        <f>_FV(-1,"78")</f>
        <v>#VALUE!</v>
      </c>
      <c r="T2567" t="s">
        <v>26</v>
      </c>
    </row>
    <row r="2568" spans="1:20" x14ac:dyDescent="0.3">
      <c r="A2568" t="s">
        <v>20</v>
      </c>
      <c r="B2568" s="1">
        <v>43617</v>
      </c>
      <c r="C2568">
        <v>20</v>
      </c>
      <c r="D2568" t="s">
        <v>205</v>
      </c>
      <c r="E2568" t="s">
        <v>220</v>
      </c>
      <c r="F2568" t="s">
        <v>205</v>
      </c>
      <c r="G2568">
        <v>69</v>
      </c>
      <c r="H2568">
        <v>69</v>
      </c>
      <c r="I2568">
        <v>62</v>
      </c>
      <c r="J2568" t="s">
        <v>28</v>
      </c>
      <c r="K2568" t="s">
        <v>109</v>
      </c>
      <c r="L2568" t="s">
        <v>44</v>
      </c>
      <c r="M2568" t="s">
        <v>162</v>
      </c>
      <c r="N2568" t="s">
        <v>162</v>
      </c>
      <c r="O2568" t="s">
        <v>75</v>
      </c>
      <c r="P2568" t="s">
        <v>173</v>
      </c>
      <c r="Q2568">
        <v>210</v>
      </c>
      <c r="R2568" t="s">
        <v>143</v>
      </c>
      <c r="S2568" t="s">
        <v>1675</v>
      </c>
      <c r="T2568" t="s">
        <v>26</v>
      </c>
    </row>
    <row r="2569" spans="1:20" x14ac:dyDescent="0.3">
      <c r="A2569" t="s">
        <v>20</v>
      </c>
      <c r="B2569" s="1">
        <v>43617</v>
      </c>
      <c r="C2569">
        <v>17</v>
      </c>
      <c r="D2569" t="s">
        <v>208</v>
      </c>
      <c r="E2569" t="s">
        <v>21</v>
      </c>
      <c r="F2569" t="s">
        <v>215</v>
      </c>
      <c r="G2569">
        <v>66</v>
      </c>
      <c r="H2569">
        <v>70</v>
      </c>
      <c r="I2569">
        <v>65</v>
      </c>
      <c r="J2569" t="s">
        <v>89</v>
      </c>
      <c r="K2569" t="s">
        <v>73</v>
      </c>
      <c r="L2569" t="s">
        <v>163</v>
      </c>
      <c r="M2569" t="s">
        <v>66</v>
      </c>
      <c r="N2569" t="s">
        <v>123</v>
      </c>
      <c r="O2569" t="s">
        <v>66</v>
      </c>
      <c r="P2569" t="s">
        <v>68</v>
      </c>
      <c r="Q2569">
        <v>196</v>
      </c>
      <c r="R2569" t="s">
        <v>225</v>
      </c>
      <c r="S2569" t="s">
        <v>1676</v>
      </c>
      <c r="T2569" t="s">
        <v>26</v>
      </c>
    </row>
    <row r="2570" spans="1:20" x14ac:dyDescent="0.3">
      <c r="A2570" t="s">
        <v>20</v>
      </c>
      <c r="B2570" s="1">
        <v>43617</v>
      </c>
      <c r="C2570">
        <v>19</v>
      </c>
      <c r="D2570" t="s">
        <v>201</v>
      </c>
      <c r="E2570" t="s">
        <v>220</v>
      </c>
      <c r="F2570" t="s">
        <v>21</v>
      </c>
      <c r="G2570">
        <v>65</v>
      </c>
      <c r="H2570">
        <v>67</v>
      </c>
      <c r="I2570">
        <v>61</v>
      </c>
      <c r="J2570" t="s">
        <v>99</v>
      </c>
      <c r="K2570" t="s">
        <v>64</v>
      </c>
      <c r="L2570" t="s">
        <v>396</v>
      </c>
      <c r="M2570" t="s">
        <v>74</v>
      </c>
      <c r="N2570" t="s">
        <v>53</v>
      </c>
      <c r="O2570" t="s">
        <v>74</v>
      </c>
      <c r="P2570" t="s">
        <v>127</v>
      </c>
      <c r="Q2570">
        <v>202</v>
      </c>
      <c r="R2570" t="s">
        <v>125</v>
      </c>
      <c r="S2570" t="s">
        <v>1677</v>
      </c>
      <c r="T2570" t="s">
        <v>26</v>
      </c>
    </row>
    <row r="2571" spans="1:20" x14ac:dyDescent="0.3">
      <c r="A2571" t="s">
        <v>20</v>
      </c>
      <c r="B2571" s="1">
        <v>43617</v>
      </c>
      <c r="C2571">
        <v>18</v>
      </c>
      <c r="D2571" t="s">
        <v>264</v>
      </c>
      <c r="E2571" t="s">
        <v>264</v>
      </c>
      <c r="F2571" t="s">
        <v>219</v>
      </c>
      <c r="G2571">
        <v>67</v>
      </c>
      <c r="H2571">
        <v>70</v>
      </c>
      <c r="I2571">
        <v>65</v>
      </c>
      <c r="J2571" t="s">
        <v>64</v>
      </c>
      <c r="K2571" t="s">
        <v>73</v>
      </c>
      <c r="L2571" t="s">
        <v>163</v>
      </c>
      <c r="M2571" t="s">
        <v>53</v>
      </c>
      <c r="N2571" t="s">
        <v>66</v>
      </c>
      <c r="O2571" t="s">
        <v>53</v>
      </c>
      <c r="P2571" t="s">
        <v>86</v>
      </c>
      <c r="Q2571">
        <v>197</v>
      </c>
      <c r="R2571" t="s">
        <v>160</v>
      </c>
      <c r="S2571" t="s">
        <v>1678</v>
      </c>
      <c r="T2571" t="s">
        <v>26</v>
      </c>
    </row>
    <row r="2572" spans="1:20" x14ac:dyDescent="0.3">
      <c r="A2572" t="s">
        <v>20</v>
      </c>
      <c r="B2572" s="1">
        <v>43617</v>
      </c>
      <c r="C2572">
        <v>22</v>
      </c>
      <c r="D2572" t="s">
        <v>281</v>
      </c>
      <c r="E2572" t="s">
        <v>215</v>
      </c>
      <c r="F2572" t="s">
        <v>281</v>
      </c>
      <c r="G2572">
        <v>76</v>
      </c>
      <c r="H2572">
        <v>76</v>
      </c>
      <c r="I2572">
        <v>72</v>
      </c>
      <c r="J2572" t="s">
        <v>65</v>
      </c>
      <c r="K2572" t="s">
        <v>109</v>
      </c>
      <c r="L2572" t="s">
        <v>119</v>
      </c>
      <c r="M2572" t="s">
        <v>130</v>
      </c>
      <c r="N2572" t="s">
        <v>130</v>
      </c>
      <c r="O2572" t="s">
        <v>51</v>
      </c>
      <c r="P2572" t="s">
        <v>77</v>
      </c>
      <c r="Q2572">
        <v>181</v>
      </c>
      <c r="R2572" t="s">
        <v>179</v>
      </c>
      <c r="S2572" t="s">
        <v>1679</v>
      </c>
      <c r="T2572" t="s">
        <v>26</v>
      </c>
    </row>
    <row r="2573" spans="1:20" x14ac:dyDescent="0.3">
      <c r="A2573" t="s">
        <v>20</v>
      </c>
      <c r="B2573" s="1">
        <v>43617</v>
      </c>
      <c r="C2573">
        <v>23</v>
      </c>
      <c r="D2573" t="s">
        <v>302</v>
      </c>
      <c r="E2573" t="s">
        <v>256</v>
      </c>
      <c r="F2573" t="s">
        <v>229</v>
      </c>
      <c r="G2573">
        <v>78</v>
      </c>
      <c r="H2573">
        <v>78</v>
      </c>
      <c r="I2573">
        <v>75</v>
      </c>
      <c r="J2573" t="s">
        <v>65</v>
      </c>
      <c r="K2573" t="s">
        <v>73</v>
      </c>
      <c r="L2573" t="s">
        <v>119</v>
      </c>
      <c r="M2573" t="s">
        <v>209</v>
      </c>
      <c r="N2573" t="s">
        <v>209</v>
      </c>
      <c r="O2573" t="s">
        <v>130</v>
      </c>
      <c r="P2573" t="s">
        <v>173</v>
      </c>
      <c r="Q2573">
        <v>189</v>
      </c>
      <c r="R2573" t="s">
        <v>198</v>
      </c>
      <c r="S2573" t="e" vm="3">
        <f>_FV(-3,"15")</f>
        <v>#VALUE!</v>
      </c>
      <c r="T2573" t="s">
        <v>26</v>
      </c>
    </row>
    <row r="2574" spans="1:20" x14ac:dyDescent="0.3">
      <c r="A2574" t="s">
        <v>20</v>
      </c>
      <c r="B2574" s="1">
        <v>43617</v>
      </c>
      <c r="C2574">
        <v>8</v>
      </c>
      <c r="D2574" t="s">
        <v>109</v>
      </c>
      <c r="E2574" t="s">
        <v>80</v>
      </c>
      <c r="F2574" t="s">
        <v>109</v>
      </c>
      <c r="G2574">
        <v>95</v>
      </c>
      <c r="H2574">
        <v>95</v>
      </c>
      <c r="I2574">
        <v>94</v>
      </c>
      <c r="J2574" t="s">
        <v>89</v>
      </c>
      <c r="K2574" t="s">
        <v>100</v>
      </c>
      <c r="L2574" t="s">
        <v>89</v>
      </c>
      <c r="M2574" t="s">
        <v>150</v>
      </c>
      <c r="N2574" t="s">
        <v>82</v>
      </c>
      <c r="O2574" t="s">
        <v>150</v>
      </c>
      <c r="P2574" t="s">
        <v>111</v>
      </c>
      <c r="Q2574">
        <v>87</v>
      </c>
      <c r="R2574" t="s">
        <v>101</v>
      </c>
      <c r="S2574" t="e" vm="34">
        <f>_FV(-3,"10")</f>
        <v>#VALUE!</v>
      </c>
      <c r="T2574" t="s">
        <v>26</v>
      </c>
    </row>
    <row r="2575" spans="1:20" x14ac:dyDescent="0.3">
      <c r="A2575" t="s">
        <v>20</v>
      </c>
      <c r="B2575" s="1">
        <v>43617</v>
      </c>
      <c r="C2575">
        <v>3</v>
      </c>
      <c r="D2575" t="s">
        <v>136</v>
      </c>
      <c r="E2575" t="s">
        <v>79</v>
      </c>
      <c r="F2575" t="s">
        <v>136</v>
      </c>
      <c r="G2575">
        <v>94</v>
      </c>
      <c r="H2575">
        <v>94</v>
      </c>
      <c r="I2575">
        <v>94</v>
      </c>
      <c r="J2575" t="s">
        <v>81</v>
      </c>
      <c r="K2575" t="s">
        <v>28</v>
      </c>
      <c r="L2575" t="s">
        <v>81</v>
      </c>
      <c r="M2575" t="s">
        <v>330</v>
      </c>
      <c r="N2575" t="s">
        <v>308</v>
      </c>
      <c r="O2575" t="s">
        <v>330</v>
      </c>
      <c r="P2575" t="s">
        <v>70</v>
      </c>
      <c r="Q2575">
        <v>107</v>
      </c>
      <c r="R2575" t="s">
        <v>77</v>
      </c>
      <c r="S2575" t="e" vm="40">
        <f>_FV(-2,"86")</f>
        <v>#VALUE!</v>
      </c>
      <c r="T2575" t="s">
        <v>26</v>
      </c>
    </row>
    <row r="2576" spans="1:20" x14ac:dyDescent="0.3">
      <c r="A2576" t="s">
        <v>20</v>
      </c>
      <c r="B2576" s="1">
        <v>43617</v>
      </c>
      <c r="C2576">
        <v>2</v>
      </c>
      <c r="D2576" t="s">
        <v>22</v>
      </c>
      <c r="E2576" t="s">
        <v>58</v>
      </c>
      <c r="F2576" t="s">
        <v>22</v>
      </c>
      <c r="G2576">
        <v>94</v>
      </c>
      <c r="H2576">
        <v>94</v>
      </c>
      <c r="I2576">
        <v>94</v>
      </c>
      <c r="J2576" t="s">
        <v>28</v>
      </c>
      <c r="K2576" t="s">
        <v>64</v>
      </c>
      <c r="L2576" t="s">
        <v>28</v>
      </c>
      <c r="M2576" t="s">
        <v>273</v>
      </c>
      <c r="N2576" t="s">
        <v>308</v>
      </c>
      <c r="O2576" t="s">
        <v>329</v>
      </c>
      <c r="P2576" t="s">
        <v>111</v>
      </c>
      <c r="Q2576">
        <v>95</v>
      </c>
      <c r="R2576" t="s">
        <v>86</v>
      </c>
      <c r="S2576" t="e" vm="30">
        <f>_FV(-2,"36")</f>
        <v>#VALUE!</v>
      </c>
      <c r="T2576" t="s">
        <v>26</v>
      </c>
    </row>
    <row r="2577" spans="1:20" x14ac:dyDescent="0.3">
      <c r="A2577" t="s">
        <v>20</v>
      </c>
      <c r="B2577" s="1">
        <v>43617</v>
      </c>
      <c r="C2577">
        <v>1</v>
      </c>
      <c r="D2577" t="s">
        <v>58</v>
      </c>
      <c r="E2577" t="s">
        <v>88</v>
      </c>
      <c r="F2577" t="s">
        <v>79</v>
      </c>
      <c r="G2577">
        <v>94</v>
      </c>
      <c r="H2577">
        <v>94</v>
      </c>
      <c r="I2577">
        <v>93</v>
      </c>
      <c r="J2577" t="s">
        <v>64</v>
      </c>
      <c r="K2577" t="s">
        <v>65</v>
      </c>
      <c r="L2577" t="s">
        <v>28</v>
      </c>
      <c r="M2577" t="s">
        <v>329</v>
      </c>
      <c r="N2577" t="s">
        <v>329</v>
      </c>
      <c r="O2577" t="s">
        <v>23</v>
      </c>
      <c r="P2577" t="s">
        <v>83</v>
      </c>
      <c r="Q2577">
        <v>115</v>
      </c>
      <c r="R2577" t="s">
        <v>101</v>
      </c>
      <c r="S2577" t="e" vm="57">
        <f>_FV(-2,"48")</f>
        <v>#VALUE!</v>
      </c>
      <c r="T2577" t="s">
        <v>26</v>
      </c>
    </row>
    <row r="2578" spans="1:20" x14ac:dyDescent="0.3">
      <c r="A2578" t="s">
        <v>20</v>
      </c>
      <c r="B2578" s="1">
        <v>43617</v>
      </c>
      <c r="C2578">
        <v>7</v>
      </c>
      <c r="D2578" t="s">
        <v>80</v>
      </c>
      <c r="E2578" t="s">
        <v>63</v>
      </c>
      <c r="F2578" t="s">
        <v>80</v>
      </c>
      <c r="G2578">
        <v>94</v>
      </c>
      <c r="H2578">
        <v>94</v>
      </c>
      <c r="I2578">
        <v>94</v>
      </c>
      <c r="J2578" t="s">
        <v>100</v>
      </c>
      <c r="K2578" t="s">
        <v>100</v>
      </c>
      <c r="L2578" t="s">
        <v>89</v>
      </c>
      <c r="M2578" t="s">
        <v>82</v>
      </c>
      <c r="N2578" t="s">
        <v>96</v>
      </c>
      <c r="O2578" t="s">
        <v>82</v>
      </c>
      <c r="P2578" t="s">
        <v>178</v>
      </c>
      <c r="Q2578">
        <v>58</v>
      </c>
      <c r="R2578" t="s">
        <v>97</v>
      </c>
      <c r="S2578" t="e" vm="86">
        <f>_FV(-3,"23")</f>
        <v>#VALUE!</v>
      </c>
      <c r="T2578" t="s">
        <v>26</v>
      </c>
    </row>
    <row r="2579" spans="1:20" x14ac:dyDescent="0.3">
      <c r="A2579" t="s">
        <v>20</v>
      </c>
      <c r="B2579" s="1">
        <v>43617</v>
      </c>
      <c r="C2579">
        <v>4</v>
      </c>
      <c r="D2579" t="s">
        <v>87</v>
      </c>
      <c r="E2579" t="s">
        <v>22</v>
      </c>
      <c r="F2579" t="s">
        <v>87</v>
      </c>
      <c r="G2579">
        <v>94</v>
      </c>
      <c r="H2579">
        <v>94</v>
      </c>
      <c r="I2579">
        <v>94</v>
      </c>
      <c r="J2579" t="s">
        <v>99</v>
      </c>
      <c r="K2579" t="s">
        <v>81</v>
      </c>
      <c r="L2579" t="s">
        <v>99</v>
      </c>
      <c r="M2579" t="s">
        <v>91</v>
      </c>
      <c r="N2579" t="s">
        <v>330</v>
      </c>
      <c r="O2579" t="s">
        <v>91</v>
      </c>
      <c r="P2579" t="s">
        <v>67</v>
      </c>
      <c r="Q2579">
        <v>125</v>
      </c>
      <c r="R2579" t="s">
        <v>101</v>
      </c>
      <c r="S2579" t="e" vm="1">
        <f>_FV(-3,"32")</f>
        <v>#VALUE!</v>
      </c>
      <c r="T2579" t="s">
        <v>26</v>
      </c>
    </row>
    <row r="2580" spans="1:20" x14ac:dyDescent="0.3">
      <c r="A2580" t="s">
        <v>20</v>
      </c>
      <c r="B2580" s="1">
        <v>43617</v>
      </c>
      <c r="C2580">
        <v>6</v>
      </c>
      <c r="D2580" t="s">
        <v>63</v>
      </c>
      <c r="E2580" t="s">
        <v>87</v>
      </c>
      <c r="F2580" t="s">
        <v>63</v>
      </c>
      <c r="G2580">
        <v>94</v>
      </c>
      <c r="H2580">
        <v>94</v>
      </c>
      <c r="I2580">
        <v>94</v>
      </c>
      <c r="J2580" t="s">
        <v>100</v>
      </c>
      <c r="K2580" t="s">
        <v>99</v>
      </c>
      <c r="L2580" t="s">
        <v>100</v>
      </c>
      <c r="M2580" t="s">
        <v>82</v>
      </c>
      <c r="N2580" t="s">
        <v>29</v>
      </c>
      <c r="O2580" t="s">
        <v>82</v>
      </c>
      <c r="P2580" t="s">
        <v>67</v>
      </c>
      <c r="Q2580">
        <v>80</v>
      </c>
      <c r="R2580" t="s">
        <v>127</v>
      </c>
      <c r="S2580" t="e" vm="22">
        <f>_FV(-3,"28")</f>
        <v>#VALUE!</v>
      </c>
      <c r="T2580" t="s">
        <v>26</v>
      </c>
    </row>
    <row r="2581" spans="1:20" x14ac:dyDescent="0.3">
      <c r="A2581" t="s">
        <v>20</v>
      </c>
      <c r="B2581" s="1">
        <v>43617</v>
      </c>
      <c r="C2581">
        <v>5</v>
      </c>
      <c r="D2581" t="s">
        <v>87</v>
      </c>
      <c r="E2581" t="s">
        <v>136</v>
      </c>
      <c r="F2581" t="s">
        <v>87</v>
      </c>
      <c r="G2581">
        <v>94</v>
      </c>
      <c r="H2581">
        <v>94</v>
      </c>
      <c r="I2581">
        <v>94</v>
      </c>
      <c r="J2581" t="s">
        <v>99</v>
      </c>
      <c r="K2581" t="s">
        <v>81</v>
      </c>
      <c r="L2581" t="s">
        <v>99</v>
      </c>
      <c r="M2581" t="s">
        <v>29</v>
      </c>
      <c r="N2581" t="s">
        <v>91</v>
      </c>
      <c r="O2581" t="s">
        <v>29</v>
      </c>
      <c r="P2581" t="s">
        <v>70</v>
      </c>
      <c r="Q2581">
        <v>125</v>
      </c>
      <c r="R2581" t="s">
        <v>127</v>
      </c>
      <c r="S2581" t="e" vm="66">
        <f>_FV(-3,"31")</f>
        <v>#VALUE!</v>
      </c>
      <c r="T2581" t="s">
        <v>26</v>
      </c>
    </row>
    <row r="2582" spans="1:20" x14ac:dyDescent="0.3">
      <c r="A2582" t="s">
        <v>20</v>
      </c>
      <c r="B2582" s="1">
        <v>43617</v>
      </c>
      <c r="C2582">
        <v>15</v>
      </c>
      <c r="D2582" t="s">
        <v>206</v>
      </c>
      <c r="E2582" t="s">
        <v>206</v>
      </c>
      <c r="F2582" t="s">
        <v>333</v>
      </c>
      <c r="G2582">
        <v>78</v>
      </c>
      <c r="H2582">
        <v>87</v>
      </c>
      <c r="I2582">
        <v>77</v>
      </c>
      <c r="J2582" t="s">
        <v>109</v>
      </c>
      <c r="K2582" t="s">
        <v>136</v>
      </c>
      <c r="L2582" t="s">
        <v>81</v>
      </c>
      <c r="M2582" t="s">
        <v>91</v>
      </c>
      <c r="N2582" t="s">
        <v>245</v>
      </c>
      <c r="O2582" t="s">
        <v>91</v>
      </c>
      <c r="P2582" t="s">
        <v>77</v>
      </c>
      <c r="Q2582">
        <v>202</v>
      </c>
      <c r="R2582" t="s">
        <v>151</v>
      </c>
      <c r="S2582" t="s">
        <v>1680</v>
      </c>
      <c r="T2582" t="s">
        <v>26</v>
      </c>
    </row>
    <row r="2583" spans="1:20" x14ac:dyDescent="0.3">
      <c r="A2583" t="s">
        <v>20</v>
      </c>
      <c r="B2583" s="1">
        <v>43617</v>
      </c>
      <c r="C2583">
        <v>14</v>
      </c>
      <c r="D2583" t="s">
        <v>310</v>
      </c>
      <c r="E2583" t="s">
        <v>219</v>
      </c>
      <c r="F2583" t="s">
        <v>310</v>
      </c>
      <c r="G2583">
        <v>83</v>
      </c>
      <c r="H2583">
        <v>84</v>
      </c>
      <c r="I2583">
        <v>73</v>
      </c>
      <c r="J2583" t="s">
        <v>109</v>
      </c>
      <c r="K2583" t="s">
        <v>136</v>
      </c>
      <c r="L2583" t="s">
        <v>81</v>
      </c>
      <c r="M2583" t="s">
        <v>245</v>
      </c>
      <c r="N2583" t="s">
        <v>312</v>
      </c>
      <c r="O2583" t="s">
        <v>315</v>
      </c>
      <c r="P2583" t="s">
        <v>101</v>
      </c>
      <c r="Q2583">
        <v>217</v>
      </c>
      <c r="R2583" t="s">
        <v>143</v>
      </c>
      <c r="S2583" t="s">
        <v>1681</v>
      </c>
      <c r="T2583" t="s">
        <v>26</v>
      </c>
    </row>
    <row r="2584" spans="1:20" x14ac:dyDescent="0.3">
      <c r="A2584" t="s">
        <v>20</v>
      </c>
      <c r="B2584" s="1">
        <v>43617</v>
      </c>
      <c r="C2584">
        <v>11</v>
      </c>
      <c r="D2584" t="s">
        <v>149</v>
      </c>
      <c r="E2584" t="s">
        <v>149</v>
      </c>
      <c r="F2584" t="s">
        <v>109</v>
      </c>
      <c r="G2584">
        <v>92</v>
      </c>
      <c r="H2584">
        <v>95</v>
      </c>
      <c r="I2584">
        <v>92</v>
      </c>
      <c r="J2584" t="s">
        <v>63</v>
      </c>
      <c r="K2584" t="s">
        <v>63</v>
      </c>
      <c r="L2584" t="s">
        <v>89</v>
      </c>
      <c r="M2584" t="s">
        <v>141</v>
      </c>
      <c r="N2584" t="s">
        <v>141</v>
      </c>
      <c r="O2584" t="s">
        <v>150</v>
      </c>
      <c r="P2584" t="s">
        <v>60</v>
      </c>
      <c r="Q2584">
        <v>93</v>
      </c>
      <c r="R2584" t="s">
        <v>92</v>
      </c>
      <c r="S2584" t="s">
        <v>517</v>
      </c>
      <c r="T2584" t="s">
        <v>26</v>
      </c>
    </row>
    <row r="2585" spans="1:20" x14ac:dyDescent="0.3">
      <c r="A2585" t="s">
        <v>20</v>
      </c>
      <c r="B2585" s="1">
        <v>43617</v>
      </c>
      <c r="C2585">
        <v>10</v>
      </c>
      <c r="D2585" t="s">
        <v>80</v>
      </c>
      <c r="E2585" t="s">
        <v>80</v>
      </c>
      <c r="F2585" t="s">
        <v>65</v>
      </c>
      <c r="G2585">
        <v>95</v>
      </c>
      <c r="H2585">
        <v>95</v>
      </c>
      <c r="I2585">
        <v>95</v>
      </c>
      <c r="J2585" t="s">
        <v>100</v>
      </c>
      <c r="K2585" t="s">
        <v>100</v>
      </c>
      <c r="L2585" t="s">
        <v>36</v>
      </c>
      <c r="M2585" t="s">
        <v>150</v>
      </c>
      <c r="N2585" t="s">
        <v>123</v>
      </c>
      <c r="O2585" t="s">
        <v>150</v>
      </c>
      <c r="P2585" t="s">
        <v>115</v>
      </c>
      <c r="Q2585">
        <v>94</v>
      </c>
      <c r="R2585" t="s">
        <v>128</v>
      </c>
      <c r="S2585" t="s">
        <v>1682</v>
      </c>
      <c r="T2585" t="s">
        <v>26</v>
      </c>
    </row>
    <row r="2586" spans="1:20" x14ac:dyDescent="0.3">
      <c r="A2586" t="s">
        <v>20</v>
      </c>
      <c r="B2586" s="1">
        <v>43617</v>
      </c>
      <c r="C2586">
        <v>13</v>
      </c>
      <c r="D2586" t="s">
        <v>219</v>
      </c>
      <c r="E2586" t="s">
        <v>215</v>
      </c>
      <c r="F2586" t="s">
        <v>239</v>
      </c>
      <c r="G2586">
        <v>74</v>
      </c>
      <c r="H2586">
        <v>83</v>
      </c>
      <c r="I2586">
        <v>73</v>
      </c>
      <c r="J2586" t="s">
        <v>63</v>
      </c>
      <c r="K2586" t="s">
        <v>62</v>
      </c>
      <c r="L2586" t="s">
        <v>73</v>
      </c>
      <c r="M2586" t="s">
        <v>311</v>
      </c>
      <c r="N2586" t="s">
        <v>306</v>
      </c>
      <c r="O2586" t="s">
        <v>245</v>
      </c>
      <c r="P2586" t="s">
        <v>268</v>
      </c>
      <c r="Q2586">
        <v>246</v>
      </c>
      <c r="R2586" t="s">
        <v>116</v>
      </c>
      <c r="S2586" t="s">
        <v>1683</v>
      </c>
      <c r="T2586" t="s">
        <v>26</v>
      </c>
    </row>
    <row r="2587" spans="1:20" x14ac:dyDescent="0.3">
      <c r="A2587" t="s">
        <v>20</v>
      </c>
      <c r="B2587" s="1">
        <v>43617</v>
      </c>
      <c r="C2587">
        <v>12</v>
      </c>
      <c r="D2587" t="s">
        <v>239</v>
      </c>
      <c r="E2587" t="s">
        <v>239</v>
      </c>
      <c r="F2587" t="s">
        <v>149</v>
      </c>
      <c r="G2587">
        <v>83</v>
      </c>
      <c r="H2587">
        <v>92</v>
      </c>
      <c r="I2587">
        <v>83</v>
      </c>
      <c r="J2587" t="s">
        <v>63</v>
      </c>
      <c r="K2587" t="s">
        <v>79</v>
      </c>
      <c r="L2587" t="s">
        <v>119</v>
      </c>
      <c r="M2587" t="s">
        <v>245</v>
      </c>
      <c r="N2587" t="s">
        <v>245</v>
      </c>
      <c r="O2587" t="s">
        <v>141</v>
      </c>
      <c r="P2587" t="s">
        <v>268</v>
      </c>
      <c r="Q2587">
        <v>126</v>
      </c>
      <c r="R2587" t="s">
        <v>271</v>
      </c>
      <c r="S2587" t="s">
        <v>1684</v>
      </c>
      <c r="T2587" t="s">
        <v>26</v>
      </c>
    </row>
    <row r="2588" spans="1:20" x14ac:dyDescent="0.3">
      <c r="A2588" t="s">
        <v>20</v>
      </c>
      <c r="B2588" s="1">
        <v>43618</v>
      </c>
      <c r="C2588">
        <v>3</v>
      </c>
      <c r="D2588" t="s">
        <v>88</v>
      </c>
      <c r="E2588" t="s">
        <v>148</v>
      </c>
      <c r="F2588" t="s">
        <v>88</v>
      </c>
      <c r="G2588">
        <v>93</v>
      </c>
      <c r="H2588">
        <v>94</v>
      </c>
      <c r="I2588">
        <v>92</v>
      </c>
      <c r="J2588" t="s">
        <v>73</v>
      </c>
      <c r="K2588" t="s">
        <v>109</v>
      </c>
      <c r="L2588" t="s">
        <v>119</v>
      </c>
      <c r="M2588" t="s">
        <v>306</v>
      </c>
      <c r="N2588" t="s">
        <v>276</v>
      </c>
      <c r="O2588" t="s">
        <v>312</v>
      </c>
      <c r="P2588" t="s">
        <v>67</v>
      </c>
      <c r="Q2588">
        <v>264</v>
      </c>
      <c r="R2588" t="s">
        <v>104</v>
      </c>
      <c r="S2588" t="e" vm="5">
        <f>_FV(-1,"33")</f>
        <v>#VALUE!</v>
      </c>
      <c r="T2588" t="s">
        <v>67</v>
      </c>
    </row>
    <row r="2589" spans="1:20" x14ac:dyDescent="0.3">
      <c r="A2589" t="s">
        <v>20</v>
      </c>
      <c r="B2589" s="1">
        <v>43618</v>
      </c>
      <c r="C2589">
        <v>18</v>
      </c>
      <c r="D2589" t="s">
        <v>258</v>
      </c>
      <c r="E2589" t="s">
        <v>291</v>
      </c>
      <c r="F2589" t="s">
        <v>264</v>
      </c>
      <c r="G2589">
        <v>58</v>
      </c>
      <c r="H2589">
        <v>63</v>
      </c>
      <c r="I2589">
        <v>57</v>
      </c>
      <c r="J2589" t="s">
        <v>388</v>
      </c>
      <c r="K2589" t="s">
        <v>89</v>
      </c>
      <c r="L2589" t="s">
        <v>388</v>
      </c>
      <c r="M2589" t="s">
        <v>59</v>
      </c>
      <c r="N2589" t="s">
        <v>227</v>
      </c>
      <c r="O2589" t="s">
        <v>59</v>
      </c>
      <c r="P2589" t="s">
        <v>183</v>
      </c>
      <c r="Q2589">
        <v>207</v>
      </c>
      <c r="R2589" t="s">
        <v>354</v>
      </c>
      <c r="S2589" t="s">
        <v>1685</v>
      </c>
      <c r="T2589" t="s">
        <v>26</v>
      </c>
    </row>
    <row r="2590" spans="1:20" x14ac:dyDescent="0.3">
      <c r="A2590" t="s">
        <v>20</v>
      </c>
      <c r="B2590" s="1">
        <v>43618</v>
      </c>
      <c r="C2590">
        <v>19</v>
      </c>
      <c r="D2590" t="s">
        <v>258</v>
      </c>
      <c r="E2590" t="s">
        <v>214</v>
      </c>
      <c r="F2590" t="s">
        <v>335</v>
      </c>
      <c r="G2590">
        <v>62</v>
      </c>
      <c r="H2590">
        <v>63</v>
      </c>
      <c r="I2590">
        <v>58</v>
      </c>
      <c r="J2590" t="s">
        <v>163</v>
      </c>
      <c r="K2590" t="s">
        <v>89</v>
      </c>
      <c r="L2590" t="s">
        <v>292</v>
      </c>
      <c r="M2590" t="s">
        <v>140</v>
      </c>
      <c r="N2590" t="s">
        <v>59</v>
      </c>
      <c r="O2590" t="s">
        <v>51</v>
      </c>
      <c r="P2590" t="s">
        <v>182</v>
      </c>
      <c r="Q2590">
        <v>212</v>
      </c>
      <c r="R2590" t="s">
        <v>354</v>
      </c>
      <c r="S2590" t="s">
        <v>1686</v>
      </c>
      <c r="T2590" t="s">
        <v>26</v>
      </c>
    </row>
    <row r="2591" spans="1:20" x14ac:dyDescent="0.3">
      <c r="A2591" t="s">
        <v>20</v>
      </c>
      <c r="B2591" s="1">
        <v>43618</v>
      </c>
      <c r="C2591">
        <v>1</v>
      </c>
      <c r="D2591" t="s">
        <v>108</v>
      </c>
      <c r="E2591" t="s">
        <v>185</v>
      </c>
      <c r="F2591" t="s">
        <v>108</v>
      </c>
      <c r="G2591">
        <v>86</v>
      </c>
      <c r="H2591">
        <v>86</v>
      </c>
      <c r="I2591">
        <v>77</v>
      </c>
      <c r="J2591" t="s">
        <v>99</v>
      </c>
      <c r="K2591" t="s">
        <v>109</v>
      </c>
      <c r="L2591" t="s">
        <v>49</v>
      </c>
      <c r="M2591" t="s">
        <v>330</v>
      </c>
      <c r="N2591" t="s">
        <v>330</v>
      </c>
      <c r="O2591" t="s">
        <v>193</v>
      </c>
      <c r="P2591" t="s">
        <v>97</v>
      </c>
      <c r="Q2591">
        <v>358</v>
      </c>
      <c r="R2591" t="s">
        <v>358</v>
      </c>
      <c r="S2591" t="e" vm="45">
        <f>_FV(-2,"60")</f>
        <v>#VALUE!</v>
      </c>
      <c r="T2591" t="s">
        <v>26</v>
      </c>
    </row>
    <row r="2592" spans="1:20" x14ac:dyDescent="0.3">
      <c r="A2592" t="s">
        <v>20</v>
      </c>
      <c r="B2592" s="1">
        <v>43618</v>
      </c>
      <c r="C2592">
        <v>0</v>
      </c>
      <c r="D2592" t="s">
        <v>185</v>
      </c>
      <c r="E2592" t="s">
        <v>185</v>
      </c>
      <c r="F2592" t="s">
        <v>302</v>
      </c>
      <c r="G2592">
        <v>77</v>
      </c>
      <c r="H2592">
        <v>78</v>
      </c>
      <c r="I2592">
        <v>76</v>
      </c>
      <c r="J2592" t="s">
        <v>73</v>
      </c>
      <c r="K2592" t="s">
        <v>73</v>
      </c>
      <c r="L2592" t="s">
        <v>64</v>
      </c>
      <c r="M2592" t="s">
        <v>193</v>
      </c>
      <c r="N2592" t="s">
        <v>193</v>
      </c>
      <c r="O2592" t="s">
        <v>82</v>
      </c>
      <c r="P2592" t="s">
        <v>86</v>
      </c>
      <c r="Q2592">
        <v>223</v>
      </c>
      <c r="R2592" t="s">
        <v>145</v>
      </c>
      <c r="S2592" t="e" vm="57">
        <f>_FV(-3,"48")</f>
        <v>#VALUE!</v>
      </c>
      <c r="T2592" t="s">
        <v>26</v>
      </c>
    </row>
    <row r="2593" spans="1:20" x14ac:dyDescent="0.3">
      <c r="A2593" t="s">
        <v>20</v>
      </c>
      <c r="B2593" s="1">
        <v>43618</v>
      </c>
      <c r="C2593">
        <v>17</v>
      </c>
      <c r="D2593" t="s">
        <v>47</v>
      </c>
      <c r="E2593" t="s">
        <v>34</v>
      </c>
      <c r="F2593" t="s">
        <v>264</v>
      </c>
      <c r="G2593">
        <v>62</v>
      </c>
      <c r="H2593">
        <v>65</v>
      </c>
      <c r="I2593">
        <v>58</v>
      </c>
      <c r="J2593" t="s">
        <v>36</v>
      </c>
      <c r="K2593" t="s">
        <v>65</v>
      </c>
      <c r="L2593" t="s">
        <v>37</v>
      </c>
      <c r="M2593" t="s">
        <v>227</v>
      </c>
      <c r="N2593" t="s">
        <v>141</v>
      </c>
      <c r="O2593" t="s">
        <v>227</v>
      </c>
      <c r="P2593" t="s">
        <v>101</v>
      </c>
      <c r="Q2593">
        <v>214</v>
      </c>
      <c r="R2593" t="s">
        <v>354</v>
      </c>
      <c r="S2593" t="s">
        <v>1377</v>
      </c>
      <c r="T2593" t="s">
        <v>26</v>
      </c>
    </row>
    <row r="2594" spans="1:20" x14ac:dyDescent="0.3">
      <c r="A2594" t="s">
        <v>20</v>
      </c>
      <c r="B2594" s="1">
        <v>43618</v>
      </c>
      <c r="C2594">
        <v>2</v>
      </c>
      <c r="D2594" t="s">
        <v>118</v>
      </c>
      <c r="E2594" t="s">
        <v>108</v>
      </c>
      <c r="F2594" t="s">
        <v>118</v>
      </c>
      <c r="G2594">
        <v>92</v>
      </c>
      <c r="H2594">
        <v>92</v>
      </c>
      <c r="I2594">
        <v>86</v>
      </c>
      <c r="J2594" t="s">
        <v>119</v>
      </c>
      <c r="K2594" t="s">
        <v>65</v>
      </c>
      <c r="L2594" t="s">
        <v>81</v>
      </c>
      <c r="M2594" t="s">
        <v>330</v>
      </c>
      <c r="N2594" t="s">
        <v>276</v>
      </c>
      <c r="O2594" t="s">
        <v>312</v>
      </c>
      <c r="P2594" t="s">
        <v>138</v>
      </c>
      <c r="Q2594">
        <v>300</v>
      </c>
      <c r="R2594" t="s">
        <v>104</v>
      </c>
      <c r="S2594" t="e" vm="4">
        <f>_FV(-2,"92")</f>
        <v>#VALUE!</v>
      </c>
      <c r="T2594" t="s">
        <v>104</v>
      </c>
    </row>
    <row r="2595" spans="1:20" x14ac:dyDescent="0.3">
      <c r="A2595" t="s">
        <v>20</v>
      </c>
      <c r="B2595" s="1">
        <v>43618</v>
      </c>
      <c r="C2595">
        <v>4</v>
      </c>
      <c r="D2595" t="s">
        <v>88</v>
      </c>
      <c r="E2595" t="s">
        <v>118</v>
      </c>
      <c r="F2595" t="s">
        <v>88</v>
      </c>
      <c r="G2595">
        <v>94</v>
      </c>
      <c r="H2595">
        <v>94</v>
      </c>
      <c r="I2595">
        <v>93</v>
      </c>
      <c r="J2595" t="s">
        <v>109</v>
      </c>
      <c r="K2595" t="s">
        <v>109</v>
      </c>
      <c r="L2595" t="s">
        <v>65</v>
      </c>
      <c r="M2595" t="s">
        <v>311</v>
      </c>
      <c r="N2595" t="s">
        <v>306</v>
      </c>
      <c r="O2595" t="s">
        <v>315</v>
      </c>
      <c r="P2595" t="s">
        <v>70</v>
      </c>
      <c r="Q2595">
        <v>223</v>
      </c>
      <c r="R2595" t="s">
        <v>176</v>
      </c>
      <c r="S2595" t="e" vm="76">
        <f>_FV(-1,"61")</f>
        <v>#VALUE!</v>
      </c>
      <c r="T2595" t="s">
        <v>127</v>
      </c>
    </row>
    <row r="2596" spans="1:20" x14ac:dyDescent="0.3">
      <c r="A2596" t="s">
        <v>20</v>
      </c>
      <c r="B2596" s="1">
        <v>43618</v>
      </c>
      <c r="C2596">
        <v>5</v>
      </c>
      <c r="D2596" t="s">
        <v>62</v>
      </c>
      <c r="E2596" t="s">
        <v>118</v>
      </c>
      <c r="F2596" t="s">
        <v>62</v>
      </c>
      <c r="G2596">
        <v>94</v>
      </c>
      <c r="H2596">
        <v>94</v>
      </c>
      <c r="I2596">
        <v>94</v>
      </c>
      <c r="J2596" t="s">
        <v>73</v>
      </c>
      <c r="K2596" t="s">
        <v>80</v>
      </c>
      <c r="L2596" t="s">
        <v>65</v>
      </c>
      <c r="M2596" t="s">
        <v>90</v>
      </c>
      <c r="N2596" t="s">
        <v>311</v>
      </c>
      <c r="O2596" t="s">
        <v>29</v>
      </c>
      <c r="P2596" t="s">
        <v>105</v>
      </c>
      <c r="Q2596">
        <v>63</v>
      </c>
      <c r="R2596" t="s">
        <v>128</v>
      </c>
      <c r="S2596" t="e" vm="93">
        <f>_FV(-1,"64")</f>
        <v>#VALUE!</v>
      </c>
      <c r="T2596" t="s">
        <v>54</v>
      </c>
    </row>
    <row r="2597" spans="1:20" x14ac:dyDescent="0.3">
      <c r="A2597" t="s">
        <v>20</v>
      </c>
      <c r="B2597" s="1">
        <v>43618</v>
      </c>
      <c r="C2597">
        <v>16</v>
      </c>
      <c r="D2597" t="s">
        <v>392</v>
      </c>
      <c r="E2597" t="s">
        <v>392</v>
      </c>
      <c r="F2597" t="s">
        <v>200</v>
      </c>
      <c r="G2597">
        <v>64</v>
      </c>
      <c r="H2597">
        <v>68</v>
      </c>
      <c r="I2597">
        <v>61</v>
      </c>
      <c r="J2597" t="s">
        <v>99</v>
      </c>
      <c r="K2597" t="s">
        <v>73</v>
      </c>
      <c r="L2597" t="s">
        <v>377</v>
      </c>
      <c r="M2597" t="s">
        <v>141</v>
      </c>
      <c r="N2597" t="s">
        <v>23</v>
      </c>
      <c r="O2597" t="s">
        <v>122</v>
      </c>
      <c r="P2597" t="s">
        <v>127</v>
      </c>
      <c r="Q2597">
        <v>183</v>
      </c>
      <c r="R2597" t="s">
        <v>358</v>
      </c>
      <c r="S2597" t="s">
        <v>1687</v>
      </c>
      <c r="T2597" t="s">
        <v>26</v>
      </c>
    </row>
    <row r="2598" spans="1:20" x14ac:dyDescent="0.3">
      <c r="A2598" t="s">
        <v>20</v>
      </c>
      <c r="B2598" s="1">
        <v>43618</v>
      </c>
      <c r="C2598">
        <v>22</v>
      </c>
      <c r="D2598" t="s">
        <v>57</v>
      </c>
      <c r="E2598" t="s">
        <v>215</v>
      </c>
      <c r="F2598" t="s">
        <v>204</v>
      </c>
      <c r="G2598">
        <v>74</v>
      </c>
      <c r="H2598">
        <v>76</v>
      </c>
      <c r="I2598">
        <v>69</v>
      </c>
      <c r="J2598" t="s">
        <v>109</v>
      </c>
      <c r="K2598" t="s">
        <v>22</v>
      </c>
      <c r="L2598" t="s">
        <v>89</v>
      </c>
      <c r="M2598" t="s">
        <v>132</v>
      </c>
      <c r="N2598" t="s">
        <v>132</v>
      </c>
      <c r="O2598" t="s">
        <v>298</v>
      </c>
      <c r="P2598" t="s">
        <v>173</v>
      </c>
      <c r="Q2598">
        <v>218</v>
      </c>
      <c r="R2598" t="s">
        <v>280</v>
      </c>
      <c r="S2598" t="s">
        <v>1688</v>
      </c>
      <c r="T2598" t="s">
        <v>26</v>
      </c>
    </row>
    <row r="2599" spans="1:20" x14ac:dyDescent="0.3">
      <c r="A2599" t="s">
        <v>20</v>
      </c>
      <c r="B2599" s="1">
        <v>43618</v>
      </c>
      <c r="C2599">
        <v>21</v>
      </c>
      <c r="D2599" t="s">
        <v>215</v>
      </c>
      <c r="E2599" t="s">
        <v>342</v>
      </c>
      <c r="F2599" t="s">
        <v>215</v>
      </c>
      <c r="G2599">
        <v>69</v>
      </c>
      <c r="H2599">
        <v>72</v>
      </c>
      <c r="I2599">
        <v>64</v>
      </c>
      <c r="J2599" t="s">
        <v>89</v>
      </c>
      <c r="K2599" t="s">
        <v>109</v>
      </c>
      <c r="L2599" t="s">
        <v>345</v>
      </c>
      <c r="M2599" t="s">
        <v>59</v>
      </c>
      <c r="N2599" t="s">
        <v>59</v>
      </c>
      <c r="O2599" t="s">
        <v>131</v>
      </c>
      <c r="P2599" t="s">
        <v>24</v>
      </c>
      <c r="Q2599">
        <v>222</v>
      </c>
      <c r="R2599" t="s">
        <v>217</v>
      </c>
      <c r="S2599" t="s">
        <v>1689</v>
      </c>
      <c r="T2599" t="s">
        <v>26</v>
      </c>
    </row>
    <row r="2600" spans="1:20" x14ac:dyDescent="0.3">
      <c r="A2600" t="s">
        <v>20</v>
      </c>
      <c r="B2600" s="1">
        <v>43618</v>
      </c>
      <c r="C2600">
        <v>20</v>
      </c>
      <c r="D2600" t="s">
        <v>342</v>
      </c>
      <c r="E2600" t="s">
        <v>220</v>
      </c>
      <c r="F2600" t="s">
        <v>342</v>
      </c>
      <c r="G2600">
        <v>64</v>
      </c>
      <c r="H2600">
        <v>66</v>
      </c>
      <c r="I2600">
        <v>59</v>
      </c>
      <c r="J2600" t="s">
        <v>345</v>
      </c>
      <c r="K2600" t="s">
        <v>81</v>
      </c>
      <c r="L2600" t="s">
        <v>373</v>
      </c>
      <c r="M2600" t="s">
        <v>52</v>
      </c>
      <c r="N2600" t="s">
        <v>59</v>
      </c>
      <c r="O2600" t="s">
        <v>51</v>
      </c>
      <c r="P2600" t="s">
        <v>104</v>
      </c>
      <c r="Q2600">
        <v>212</v>
      </c>
      <c r="R2600" t="s">
        <v>217</v>
      </c>
      <c r="S2600" t="s">
        <v>1690</v>
      </c>
      <c r="T2600" t="s">
        <v>26</v>
      </c>
    </row>
    <row r="2601" spans="1:20" x14ac:dyDescent="0.3">
      <c r="A2601" t="s">
        <v>20</v>
      </c>
      <c r="B2601" s="1">
        <v>43618</v>
      </c>
      <c r="C2601">
        <v>23</v>
      </c>
      <c r="D2601" t="s">
        <v>157</v>
      </c>
      <c r="E2601" t="s">
        <v>261</v>
      </c>
      <c r="F2601" t="s">
        <v>157</v>
      </c>
      <c r="G2601">
        <v>88</v>
      </c>
      <c r="H2601">
        <v>88</v>
      </c>
      <c r="I2601">
        <v>72</v>
      </c>
      <c r="J2601" t="s">
        <v>63</v>
      </c>
      <c r="K2601" t="s">
        <v>63</v>
      </c>
      <c r="L2601" t="s">
        <v>49</v>
      </c>
      <c r="M2601" t="s">
        <v>150</v>
      </c>
      <c r="N2601" t="s">
        <v>137</v>
      </c>
      <c r="O2601" t="s">
        <v>132</v>
      </c>
      <c r="P2601" t="s">
        <v>176</v>
      </c>
      <c r="Q2601">
        <v>193</v>
      </c>
      <c r="R2601" t="s">
        <v>41</v>
      </c>
      <c r="S2601" t="e" vm="9">
        <f>_FV(-2,"70")</f>
        <v>#VALUE!</v>
      </c>
      <c r="T2601" t="s">
        <v>174</v>
      </c>
    </row>
    <row r="2602" spans="1:20" x14ac:dyDescent="0.3">
      <c r="A2602" t="s">
        <v>20</v>
      </c>
      <c r="B2602" s="1">
        <v>43618</v>
      </c>
      <c r="C2602">
        <v>15</v>
      </c>
      <c r="D2602" t="s">
        <v>220</v>
      </c>
      <c r="E2602" t="s">
        <v>220</v>
      </c>
      <c r="F2602" t="s">
        <v>250</v>
      </c>
      <c r="G2602">
        <v>66</v>
      </c>
      <c r="H2602">
        <v>71</v>
      </c>
      <c r="I2602">
        <v>64</v>
      </c>
      <c r="J2602" t="s">
        <v>65</v>
      </c>
      <c r="K2602" t="s">
        <v>63</v>
      </c>
      <c r="L2602" t="s">
        <v>345</v>
      </c>
      <c r="M2602" t="s">
        <v>23</v>
      </c>
      <c r="N2602" t="s">
        <v>276</v>
      </c>
      <c r="O2602" t="s">
        <v>23</v>
      </c>
      <c r="P2602" t="s">
        <v>134</v>
      </c>
      <c r="Q2602">
        <v>195</v>
      </c>
      <c r="R2602" t="s">
        <v>237</v>
      </c>
      <c r="S2602" t="s">
        <v>1691</v>
      </c>
      <c r="T2602" t="s">
        <v>26</v>
      </c>
    </row>
    <row r="2603" spans="1:20" x14ac:dyDescent="0.3">
      <c r="A2603" t="s">
        <v>20</v>
      </c>
      <c r="B2603" s="1">
        <v>43618</v>
      </c>
      <c r="C2603">
        <v>7</v>
      </c>
      <c r="D2603" t="s">
        <v>119</v>
      </c>
      <c r="E2603" t="s">
        <v>136</v>
      </c>
      <c r="F2603" t="s">
        <v>119</v>
      </c>
      <c r="G2603">
        <v>94</v>
      </c>
      <c r="H2603">
        <v>95</v>
      </c>
      <c r="I2603">
        <v>94</v>
      </c>
      <c r="J2603" t="s">
        <v>345</v>
      </c>
      <c r="K2603" t="s">
        <v>28</v>
      </c>
      <c r="L2603" t="s">
        <v>345</v>
      </c>
      <c r="M2603" t="s">
        <v>96</v>
      </c>
      <c r="N2603" t="s">
        <v>142</v>
      </c>
      <c r="O2603" t="s">
        <v>231</v>
      </c>
      <c r="P2603" t="s">
        <v>70</v>
      </c>
      <c r="Q2603">
        <v>101</v>
      </c>
      <c r="R2603" t="s">
        <v>160</v>
      </c>
      <c r="S2603" t="e" vm="20">
        <f>_FV(0,"01")</f>
        <v>#VALUE!</v>
      </c>
      <c r="T2603" t="s">
        <v>368</v>
      </c>
    </row>
    <row r="2604" spans="1:20" x14ac:dyDescent="0.3">
      <c r="A2604" t="s">
        <v>20</v>
      </c>
      <c r="B2604" s="1">
        <v>43618</v>
      </c>
      <c r="C2604">
        <v>9</v>
      </c>
      <c r="D2604" t="s">
        <v>73</v>
      </c>
      <c r="E2604" t="s">
        <v>109</v>
      </c>
      <c r="F2604" t="s">
        <v>119</v>
      </c>
      <c r="G2604">
        <v>95</v>
      </c>
      <c r="H2604">
        <v>95</v>
      </c>
      <c r="I2604">
        <v>95</v>
      </c>
      <c r="J2604" t="s">
        <v>49</v>
      </c>
      <c r="K2604" t="s">
        <v>89</v>
      </c>
      <c r="L2604" t="s">
        <v>345</v>
      </c>
      <c r="M2604" t="s">
        <v>96</v>
      </c>
      <c r="N2604" t="s">
        <v>96</v>
      </c>
      <c r="O2604" t="s">
        <v>137</v>
      </c>
      <c r="P2604" t="s">
        <v>105</v>
      </c>
      <c r="Q2604">
        <v>113</v>
      </c>
      <c r="R2604" t="s">
        <v>30</v>
      </c>
      <c r="S2604" t="e" vm="28">
        <f>_FV(-1,"52")</f>
        <v>#VALUE!</v>
      </c>
      <c r="T2604" t="s">
        <v>77</v>
      </c>
    </row>
    <row r="2605" spans="1:20" x14ac:dyDescent="0.3">
      <c r="A2605" t="s">
        <v>20</v>
      </c>
      <c r="B2605" s="1">
        <v>43618</v>
      </c>
      <c r="C2605">
        <v>14</v>
      </c>
      <c r="D2605" t="s">
        <v>247</v>
      </c>
      <c r="E2605" t="s">
        <v>243</v>
      </c>
      <c r="F2605" t="s">
        <v>196</v>
      </c>
      <c r="G2605">
        <v>71</v>
      </c>
      <c r="H2605">
        <v>78</v>
      </c>
      <c r="I2605">
        <v>70</v>
      </c>
      <c r="J2605" t="s">
        <v>65</v>
      </c>
      <c r="K2605" t="s">
        <v>22</v>
      </c>
      <c r="L2605" t="s">
        <v>100</v>
      </c>
      <c r="M2605" t="s">
        <v>276</v>
      </c>
      <c r="N2605" t="s">
        <v>308</v>
      </c>
      <c r="O2605" t="s">
        <v>276</v>
      </c>
      <c r="P2605" t="s">
        <v>174</v>
      </c>
      <c r="Q2605">
        <v>74</v>
      </c>
      <c r="R2605" t="s">
        <v>154</v>
      </c>
      <c r="S2605" t="s">
        <v>1692</v>
      </c>
      <c r="T2605" t="s">
        <v>26</v>
      </c>
    </row>
    <row r="2606" spans="1:20" x14ac:dyDescent="0.3">
      <c r="A2606" t="s">
        <v>20</v>
      </c>
      <c r="B2606" s="1">
        <v>43618</v>
      </c>
      <c r="C2606">
        <v>6</v>
      </c>
      <c r="D2606" t="s">
        <v>63</v>
      </c>
      <c r="E2606" t="s">
        <v>88</v>
      </c>
      <c r="F2606" t="s">
        <v>80</v>
      </c>
      <c r="G2606">
        <v>94</v>
      </c>
      <c r="H2606">
        <v>94</v>
      </c>
      <c r="I2606">
        <v>94</v>
      </c>
      <c r="J2606" t="s">
        <v>100</v>
      </c>
      <c r="K2606" t="s">
        <v>109</v>
      </c>
      <c r="L2606" t="s">
        <v>89</v>
      </c>
      <c r="M2606" t="s">
        <v>150</v>
      </c>
      <c r="N2606" t="s">
        <v>90</v>
      </c>
      <c r="O2606" t="s">
        <v>150</v>
      </c>
      <c r="P2606" t="s">
        <v>97</v>
      </c>
      <c r="Q2606">
        <v>71</v>
      </c>
      <c r="R2606" t="s">
        <v>151</v>
      </c>
      <c r="S2606" t="e" vm="88">
        <f>_FV(0,"76")</f>
        <v>#VALUE!</v>
      </c>
      <c r="T2606" t="s">
        <v>1317</v>
      </c>
    </row>
    <row r="2607" spans="1:20" x14ac:dyDescent="0.3">
      <c r="A2607" t="s">
        <v>20</v>
      </c>
      <c r="B2607" s="1">
        <v>43618</v>
      </c>
      <c r="C2607">
        <v>8</v>
      </c>
      <c r="D2607" t="s">
        <v>65</v>
      </c>
      <c r="E2607" t="s">
        <v>65</v>
      </c>
      <c r="F2607" t="s">
        <v>64</v>
      </c>
      <c r="G2607">
        <v>95</v>
      </c>
      <c r="H2607">
        <v>95</v>
      </c>
      <c r="I2607">
        <v>94</v>
      </c>
      <c r="J2607" t="s">
        <v>36</v>
      </c>
      <c r="K2607" t="s">
        <v>36</v>
      </c>
      <c r="L2607" t="s">
        <v>361</v>
      </c>
      <c r="M2607" t="s">
        <v>82</v>
      </c>
      <c r="N2607" t="s">
        <v>96</v>
      </c>
      <c r="O2607" t="s">
        <v>150</v>
      </c>
      <c r="P2607" t="s">
        <v>67</v>
      </c>
      <c r="Q2607">
        <v>101</v>
      </c>
      <c r="R2607" t="s">
        <v>173</v>
      </c>
      <c r="S2607" t="e" vm="59">
        <f>_FV(-1,"35")</f>
        <v>#VALUE!</v>
      </c>
      <c r="T2607" t="s">
        <v>26</v>
      </c>
    </row>
    <row r="2608" spans="1:20" x14ac:dyDescent="0.3">
      <c r="A2608" t="s">
        <v>20</v>
      </c>
      <c r="B2608" s="1">
        <v>43618</v>
      </c>
      <c r="C2608">
        <v>13</v>
      </c>
      <c r="D2608" t="s">
        <v>206</v>
      </c>
      <c r="E2608" t="s">
        <v>281</v>
      </c>
      <c r="F2608" t="s">
        <v>233</v>
      </c>
      <c r="G2608">
        <v>77</v>
      </c>
      <c r="H2608">
        <v>89</v>
      </c>
      <c r="I2608">
        <v>74</v>
      </c>
      <c r="J2608" t="s">
        <v>73</v>
      </c>
      <c r="K2608" t="s">
        <v>121</v>
      </c>
      <c r="L2608" t="s">
        <v>81</v>
      </c>
      <c r="M2608" t="s">
        <v>308</v>
      </c>
      <c r="N2608" t="s">
        <v>308</v>
      </c>
      <c r="O2608" t="s">
        <v>330</v>
      </c>
      <c r="P2608" t="s">
        <v>97</v>
      </c>
      <c r="Q2608">
        <v>171</v>
      </c>
      <c r="R2608" t="s">
        <v>154</v>
      </c>
      <c r="S2608" t="s">
        <v>1693</v>
      </c>
      <c r="T2608" t="s">
        <v>26</v>
      </c>
    </row>
    <row r="2609" spans="1:20" x14ac:dyDescent="0.3">
      <c r="A2609" t="s">
        <v>20</v>
      </c>
      <c r="B2609" s="1">
        <v>43618</v>
      </c>
      <c r="C2609">
        <v>10</v>
      </c>
      <c r="D2609" t="s">
        <v>87</v>
      </c>
      <c r="E2609" t="s">
        <v>87</v>
      </c>
      <c r="F2609" t="s">
        <v>73</v>
      </c>
      <c r="G2609">
        <v>95</v>
      </c>
      <c r="H2609">
        <v>95</v>
      </c>
      <c r="I2609">
        <v>95</v>
      </c>
      <c r="J2609" t="s">
        <v>81</v>
      </c>
      <c r="K2609" t="s">
        <v>81</v>
      </c>
      <c r="L2609" t="s">
        <v>49</v>
      </c>
      <c r="M2609" t="s">
        <v>188</v>
      </c>
      <c r="N2609" t="s">
        <v>91</v>
      </c>
      <c r="O2609" t="s">
        <v>96</v>
      </c>
      <c r="P2609" t="s">
        <v>174</v>
      </c>
      <c r="Q2609">
        <v>170</v>
      </c>
      <c r="R2609" t="s">
        <v>86</v>
      </c>
      <c r="S2609" t="s">
        <v>1694</v>
      </c>
      <c r="T2609" t="s">
        <v>127</v>
      </c>
    </row>
    <row r="2610" spans="1:20" x14ac:dyDescent="0.3">
      <c r="A2610" t="s">
        <v>20</v>
      </c>
      <c r="B2610" s="1">
        <v>43618</v>
      </c>
      <c r="C2610">
        <v>12</v>
      </c>
      <c r="D2610" t="s">
        <v>236</v>
      </c>
      <c r="E2610" t="s">
        <v>236</v>
      </c>
      <c r="F2610" t="s">
        <v>22</v>
      </c>
      <c r="G2610">
        <v>89</v>
      </c>
      <c r="H2610">
        <v>95</v>
      </c>
      <c r="I2610">
        <v>89</v>
      </c>
      <c r="J2610" t="s">
        <v>88</v>
      </c>
      <c r="K2610" t="s">
        <v>88</v>
      </c>
      <c r="L2610" t="s">
        <v>28</v>
      </c>
      <c r="M2610" t="s">
        <v>330</v>
      </c>
      <c r="N2610" t="s">
        <v>276</v>
      </c>
      <c r="O2610" t="s">
        <v>244</v>
      </c>
      <c r="P2610" t="s">
        <v>268</v>
      </c>
      <c r="Q2610">
        <v>110</v>
      </c>
      <c r="R2610" t="s">
        <v>104</v>
      </c>
      <c r="S2610" t="s">
        <v>1695</v>
      </c>
      <c r="T2610" t="s">
        <v>26</v>
      </c>
    </row>
    <row r="2611" spans="1:20" x14ac:dyDescent="0.3">
      <c r="A2611" t="s">
        <v>20</v>
      </c>
      <c r="B2611" s="1">
        <v>43618</v>
      </c>
      <c r="C2611">
        <v>11</v>
      </c>
      <c r="D2611" t="s">
        <v>79</v>
      </c>
      <c r="E2611" t="s">
        <v>58</v>
      </c>
      <c r="F2611" t="s">
        <v>109</v>
      </c>
      <c r="G2611">
        <v>95</v>
      </c>
      <c r="H2611">
        <v>95</v>
      </c>
      <c r="I2611">
        <v>95</v>
      </c>
      <c r="J2611" t="s">
        <v>119</v>
      </c>
      <c r="K2611" t="s">
        <v>65</v>
      </c>
      <c r="L2611" t="s">
        <v>89</v>
      </c>
      <c r="M2611" t="s">
        <v>244</v>
      </c>
      <c r="N2611" t="s">
        <v>244</v>
      </c>
      <c r="O2611" t="s">
        <v>328</v>
      </c>
      <c r="P2611" t="s">
        <v>70</v>
      </c>
      <c r="Q2611">
        <v>133</v>
      </c>
      <c r="R2611" t="s">
        <v>112</v>
      </c>
      <c r="S2611" t="s">
        <v>1696</v>
      </c>
      <c r="T2611" t="s">
        <v>115</v>
      </c>
    </row>
    <row r="2612" spans="1:20" x14ac:dyDescent="0.3">
      <c r="A2612" t="s">
        <v>20</v>
      </c>
      <c r="B2612" s="1">
        <v>43619</v>
      </c>
      <c r="C2612">
        <v>23</v>
      </c>
      <c r="D2612" t="s">
        <v>356</v>
      </c>
      <c r="E2612" t="s">
        <v>236</v>
      </c>
      <c r="F2612" t="s">
        <v>157</v>
      </c>
      <c r="G2612">
        <v>84</v>
      </c>
      <c r="H2612">
        <v>86</v>
      </c>
      <c r="I2612">
        <v>78</v>
      </c>
      <c r="J2612" t="s">
        <v>81</v>
      </c>
      <c r="K2612" t="s">
        <v>73</v>
      </c>
      <c r="L2612" t="s">
        <v>345</v>
      </c>
      <c r="M2612" t="s">
        <v>353</v>
      </c>
      <c r="N2612" t="s">
        <v>282</v>
      </c>
      <c r="O2612" t="s">
        <v>306</v>
      </c>
      <c r="P2612" t="s">
        <v>111</v>
      </c>
      <c r="Q2612">
        <v>205</v>
      </c>
      <c r="R2612" t="s">
        <v>68</v>
      </c>
      <c r="S2612" t="e" vm="91">
        <f>_FV(-1,"09")</f>
        <v>#VALUE!</v>
      </c>
      <c r="T2612" t="s">
        <v>26</v>
      </c>
    </row>
    <row r="2613" spans="1:20" x14ac:dyDescent="0.3">
      <c r="A2613" t="s">
        <v>20</v>
      </c>
      <c r="B2613" s="1">
        <v>43619</v>
      </c>
      <c r="C2613">
        <v>22</v>
      </c>
      <c r="D2613" t="s">
        <v>157</v>
      </c>
      <c r="E2613" t="s">
        <v>333</v>
      </c>
      <c r="F2613" t="s">
        <v>157</v>
      </c>
      <c r="G2613">
        <v>86</v>
      </c>
      <c r="H2613">
        <v>86</v>
      </c>
      <c r="I2613">
        <v>80</v>
      </c>
      <c r="J2613" t="s">
        <v>65</v>
      </c>
      <c r="K2613" t="s">
        <v>65</v>
      </c>
      <c r="L2613" t="s">
        <v>361</v>
      </c>
      <c r="M2613" t="s">
        <v>306</v>
      </c>
      <c r="N2613" t="s">
        <v>306</v>
      </c>
      <c r="O2613" t="s">
        <v>244</v>
      </c>
      <c r="P2613" t="s">
        <v>70</v>
      </c>
      <c r="Q2613">
        <v>192</v>
      </c>
      <c r="R2613" t="s">
        <v>84</v>
      </c>
      <c r="S2613" s="2">
        <v>9990</v>
      </c>
      <c r="T2613" t="s">
        <v>270</v>
      </c>
    </row>
    <row r="2614" spans="1:20" x14ac:dyDescent="0.3">
      <c r="A2614" t="s">
        <v>20</v>
      </c>
      <c r="B2614" s="1">
        <v>43619</v>
      </c>
      <c r="C2614">
        <v>16</v>
      </c>
      <c r="D2614" t="s">
        <v>214</v>
      </c>
      <c r="E2614" t="s">
        <v>297</v>
      </c>
      <c r="F2614" t="s">
        <v>201</v>
      </c>
      <c r="G2614">
        <v>60</v>
      </c>
      <c r="H2614">
        <v>68</v>
      </c>
      <c r="I2614">
        <v>59</v>
      </c>
      <c r="J2614" t="s">
        <v>361</v>
      </c>
      <c r="K2614" t="s">
        <v>22</v>
      </c>
      <c r="L2614" t="s">
        <v>44</v>
      </c>
      <c r="M2614" t="s">
        <v>283</v>
      </c>
      <c r="N2614" t="s">
        <v>493</v>
      </c>
      <c r="O2614" t="s">
        <v>283</v>
      </c>
      <c r="P2614" t="s">
        <v>112</v>
      </c>
      <c r="Q2614">
        <v>229</v>
      </c>
      <c r="R2614" t="s">
        <v>419</v>
      </c>
      <c r="S2614" t="s">
        <v>1460</v>
      </c>
      <c r="T2614" t="s">
        <v>26</v>
      </c>
    </row>
    <row r="2615" spans="1:20" x14ac:dyDescent="0.3">
      <c r="A2615" t="s">
        <v>20</v>
      </c>
      <c r="B2615" s="1">
        <v>43619</v>
      </c>
      <c r="C2615">
        <v>21</v>
      </c>
      <c r="D2615" t="s">
        <v>333</v>
      </c>
      <c r="E2615" t="s">
        <v>256</v>
      </c>
      <c r="F2615" t="s">
        <v>333</v>
      </c>
      <c r="G2615">
        <v>81</v>
      </c>
      <c r="H2615">
        <v>82</v>
      </c>
      <c r="I2615">
        <v>71</v>
      </c>
      <c r="J2615" t="s">
        <v>49</v>
      </c>
      <c r="K2615" t="s">
        <v>80</v>
      </c>
      <c r="L2615" t="s">
        <v>49</v>
      </c>
      <c r="M2615" t="s">
        <v>315</v>
      </c>
      <c r="N2615" t="s">
        <v>315</v>
      </c>
      <c r="O2615" t="s">
        <v>141</v>
      </c>
      <c r="P2615" t="s">
        <v>86</v>
      </c>
      <c r="Q2615">
        <v>259</v>
      </c>
      <c r="R2615" t="s">
        <v>84</v>
      </c>
      <c r="S2615" t="s">
        <v>1697</v>
      </c>
      <c r="T2615" t="s">
        <v>26</v>
      </c>
    </row>
    <row r="2616" spans="1:20" x14ac:dyDescent="0.3">
      <c r="A2616" t="s">
        <v>20</v>
      </c>
      <c r="B2616" s="1">
        <v>43619</v>
      </c>
      <c r="C2616">
        <v>13</v>
      </c>
      <c r="D2616" t="s">
        <v>247</v>
      </c>
      <c r="E2616" t="s">
        <v>205</v>
      </c>
      <c r="F2616" t="s">
        <v>185</v>
      </c>
      <c r="G2616">
        <v>74</v>
      </c>
      <c r="H2616">
        <v>79</v>
      </c>
      <c r="I2616">
        <v>70</v>
      </c>
      <c r="J2616" t="s">
        <v>22</v>
      </c>
      <c r="K2616" t="s">
        <v>88</v>
      </c>
      <c r="L2616" t="s">
        <v>28</v>
      </c>
      <c r="M2616" t="s">
        <v>447</v>
      </c>
      <c r="N2616" t="s">
        <v>451</v>
      </c>
      <c r="O2616" t="s">
        <v>605</v>
      </c>
      <c r="P2616" t="s">
        <v>134</v>
      </c>
      <c r="Q2616">
        <v>194</v>
      </c>
      <c r="R2616" t="s">
        <v>364</v>
      </c>
      <c r="S2616" t="s">
        <v>1698</v>
      </c>
      <c r="T2616" t="s">
        <v>26</v>
      </c>
    </row>
    <row r="2617" spans="1:20" x14ac:dyDescent="0.3">
      <c r="A2617" t="s">
        <v>20</v>
      </c>
      <c r="B2617" s="1">
        <v>43619</v>
      </c>
      <c r="C2617">
        <v>17</v>
      </c>
      <c r="D2617" t="s">
        <v>297</v>
      </c>
      <c r="E2617" t="s">
        <v>1360</v>
      </c>
      <c r="F2617" t="s">
        <v>47</v>
      </c>
      <c r="G2617">
        <v>56</v>
      </c>
      <c r="H2617">
        <v>61</v>
      </c>
      <c r="I2617">
        <v>54</v>
      </c>
      <c r="J2617" t="s">
        <v>373</v>
      </c>
      <c r="K2617" t="s">
        <v>100</v>
      </c>
      <c r="L2617" t="s">
        <v>368</v>
      </c>
      <c r="M2617" t="s">
        <v>245</v>
      </c>
      <c r="N2617" t="s">
        <v>283</v>
      </c>
      <c r="O2617" t="s">
        <v>245</v>
      </c>
      <c r="P2617" t="s">
        <v>24</v>
      </c>
      <c r="Q2617">
        <v>212</v>
      </c>
      <c r="R2617" t="s">
        <v>212</v>
      </c>
      <c r="S2617" t="s">
        <v>1699</v>
      </c>
      <c r="T2617" t="s">
        <v>26</v>
      </c>
    </row>
    <row r="2618" spans="1:20" x14ac:dyDescent="0.3">
      <c r="A2618" t="s">
        <v>20</v>
      </c>
      <c r="B2618" s="1">
        <v>43619</v>
      </c>
      <c r="C2618">
        <v>20</v>
      </c>
      <c r="D2618" t="s">
        <v>281</v>
      </c>
      <c r="E2618" t="s">
        <v>57</v>
      </c>
      <c r="F2618" t="s">
        <v>281</v>
      </c>
      <c r="G2618">
        <v>71</v>
      </c>
      <c r="H2618">
        <v>71</v>
      </c>
      <c r="I2618">
        <v>65</v>
      </c>
      <c r="J2618" t="s">
        <v>163</v>
      </c>
      <c r="K2618" t="s">
        <v>49</v>
      </c>
      <c r="L2618" t="s">
        <v>292</v>
      </c>
      <c r="M2618" t="s">
        <v>141</v>
      </c>
      <c r="N2618" t="s">
        <v>188</v>
      </c>
      <c r="O2618" t="s">
        <v>122</v>
      </c>
      <c r="P2618" t="s">
        <v>124</v>
      </c>
      <c r="Q2618">
        <v>303</v>
      </c>
      <c r="R2618" t="s">
        <v>116</v>
      </c>
      <c r="S2618" t="s">
        <v>1700</v>
      </c>
      <c r="T2618" t="s">
        <v>26</v>
      </c>
    </row>
    <row r="2619" spans="1:20" x14ac:dyDescent="0.3">
      <c r="A2619" t="s">
        <v>20</v>
      </c>
      <c r="B2619" s="1">
        <v>43619</v>
      </c>
      <c r="C2619">
        <v>19</v>
      </c>
      <c r="D2619" t="s">
        <v>57</v>
      </c>
      <c r="E2619" t="s">
        <v>57</v>
      </c>
      <c r="F2619" t="s">
        <v>195</v>
      </c>
      <c r="G2619">
        <v>69</v>
      </c>
      <c r="H2619">
        <v>76</v>
      </c>
      <c r="I2619">
        <v>67</v>
      </c>
      <c r="J2619" t="s">
        <v>345</v>
      </c>
      <c r="K2619" t="s">
        <v>64</v>
      </c>
      <c r="L2619" t="s">
        <v>377</v>
      </c>
      <c r="M2619" t="s">
        <v>328</v>
      </c>
      <c r="N2619" t="s">
        <v>244</v>
      </c>
      <c r="O2619" t="s">
        <v>90</v>
      </c>
      <c r="P2619" t="s">
        <v>83</v>
      </c>
      <c r="Q2619">
        <v>302</v>
      </c>
      <c r="R2619" t="s">
        <v>1701</v>
      </c>
      <c r="S2619" t="s">
        <v>1702</v>
      </c>
      <c r="T2619" t="s">
        <v>26</v>
      </c>
    </row>
    <row r="2620" spans="1:20" x14ac:dyDescent="0.3">
      <c r="A2620" t="s">
        <v>20</v>
      </c>
      <c r="B2620" s="1">
        <v>43619</v>
      </c>
      <c r="C2620">
        <v>18</v>
      </c>
      <c r="D2620" t="s">
        <v>202</v>
      </c>
      <c r="E2620" t="s">
        <v>1360</v>
      </c>
      <c r="F2620" t="s">
        <v>285</v>
      </c>
      <c r="G2620">
        <v>76</v>
      </c>
      <c r="H2620">
        <v>77</v>
      </c>
      <c r="I2620">
        <v>56</v>
      </c>
      <c r="J2620" t="s">
        <v>100</v>
      </c>
      <c r="K2620" t="s">
        <v>136</v>
      </c>
      <c r="L2620" t="s">
        <v>292</v>
      </c>
      <c r="M2620" t="s">
        <v>244</v>
      </c>
      <c r="N2620" t="s">
        <v>311</v>
      </c>
      <c r="O2620" t="s">
        <v>244</v>
      </c>
      <c r="P2620" t="s">
        <v>262</v>
      </c>
      <c r="Q2620">
        <v>301</v>
      </c>
      <c r="R2620" t="s">
        <v>1701</v>
      </c>
      <c r="S2620" t="s">
        <v>1703</v>
      </c>
      <c r="T2620" t="s">
        <v>26</v>
      </c>
    </row>
    <row r="2621" spans="1:20" x14ac:dyDescent="0.3">
      <c r="A2621" t="s">
        <v>20</v>
      </c>
      <c r="B2621" s="1">
        <v>43619</v>
      </c>
      <c r="C2621">
        <v>12</v>
      </c>
      <c r="D2621" t="s">
        <v>275</v>
      </c>
      <c r="E2621" t="s">
        <v>275</v>
      </c>
      <c r="F2621" t="s">
        <v>157</v>
      </c>
      <c r="G2621">
        <v>78</v>
      </c>
      <c r="H2621">
        <v>88</v>
      </c>
      <c r="I2621">
        <v>78</v>
      </c>
      <c r="J2621" t="s">
        <v>79</v>
      </c>
      <c r="K2621" t="s">
        <v>148</v>
      </c>
      <c r="L2621" t="s">
        <v>109</v>
      </c>
      <c r="M2621" t="s">
        <v>605</v>
      </c>
      <c r="N2621" t="s">
        <v>605</v>
      </c>
      <c r="O2621" t="s">
        <v>444</v>
      </c>
      <c r="P2621" t="s">
        <v>77</v>
      </c>
      <c r="Q2621">
        <v>176</v>
      </c>
      <c r="R2621" t="s">
        <v>116</v>
      </c>
      <c r="S2621" t="s">
        <v>1704</v>
      </c>
      <c r="T2621" t="s">
        <v>26</v>
      </c>
    </row>
    <row r="2622" spans="1:20" x14ac:dyDescent="0.3">
      <c r="A2622" t="s">
        <v>20</v>
      </c>
      <c r="B2622" s="1">
        <v>43619</v>
      </c>
      <c r="C2622">
        <v>3</v>
      </c>
      <c r="D2622" t="s">
        <v>156</v>
      </c>
      <c r="E2622" t="s">
        <v>157</v>
      </c>
      <c r="F2622" t="s">
        <v>156</v>
      </c>
      <c r="G2622">
        <v>88</v>
      </c>
      <c r="H2622">
        <v>89</v>
      </c>
      <c r="I2622">
        <v>88</v>
      </c>
      <c r="J2622" t="s">
        <v>80</v>
      </c>
      <c r="K2622" t="s">
        <v>63</v>
      </c>
      <c r="L2622" t="s">
        <v>80</v>
      </c>
      <c r="M2622" t="s">
        <v>308</v>
      </c>
      <c r="N2622" t="s">
        <v>308</v>
      </c>
      <c r="O2622" t="s">
        <v>312</v>
      </c>
      <c r="P2622" t="s">
        <v>174</v>
      </c>
      <c r="Q2622">
        <v>142</v>
      </c>
      <c r="R2622" t="s">
        <v>86</v>
      </c>
      <c r="S2622" t="e" vm="46">
        <f>_FV(-3,"40")</f>
        <v>#VALUE!</v>
      </c>
      <c r="T2622" t="s">
        <v>26</v>
      </c>
    </row>
    <row r="2623" spans="1:20" x14ac:dyDescent="0.3">
      <c r="A2623" t="s">
        <v>20</v>
      </c>
      <c r="B2623" s="1">
        <v>43619</v>
      </c>
      <c r="C2623">
        <v>2</v>
      </c>
      <c r="D2623" t="s">
        <v>156</v>
      </c>
      <c r="E2623" t="s">
        <v>333</v>
      </c>
      <c r="F2623" t="s">
        <v>156</v>
      </c>
      <c r="G2623">
        <v>89</v>
      </c>
      <c r="H2623">
        <v>89</v>
      </c>
      <c r="I2623">
        <v>87</v>
      </c>
      <c r="J2623" t="s">
        <v>80</v>
      </c>
      <c r="K2623" t="s">
        <v>87</v>
      </c>
      <c r="L2623" t="s">
        <v>80</v>
      </c>
      <c r="M2623" t="s">
        <v>312</v>
      </c>
      <c r="N2623" t="s">
        <v>312</v>
      </c>
      <c r="O2623" t="s">
        <v>315</v>
      </c>
      <c r="P2623" t="s">
        <v>111</v>
      </c>
      <c r="Q2623">
        <v>189</v>
      </c>
      <c r="R2623" t="s">
        <v>134</v>
      </c>
      <c r="S2623" t="e" vm="80">
        <f>_FV(-3,"59")</f>
        <v>#VALUE!</v>
      </c>
      <c r="T2623" t="s">
        <v>26</v>
      </c>
    </row>
    <row r="2624" spans="1:20" x14ac:dyDescent="0.3">
      <c r="A2624" t="s">
        <v>20</v>
      </c>
      <c r="B2624" s="1">
        <v>43619</v>
      </c>
      <c r="C2624">
        <v>1</v>
      </c>
      <c r="D2624" t="s">
        <v>333</v>
      </c>
      <c r="E2624" t="s">
        <v>321</v>
      </c>
      <c r="F2624" t="s">
        <v>333</v>
      </c>
      <c r="G2624">
        <v>87</v>
      </c>
      <c r="H2624">
        <v>87</v>
      </c>
      <c r="I2624">
        <v>81</v>
      </c>
      <c r="J2624" t="s">
        <v>63</v>
      </c>
      <c r="K2624" t="s">
        <v>87</v>
      </c>
      <c r="L2624" t="s">
        <v>119</v>
      </c>
      <c r="M2624" t="s">
        <v>315</v>
      </c>
      <c r="N2624" t="s">
        <v>315</v>
      </c>
      <c r="O2624" t="s">
        <v>29</v>
      </c>
      <c r="P2624" t="s">
        <v>67</v>
      </c>
      <c r="Q2624">
        <v>162</v>
      </c>
      <c r="R2624" t="s">
        <v>54</v>
      </c>
      <c r="S2624" t="e" vm="45">
        <f>_FV(-3,"60")</f>
        <v>#VALUE!</v>
      </c>
      <c r="T2624" t="s">
        <v>26</v>
      </c>
    </row>
    <row r="2625" spans="1:20" x14ac:dyDescent="0.3">
      <c r="A2625" t="s">
        <v>20</v>
      </c>
      <c r="B2625" s="1">
        <v>43619</v>
      </c>
      <c r="C2625">
        <v>0</v>
      </c>
      <c r="D2625" t="s">
        <v>321</v>
      </c>
      <c r="E2625" t="s">
        <v>228</v>
      </c>
      <c r="F2625" t="s">
        <v>157</v>
      </c>
      <c r="G2625">
        <v>81</v>
      </c>
      <c r="H2625">
        <v>89</v>
      </c>
      <c r="I2625">
        <v>79</v>
      </c>
      <c r="J2625" t="s">
        <v>73</v>
      </c>
      <c r="K2625" t="s">
        <v>22</v>
      </c>
      <c r="L2625" t="s">
        <v>64</v>
      </c>
      <c r="M2625" t="s">
        <v>29</v>
      </c>
      <c r="N2625" t="s">
        <v>29</v>
      </c>
      <c r="O2625" t="s">
        <v>150</v>
      </c>
      <c r="P2625" t="s">
        <v>97</v>
      </c>
      <c r="Q2625">
        <v>194</v>
      </c>
      <c r="R2625" t="s">
        <v>145</v>
      </c>
      <c r="S2625" t="e" vm="45">
        <f>_FV(-2,"60")</f>
        <v>#VALUE!</v>
      </c>
      <c r="T2625" t="s">
        <v>26</v>
      </c>
    </row>
    <row r="2626" spans="1:20" x14ac:dyDescent="0.3">
      <c r="A2626" t="s">
        <v>20</v>
      </c>
      <c r="B2626" s="1">
        <v>43619</v>
      </c>
      <c r="C2626">
        <v>6</v>
      </c>
      <c r="D2626" t="s">
        <v>71</v>
      </c>
      <c r="E2626" t="s">
        <v>135</v>
      </c>
      <c r="F2626" t="s">
        <v>121</v>
      </c>
      <c r="G2626">
        <v>92</v>
      </c>
      <c r="H2626">
        <v>92</v>
      </c>
      <c r="I2626">
        <v>91</v>
      </c>
      <c r="J2626" t="s">
        <v>109</v>
      </c>
      <c r="K2626" t="s">
        <v>109</v>
      </c>
      <c r="L2626" t="s">
        <v>73</v>
      </c>
      <c r="M2626" t="s">
        <v>188</v>
      </c>
      <c r="N2626" t="s">
        <v>315</v>
      </c>
      <c r="O2626" t="s">
        <v>188</v>
      </c>
      <c r="P2626" t="s">
        <v>67</v>
      </c>
      <c r="Q2626">
        <v>138</v>
      </c>
      <c r="R2626" t="s">
        <v>127</v>
      </c>
      <c r="S2626" t="e" vm="45">
        <f>_FV(-3,"60")</f>
        <v>#VALUE!</v>
      </c>
      <c r="T2626" t="s">
        <v>26</v>
      </c>
    </row>
    <row r="2627" spans="1:20" x14ac:dyDescent="0.3">
      <c r="A2627" t="s">
        <v>20</v>
      </c>
      <c r="B2627" s="1">
        <v>43619</v>
      </c>
      <c r="C2627">
        <v>11</v>
      </c>
      <c r="D2627" t="s">
        <v>356</v>
      </c>
      <c r="E2627" t="s">
        <v>356</v>
      </c>
      <c r="F2627" t="s">
        <v>95</v>
      </c>
      <c r="G2627">
        <v>88</v>
      </c>
      <c r="H2627">
        <v>94</v>
      </c>
      <c r="I2627">
        <v>88</v>
      </c>
      <c r="J2627" t="s">
        <v>63</v>
      </c>
      <c r="K2627" t="s">
        <v>136</v>
      </c>
      <c r="L2627" t="s">
        <v>65</v>
      </c>
      <c r="M2627" t="s">
        <v>444</v>
      </c>
      <c r="N2627" t="s">
        <v>444</v>
      </c>
      <c r="O2627" t="s">
        <v>283</v>
      </c>
      <c r="P2627" t="s">
        <v>97</v>
      </c>
      <c r="Q2627">
        <v>136</v>
      </c>
      <c r="R2627" t="s">
        <v>116</v>
      </c>
      <c r="S2627" t="s">
        <v>1705</v>
      </c>
      <c r="T2627" t="s">
        <v>26</v>
      </c>
    </row>
    <row r="2628" spans="1:20" x14ac:dyDescent="0.3">
      <c r="A2628" t="s">
        <v>20</v>
      </c>
      <c r="B2628" s="1">
        <v>43619</v>
      </c>
      <c r="C2628">
        <v>5</v>
      </c>
      <c r="D2628" t="s">
        <v>135</v>
      </c>
      <c r="E2628" t="s">
        <v>72</v>
      </c>
      <c r="F2628" t="s">
        <v>135</v>
      </c>
      <c r="G2628">
        <v>91</v>
      </c>
      <c r="H2628">
        <v>91</v>
      </c>
      <c r="I2628">
        <v>90</v>
      </c>
      <c r="J2628" t="s">
        <v>109</v>
      </c>
      <c r="K2628" t="s">
        <v>63</v>
      </c>
      <c r="L2628" t="s">
        <v>73</v>
      </c>
      <c r="M2628" t="s">
        <v>315</v>
      </c>
      <c r="N2628" t="s">
        <v>312</v>
      </c>
      <c r="O2628" t="s">
        <v>315</v>
      </c>
      <c r="P2628" t="s">
        <v>178</v>
      </c>
      <c r="Q2628">
        <v>160</v>
      </c>
      <c r="R2628" t="s">
        <v>127</v>
      </c>
      <c r="S2628" t="e" vm="45">
        <f>_FV(-3,"60")</f>
        <v>#VALUE!</v>
      </c>
      <c r="T2628" t="s">
        <v>26</v>
      </c>
    </row>
    <row r="2629" spans="1:20" x14ac:dyDescent="0.3">
      <c r="A2629" t="s">
        <v>20</v>
      </c>
      <c r="B2629" s="1">
        <v>43619</v>
      </c>
      <c r="C2629">
        <v>4</v>
      </c>
      <c r="D2629" t="s">
        <v>72</v>
      </c>
      <c r="E2629" t="s">
        <v>156</v>
      </c>
      <c r="F2629" t="s">
        <v>72</v>
      </c>
      <c r="G2629">
        <v>90</v>
      </c>
      <c r="H2629">
        <v>90</v>
      </c>
      <c r="I2629">
        <v>88</v>
      </c>
      <c r="J2629" t="s">
        <v>80</v>
      </c>
      <c r="K2629" t="s">
        <v>63</v>
      </c>
      <c r="L2629" t="s">
        <v>109</v>
      </c>
      <c r="M2629" t="s">
        <v>312</v>
      </c>
      <c r="N2629" t="s">
        <v>308</v>
      </c>
      <c r="O2629" t="s">
        <v>312</v>
      </c>
      <c r="P2629" t="s">
        <v>115</v>
      </c>
      <c r="Q2629">
        <v>175</v>
      </c>
      <c r="R2629" t="s">
        <v>127</v>
      </c>
      <c r="S2629" t="e" vm="80">
        <f>_FV(-3,"59")</f>
        <v>#VALUE!</v>
      </c>
      <c r="T2629" t="s">
        <v>26</v>
      </c>
    </row>
    <row r="2630" spans="1:20" x14ac:dyDescent="0.3">
      <c r="A2630" t="s">
        <v>20</v>
      </c>
      <c r="B2630" s="1">
        <v>43619</v>
      </c>
      <c r="C2630">
        <v>10</v>
      </c>
      <c r="D2630" t="s">
        <v>95</v>
      </c>
      <c r="E2630" t="s">
        <v>95</v>
      </c>
      <c r="F2630" t="s">
        <v>22</v>
      </c>
      <c r="G2630">
        <v>94</v>
      </c>
      <c r="H2630">
        <v>94</v>
      </c>
      <c r="I2630">
        <v>93</v>
      </c>
      <c r="J2630" t="s">
        <v>119</v>
      </c>
      <c r="K2630" t="s">
        <v>119</v>
      </c>
      <c r="L2630" t="s">
        <v>81</v>
      </c>
      <c r="M2630" t="s">
        <v>283</v>
      </c>
      <c r="N2630" t="s">
        <v>283</v>
      </c>
      <c r="O2630" t="s">
        <v>312</v>
      </c>
      <c r="P2630" t="s">
        <v>111</v>
      </c>
      <c r="Q2630">
        <v>118</v>
      </c>
      <c r="R2630" t="s">
        <v>101</v>
      </c>
      <c r="S2630" t="s">
        <v>1706</v>
      </c>
      <c r="T2630" t="s">
        <v>26</v>
      </c>
    </row>
    <row r="2631" spans="1:20" x14ac:dyDescent="0.3">
      <c r="A2631" t="s">
        <v>20</v>
      </c>
      <c r="B2631" s="1">
        <v>43619</v>
      </c>
      <c r="C2631">
        <v>7</v>
      </c>
      <c r="D2631" t="s">
        <v>95</v>
      </c>
      <c r="E2631" t="s">
        <v>71</v>
      </c>
      <c r="F2631" t="s">
        <v>95</v>
      </c>
      <c r="G2631">
        <v>93</v>
      </c>
      <c r="H2631">
        <v>93</v>
      </c>
      <c r="I2631">
        <v>92</v>
      </c>
      <c r="J2631" t="s">
        <v>64</v>
      </c>
      <c r="K2631" t="s">
        <v>109</v>
      </c>
      <c r="L2631" t="s">
        <v>64</v>
      </c>
      <c r="M2631" t="s">
        <v>91</v>
      </c>
      <c r="N2631" t="s">
        <v>91</v>
      </c>
      <c r="O2631" t="s">
        <v>328</v>
      </c>
      <c r="P2631" t="s">
        <v>70</v>
      </c>
      <c r="Q2631">
        <v>111</v>
      </c>
      <c r="R2631" t="s">
        <v>60</v>
      </c>
      <c r="S2631" t="e" vm="27">
        <f>_FV(-3,"53")</f>
        <v>#VALUE!</v>
      </c>
      <c r="T2631" t="s">
        <v>26</v>
      </c>
    </row>
    <row r="2632" spans="1:20" x14ac:dyDescent="0.3">
      <c r="A2632" t="s">
        <v>20</v>
      </c>
      <c r="B2632" s="1">
        <v>43619</v>
      </c>
      <c r="C2632">
        <v>9</v>
      </c>
      <c r="D2632" t="s">
        <v>79</v>
      </c>
      <c r="E2632" t="s">
        <v>58</v>
      </c>
      <c r="F2632" t="s">
        <v>79</v>
      </c>
      <c r="G2632">
        <v>93</v>
      </c>
      <c r="H2632">
        <v>94</v>
      </c>
      <c r="I2632">
        <v>93</v>
      </c>
      <c r="J2632" t="s">
        <v>81</v>
      </c>
      <c r="K2632" t="s">
        <v>64</v>
      </c>
      <c r="L2632" t="s">
        <v>81</v>
      </c>
      <c r="M2632" t="s">
        <v>312</v>
      </c>
      <c r="N2632" t="s">
        <v>312</v>
      </c>
      <c r="O2632" t="s">
        <v>244</v>
      </c>
      <c r="P2632" t="s">
        <v>70</v>
      </c>
      <c r="Q2632">
        <v>107</v>
      </c>
      <c r="R2632" t="s">
        <v>176</v>
      </c>
      <c r="S2632" t="e" vm="52">
        <f>_FV(-3,"56")</f>
        <v>#VALUE!</v>
      </c>
      <c r="T2632" t="s">
        <v>26</v>
      </c>
    </row>
    <row r="2633" spans="1:20" x14ac:dyDescent="0.3">
      <c r="A2633" t="s">
        <v>20</v>
      </c>
      <c r="B2633" s="1">
        <v>43619</v>
      </c>
      <c r="C2633">
        <v>8</v>
      </c>
      <c r="D2633" t="s">
        <v>79</v>
      </c>
      <c r="E2633" t="s">
        <v>95</v>
      </c>
      <c r="F2633" t="s">
        <v>79</v>
      </c>
      <c r="G2633">
        <v>94</v>
      </c>
      <c r="H2633">
        <v>94</v>
      </c>
      <c r="I2633">
        <v>93</v>
      </c>
      <c r="J2633" t="s">
        <v>28</v>
      </c>
      <c r="K2633" t="s">
        <v>119</v>
      </c>
      <c r="L2633" t="s">
        <v>28</v>
      </c>
      <c r="M2633" t="s">
        <v>244</v>
      </c>
      <c r="N2633" t="s">
        <v>244</v>
      </c>
      <c r="O2633" t="s">
        <v>91</v>
      </c>
      <c r="P2633" t="s">
        <v>111</v>
      </c>
      <c r="Q2633">
        <v>131</v>
      </c>
      <c r="R2633" t="s">
        <v>60</v>
      </c>
      <c r="S2633" t="e" vm="36">
        <f>_FV(-3,"58")</f>
        <v>#VALUE!</v>
      </c>
      <c r="T2633" t="s">
        <v>26</v>
      </c>
    </row>
    <row r="2634" spans="1:20" x14ac:dyDescent="0.3">
      <c r="A2634" t="s">
        <v>20</v>
      </c>
      <c r="B2634" s="1">
        <v>43619</v>
      </c>
      <c r="C2634">
        <v>14</v>
      </c>
      <c r="D2634" t="s">
        <v>335</v>
      </c>
      <c r="E2634" t="s">
        <v>335</v>
      </c>
      <c r="F2634" t="s">
        <v>247</v>
      </c>
      <c r="G2634">
        <v>65</v>
      </c>
      <c r="H2634">
        <v>73</v>
      </c>
      <c r="I2634">
        <v>63</v>
      </c>
      <c r="J2634" t="s">
        <v>89</v>
      </c>
      <c r="K2634" t="s">
        <v>136</v>
      </c>
      <c r="L2634" t="s">
        <v>345</v>
      </c>
      <c r="M2634" t="s">
        <v>622</v>
      </c>
      <c r="N2634" t="s">
        <v>447</v>
      </c>
      <c r="O2634" t="s">
        <v>622</v>
      </c>
      <c r="P2634" t="s">
        <v>147</v>
      </c>
      <c r="Q2634">
        <v>201</v>
      </c>
      <c r="R2634" t="s">
        <v>160</v>
      </c>
      <c r="S2634" t="s">
        <v>1707</v>
      </c>
      <c r="T2634" t="s">
        <v>26</v>
      </c>
    </row>
    <row r="2635" spans="1:20" x14ac:dyDescent="0.3">
      <c r="A2635" t="s">
        <v>20</v>
      </c>
      <c r="B2635" s="1">
        <v>43619</v>
      </c>
      <c r="C2635">
        <v>15</v>
      </c>
      <c r="D2635" t="s">
        <v>47</v>
      </c>
      <c r="E2635" t="s">
        <v>317</v>
      </c>
      <c r="F2635" t="s">
        <v>342</v>
      </c>
      <c r="G2635">
        <v>67</v>
      </c>
      <c r="H2635">
        <v>68</v>
      </c>
      <c r="I2635">
        <v>61</v>
      </c>
      <c r="J2635" t="s">
        <v>87</v>
      </c>
      <c r="K2635" t="s">
        <v>87</v>
      </c>
      <c r="L2635" t="s">
        <v>44</v>
      </c>
      <c r="M2635" t="s">
        <v>493</v>
      </c>
      <c r="N2635" t="s">
        <v>622</v>
      </c>
      <c r="O2635" t="s">
        <v>493</v>
      </c>
      <c r="P2635" t="s">
        <v>183</v>
      </c>
      <c r="Q2635">
        <v>227</v>
      </c>
      <c r="R2635" t="s">
        <v>55</v>
      </c>
      <c r="S2635" t="s">
        <v>1708</v>
      </c>
      <c r="T2635" t="s">
        <v>26</v>
      </c>
    </row>
    <row r="2636" spans="1:20" x14ac:dyDescent="0.3">
      <c r="A2636" t="s">
        <v>20</v>
      </c>
      <c r="B2636" s="1">
        <v>43620</v>
      </c>
      <c r="C2636">
        <v>20</v>
      </c>
      <c r="D2636" t="s">
        <v>264</v>
      </c>
      <c r="E2636" t="s">
        <v>214</v>
      </c>
      <c r="F2636" t="s">
        <v>264</v>
      </c>
      <c r="G2636">
        <v>62</v>
      </c>
      <c r="H2636">
        <v>64</v>
      </c>
      <c r="I2636">
        <v>55</v>
      </c>
      <c r="J2636" t="s">
        <v>44</v>
      </c>
      <c r="K2636" t="s">
        <v>49</v>
      </c>
      <c r="L2636" t="s">
        <v>393</v>
      </c>
      <c r="M2636" t="s">
        <v>137</v>
      </c>
      <c r="N2636" t="s">
        <v>209</v>
      </c>
      <c r="O2636" t="s">
        <v>137</v>
      </c>
      <c r="P2636" t="s">
        <v>173</v>
      </c>
      <c r="Q2636">
        <v>227</v>
      </c>
      <c r="R2636" t="s">
        <v>234</v>
      </c>
      <c r="S2636" t="s">
        <v>1709</v>
      </c>
      <c r="T2636" t="s">
        <v>26</v>
      </c>
    </row>
    <row r="2637" spans="1:20" x14ac:dyDescent="0.3">
      <c r="A2637" t="s">
        <v>20</v>
      </c>
      <c r="B2637" s="1">
        <v>43620</v>
      </c>
      <c r="C2637">
        <v>19</v>
      </c>
      <c r="D2637" t="s">
        <v>214</v>
      </c>
      <c r="E2637" t="s">
        <v>43</v>
      </c>
      <c r="F2637" t="s">
        <v>258</v>
      </c>
      <c r="G2637">
        <v>56</v>
      </c>
      <c r="H2637">
        <v>65</v>
      </c>
      <c r="I2637">
        <v>52</v>
      </c>
      <c r="J2637" t="s">
        <v>389</v>
      </c>
      <c r="K2637" t="s">
        <v>28</v>
      </c>
      <c r="L2637" t="s">
        <v>572</v>
      </c>
      <c r="M2637" t="s">
        <v>96</v>
      </c>
      <c r="N2637" t="s">
        <v>328</v>
      </c>
      <c r="O2637" t="s">
        <v>96</v>
      </c>
      <c r="P2637" t="s">
        <v>127</v>
      </c>
      <c r="Q2637">
        <v>223</v>
      </c>
      <c r="R2637" t="s">
        <v>248</v>
      </c>
      <c r="S2637" t="s">
        <v>1710</v>
      </c>
      <c r="T2637" t="s">
        <v>26</v>
      </c>
    </row>
    <row r="2638" spans="1:20" x14ac:dyDescent="0.3">
      <c r="A2638" t="s">
        <v>20</v>
      </c>
      <c r="B2638" s="1">
        <v>43620</v>
      </c>
      <c r="C2638">
        <v>16</v>
      </c>
      <c r="D2638" t="s">
        <v>47</v>
      </c>
      <c r="E2638" t="s">
        <v>297</v>
      </c>
      <c r="F2638" t="s">
        <v>264</v>
      </c>
      <c r="G2638">
        <v>62</v>
      </c>
      <c r="H2638">
        <v>65</v>
      </c>
      <c r="I2638">
        <v>59</v>
      </c>
      <c r="J2638" t="s">
        <v>36</v>
      </c>
      <c r="K2638" t="s">
        <v>109</v>
      </c>
      <c r="L2638" t="s">
        <v>216</v>
      </c>
      <c r="M2638" t="s">
        <v>386</v>
      </c>
      <c r="N2638" t="s">
        <v>589</v>
      </c>
      <c r="O2638" t="s">
        <v>386</v>
      </c>
      <c r="P2638" t="s">
        <v>147</v>
      </c>
      <c r="Q2638">
        <v>207</v>
      </c>
      <c r="R2638" t="s">
        <v>102</v>
      </c>
      <c r="S2638" t="s">
        <v>1711</v>
      </c>
      <c r="T2638" t="s">
        <v>26</v>
      </c>
    </row>
    <row r="2639" spans="1:20" x14ac:dyDescent="0.3">
      <c r="A2639" t="s">
        <v>20</v>
      </c>
      <c r="B2639" s="1">
        <v>43620</v>
      </c>
      <c r="C2639">
        <v>18</v>
      </c>
      <c r="D2639" t="s">
        <v>34</v>
      </c>
      <c r="E2639" t="s">
        <v>32</v>
      </c>
      <c r="F2639" t="s">
        <v>317</v>
      </c>
      <c r="G2639">
        <v>61</v>
      </c>
      <c r="H2639">
        <v>66</v>
      </c>
      <c r="I2639">
        <v>57</v>
      </c>
      <c r="J2639" t="s">
        <v>49</v>
      </c>
      <c r="K2639" t="s">
        <v>80</v>
      </c>
      <c r="L2639" t="s">
        <v>35</v>
      </c>
      <c r="M2639" t="s">
        <v>328</v>
      </c>
      <c r="N2639" t="s">
        <v>330</v>
      </c>
      <c r="O2639" t="s">
        <v>328</v>
      </c>
      <c r="P2639" t="s">
        <v>92</v>
      </c>
      <c r="Q2639">
        <v>214</v>
      </c>
      <c r="R2639" t="s">
        <v>41</v>
      </c>
      <c r="S2639" t="s">
        <v>1712</v>
      </c>
      <c r="T2639" t="s">
        <v>26</v>
      </c>
    </row>
    <row r="2640" spans="1:20" x14ac:dyDescent="0.3">
      <c r="A2640" t="s">
        <v>20</v>
      </c>
      <c r="B2640" s="1">
        <v>43620</v>
      </c>
      <c r="C2640">
        <v>17</v>
      </c>
      <c r="D2640" t="s">
        <v>251</v>
      </c>
      <c r="E2640" t="s">
        <v>412</v>
      </c>
      <c r="F2640" t="s">
        <v>220</v>
      </c>
      <c r="G2640">
        <v>59</v>
      </c>
      <c r="H2640">
        <v>64</v>
      </c>
      <c r="I2640">
        <v>58</v>
      </c>
      <c r="J2640" t="s">
        <v>163</v>
      </c>
      <c r="K2640" t="s">
        <v>65</v>
      </c>
      <c r="L2640" t="s">
        <v>216</v>
      </c>
      <c r="M2640" t="s">
        <v>330</v>
      </c>
      <c r="N2640" t="s">
        <v>386</v>
      </c>
      <c r="O2640" t="s">
        <v>330</v>
      </c>
      <c r="P2640" t="s">
        <v>68</v>
      </c>
      <c r="Q2640">
        <v>225</v>
      </c>
      <c r="R2640" t="s">
        <v>217</v>
      </c>
      <c r="S2640" t="s">
        <v>1666</v>
      </c>
      <c r="T2640" t="s">
        <v>26</v>
      </c>
    </row>
    <row r="2641" spans="1:20" x14ac:dyDescent="0.3">
      <c r="A2641" t="s">
        <v>20</v>
      </c>
      <c r="B2641" s="1">
        <v>43620</v>
      </c>
      <c r="C2641">
        <v>23</v>
      </c>
      <c r="D2641" t="s">
        <v>275</v>
      </c>
      <c r="E2641" t="s">
        <v>57</v>
      </c>
      <c r="F2641" t="s">
        <v>275</v>
      </c>
      <c r="G2641">
        <v>75</v>
      </c>
      <c r="H2641">
        <v>76</v>
      </c>
      <c r="I2641">
        <v>75</v>
      </c>
      <c r="J2641" t="s">
        <v>63</v>
      </c>
      <c r="K2641" t="s">
        <v>136</v>
      </c>
      <c r="L2641" t="s">
        <v>80</v>
      </c>
      <c r="M2641" t="s">
        <v>188</v>
      </c>
      <c r="N2641" t="s">
        <v>188</v>
      </c>
      <c r="O2641" t="s">
        <v>142</v>
      </c>
      <c r="P2641" t="s">
        <v>101</v>
      </c>
      <c r="Q2641">
        <v>218</v>
      </c>
      <c r="R2641" t="s">
        <v>305</v>
      </c>
      <c r="S2641" t="e" vm="45">
        <f>_FV(-3,"60")</f>
        <v>#VALUE!</v>
      </c>
      <c r="T2641" t="s">
        <v>26</v>
      </c>
    </row>
    <row r="2642" spans="1:20" x14ac:dyDescent="0.3">
      <c r="A2642" t="s">
        <v>20</v>
      </c>
      <c r="B2642" s="1">
        <v>43620</v>
      </c>
      <c r="C2642">
        <v>22</v>
      </c>
      <c r="D2642" t="s">
        <v>57</v>
      </c>
      <c r="E2642" t="s">
        <v>215</v>
      </c>
      <c r="F2642" t="s">
        <v>57</v>
      </c>
      <c r="G2642">
        <v>75</v>
      </c>
      <c r="H2642">
        <v>75</v>
      </c>
      <c r="I2642">
        <v>71</v>
      </c>
      <c r="J2642" t="s">
        <v>63</v>
      </c>
      <c r="K2642" t="s">
        <v>63</v>
      </c>
      <c r="L2642" t="s">
        <v>64</v>
      </c>
      <c r="M2642" t="s">
        <v>142</v>
      </c>
      <c r="N2642" t="s">
        <v>142</v>
      </c>
      <c r="O2642" t="s">
        <v>123</v>
      </c>
      <c r="P2642" t="s">
        <v>176</v>
      </c>
      <c r="Q2642">
        <v>216</v>
      </c>
      <c r="R2642" t="s">
        <v>354</v>
      </c>
      <c r="S2642" s="2">
        <v>9367</v>
      </c>
      <c r="T2642" t="s">
        <v>26</v>
      </c>
    </row>
    <row r="2643" spans="1:20" x14ac:dyDescent="0.3">
      <c r="A2643" t="s">
        <v>20</v>
      </c>
      <c r="B2643" s="1">
        <v>43620</v>
      </c>
      <c r="C2643">
        <v>21</v>
      </c>
      <c r="D2643" t="s">
        <v>215</v>
      </c>
      <c r="E2643" t="s">
        <v>264</v>
      </c>
      <c r="F2643" t="s">
        <v>215</v>
      </c>
      <c r="G2643">
        <v>71</v>
      </c>
      <c r="H2643">
        <v>71</v>
      </c>
      <c r="I2643">
        <v>62</v>
      </c>
      <c r="J2643" t="s">
        <v>28</v>
      </c>
      <c r="K2643" t="s">
        <v>28</v>
      </c>
      <c r="L2643" t="s">
        <v>44</v>
      </c>
      <c r="M2643" t="s">
        <v>96</v>
      </c>
      <c r="N2643" t="s">
        <v>96</v>
      </c>
      <c r="O2643" t="s">
        <v>150</v>
      </c>
      <c r="P2643" t="s">
        <v>183</v>
      </c>
      <c r="Q2643">
        <v>236</v>
      </c>
      <c r="R2643" t="s">
        <v>217</v>
      </c>
      <c r="S2643" t="s">
        <v>1713</v>
      </c>
      <c r="T2643" t="s">
        <v>26</v>
      </c>
    </row>
    <row r="2644" spans="1:20" x14ac:dyDescent="0.3">
      <c r="A2644" t="s">
        <v>20</v>
      </c>
      <c r="B2644" s="1">
        <v>43620</v>
      </c>
      <c r="C2644">
        <v>3</v>
      </c>
      <c r="D2644" t="s">
        <v>149</v>
      </c>
      <c r="E2644" t="s">
        <v>156</v>
      </c>
      <c r="F2644" t="s">
        <v>149</v>
      </c>
      <c r="G2644">
        <v>91</v>
      </c>
      <c r="H2644">
        <v>91</v>
      </c>
      <c r="I2644">
        <v>88</v>
      </c>
      <c r="J2644" t="s">
        <v>109</v>
      </c>
      <c r="K2644" t="s">
        <v>63</v>
      </c>
      <c r="L2644" t="s">
        <v>109</v>
      </c>
      <c r="M2644" t="s">
        <v>605</v>
      </c>
      <c r="N2644" t="s">
        <v>605</v>
      </c>
      <c r="O2644" t="s">
        <v>431</v>
      </c>
      <c r="P2644" t="s">
        <v>76</v>
      </c>
      <c r="Q2644">
        <v>7</v>
      </c>
      <c r="R2644" t="s">
        <v>176</v>
      </c>
      <c r="S2644" t="e" vm="45">
        <f>_FV(-3,"60")</f>
        <v>#VALUE!</v>
      </c>
      <c r="T2644" t="s">
        <v>26</v>
      </c>
    </row>
    <row r="2645" spans="1:20" x14ac:dyDescent="0.3">
      <c r="A2645" t="s">
        <v>20</v>
      </c>
      <c r="B2645" s="1">
        <v>43620</v>
      </c>
      <c r="C2645">
        <v>2</v>
      </c>
      <c r="D2645" t="s">
        <v>156</v>
      </c>
      <c r="E2645" t="s">
        <v>356</v>
      </c>
      <c r="F2645" t="s">
        <v>156</v>
      </c>
      <c r="G2645">
        <v>88</v>
      </c>
      <c r="H2645">
        <v>88</v>
      </c>
      <c r="I2645">
        <v>87</v>
      </c>
      <c r="J2645" t="s">
        <v>80</v>
      </c>
      <c r="K2645" t="s">
        <v>63</v>
      </c>
      <c r="L2645" t="s">
        <v>109</v>
      </c>
      <c r="M2645" t="s">
        <v>431</v>
      </c>
      <c r="N2645" t="s">
        <v>494</v>
      </c>
      <c r="O2645" t="s">
        <v>422</v>
      </c>
      <c r="P2645" t="s">
        <v>133</v>
      </c>
      <c r="Q2645">
        <v>161</v>
      </c>
      <c r="R2645" t="s">
        <v>183</v>
      </c>
      <c r="S2645" t="e" vm="45">
        <f>_FV(-3,"60")</f>
        <v>#VALUE!</v>
      </c>
      <c r="T2645" t="s">
        <v>26</v>
      </c>
    </row>
    <row r="2646" spans="1:20" x14ac:dyDescent="0.3">
      <c r="A2646" t="s">
        <v>20</v>
      </c>
      <c r="B2646" s="1">
        <v>43620</v>
      </c>
      <c r="C2646">
        <v>1</v>
      </c>
      <c r="D2646" t="s">
        <v>356</v>
      </c>
      <c r="E2646" t="s">
        <v>187</v>
      </c>
      <c r="F2646" t="s">
        <v>356</v>
      </c>
      <c r="G2646">
        <v>87</v>
      </c>
      <c r="H2646">
        <v>87</v>
      </c>
      <c r="I2646">
        <v>83</v>
      </c>
      <c r="J2646" t="s">
        <v>109</v>
      </c>
      <c r="K2646" t="s">
        <v>80</v>
      </c>
      <c r="L2646" t="s">
        <v>64</v>
      </c>
      <c r="M2646" t="s">
        <v>422</v>
      </c>
      <c r="N2646" t="s">
        <v>450</v>
      </c>
      <c r="O2646" t="s">
        <v>433</v>
      </c>
      <c r="P2646" t="s">
        <v>268</v>
      </c>
      <c r="Q2646">
        <v>173</v>
      </c>
      <c r="R2646" t="s">
        <v>112</v>
      </c>
      <c r="S2646" t="e" vm="1">
        <f>_FV(-3,"32")</f>
        <v>#VALUE!</v>
      </c>
      <c r="T2646" t="s">
        <v>26</v>
      </c>
    </row>
    <row r="2647" spans="1:20" x14ac:dyDescent="0.3">
      <c r="A2647" t="s">
        <v>20</v>
      </c>
      <c r="B2647" s="1">
        <v>43620</v>
      </c>
      <c r="C2647">
        <v>0</v>
      </c>
      <c r="D2647" t="s">
        <v>233</v>
      </c>
      <c r="E2647" t="s">
        <v>233</v>
      </c>
      <c r="F2647" t="s">
        <v>157</v>
      </c>
      <c r="G2647">
        <v>83</v>
      </c>
      <c r="H2647">
        <v>84</v>
      </c>
      <c r="I2647">
        <v>81</v>
      </c>
      <c r="J2647" t="s">
        <v>64</v>
      </c>
      <c r="K2647" t="s">
        <v>64</v>
      </c>
      <c r="L2647" t="s">
        <v>89</v>
      </c>
      <c r="M2647" t="s">
        <v>433</v>
      </c>
      <c r="N2647" t="s">
        <v>433</v>
      </c>
      <c r="O2647" t="s">
        <v>353</v>
      </c>
      <c r="P2647" t="s">
        <v>83</v>
      </c>
      <c r="Q2647">
        <v>220</v>
      </c>
      <c r="R2647" t="s">
        <v>271</v>
      </c>
      <c r="S2647" t="e" vm="52">
        <f>_FV(-3,"56")</f>
        <v>#VALUE!</v>
      </c>
      <c r="T2647" t="s">
        <v>26</v>
      </c>
    </row>
    <row r="2648" spans="1:20" x14ac:dyDescent="0.3">
      <c r="A2648" t="s">
        <v>20</v>
      </c>
      <c r="B2648" s="1">
        <v>43620</v>
      </c>
      <c r="C2648">
        <v>9</v>
      </c>
      <c r="D2648" t="s">
        <v>63</v>
      </c>
      <c r="E2648" t="s">
        <v>87</v>
      </c>
      <c r="F2648" t="s">
        <v>63</v>
      </c>
      <c r="G2648">
        <v>95</v>
      </c>
      <c r="H2648">
        <v>95</v>
      </c>
      <c r="I2648">
        <v>94</v>
      </c>
      <c r="J2648" t="s">
        <v>99</v>
      </c>
      <c r="K2648" t="s">
        <v>99</v>
      </c>
      <c r="L2648" t="s">
        <v>100</v>
      </c>
      <c r="M2648" t="s">
        <v>308</v>
      </c>
      <c r="N2648" t="s">
        <v>282</v>
      </c>
      <c r="O2648" t="s">
        <v>308</v>
      </c>
      <c r="P2648" t="s">
        <v>133</v>
      </c>
      <c r="Q2648">
        <v>132</v>
      </c>
      <c r="R2648" t="s">
        <v>112</v>
      </c>
      <c r="S2648" t="e" vm="70">
        <f>_FV(-1,"80")</f>
        <v>#VALUE!</v>
      </c>
      <c r="T2648" t="s">
        <v>26</v>
      </c>
    </row>
    <row r="2649" spans="1:20" x14ac:dyDescent="0.3">
      <c r="A2649" t="s">
        <v>20</v>
      </c>
      <c r="B2649" s="1">
        <v>43620</v>
      </c>
      <c r="C2649">
        <v>7</v>
      </c>
      <c r="D2649" t="s">
        <v>58</v>
      </c>
      <c r="E2649" t="s">
        <v>88</v>
      </c>
      <c r="F2649" t="s">
        <v>58</v>
      </c>
      <c r="G2649">
        <v>94</v>
      </c>
      <c r="H2649">
        <v>94</v>
      </c>
      <c r="I2649">
        <v>93</v>
      </c>
      <c r="J2649" t="s">
        <v>28</v>
      </c>
      <c r="K2649" t="s">
        <v>65</v>
      </c>
      <c r="L2649" t="s">
        <v>28</v>
      </c>
      <c r="M2649" t="s">
        <v>308</v>
      </c>
      <c r="N2649" t="s">
        <v>308</v>
      </c>
      <c r="O2649" t="s">
        <v>273</v>
      </c>
      <c r="P2649" t="s">
        <v>67</v>
      </c>
      <c r="Q2649">
        <v>127</v>
      </c>
      <c r="R2649" t="s">
        <v>128</v>
      </c>
      <c r="S2649" t="e" vm="45">
        <f>_FV(-3,"60")</f>
        <v>#VALUE!</v>
      </c>
      <c r="T2649" t="s">
        <v>26</v>
      </c>
    </row>
    <row r="2650" spans="1:20" x14ac:dyDescent="0.3">
      <c r="A2650" t="s">
        <v>20</v>
      </c>
      <c r="B2650" s="1">
        <v>43620</v>
      </c>
      <c r="C2650">
        <v>4</v>
      </c>
      <c r="D2650" t="s">
        <v>107</v>
      </c>
      <c r="E2650" t="s">
        <v>107</v>
      </c>
      <c r="F2650" t="s">
        <v>135</v>
      </c>
      <c r="G2650">
        <v>93</v>
      </c>
      <c r="H2650">
        <v>93</v>
      </c>
      <c r="I2650">
        <v>91</v>
      </c>
      <c r="J2650" t="s">
        <v>136</v>
      </c>
      <c r="K2650" t="s">
        <v>136</v>
      </c>
      <c r="L2650" t="s">
        <v>109</v>
      </c>
      <c r="M2650" t="s">
        <v>431</v>
      </c>
      <c r="N2650" t="s">
        <v>605</v>
      </c>
      <c r="O2650" t="s">
        <v>431</v>
      </c>
      <c r="P2650" t="s">
        <v>111</v>
      </c>
      <c r="Q2650">
        <v>76</v>
      </c>
      <c r="R2650" t="s">
        <v>268</v>
      </c>
      <c r="S2650" t="e" vm="25">
        <f>_FV(-3,"37")</f>
        <v>#VALUE!</v>
      </c>
      <c r="T2650" t="s">
        <v>26</v>
      </c>
    </row>
    <row r="2651" spans="1:20" x14ac:dyDescent="0.3">
      <c r="A2651" t="s">
        <v>20</v>
      </c>
      <c r="B2651" s="1">
        <v>43620</v>
      </c>
      <c r="C2651">
        <v>6</v>
      </c>
      <c r="D2651" t="s">
        <v>88</v>
      </c>
      <c r="E2651" t="s">
        <v>121</v>
      </c>
      <c r="F2651" t="s">
        <v>88</v>
      </c>
      <c r="G2651">
        <v>93</v>
      </c>
      <c r="H2651">
        <v>93</v>
      </c>
      <c r="I2651">
        <v>93</v>
      </c>
      <c r="J2651" t="s">
        <v>65</v>
      </c>
      <c r="K2651" t="s">
        <v>80</v>
      </c>
      <c r="L2651" t="s">
        <v>65</v>
      </c>
      <c r="M2651" t="s">
        <v>273</v>
      </c>
      <c r="N2651" t="s">
        <v>283</v>
      </c>
      <c r="O2651" t="s">
        <v>273</v>
      </c>
      <c r="P2651" t="s">
        <v>70</v>
      </c>
      <c r="Q2651">
        <v>123</v>
      </c>
      <c r="R2651" t="s">
        <v>134</v>
      </c>
      <c r="S2651" t="e" vm="80">
        <f>_FV(-3,"59")</f>
        <v>#VALUE!</v>
      </c>
      <c r="T2651" t="s">
        <v>26</v>
      </c>
    </row>
    <row r="2652" spans="1:20" x14ac:dyDescent="0.3">
      <c r="A2652" t="s">
        <v>20</v>
      </c>
      <c r="B2652" s="1">
        <v>43620</v>
      </c>
      <c r="C2652">
        <v>5</v>
      </c>
      <c r="D2652" t="s">
        <v>121</v>
      </c>
      <c r="E2652" t="s">
        <v>107</v>
      </c>
      <c r="F2652" t="s">
        <v>121</v>
      </c>
      <c r="G2652">
        <v>93</v>
      </c>
      <c r="H2652">
        <v>93</v>
      </c>
      <c r="I2652">
        <v>93</v>
      </c>
      <c r="J2652" t="s">
        <v>80</v>
      </c>
      <c r="K2652" t="s">
        <v>22</v>
      </c>
      <c r="L2652" t="s">
        <v>80</v>
      </c>
      <c r="M2652" t="s">
        <v>283</v>
      </c>
      <c r="N2652" t="s">
        <v>431</v>
      </c>
      <c r="O2652" t="s">
        <v>283</v>
      </c>
      <c r="P2652" t="s">
        <v>133</v>
      </c>
      <c r="Q2652">
        <v>135</v>
      </c>
      <c r="R2652" t="s">
        <v>138</v>
      </c>
      <c r="S2652" t="e" vm="33">
        <f>_FV(-3,"50")</f>
        <v>#VALUE!</v>
      </c>
      <c r="T2652" t="s">
        <v>26</v>
      </c>
    </row>
    <row r="2653" spans="1:20" x14ac:dyDescent="0.3">
      <c r="A2653" t="s">
        <v>20</v>
      </c>
      <c r="B2653" s="1">
        <v>43620</v>
      </c>
      <c r="C2653">
        <v>10</v>
      </c>
      <c r="D2653" t="s">
        <v>87</v>
      </c>
      <c r="E2653" t="s">
        <v>87</v>
      </c>
      <c r="F2653" t="s">
        <v>80</v>
      </c>
      <c r="G2653">
        <v>95</v>
      </c>
      <c r="H2653">
        <v>95</v>
      </c>
      <c r="I2653">
        <v>95</v>
      </c>
      <c r="J2653" t="s">
        <v>81</v>
      </c>
      <c r="K2653" t="s">
        <v>81</v>
      </c>
      <c r="L2653" t="s">
        <v>89</v>
      </c>
      <c r="M2653" t="s">
        <v>357</v>
      </c>
      <c r="N2653" t="s">
        <v>357</v>
      </c>
      <c r="O2653" t="s">
        <v>308</v>
      </c>
      <c r="P2653" t="s">
        <v>105</v>
      </c>
      <c r="Q2653">
        <v>89</v>
      </c>
      <c r="R2653" t="s">
        <v>60</v>
      </c>
      <c r="S2653" t="s">
        <v>1714</v>
      </c>
      <c r="T2653" t="s">
        <v>26</v>
      </c>
    </row>
    <row r="2654" spans="1:20" x14ac:dyDescent="0.3">
      <c r="A2654" t="s">
        <v>20</v>
      </c>
      <c r="B2654" s="1">
        <v>43620</v>
      </c>
      <c r="C2654">
        <v>8</v>
      </c>
      <c r="D2654" t="s">
        <v>63</v>
      </c>
      <c r="E2654" t="s">
        <v>58</v>
      </c>
      <c r="F2654" t="s">
        <v>63</v>
      </c>
      <c r="G2654">
        <v>94</v>
      </c>
      <c r="H2654">
        <v>94</v>
      </c>
      <c r="I2654">
        <v>94</v>
      </c>
      <c r="J2654" t="s">
        <v>100</v>
      </c>
      <c r="K2654" t="s">
        <v>28</v>
      </c>
      <c r="L2654" t="s">
        <v>100</v>
      </c>
      <c r="M2654" t="s">
        <v>308</v>
      </c>
      <c r="N2654" t="s">
        <v>353</v>
      </c>
      <c r="O2654" t="s">
        <v>273</v>
      </c>
      <c r="P2654" t="s">
        <v>105</v>
      </c>
      <c r="Q2654">
        <v>132</v>
      </c>
      <c r="R2654" t="s">
        <v>183</v>
      </c>
      <c r="S2654" t="e" vm="86">
        <f>_FV(-3,"23")</f>
        <v>#VALUE!</v>
      </c>
      <c r="T2654" t="s">
        <v>26</v>
      </c>
    </row>
    <row r="2655" spans="1:20" x14ac:dyDescent="0.3">
      <c r="A2655" t="s">
        <v>20</v>
      </c>
      <c r="B2655" s="1">
        <v>43620</v>
      </c>
      <c r="C2655">
        <v>13</v>
      </c>
      <c r="D2655" t="s">
        <v>281</v>
      </c>
      <c r="E2655" t="s">
        <v>275</v>
      </c>
      <c r="F2655" t="s">
        <v>228</v>
      </c>
      <c r="G2655">
        <v>77</v>
      </c>
      <c r="H2655">
        <v>83</v>
      </c>
      <c r="I2655">
        <v>76</v>
      </c>
      <c r="J2655" t="s">
        <v>80</v>
      </c>
      <c r="K2655" t="s">
        <v>118</v>
      </c>
      <c r="L2655" t="s">
        <v>80</v>
      </c>
      <c r="M2655" t="s">
        <v>447</v>
      </c>
      <c r="N2655" t="s">
        <v>447</v>
      </c>
      <c r="O2655" t="s">
        <v>637</v>
      </c>
      <c r="P2655" t="s">
        <v>77</v>
      </c>
      <c r="Q2655">
        <v>168</v>
      </c>
      <c r="R2655" t="s">
        <v>403</v>
      </c>
      <c r="S2655" t="s">
        <v>1715</v>
      </c>
      <c r="T2655" t="s">
        <v>26</v>
      </c>
    </row>
    <row r="2656" spans="1:20" x14ac:dyDescent="0.3">
      <c r="A2656" t="s">
        <v>20</v>
      </c>
      <c r="B2656" s="1">
        <v>43620</v>
      </c>
      <c r="C2656">
        <v>12</v>
      </c>
      <c r="D2656" t="s">
        <v>228</v>
      </c>
      <c r="E2656" t="s">
        <v>229</v>
      </c>
      <c r="F2656" t="s">
        <v>114</v>
      </c>
      <c r="G2656">
        <v>82</v>
      </c>
      <c r="H2656">
        <v>93</v>
      </c>
      <c r="I2656">
        <v>81</v>
      </c>
      <c r="J2656" t="s">
        <v>63</v>
      </c>
      <c r="K2656" t="s">
        <v>148</v>
      </c>
      <c r="L2656" t="s">
        <v>109</v>
      </c>
      <c r="M2656" t="s">
        <v>637</v>
      </c>
      <c r="N2656" t="s">
        <v>637</v>
      </c>
      <c r="O2656" t="s">
        <v>493</v>
      </c>
      <c r="P2656" t="s">
        <v>134</v>
      </c>
      <c r="Q2656">
        <v>166</v>
      </c>
      <c r="R2656" t="s">
        <v>403</v>
      </c>
      <c r="S2656" t="s">
        <v>1586</v>
      </c>
      <c r="T2656" t="s">
        <v>26</v>
      </c>
    </row>
    <row r="2657" spans="1:20" x14ac:dyDescent="0.3">
      <c r="A2657" t="s">
        <v>20</v>
      </c>
      <c r="B2657" s="1">
        <v>43620</v>
      </c>
      <c r="C2657">
        <v>11</v>
      </c>
      <c r="D2657" t="s">
        <v>114</v>
      </c>
      <c r="E2657" t="s">
        <v>114</v>
      </c>
      <c r="F2657" t="s">
        <v>87</v>
      </c>
      <c r="G2657">
        <v>93</v>
      </c>
      <c r="H2657">
        <v>95</v>
      </c>
      <c r="I2657">
        <v>93</v>
      </c>
      <c r="J2657" t="s">
        <v>95</v>
      </c>
      <c r="K2657" t="s">
        <v>95</v>
      </c>
      <c r="L2657" t="s">
        <v>81</v>
      </c>
      <c r="M2657" t="s">
        <v>493</v>
      </c>
      <c r="N2657" t="s">
        <v>493</v>
      </c>
      <c r="O2657" t="s">
        <v>357</v>
      </c>
      <c r="P2657" t="s">
        <v>105</v>
      </c>
      <c r="Q2657">
        <v>123</v>
      </c>
      <c r="R2657" t="s">
        <v>173</v>
      </c>
      <c r="S2657" t="s">
        <v>1716</v>
      </c>
      <c r="T2657" t="s">
        <v>26</v>
      </c>
    </row>
    <row r="2658" spans="1:20" x14ac:dyDescent="0.3">
      <c r="A2658" t="s">
        <v>20</v>
      </c>
      <c r="B2658" s="1">
        <v>43620</v>
      </c>
      <c r="C2658">
        <v>14</v>
      </c>
      <c r="D2658" t="s">
        <v>48</v>
      </c>
      <c r="E2658" t="s">
        <v>21</v>
      </c>
      <c r="F2658" t="s">
        <v>281</v>
      </c>
      <c r="G2658">
        <v>66</v>
      </c>
      <c r="H2658">
        <v>78</v>
      </c>
      <c r="I2658">
        <v>65</v>
      </c>
      <c r="J2658" t="s">
        <v>100</v>
      </c>
      <c r="K2658" t="s">
        <v>79</v>
      </c>
      <c r="L2658" t="s">
        <v>36</v>
      </c>
      <c r="M2658" t="s">
        <v>590</v>
      </c>
      <c r="N2658" t="s">
        <v>447</v>
      </c>
      <c r="O2658" t="s">
        <v>590</v>
      </c>
      <c r="P2658" t="s">
        <v>112</v>
      </c>
      <c r="Q2658">
        <v>202</v>
      </c>
      <c r="R2658" t="s">
        <v>55</v>
      </c>
      <c r="S2658" t="s">
        <v>320</v>
      </c>
      <c r="T2658" t="s">
        <v>26</v>
      </c>
    </row>
    <row r="2659" spans="1:20" x14ac:dyDescent="0.3">
      <c r="A2659" t="s">
        <v>20</v>
      </c>
      <c r="B2659" s="1">
        <v>43620</v>
      </c>
      <c r="C2659">
        <v>15</v>
      </c>
      <c r="D2659" t="s">
        <v>201</v>
      </c>
      <c r="E2659" t="s">
        <v>34</v>
      </c>
      <c r="F2659" t="s">
        <v>200</v>
      </c>
      <c r="G2659">
        <v>62</v>
      </c>
      <c r="H2659">
        <v>69</v>
      </c>
      <c r="I2659">
        <v>61</v>
      </c>
      <c r="J2659" t="s">
        <v>44</v>
      </c>
      <c r="K2659" t="s">
        <v>136</v>
      </c>
      <c r="L2659" t="s">
        <v>35</v>
      </c>
      <c r="M2659" t="s">
        <v>589</v>
      </c>
      <c r="N2659" t="s">
        <v>447</v>
      </c>
      <c r="O2659" t="s">
        <v>589</v>
      </c>
      <c r="P2659" t="s">
        <v>154</v>
      </c>
      <c r="Q2659">
        <v>201</v>
      </c>
      <c r="R2659" t="s">
        <v>289</v>
      </c>
      <c r="S2659" t="s">
        <v>1717</v>
      </c>
      <c r="T2659" t="s">
        <v>26</v>
      </c>
    </row>
    <row r="2660" spans="1:20" x14ac:dyDescent="0.3">
      <c r="A2660" t="s">
        <v>20</v>
      </c>
      <c r="B2660" s="1">
        <v>43621</v>
      </c>
      <c r="C2660">
        <v>0</v>
      </c>
      <c r="D2660" t="s">
        <v>195</v>
      </c>
      <c r="E2660" t="s">
        <v>57</v>
      </c>
      <c r="F2660" t="s">
        <v>285</v>
      </c>
      <c r="G2660">
        <v>79</v>
      </c>
      <c r="H2660">
        <v>79</v>
      </c>
      <c r="I2660">
        <v>73</v>
      </c>
      <c r="J2660" t="s">
        <v>65</v>
      </c>
      <c r="K2660" t="s">
        <v>63</v>
      </c>
      <c r="L2660" t="s">
        <v>64</v>
      </c>
      <c r="M2660" t="s">
        <v>306</v>
      </c>
      <c r="N2660" t="s">
        <v>306</v>
      </c>
      <c r="O2660" t="s">
        <v>188</v>
      </c>
      <c r="P2660" t="s">
        <v>60</v>
      </c>
      <c r="Q2660">
        <v>181</v>
      </c>
      <c r="R2660" t="s">
        <v>440</v>
      </c>
      <c r="S2660" t="e" vm="80">
        <f>_FV(-3,"59")</f>
        <v>#VALUE!</v>
      </c>
      <c r="T2660" t="s">
        <v>26</v>
      </c>
    </row>
    <row r="2661" spans="1:20" x14ac:dyDescent="0.3">
      <c r="A2661" t="s">
        <v>20</v>
      </c>
      <c r="B2661" s="1">
        <v>43621</v>
      </c>
      <c r="C2661">
        <v>3</v>
      </c>
      <c r="D2661" t="s">
        <v>286</v>
      </c>
      <c r="E2661" t="s">
        <v>239</v>
      </c>
      <c r="F2661" t="s">
        <v>286</v>
      </c>
      <c r="G2661">
        <v>86</v>
      </c>
      <c r="H2661">
        <v>86</v>
      </c>
      <c r="I2661">
        <v>83</v>
      </c>
      <c r="J2661" t="s">
        <v>80</v>
      </c>
      <c r="K2661" t="s">
        <v>87</v>
      </c>
      <c r="L2661" t="s">
        <v>80</v>
      </c>
      <c r="M2661" t="s">
        <v>357</v>
      </c>
      <c r="N2661" t="s">
        <v>363</v>
      </c>
      <c r="O2661" t="s">
        <v>357</v>
      </c>
      <c r="P2661" t="s">
        <v>115</v>
      </c>
      <c r="Q2661">
        <v>172</v>
      </c>
      <c r="R2661" t="s">
        <v>182</v>
      </c>
      <c r="S2661" t="e" vm="45">
        <f>_FV(-3,"60")</f>
        <v>#VALUE!</v>
      </c>
      <c r="T2661" t="s">
        <v>26</v>
      </c>
    </row>
    <row r="2662" spans="1:20" x14ac:dyDescent="0.3">
      <c r="A2662" t="s">
        <v>20</v>
      </c>
      <c r="B2662" s="1">
        <v>43621</v>
      </c>
      <c r="C2662">
        <v>2</v>
      </c>
      <c r="D2662" t="s">
        <v>239</v>
      </c>
      <c r="E2662" t="s">
        <v>285</v>
      </c>
      <c r="F2662" t="s">
        <v>239</v>
      </c>
      <c r="G2662">
        <v>83</v>
      </c>
      <c r="H2662">
        <v>83</v>
      </c>
      <c r="I2662">
        <v>81</v>
      </c>
      <c r="J2662" t="s">
        <v>63</v>
      </c>
      <c r="K2662" t="s">
        <v>87</v>
      </c>
      <c r="L2662" t="s">
        <v>80</v>
      </c>
      <c r="M2662" t="s">
        <v>363</v>
      </c>
      <c r="N2662" t="s">
        <v>363</v>
      </c>
      <c r="O2662" t="s">
        <v>308</v>
      </c>
      <c r="P2662" t="s">
        <v>115</v>
      </c>
      <c r="Q2662">
        <v>163</v>
      </c>
      <c r="R2662" t="s">
        <v>30</v>
      </c>
      <c r="S2662" t="e" vm="30">
        <f>_FV(-3,"36")</f>
        <v>#VALUE!</v>
      </c>
      <c r="T2662" t="s">
        <v>26</v>
      </c>
    </row>
    <row r="2663" spans="1:20" x14ac:dyDescent="0.3">
      <c r="A2663" t="s">
        <v>20</v>
      </c>
      <c r="B2663" s="1">
        <v>43621</v>
      </c>
      <c r="C2663">
        <v>5</v>
      </c>
      <c r="D2663" t="s">
        <v>72</v>
      </c>
      <c r="E2663" t="s">
        <v>272</v>
      </c>
      <c r="F2663" t="s">
        <v>72</v>
      </c>
      <c r="G2663">
        <v>90</v>
      </c>
      <c r="H2663">
        <v>90</v>
      </c>
      <c r="I2663">
        <v>89</v>
      </c>
      <c r="J2663" t="s">
        <v>80</v>
      </c>
      <c r="K2663" t="s">
        <v>63</v>
      </c>
      <c r="L2663" t="s">
        <v>80</v>
      </c>
      <c r="M2663" t="s">
        <v>311</v>
      </c>
      <c r="N2663" t="s">
        <v>329</v>
      </c>
      <c r="O2663" t="s">
        <v>311</v>
      </c>
      <c r="P2663" t="s">
        <v>174</v>
      </c>
      <c r="Q2663">
        <v>160</v>
      </c>
      <c r="R2663" t="s">
        <v>24</v>
      </c>
      <c r="S2663" t="e" vm="45">
        <f>_FV(-3,"60")</f>
        <v>#VALUE!</v>
      </c>
      <c r="T2663" t="s">
        <v>26</v>
      </c>
    </row>
    <row r="2664" spans="1:20" x14ac:dyDescent="0.3">
      <c r="A2664" t="s">
        <v>20</v>
      </c>
      <c r="B2664" s="1">
        <v>43621</v>
      </c>
      <c r="C2664">
        <v>4</v>
      </c>
      <c r="D2664" t="s">
        <v>272</v>
      </c>
      <c r="E2664" t="s">
        <v>286</v>
      </c>
      <c r="F2664" t="s">
        <v>272</v>
      </c>
      <c r="G2664">
        <v>89</v>
      </c>
      <c r="H2664">
        <v>89</v>
      </c>
      <c r="I2664">
        <v>86</v>
      </c>
      <c r="J2664" t="s">
        <v>63</v>
      </c>
      <c r="K2664" t="s">
        <v>63</v>
      </c>
      <c r="L2664" t="s">
        <v>80</v>
      </c>
      <c r="M2664" t="s">
        <v>329</v>
      </c>
      <c r="N2664" t="s">
        <v>357</v>
      </c>
      <c r="O2664" t="s">
        <v>329</v>
      </c>
      <c r="P2664" t="s">
        <v>105</v>
      </c>
      <c r="Q2664">
        <v>167</v>
      </c>
      <c r="R2664" t="s">
        <v>222</v>
      </c>
      <c r="S2664" t="e" vm="45">
        <f>_FV(-3,"60")</f>
        <v>#VALUE!</v>
      </c>
      <c r="T2664" t="s">
        <v>26</v>
      </c>
    </row>
    <row r="2665" spans="1:20" x14ac:dyDescent="0.3">
      <c r="A2665" t="s">
        <v>20</v>
      </c>
      <c r="B2665" s="1">
        <v>43621</v>
      </c>
      <c r="C2665">
        <v>1</v>
      </c>
      <c r="D2665" t="s">
        <v>321</v>
      </c>
      <c r="E2665" t="s">
        <v>202</v>
      </c>
      <c r="F2665" t="s">
        <v>321</v>
      </c>
      <c r="G2665">
        <v>83</v>
      </c>
      <c r="H2665">
        <v>83</v>
      </c>
      <c r="I2665">
        <v>79</v>
      </c>
      <c r="J2665" t="s">
        <v>87</v>
      </c>
      <c r="K2665" t="s">
        <v>22</v>
      </c>
      <c r="L2665" t="s">
        <v>65</v>
      </c>
      <c r="M2665" t="s">
        <v>308</v>
      </c>
      <c r="N2665" t="s">
        <v>308</v>
      </c>
      <c r="O2665" t="s">
        <v>306</v>
      </c>
      <c r="P2665" t="s">
        <v>77</v>
      </c>
      <c r="Q2665">
        <v>178</v>
      </c>
      <c r="R2665" t="s">
        <v>54</v>
      </c>
      <c r="S2665" t="e" vm="45">
        <f>_FV(-3,"60")</f>
        <v>#VALUE!</v>
      </c>
      <c r="T2665" t="s">
        <v>26</v>
      </c>
    </row>
    <row r="2666" spans="1:20" x14ac:dyDescent="0.3">
      <c r="A2666" t="s">
        <v>20</v>
      </c>
      <c r="B2666" s="1">
        <v>43621</v>
      </c>
      <c r="C2666">
        <v>7</v>
      </c>
      <c r="D2666" t="s">
        <v>71</v>
      </c>
      <c r="E2666" t="s">
        <v>72</v>
      </c>
      <c r="F2666" t="s">
        <v>71</v>
      </c>
      <c r="G2666">
        <v>91</v>
      </c>
      <c r="H2666">
        <v>92</v>
      </c>
      <c r="I2666">
        <v>91</v>
      </c>
      <c r="J2666" t="s">
        <v>65</v>
      </c>
      <c r="K2666" t="s">
        <v>87</v>
      </c>
      <c r="L2666" t="s">
        <v>65</v>
      </c>
      <c r="M2666" t="s">
        <v>91</v>
      </c>
      <c r="N2666" t="s">
        <v>23</v>
      </c>
      <c r="O2666" t="s">
        <v>91</v>
      </c>
      <c r="P2666" t="s">
        <v>70</v>
      </c>
      <c r="Q2666">
        <v>132</v>
      </c>
      <c r="R2666" t="s">
        <v>125</v>
      </c>
      <c r="S2666" t="e" vm="85">
        <f>_FV(-3,"45")</f>
        <v>#VALUE!</v>
      </c>
      <c r="T2666" t="s">
        <v>115</v>
      </c>
    </row>
    <row r="2667" spans="1:20" x14ac:dyDescent="0.3">
      <c r="A2667" t="s">
        <v>20</v>
      </c>
      <c r="B2667" s="1">
        <v>43621</v>
      </c>
      <c r="C2667">
        <v>17</v>
      </c>
      <c r="D2667" t="s">
        <v>205</v>
      </c>
      <c r="E2667" t="s">
        <v>21</v>
      </c>
      <c r="F2667" t="s">
        <v>250</v>
      </c>
      <c r="G2667">
        <v>61</v>
      </c>
      <c r="H2667">
        <v>66</v>
      </c>
      <c r="I2667">
        <v>60</v>
      </c>
      <c r="J2667" t="s">
        <v>292</v>
      </c>
      <c r="K2667" t="s">
        <v>36</v>
      </c>
      <c r="L2667" t="s">
        <v>383</v>
      </c>
      <c r="M2667" t="s">
        <v>188</v>
      </c>
      <c r="N2667" t="s">
        <v>276</v>
      </c>
      <c r="O2667" t="s">
        <v>188</v>
      </c>
      <c r="P2667" t="s">
        <v>176</v>
      </c>
      <c r="Q2667">
        <v>199</v>
      </c>
      <c r="R2667" t="s">
        <v>207</v>
      </c>
      <c r="S2667" t="s">
        <v>1718</v>
      </c>
      <c r="T2667" t="s">
        <v>26</v>
      </c>
    </row>
    <row r="2668" spans="1:20" x14ac:dyDescent="0.3">
      <c r="A2668" t="s">
        <v>20</v>
      </c>
      <c r="B2668" s="1">
        <v>43621</v>
      </c>
      <c r="C2668">
        <v>6</v>
      </c>
      <c r="D2668" t="s">
        <v>149</v>
      </c>
      <c r="E2668" t="s">
        <v>72</v>
      </c>
      <c r="F2668" t="s">
        <v>149</v>
      </c>
      <c r="G2668">
        <v>92</v>
      </c>
      <c r="H2668">
        <v>92</v>
      </c>
      <c r="I2668">
        <v>90</v>
      </c>
      <c r="J2668" t="s">
        <v>80</v>
      </c>
      <c r="K2668" t="s">
        <v>63</v>
      </c>
      <c r="L2668" t="s">
        <v>80</v>
      </c>
      <c r="M2668" t="s">
        <v>315</v>
      </c>
      <c r="N2668" t="s">
        <v>311</v>
      </c>
      <c r="O2668" t="s">
        <v>244</v>
      </c>
      <c r="P2668" t="s">
        <v>133</v>
      </c>
      <c r="Q2668">
        <v>160</v>
      </c>
      <c r="R2668" t="s">
        <v>134</v>
      </c>
      <c r="S2668" t="e" vm="45">
        <f>_FV(-3,"60")</f>
        <v>#VALUE!</v>
      </c>
      <c r="T2668" t="s">
        <v>26</v>
      </c>
    </row>
    <row r="2669" spans="1:20" x14ac:dyDescent="0.3">
      <c r="A2669" t="s">
        <v>20</v>
      </c>
      <c r="B2669" s="1">
        <v>43621</v>
      </c>
      <c r="C2669">
        <v>8</v>
      </c>
      <c r="D2669" t="s">
        <v>148</v>
      </c>
      <c r="E2669" t="s">
        <v>71</v>
      </c>
      <c r="F2669" t="s">
        <v>148</v>
      </c>
      <c r="G2669">
        <v>93</v>
      </c>
      <c r="H2669">
        <v>93</v>
      </c>
      <c r="I2669">
        <v>91</v>
      </c>
      <c r="J2669" t="s">
        <v>109</v>
      </c>
      <c r="K2669" t="s">
        <v>109</v>
      </c>
      <c r="L2669" t="s">
        <v>65</v>
      </c>
      <c r="M2669" t="s">
        <v>244</v>
      </c>
      <c r="N2669" t="s">
        <v>244</v>
      </c>
      <c r="O2669" t="s">
        <v>91</v>
      </c>
      <c r="P2669" t="s">
        <v>174</v>
      </c>
      <c r="Q2669">
        <v>155</v>
      </c>
      <c r="R2669" t="s">
        <v>176</v>
      </c>
      <c r="S2669" t="e" vm="83">
        <f>_FV(-3,"29")</f>
        <v>#VALUE!</v>
      </c>
      <c r="T2669" t="s">
        <v>26</v>
      </c>
    </row>
    <row r="2670" spans="1:20" x14ac:dyDescent="0.3">
      <c r="A2670" t="s">
        <v>20</v>
      </c>
      <c r="B2670" s="1">
        <v>43621</v>
      </c>
      <c r="C2670">
        <v>16</v>
      </c>
      <c r="D2670" t="s">
        <v>247</v>
      </c>
      <c r="E2670" t="s">
        <v>264</v>
      </c>
      <c r="F2670" t="s">
        <v>247</v>
      </c>
      <c r="G2670">
        <v>64</v>
      </c>
      <c r="H2670">
        <v>69</v>
      </c>
      <c r="I2670">
        <v>62</v>
      </c>
      <c r="J2670" t="s">
        <v>377</v>
      </c>
      <c r="K2670" t="s">
        <v>64</v>
      </c>
      <c r="L2670" t="s">
        <v>373</v>
      </c>
      <c r="M2670" t="s">
        <v>276</v>
      </c>
      <c r="N2670" t="s">
        <v>386</v>
      </c>
      <c r="O2670" t="s">
        <v>276</v>
      </c>
      <c r="P2670" t="s">
        <v>134</v>
      </c>
      <c r="Q2670">
        <v>194</v>
      </c>
      <c r="R2670" t="s">
        <v>207</v>
      </c>
      <c r="S2670" t="s">
        <v>1719</v>
      </c>
      <c r="T2670" t="s">
        <v>26</v>
      </c>
    </row>
    <row r="2671" spans="1:20" x14ac:dyDescent="0.3">
      <c r="A2671" t="s">
        <v>20</v>
      </c>
      <c r="B2671" s="1">
        <v>43621</v>
      </c>
      <c r="C2671">
        <v>10</v>
      </c>
      <c r="D2671" t="s">
        <v>95</v>
      </c>
      <c r="E2671" t="s">
        <v>88</v>
      </c>
      <c r="F2671" t="s">
        <v>95</v>
      </c>
      <c r="G2671">
        <v>94</v>
      </c>
      <c r="H2671">
        <v>94</v>
      </c>
      <c r="I2671">
        <v>94</v>
      </c>
      <c r="J2671" t="s">
        <v>65</v>
      </c>
      <c r="K2671" t="s">
        <v>73</v>
      </c>
      <c r="L2671" t="s">
        <v>65</v>
      </c>
      <c r="M2671" t="s">
        <v>312</v>
      </c>
      <c r="N2671" t="s">
        <v>306</v>
      </c>
      <c r="O2671" t="s">
        <v>311</v>
      </c>
      <c r="P2671" t="s">
        <v>105</v>
      </c>
      <c r="Q2671">
        <v>132</v>
      </c>
      <c r="R2671" t="s">
        <v>101</v>
      </c>
      <c r="S2671" t="s">
        <v>1720</v>
      </c>
      <c r="T2671" t="s">
        <v>26</v>
      </c>
    </row>
    <row r="2672" spans="1:20" x14ac:dyDescent="0.3">
      <c r="A2672" t="s">
        <v>20</v>
      </c>
      <c r="B2672" s="1">
        <v>43621</v>
      </c>
      <c r="C2672">
        <v>9</v>
      </c>
      <c r="D2672" t="s">
        <v>88</v>
      </c>
      <c r="E2672" t="s">
        <v>121</v>
      </c>
      <c r="F2672" t="s">
        <v>88</v>
      </c>
      <c r="G2672">
        <v>94</v>
      </c>
      <c r="H2672">
        <v>94</v>
      </c>
      <c r="I2672">
        <v>93</v>
      </c>
      <c r="J2672" t="s">
        <v>73</v>
      </c>
      <c r="K2672" t="s">
        <v>80</v>
      </c>
      <c r="L2672" t="s">
        <v>73</v>
      </c>
      <c r="M2672" t="s">
        <v>312</v>
      </c>
      <c r="N2672" t="s">
        <v>312</v>
      </c>
      <c r="O2672" t="s">
        <v>91</v>
      </c>
      <c r="P2672" t="s">
        <v>67</v>
      </c>
      <c r="Q2672">
        <v>92</v>
      </c>
      <c r="R2672" t="s">
        <v>268</v>
      </c>
      <c r="S2672" t="e" vm="1">
        <f>_FV(-3,"32")</f>
        <v>#VALUE!</v>
      </c>
      <c r="T2672" t="s">
        <v>26</v>
      </c>
    </row>
    <row r="2673" spans="1:20" x14ac:dyDescent="0.3">
      <c r="A2673" t="s">
        <v>20</v>
      </c>
      <c r="B2673" s="1">
        <v>43621</v>
      </c>
      <c r="C2673">
        <v>20</v>
      </c>
      <c r="D2673" t="s">
        <v>228</v>
      </c>
      <c r="E2673" t="s">
        <v>281</v>
      </c>
      <c r="F2673" t="s">
        <v>321</v>
      </c>
      <c r="G2673">
        <v>78</v>
      </c>
      <c r="H2673">
        <v>80</v>
      </c>
      <c r="I2673">
        <v>75</v>
      </c>
      <c r="J2673" t="s">
        <v>81</v>
      </c>
      <c r="K2673" t="s">
        <v>87</v>
      </c>
      <c r="L2673" t="s">
        <v>345</v>
      </c>
      <c r="M2673" t="s">
        <v>180</v>
      </c>
      <c r="N2673" t="s">
        <v>254</v>
      </c>
      <c r="O2673" t="s">
        <v>45</v>
      </c>
      <c r="P2673" t="s">
        <v>112</v>
      </c>
      <c r="Q2673">
        <v>200</v>
      </c>
      <c r="R2673" t="s">
        <v>347</v>
      </c>
      <c r="S2673" t="s">
        <v>1721</v>
      </c>
      <c r="T2673" t="s">
        <v>26</v>
      </c>
    </row>
    <row r="2674" spans="1:20" x14ac:dyDescent="0.3">
      <c r="A2674" t="s">
        <v>20</v>
      </c>
      <c r="B2674" s="1">
        <v>43621</v>
      </c>
      <c r="C2674">
        <v>19</v>
      </c>
      <c r="D2674" t="s">
        <v>281</v>
      </c>
      <c r="E2674" t="s">
        <v>251</v>
      </c>
      <c r="F2674" t="s">
        <v>281</v>
      </c>
      <c r="G2674">
        <v>76</v>
      </c>
      <c r="H2674">
        <v>77</v>
      </c>
      <c r="I2674">
        <v>60</v>
      </c>
      <c r="J2674" t="s">
        <v>73</v>
      </c>
      <c r="K2674" t="s">
        <v>22</v>
      </c>
      <c r="L2674" t="s">
        <v>396</v>
      </c>
      <c r="M2674" t="s">
        <v>227</v>
      </c>
      <c r="N2674" t="s">
        <v>137</v>
      </c>
      <c r="O2674" t="s">
        <v>227</v>
      </c>
      <c r="P2674" t="s">
        <v>179</v>
      </c>
      <c r="Q2674">
        <v>242</v>
      </c>
      <c r="R2674" t="s">
        <v>347</v>
      </c>
      <c r="S2674" t="s">
        <v>1722</v>
      </c>
      <c r="T2674" t="s">
        <v>26</v>
      </c>
    </row>
    <row r="2675" spans="1:20" x14ac:dyDescent="0.3">
      <c r="A2675" t="s">
        <v>20</v>
      </c>
      <c r="B2675" s="1">
        <v>43621</v>
      </c>
      <c r="C2675">
        <v>18</v>
      </c>
      <c r="D2675" t="s">
        <v>291</v>
      </c>
      <c r="E2675" t="s">
        <v>291</v>
      </c>
      <c r="F2675" t="s">
        <v>243</v>
      </c>
      <c r="G2675">
        <v>61</v>
      </c>
      <c r="H2675">
        <v>64</v>
      </c>
      <c r="I2675">
        <v>60</v>
      </c>
      <c r="J2675" t="s">
        <v>89</v>
      </c>
      <c r="K2675" t="s">
        <v>81</v>
      </c>
      <c r="L2675" t="s">
        <v>389</v>
      </c>
      <c r="M2675" t="s">
        <v>137</v>
      </c>
      <c r="N2675" t="s">
        <v>188</v>
      </c>
      <c r="O2675" t="s">
        <v>137</v>
      </c>
      <c r="P2675" t="s">
        <v>60</v>
      </c>
      <c r="Q2675">
        <v>209</v>
      </c>
      <c r="R2675" t="s">
        <v>151</v>
      </c>
      <c r="S2675" t="s">
        <v>1723</v>
      </c>
      <c r="T2675" t="s">
        <v>26</v>
      </c>
    </row>
    <row r="2676" spans="1:20" x14ac:dyDescent="0.3">
      <c r="A2676" t="s">
        <v>20</v>
      </c>
      <c r="B2676" s="1">
        <v>43621</v>
      </c>
      <c r="C2676">
        <v>21</v>
      </c>
      <c r="D2676" t="s">
        <v>321</v>
      </c>
      <c r="E2676" t="s">
        <v>285</v>
      </c>
      <c r="F2676" t="s">
        <v>265</v>
      </c>
      <c r="G2676">
        <v>76</v>
      </c>
      <c r="H2676">
        <v>78</v>
      </c>
      <c r="I2676">
        <v>72</v>
      </c>
      <c r="J2676" t="s">
        <v>36</v>
      </c>
      <c r="K2676" t="s">
        <v>81</v>
      </c>
      <c r="L2676" t="s">
        <v>224</v>
      </c>
      <c r="M2676" t="s">
        <v>254</v>
      </c>
      <c r="N2676" t="s">
        <v>254</v>
      </c>
      <c r="O2676" t="s">
        <v>180</v>
      </c>
      <c r="P2676" t="s">
        <v>173</v>
      </c>
      <c r="Q2676">
        <v>218</v>
      </c>
      <c r="R2676" t="s">
        <v>55</v>
      </c>
      <c r="S2676" t="s">
        <v>1724</v>
      </c>
      <c r="T2676" t="s">
        <v>26</v>
      </c>
    </row>
    <row r="2677" spans="1:20" x14ac:dyDescent="0.3">
      <c r="A2677" t="s">
        <v>20</v>
      </c>
      <c r="B2677" s="1">
        <v>43621</v>
      </c>
      <c r="C2677">
        <v>23</v>
      </c>
      <c r="D2677" t="s">
        <v>233</v>
      </c>
      <c r="E2677" t="s">
        <v>265</v>
      </c>
      <c r="F2677" t="s">
        <v>356</v>
      </c>
      <c r="G2677">
        <v>85</v>
      </c>
      <c r="H2677">
        <v>86</v>
      </c>
      <c r="I2677">
        <v>80</v>
      </c>
      <c r="J2677" t="s">
        <v>109</v>
      </c>
      <c r="K2677" t="s">
        <v>109</v>
      </c>
      <c r="L2677" t="s">
        <v>28</v>
      </c>
      <c r="M2677" t="s">
        <v>91</v>
      </c>
      <c r="N2677" t="s">
        <v>91</v>
      </c>
      <c r="O2677" t="s">
        <v>96</v>
      </c>
      <c r="P2677" t="s">
        <v>268</v>
      </c>
      <c r="Q2677">
        <v>186</v>
      </c>
      <c r="R2677" t="s">
        <v>179</v>
      </c>
      <c r="S2677" t="e" vm="45">
        <f>_FV(-3,"60")</f>
        <v>#VALUE!</v>
      </c>
      <c r="T2677" t="s">
        <v>26</v>
      </c>
    </row>
    <row r="2678" spans="1:20" x14ac:dyDescent="0.3">
      <c r="A2678" t="s">
        <v>20</v>
      </c>
      <c r="B2678" s="1">
        <v>43621</v>
      </c>
      <c r="C2678">
        <v>22</v>
      </c>
      <c r="D2678" t="s">
        <v>265</v>
      </c>
      <c r="E2678" t="s">
        <v>228</v>
      </c>
      <c r="F2678" t="s">
        <v>265</v>
      </c>
      <c r="G2678">
        <v>80</v>
      </c>
      <c r="H2678">
        <v>80</v>
      </c>
      <c r="I2678">
        <v>76</v>
      </c>
      <c r="J2678" t="s">
        <v>28</v>
      </c>
      <c r="K2678" t="s">
        <v>64</v>
      </c>
      <c r="L2678" t="s">
        <v>49</v>
      </c>
      <c r="M2678" t="s">
        <v>96</v>
      </c>
      <c r="N2678" t="s">
        <v>96</v>
      </c>
      <c r="O2678" t="s">
        <v>254</v>
      </c>
      <c r="P2678" t="s">
        <v>176</v>
      </c>
      <c r="Q2678">
        <v>189</v>
      </c>
      <c r="R2678" t="s">
        <v>248</v>
      </c>
      <c r="S2678" t="s">
        <v>1725</v>
      </c>
      <c r="T2678" t="s">
        <v>26</v>
      </c>
    </row>
    <row r="2679" spans="1:20" x14ac:dyDescent="0.3">
      <c r="A2679" t="s">
        <v>20</v>
      </c>
      <c r="B2679" s="1">
        <v>43621</v>
      </c>
      <c r="C2679">
        <v>15</v>
      </c>
      <c r="D2679" t="s">
        <v>264</v>
      </c>
      <c r="E2679" t="s">
        <v>201</v>
      </c>
      <c r="F2679" t="s">
        <v>229</v>
      </c>
      <c r="G2679">
        <v>62</v>
      </c>
      <c r="H2679">
        <v>75</v>
      </c>
      <c r="I2679">
        <v>62</v>
      </c>
      <c r="J2679" t="s">
        <v>35</v>
      </c>
      <c r="K2679" t="s">
        <v>73</v>
      </c>
      <c r="L2679" t="s">
        <v>224</v>
      </c>
      <c r="M2679" t="s">
        <v>386</v>
      </c>
      <c r="N2679" t="s">
        <v>431</v>
      </c>
      <c r="O2679" t="s">
        <v>386</v>
      </c>
      <c r="P2679" t="s">
        <v>124</v>
      </c>
      <c r="Q2679">
        <v>135</v>
      </c>
      <c r="R2679" t="s">
        <v>30</v>
      </c>
      <c r="S2679" t="s">
        <v>1726</v>
      </c>
      <c r="T2679" t="s">
        <v>26</v>
      </c>
    </row>
    <row r="2680" spans="1:20" x14ac:dyDescent="0.3">
      <c r="A2680" t="s">
        <v>20</v>
      </c>
      <c r="B2680" s="1">
        <v>43621</v>
      </c>
      <c r="C2680">
        <v>14</v>
      </c>
      <c r="D2680" t="s">
        <v>302</v>
      </c>
      <c r="E2680" t="s">
        <v>256</v>
      </c>
      <c r="F2680" t="s">
        <v>195</v>
      </c>
      <c r="G2680">
        <v>74</v>
      </c>
      <c r="H2680">
        <v>79</v>
      </c>
      <c r="I2680">
        <v>73</v>
      </c>
      <c r="J2680" t="s">
        <v>89</v>
      </c>
      <c r="K2680" t="s">
        <v>136</v>
      </c>
      <c r="L2680" t="s">
        <v>361</v>
      </c>
      <c r="M2680" t="s">
        <v>431</v>
      </c>
      <c r="N2680" t="s">
        <v>431</v>
      </c>
      <c r="O2680" t="s">
        <v>444</v>
      </c>
      <c r="P2680" t="s">
        <v>97</v>
      </c>
      <c r="Q2680">
        <v>163</v>
      </c>
      <c r="R2680" t="s">
        <v>354</v>
      </c>
      <c r="S2680" t="s">
        <v>1727</v>
      </c>
      <c r="T2680" t="s">
        <v>26</v>
      </c>
    </row>
    <row r="2681" spans="1:20" x14ac:dyDescent="0.3">
      <c r="A2681" t="s">
        <v>20</v>
      </c>
      <c r="B2681" s="1">
        <v>43621</v>
      </c>
      <c r="C2681">
        <v>13</v>
      </c>
      <c r="D2681" t="s">
        <v>256</v>
      </c>
      <c r="E2681" t="s">
        <v>385</v>
      </c>
      <c r="F2681" t="s">
        <v>310</v>
      </c>
      <c r="G2681">
        <v>78</v>
      </c>
      <c r="H2681">
        <v>89</v>
      </c>
      <c r="I2681">
        <v>76</v>
      </c>
      <c r="J2681" t="s">
        <v>136</v>
      </c>
      <c r="K2681" t="s">
        <v>71</v>
      </c>
      <c r="L2681" t="s">
        <v>119</v>
      </c>
      <c r="M2681" t="s">
        <v>444</v>
      </c>
      <c r="N2681" t="s">
        <v>444</v>
      </c>
      <c r="O2681" t="s">
        <v>433</v>
      </c>
      <c r="P2681" t="s">
        <v>176</v>
      </c>
      <c r="Q2681">
        <v>167</v>
      </c>
      <c r="R2681" t="s">
        <v>358</v>
      </c>
      <c r="S2681" t="s">
        <v>1728</v>
      </c>
      <c r="T2681" t="s">
        <v>26</v>
      </c>
    </row>
    <row r="2682" spans="1:20" x14ac:dyDescent="0.3">
      <c r="A2682" t="s">
        <v>20</v>
      </c>
      <c r="B2682" s="1">
        <v>43621</v>
      </c>
      <c r="C2682">
        <v>12</v>
      </c>
      <c r="D2682" t="s">
        <v>279</v>
      </c>
      <c r="E2682" t="s">
        <v>279</v>
      </c>
      <c r="F2682" t="s">
        <v>107</v>
      </c>
      <c r="G2682">
        <v>89</v>
      </c>
      <c r="H2682">
        <v>94</v>
      </c>
      <c r="I2682">
        <v>89</v>
      </c>
      <c r="J2682" t="s">
        <v>135</v>
      </c>
      <c r="K2682" t="s">
        <v>149</v>
      </c>
      <c r="L2682" t="s">
        <v>79</v>
      </c>
      <c r="M2682" t="s">
        <v>450</v>
      </c>
      <c r="N2682" t="s">
        <v>450</v>
      </c>
      <c r="O2682" t="s">
        <v>357</v>
      </c>
      <c r="P2682" t="s">
        <v>105</v>
      </c>
      <c r="Q2682">
        <v>148</v>
      </c>
      <c r="R2682" t="s">
        <v>222</v>
      </c>
      <c r="S2682" t="s">
        <v>1729</v>
      </c>
      <c r="T2682" t="s">
        <v>26</v>
      </c>
    </row>
    <row r="2683" spans="1:20" x14ac:dyDescent="0.3">
      <c r="A2683" t="s">
        <v>20</v>
      </c>
      <c r="B2683" s="1">
        <v>43621</v>
      </c>
      <c r="C2683">
        <v>11</v>
      </c>
      <c r="D2683" t="s">
        <v>107</v>
      </c>
      <c r="E2683" t="s">
        <v>107</v>
      </c>
      <c r="F2683" t="s">
        <v>95</v>
      </c>
      <c r="G2683">
        <v>94</v>
      </c>
      <c r="H2683">
        <v>94</v>
      </c>
      <c r="I2683">
        <v>94</v>
      </c>
      <c r="J2683" t="s">
        <v>58</v>
      </c>
      <c r="K2683" t="s">
        <v>58</v>
      </c>
      <c r="L2683" t="s">
        <v>65</v>
      </c>
      <c r="M2683" t="s">
        <v>357</v>
      </c>
      <c r="N2683" t="s">
        <v>357</v>
      </c>
      <c r="O2683" t="s">
        <v>312</v>
      </c>
      <c r="P2683" t="s">
        <v>105</v>
      </c>
      <c r="Q2683">
        <v>154</v>
      </c>
      <c r="R2683" t="s">
        <v>127</v>
      </c>
      <c r="S2683" t="s">
        <v>1730</v>
      </c>
      <c r="T2683" t="s">
        <v>26</v>
      </c>
    </row>
    <row r="2684" spans="1:20" x14ac:dyDescent="0.3">
      <c r="A2684" t="s">
        <v>20</v>
      </c>
      <c r="B2684" s="1">
        <v>43622</v>
      </c>
      <c r="C2684">
        <v>3</v>
      </c>
      <c r="D2684" t="s">
        <v>95</v>
      </c>
      <c r="E2684" t="s">
        <v>121</v>
      </c>
      <c r="F2684" t="s">
        <v>95</v>
      </c>
      <c r="G2684">
        <v>92</v>
      </c>
      <c r="H2684">
        <v>92</v>
      </c>
      <c r="I2684">
        <v>91</v>
      </c>
      <c r="J2684" t="s">
        <v>28</v>
      </c>
      <c r="K2684" t="s">
        <v>65</v>
      </c>
      <c r="L2684" t="s">
        <v>28</v>
      </c>
      <c r="M2684" t="s">
        <v>357</v>
      </c>
      <c r="N2684" t="s">
        <v>407</v>
      </c>
      <c r="O2684" t="s">
        <v>357</v>
      </c>
      <c r="P2684" t="s">
        <v>115</v>
      </c>
      <c r="Q2684">
        <v>137</v>
      </c>
      <c r="R2684" t="s">
        <v>173</v>
      </c>
      <c r="S2684" t="e" vm="45">
        <f>_FV(-3,"60")</f>
        <v>#VALUE!</v>
      </c>
      <c r="T2684" t="s">
        <v>26</v>
      </c>
    </row>
    <row r="2685" spans="1:20" x14ac:dyDescent="0.3">
      <c r="A2685" t="s">
        <v>20</v>
      </c>
      <c r="B2685" s="1">
        <v>43622</v>
      </c>
      <c r="C2685">
        <v>2</v>
      </c>
      <c r="D2685" t="s">
        <v>121</v>
      </c>
      <c r="E2685" t="s">
        <v>149</v>
      </c>
      <c r="F2685" t="s">
        <v>121</v>
      </c>
      <c r="G2685">
        <v>91</v>
      </c>
      <c r="H2685">
        <v>91</v>
      </c>
      <c r="I2685">
        <v>90</v>
      </c>
      <c r="J2685" t="s">
        <v>65</v>
      </c>
      <c r="K2685" t="s">
        <v>65</v>
      </c>
      <c r="L2685" t="s">
        <v>65</v>
      </c>
      <c r="M2685" t="s">
        <v>363</v>
      </c>
      <c r="N2685" t="s">
        <v>363</v>
      </c>
      <c r="O2685" t="s">
        <v>353</v>
      </c>
      <c r="P2685" t="s">
        <v>174</v>
      </c>
      <c r="Q2685">
        <v>148</v>
      </c>
      <c r="R2685" t="s">
        <v>112</v>
      </c>
      <c r="S2685" t="e" vm="45">
        <f>_FV(-3,"60")</f>
        <v>#VALUE!</v>
      </c>
      <c r="T2685" t="s">
        <v>26</v>
      </c>
    </row>
    <row r="2686" spans="1:20" x14ac:dyDescent="0.3">
      <c r="A2686" t="s">
        <v>20</v>
      </c>
      <c r="B2686" s="1">
        <v>43622</v>
      </c>
      <c r="C2686">
        <v>1</v>
      </c>
      <c r="D2686" t="s">
        <v>149</v>
      </c>
      <c r="E2686" t="s">
        <v>108</v>
      </c>
      <c r="F2686" t="s">
        <v>149</v>
      </c>
      <c r="G2686">
        <v>90</v>
      </c>
      <c r="H2686">
        <v>90</v>
      </c>
      <c r="I2686">
        <v>88</v>
      </c>
      <c r="J2686" t="s">
        <v>65</v>
      </c>
      <c r="K2686" t="s">
        <v>65</v>
      </c>
      <c r="L2686" t="s">
        <v>119</v>
      </c>
      <c r="M2686" t="s">
        <v>283</v>
      </c>
      <c r="N2686" t="s">
        <v>283</v>
      </c>
      <c r="O2686" t="s">
        <v>273</v>
      </c>
      <c r="P2686" t="s">
        <v>105</v>
      </c>
      <c r="Q2686">
        <v>164</v>
      </c>
      <c r="R2686" t="s">
        <v>183</v>
      </c>
      <c r="S2686" t="e" vm="45">
        <f>_FV(-3,"60")</f>
        <v>#VALUE!</v>
      </c>
      <c r="T2686" t="s">
        <v>26</v>
      </c>
    </row>
    <row r="2687" spans="1:20" x14ac:dyDescent="0.3">
      <c r="A2687" t="s">
        <v>20</v>
      </c>
      <c r="B2687" s="1">
        <v>43622</v>
      </c>
      <c r="C2687">
        <v>0</v>
      </c>
      <c r="D2687" t="s">
        <v>108</v>
      </c>
      <c r="E2687" t="s">
        <v>236</v>
      </c>
      <c r="F2687" t="s">
        <v>108</v>
      </c>
      <c r="G2687">
        <v>88</v>
      </c>
      <c r="H2687">
        <v>88</v>
      </c>
      <c r="I2687">
        <v>83</v>
      </c>
      <c r="J2687" t="s">
        <v>119</v>
      </c>
      <c r="K2687" t="s">
        <v>109</v>
      </c>
      <c r="L2687" t="s">
        <v>119</v>
      </c>
      <c r="M2687" t="s">
        <v>273</v>
      </c>
      <c r="N2687" t="s">
        <v>273</v>
      </c>
      <c r="O2687" t="s">
        <v>91</v>
      </c>
      <c r="P2687" t="s">
        <v>70</v>
      </c>
      <c r="Q2687">
        <v>156</v>
      </c>
      <c r="R2687" t="s">
        <v>179</v>
      </c>
      <c r="S2687" t="e" vm="45">
        <f>_FV(-3,"60")</f>
        <v>#VALUE!</v>
      </c>
      <c r="T2687" t="s">
        <v>26</v>
      </c>
    </row>
    <row r="2688" spans="1:20" x14ac:dyDescent="0.3">
      <c r="A2688" t="s">
        <v>20</v>
      </c>
      <c r="B2688" s="1">
        <v>43622</v>
      </c>
      <c r="C2688">
        <v>9</v>
      </c>
      <c r="D2688" t="s">
        <v>136</v>
      </c>
      <c r="E2688" t="s">
        <v>79</v>
      </c>
      <c r="F2688" t="s">
        <v>87</v>
      </c>
      <c r="G2688">
        <v>93</v>
      </c>
      <c r="H2688">
        <v>93</v>
      </c>
      <c r="I2688">
        <v>92</v>
      </c>
      <c r="J2688" t="s">
        <v>100</v>
      </c>
      <c r="K2688" t="s">
        <v>100</v>
      </c>
      <c r="L2688" t="s">
        <v>89</v>
      </c>
      <c r="M2688" t="s">
        <v>193</v>
      </c>
      <c r="N2688" t="s">
        <v>193</v>
      </c>
      <c r="O2688" t="s">
        <v>328</v>
      </c>
      <c r="P2688" t="s">
        <v>70</v>
      </c>
      <c r="Q2688">
        <v>125</v>
      </c>
      <c r="R2688" t="s">
        <v>128</v>
      </c>
      <c r="S2688" t="e" vm="28">
        <f>_FV(-3,"52")</f>
        <v>#VALUE!</v>
      </c>
      <c r="T2688" t="s">
        <v>26</v>
      </c>
    </row>
    <row r="2689" spans="1:20" x14ac:dyDescent="0.3">
      <c r="A2689" t="s">
        <v>20</v>
      </c>
      <c r="B2689" s="1">
        <v>43622</v>
      </c>
      <c r="C2689">
        <v>4</v>
      </c>
      <c r="D2689" t="s">
        <v>58</v>
      </c>
      <c r="E2689" t="s">
        <v>95</v>
      </c>
      <c r="F2689" t="s">
        <v>58</v>
      </c>
      <c r="G2689">
        <v>93</v>
      </c>
      <c r="H2689">
        <v>93</v>
      </c>
      <c r="I2689">
        <v>92</v>
      </c>
      <c r="J2689" t="s">
        <v>81</v>
      </c>
      <c r="K2689" t="s">
        <v>28</v>
      </c>
      <c r="L2689" t="s">
        <v>81</v>
      </c>
      <c r="M2689" t="s">
        <v>330</v>
      </c>
      <c r="N2689" t="s">
        <v>357</v>
      </c>
      <c r="O2689" t="s">
        <v>330</v>
      </c>
      <c r="P2689" t="s">
        <v>111</v>
      </c>
      <c r="Q2689">
        <v>123</v>
      </c>
      <c r="R2689" t="s">
        <v>92</v>
      </c>
      <c r="S2689" t="e" vm="80">
        <f>_FV(-3,"59")</f>
        <v>#VALUE!</v>
      </c>
      <c r="T2689" t="s">
        <v>26</v>
      </c>
    </row>
    <row r="2690" spans="1:20" x14ac:dyDescent="0.3">
      <c r="A2690" t="s">
        <v>20</v>
      </c>
      <c r="B2690" s="1">
        <v>43622</v>
      </c>
      <c r="C2690">
        <v>18</v>
      </c>
      <c r="D2690" t="s">
        <v>247</v>
      </c>
      <c r="E2690" t="s">
        <v>317</v>
      </c>
      <c r="F2690" t="s">
        <v>281</v>
      </c>
      <c r="G2690">
        <v>65</v>
      </c>
      <c r="H2690">
        <v>77</v>
      </c>
      <c r="I2690">
        <v>60</v>
      </c>
      <c r="J2690" t="s">
        <v>35</v>
      </c>
      <c r="K2690" t="s">
        <v>136</v>
      </c>
      <c r="L2690" t="s">
        <v>216</v>
      </c>
      <c r="M2690" t="s">
        <v>298</v>
      </c>
      <c r="N2690" t="s">
        <v>231</v>
      </c>
      <c r="O2690" t="s">
        <v>298</v>
      </c>
      <c r="P2690" t="s">
        <v>271</v>
      </c>
      <c r="Q2690">
        <v>226</v>
      </c>
      <c r="R2690" t="s">
        <v>584</v>
      </c>
      <c r="S2690" t="s">
        <v>1470</v>
      </c>
      <c r="T2690" t="s">
        <v>26</v>
      </c>
    </row>
    <row r="2691" spans="1:20" x14ac:dyDescent="0.3">
      <c r="A2691" t="s">
        <v>20</v>
      </c>
      <c r="B2691" s="1">
        <v>43622</v>
      </c>
      <c r="C2691">
        <v>8</v>
      </c>
      <c r="D2691" t="s">
        <v>22</v>
      </c>
      <c r="E2691" t="s">
        <v>79</v>
      </c>
      <c r="F2691" t="s">
        <v>22</v>
      </c>
      <c r="G2691">
        <v>92</v>
      </c>
      <c r="H2691">
        <v>92</v>
      </c>
      <c r="I2691">
        <v>92</v>
      </c>
      <c r="J2691" t="s">
        <v>100</v>
      </c>
      <c r="K2691" t="s">
        <v>99</v>
      </c>
      <c r="L2691" t="s">
        <v>100</v>
      </c>
      <c r="M2691" t="s">
        <v>328</v>
      </c>
      <c r="N2691" t="s">
        <v>328</v>
      </c>
      <c r="O2691" t="s">
        <v>142</v>
      </c>
      <c r="P2691" t="s">
        <v>111</v>
      </c>
      <c r="Q2691">
        <v>141</v>
      </c>
      <c r="R2691" t="s">
        <v>128</v>
      </c>
      <c r="S2691" t="e" vm="52">
        <f>_FV(-3,"56")</f>
        <v>#VALUE!</v>
      </c>
      <c r="T2691" t="s">
        <v>26</v>
      </c>
    </row>
    <row r="2692" spans="1:20" x14ac:dyDescent="0.3">
      <c r="A2692" t="s">
        <v>20</v>
      </c>
      <c r="B2692" s="1">
        <v>43622</v>
      </c>
      <c r="C2692">
        <v>5</v>
      </c>
      <c r="D2692" t="s">
        <v>79</v>
      </c>
      <c r="E2692" t="s">
        <v>58</v>
      </c>
      <c r="F2692" t="s">
        <v>79</v>
      </c>
      <c r="G2692">
        <v>92</v>
      </c>
      <c r="H2692">
        <v>93</v>
      </c>
      <c r="I2692">
        <v>92</v>
      </c>
      <c r="J2692" t="s">
        <v>99</v>
      </c>
      <c r="K2692" t="s">
        <v>81</v>
      </c>
      <c r="L2692" t="s">
        <v>100</v>
      </c>
      <c r="M2692" t="s">
        <v>23</v>
      </c>
      <c r="N2692" t="s">
        <v>330</v>
      </c>
      <c r="O2692" t="s">
        <v>23</v>
      </c>
      <c r="P2692" t="s">
        <v>133</v>
      </c>
      <c r="Q2692">
        <v>124</v>
      </c>
      <c r="R2692" t="s">
        <v>101</v>
      </c>
      <c r="S2692" t="e" vm="36">
        <f>_FV(-3,"58")</f>
        <v>#VALUE!</v>
      </c>
      <c r="T2692" t="s">
        <v>26</v>
      </c>
    </row>
    <row r="2693" spans="1:20" x14ac:dyDescent="0.3">
      <c r="A2693" t="s">
        <v>20</v>
      </c>
      <c r="B2693" s="1">
        <v>43622</v>
      </c>
      <c r="C2693">
        <v>7</v>
      </c>
      <c r="D2693" t="s">
        <v>79</v>
      </c>
      <c r="E2693" t="s">
        <v>58</v>
      </c>
      <c r="F2693" t="s">
        <v>79</v>
      </c>
      <c r="G2693">
        <v>92</v>
      </c>
      <c r="H2693">
        <v>92</v>
      </c>
      <c r="I2693">
        <v>92</v>
      </c>
      <c r="J2693" t="s">
        <v>99</v>
      </c>
      <c r="K2693" t="s">
        <v>99</v>
      </c>
      <c r="L2693" t="s">
        <v>100</v>
      </c>
      <c r="M2693" t="s">
        <v>29</v>
      </c>
      <c r="N2693" t="s">
        <v>188</v>
      </c>
      <c r="O2693" t="s">
        <v>29</v>
      </c>
      <c r="P2693" t="s">
        <v>105</v>
      </c>
      <c r="Q2693">
        <v>123</v>
      </c>
      <c r="R2693" t="s">
        <v>176</v>
      </c>
      <c r="S2693" t="e" vm="85">
        <f>_FV(-3,"45")</f>
        <v>#VALUE!</v>
      </c>
      <c r="T2693" t="s">
        <v>26</v>
      </c>
    </row>
    <row r="2694" spans="1:20" x14ac:dyDescent="0.3">
      <c r="A2694" t="s">
        <v>20</v>
      </c>
      <c r="B2694" s="1">
        <v>43622</v>
      </c>
      <c r="C2694">
        <v>6</v>
      </c>
      <c r="D2694" t="s">
        <v>79</v>
      </c>
      <c r="E2694" t="s">
        <v>58</v>
      </c>
      <c r="F2694" t="s">
        <v>79</v>
      </c>
      <c r="G2694">
        <v>92</v>
      </c>
      <c r="H2694">
        <v>92</v>
      </c>
      <c r="I2694">
        <v>92</v>
      </c>
      <c r="J2694" t="s">
        <v>99</v>
      </c>
      <c r="K2694" t="s">
        <v>99</v>
      </c>
      <c r="L2694" t="s">
        <v>100</v>
      </c>
      <c r="M2694" t="s">
        <v>188</v>
      </c>
      <c r="N2694" t="s">
        <v>23</v>
      </c>
      <c r="O2694" t="s">
        <v>188</v>
      </c>
      <c r="P2694" t="s">
        <v>67</v>
      </c>
      <c r="Q2694">
        <v>148</v>
      </c>
      <c r="R2694" t="s">
        <v>101</v>
      </c>
      <c r="S2694" t="e" vm="80">
        <f>_FV(-3,"59")</f>
        <v>#VALUE!</v>
      </c>
      <c r="T2694" t="s">
        <v>26</v>
      </c>
    </row>
    <row r="2695" spans="1:20" x14ac:dyDescent="0.3">
      <c r="A2695" t="s">
        <v>20</v>
      </c>
      <c r="B2695" s="1">
        <v>43622</v>
      </c>
      <c r="C2695">
        <v>12</v>
      </c>
      <c r="D2695" t="s">
        <v>202</v>
      </c>
      <c r="E2695" t="s">
        <v>202</v>
      </c>
      <c r="F2695" t="s">
        <v>148</v>
      </c>
      <c r="G2695">
        <v>82</v>
      </c>
      <c r="H2695">
        <v>91</v>
      </c>
      <c r="I2695">
        <v>82</v>
      </c>
      <c r="J2695" t="s">
        <v>79</v>
      </c>
      <c r="K2695" t="s">
        <v>58</v>
      </c>
      <c r="L2695" t="s">
        <v>65</v>
      </c>
      <c r="M2695" t="s">
        <v>276</v>
      </c>
      <c r="N2695" t="s">
        <v>276</v>
      </c>
      <c r="O2695" t="s">
        <v>23</v>
      </c>
      <c r="P2695" t="s">
        <v>115</v>
      </c>
      <c r="Q2695">
        <v>167</v>
      </c>
      <c r="R2695" t="s">
        <v>104</v>
      </c>
      <c r="S2695" t="s">
        <v>1731</v>
      </c>
      <c r="T2695" t="s">
        <v>26</v>
      </c>
    </row>
    <row r="2696" spans="1:20" x14ac:dyDescent="0.3">
      <c r="A2696" t="s">
        <v>20</v>
      </c>
      <c r="B2696" s="1">
        <v>43622</v>
      </c>
      <c r="C2696">
        <v>17</v>
      </c>
      <c r="D2696" t="s">
        <v>261</v>
      </c>
      <c r="E2696" t="s">
        <v>47</v>
      </c>
      <c r="F2696" t="s">
        <v>186</v>
      </c>
      <c r="G2696">
        <v>72</v>
      </c>
      <c r="H2696">
        <v>74</v>
      </c>
      <c r="I2696">
        <v>62</v>
      </c>
      <c r="J2696" t="s">
        <v>64</v>
      </c>
      <c r="K2696" t="s">
        <v>73</v>
      </c>
      <c r="L2696" t="s">
        <v>37</v>
      </c>
      <c r="M2696" t="s">
        <v>231</v>
      </c>
      <c r="N2696" t="s">
        <v>96</v>
      </c>
      <c r="O2696" t="s">
        <v>231</v>
      </c>
      <c r="P2696" t="s">
        <v>183</v>
      </c>
      <c r="Q2696">
        <v>211</v>
      </c>
      <c r="R2696" t="s">
        <v>1732</v>
      </c>
      <c r="S2696" t="s">
        <v>1733</v>
      </c>
      <c r="T2696" t="s">
        <v>26</v>
      </c>
    </row>
    <row r="2697" spans="1:20" x14ac:dyDescent="0.3">
      <c r="A2697" t="s">
        <v>20</v>
      </c>
      <c r="B2697" s="1">
        <v>43622</v>
      </c>
      <c r="C2697">
        <v>11</v>
      </c>
      <c r="D2697" t="s">
        <v>148</v>
      </c>
      <c r="E2697" t="s">
        <v>121</v>
      </c>
      <c r="F2697" t="s">
        <v>79</v>
      </c>
      <c r="G2697">
        <v>91</v>
      </c>
      <c r="H2697">
        <v>93</v>
      </c>
      <c r="I2697">
        <v>91</v>
      </c>
      <c r="J2697" t="s">
        <v>119</v>
      </c>
      <c r="K2697" t="s">
        <v>73</v>
      </c>
      <c r="L2697" t="s">
        <v>81</v>
      </c>
      <c r="M2697" t="s">
        <v>245</v>
      </c>
      <c r="N2697" t="s">
        <v>311</v>
      </c>
      <c r="O2697" t="s">
        <v>315</v>
      </c>
      <c r="P2697" t="s">
        <v>83</v>
      </c>
      <c r="Q2697">
        <v>127</v>
      </c>
      <c r="R2697" t="s">
        <v>183</v>
      </c>
      <c r="S2697" t="s">
        <v>1734</v>
      </c>
      <c r="T2697" t="s">
        <v>26</v>
      </c>
    </row>
    <row r="2698" spans="1:20" x14ac:dyDescent="0.3">
      <c r="A2698" t="s">
        <v>20</v>
      </c>
      <c r="B2698" s="1">
        <v>43622</v>
      </c>
      <c r="C2698">
        <v>10</v>
      </c>
      <c r="D2698" t="s">
        <v>79</v>
      </c>
      <c r="E2698" t="s">
        <v>58</v>
      </c>
      <c r="F2698" t="s">
        <v>136</v>
      </c>
      <c r="G2698">
        <v>93</v>
      </c>
      <c r="H2698">
        <v>93</v>
      </c>
      <c r="I2698">
        <v>93</v>
      </c>
      <c r="J2698" t="s">
        <v>81</v>
      </c>
      <c r="K2698" t="s">
        <v>28</v>
      </c>
      <c r="L2698" t="s">
        <v>89</v>
      </c>
      <c r="M2698" t="s">
        <v>315</v>
      </c>
      <c r="N2698" t="s">
        <v>315</v>
      </c>
      <c r="O2698" t="s">
        <v>188</v>
      </c>
      <c r="P2698" t="s">
        <v>178</v>
      </c>
      <c r="Q2698">
        <v>129</v>
      </c>
      <c r="R2698" t="s">
        <v>128</v>
      </c>
      <c r="S2698" t="s">
        <v>1735</v>
      </c>
      <c r="T2698" t="s">
        <v>26</v>
      </c>
    </row>
    <row r="2699" spans="1:20" x14ac:dyDescent="0.3">
      <c r="A2699" t="s">
        <v>20</v>
      </c>
      <c r="B2699" s="1">
        <v>43622</v>
      </c>
      <c r="C2699">
        <v>16</v>
      </c>
      <c r="D2699" t="s">
        <v>392</v>
      </c>
      <c r="E2699" t="s">
        <v>317</v>
      </c>
      <c r="F2699" t="s">
        <v>205</v>
      </c>
      <c r="G2699">
        <v>65</v>
      </c>
      <c r="H2699">
        <v>69</v>
      </c>
      <c r="I2699">
        <v>63</v>
      </c>
      <c r="J2699" t="s">
        <v>119</v>
      </c>
      <c r="K2699" t="s">
        <v>22</v>
      </c>
      <c r="L2699" t="s">
        <v>36</v>
      </c>
      <c r="M2699" t="s">
        <v>96</v>
      </c>
      <c r="N2699" t="s">
        <v>244</v>
      </c>
      <c r="O2699" t="s">
        <v>96</v>
      </c>
      <c r="P2699" t="s">
        <v>68</v>
      </c>
      <c r="Q2699">
        <v>216</v>
      </c>
      <c r="R2699" t="s">
        <v>252</v>
      </c>
      <c r="S2699" t="s">
        <v>1736</v>
      </c>
      <c r="T2699" t="s">
        <v>26</v>
      </c>
    </row>
    <row r="2700" spans="1:20" x14ac:dyDescent="0.3">
      <c r="A2700" t="s">
        <v>20</v>
      </c>
      <c r="B2700" s="1">
        <v>43622</v>
      </c>
      <c r="C2700">
        <v>13</v>
      </c>
      <c r="D2700" t="s">
        <v>200</v>
      </c>
      <c r="E2700" t="s">
        <v>200</v>
      </c>
      <c r="F2700" t="s">
        <v>228</v>
      </c>
      <c r="G2700">
        <v>72</v>
      </c>
      <c r="H2700">
        <v>83</v>
      </c>
      <c r="I2700">
        <v>72</v>
      </c>
      <c r="J2700" t="s">
        <v>22</v>
      </c>
      <c r="K2700" t="s">
        <v>62</v>
      </c>
      <c r="L2700" t="s">
        <v>73</v>
      </c>
      <c r="M2700" t="s">
        <v>329</v>
      </c>
      <c r="N2700" t="s">
        <v>308</v>
      </c>
      <c r="O2700" t="s">
        <v>330</v>
      </c>
      <c r="P2700" t="s">
        <v>183</v>
      </c>
      <c r="Q2700">
        <v>203</v>
      </c>
      <c r="R2700" t="s">
        <v>102</v>
      </c>
      <c r="S2700" t="s">
        <v>1737</v>
      </c>
      <c r="T2700" t="s">
        <v>26</v>
      </c>
    </row>
    <row r="2701" spans="1:20" x14ac:dyDescent="0.3">
      <c r="A2701" t="s">
        <v>20</v>
      </c>
      <c r="B2701" s="1">
        <v>43622</v>
      </c>
      <c r="C2701">
        <v>15</v>
      </c>
      <c r="D2701" t="s">
        <v>208</v>
      </c>
      <c r="E2701" t="s">
        <v>258</v>
      </c>
      <c r="F2701" t="s">
        <v>219</v>
      </c>
      <c r="G2701">
        <v>69</v>
      </c>
      <c r="H2701">
        <v>73</v>
      </c>
      <c r="I2701">
        <v>64</v>
      </c>
      <c r="J2701" t="s">
        <v>65</v>
      </c>
      <c r="K2701" t="s">
        <v>58</v>
      </c>
      <c r="L2701" t="s">
        <v>216</v>
      </c>
      <c r="M2701" t="s">
        <v>244</v>
      </c>
      <c r="N2701" t="s">
        <v>312</v>
      </c>
      <c r="O2701" t="s">
        <v>244</v>
      </c>
      <c r="P2701" t="s">
        <v>116</v>
      </c>
      <c r="Q2701">
        <v>216</v>
      </c>
      <c r="R2701" t="s">
        <v>339</v>
      </c>
      <c r="S2701" t="s">
        <v>1738</v>
      </c>
      <c r="T2701" t="s">
        <v>26</v>
      </c>
    </row>
    <row r="2702" spans="1:20" x14ac:dyDescent="0.3">
      <c r="A2702" t="s">
        <v>20</v>
      </c>
      <c r="B2702" s="1">
        <v>43622</v>
      </c>
      <c r="C2702">
        <v>14</v>
      </c>
      <c r="D2702" t="s">
        <v>250</v>
      </c>
      <c r="E2702" t="s">
        <v>208</v>
      </c>
      <c r="F2702" t="s">
        <v>261</v>
      </c>
      <c r="G2702">
        <v>71</v>
      </c>
      <c r="H2702">
        <v>75</v>
      </c>
      <c r="I2702">
        <v>69</v>
      </c>
      <c r="J2702" t="s">
        <v>64</v>
      </c>
      <c r="K2702" t="s">
        <v>58</v>
      </c>
      <c r="L2702" t="s">
        <v>81</v>
      </c>
      <c r="M2702" t="s">
        <v>312</v>
      </c>
      <c r="N2702" t="s">
        <v>273</v>
      </c>
      <c r="O2702" t="s">
        <v>312</v>
      </c>
      <c r="P2702" t="s">
        <v>271</v>
      </c>
      <c r="Q2702">
        <v>199</v>
      </c>
      <c r="R2702" t="s">
        <v>339</v>
      </c>
      <c r="S2702" t="s">
        <v>1739</v>
      </c>
      <c r="T2702" t="s">
        <v>26</v>
      </c>
    </row>
    <row r="2703" spans="1:20" x14ac:dyDescent="0.3">
      <c r="A2703" t="s">
        <v>20</v>
      </c>
      <c r="B2703" s="1">
        <v>43622</v>
      </c>
      <c r="C2703">
        <v>20</v>
      </c>
      <c r="D2703" t="s">
        <v>185</v>
      </c>
      <c r="E2703" t="s">
        <v>57</v>
      </c>
      <c r="F2703" t="s">
        <v>185</v>
      </c>
      <c r="G2703">
        <v>75</v>
      </c>
      <c r="H2703">
        <v>75</v>
      </c>
      <c r="I2703">
        <v>71</v>
      </c>
      <c r="J2703" t="s">
        <v>64</v>
      </c>
      <c r="K2703" t="s">
        <v>119</v>
      </c>
      <c r="L2703" t="s">
        <v>89</v>
      </c>
      <c r="M2703" t="s">
        <v>181</v>
      </c>
      <c r="N2703" t="s">
        <v>190</v>
      </c>
      <c r="O2703" t="s">
        <v>52</v>
      </c>
      <c r="P2703" t="s">
        <v>24</v>
      </c>
      <c r="Q2703">
        <v>210</v>
      </c>
      <c r="R2703" t="s">
        <v>262</v>
      </c>
      <c r="S2703" t="s">
        <v>1740</v>
      </c>
      <c r="T2703" t="s">
        <v>26</v>
      </c>
    </row>
    <row r="2704" spans="1:20" x14ac:dyDescent="0.3">
      <c r="A2704" t="s">
        <v>20</v>
      </c>
      <c r="B2704" s="1">
        <v>43622</v>
      </c>
      <c r="C2704">
        <v>19</v>
      </c>
      <c r="D2704" t="s">
        <v>57</v>
      </c>
      <c r="E2704" t="s">
        <v>205</v>
      </c>
      <c r="F2704" t="s">
        <v>385</v>
      </c>
      <c r="G2704">
        <v>71</v>
      </c>
      <c r="H2704">
        <v>71</v>
      </c>
      <c r="I2704">
        <v>65</v>
      </c>
      <c r="J2704" t="s">
        <v>99</v>
      </c>
      <c r="K2704" t="s">
        <v>99</v>
      </c>
      <c r="L2704" t="s">
        <v>396</v>
      </c>
      <c r="M2704" t="s">
        <v>298</v>
      </c>
      <c r="N2704" t="s">
        <v>59</v>
      </c>
      <c r="O2704" t="s">
        <v>131</v>
      </c>
      <c r="P2704" t="s">
        <v>104</v>
      </c>
      <c r="Q2704">
        <v>224</v>
      </c>
      <c r="R2704" t="s">
        <v>336</v>
      </c>
      <c r="S2704" t="s">
        <v>1741</v>
      </c>
      <c r="T2704" t="s">
        <v>26</v>
      </c>
    </row>
    <row r="2705" spans="1:20" x14ac:dyDescent="0.3">
      <c r="A2705" t="s">
        <v>20</v>
      </c>
      <c r="B2705" s="1">
        <v>43622</v>
      </c>
      <c r="C2705">
        <v>21</v>
      </c>
      <c r="D2705" t="s">
        <v>206</v>
      </c>
      <c r="E2705" t="s">
        <v>185</v>
      </c>
      <c r="F2705" t="s">
        <v>206</v>
      </c>
      <c r="G2705">
        <v>75</v>
      </c>
      <c r="H2705">
        <v>77</v>
      </c>
      <c r="I2705">
        <v>74</v>
      </c>
      <c r="J2705" t="s">
        <v>28</v>
      </c>
      <c r="K2705" t="s">
        <v>65</v>
      </c>
      <c r="L2705" t="s">
        <v>99</v>
      </c>
      <c r="M2705" t="s">
        <v>130</v>
      </c>
      <c r="N2705" t="s">
        <v>130</v>
      </c>
      <c r="O2705" t="s">
        <v>59</v>
      </c>
      <c r="P2705" t="s">
        <v>101</v>
      </c>
      <c r="Q2705">
        <v>209</v>
      </c>
      <c r="R2705" t="s">
        <v>143</v>
      </c>
      <c r="S2705" t="s">
        <v>1742</v>
      </c>
      <c r="T2705" t="s">
        <v>26</v>
      </c>
    </row>
    <row r="2706" spans="1:20" x14ac:dyDescent="0.3">
      <c r="A2706" t="s">
        <v>20</v>
      </c>
      <c r="B2706" s="1">
        <v>43622</v>
      </c>
      <c r="C2706">
        <v>23</v>
      </c>
      <c r="D2706" t="s">
        <v>236</v>
      </c>
      <c r="E2706" t="s">
        <v>239</v>
      </c>
      <c r="F2706" t="s">
        <v>187</v>
      </c>
      <c r="G2706">
        <v>79</v>
      </c>
      <c r="H2706">
        <v>80</v>
      </c>
      <c r="I2706">
        <v>78</v>
      </c>
      <c r="J2706" t="s">
        <v>89</v>
      </c>
      <c r="K2706" t="s">
        <v>100</v>
      </c>
      <c r="L2706" t="s">
        <v>49</v>
      </c>
      <c r="M2706" t="s">
        <v>123</v>
      </c>
      <c r="N2706" t="s">
        <v>123</v>
      </c>
      <c r="O2706" t="s">
        <v>180</v>
      </c>
      <c r="P2706" t="s">
        <v>67</v>
      </c>
      <c r="Q2706">
        <v>173</v>
      </c>
      <c r="R2706" t="s">
        <v>173</v>
      </c>
      <c r="S2706" t="e" vm="45">
        <f>_FV(-3,"60")</f>
        <v>#VALUE!</v>
      </c>
      <c r="T2706" t="s">
        <v>26</v>
      </c>
    </row>
    <row r="2707" spans="1:20" x14ac:dyDescent="0.3">
      <c r="A2707" t="s">
        <v>20</v>
      </c>
      <c r="B2707" s="1">
        <v>43622</v>
      </c>
      <c r="C2707">
        <v>22</v>
      </c>
      <c r="D2707" t="s">
        <v>236</v>
      </c>
      <c r="E2707" t="s">
        <v>206</v>
      </c>
      <c r="F2707" t="s">
        <v>236</v>
      </c>
      <c r="G2707">
        <v>79</v>
      </c>
      <c r="H2707">
        <v>79</v>
      </c>
      <c r="I2707">
        <v>75</v>
      </c>
      <c r="J2707" t="s">
        <v>100</v>
      </c>
      <c r="K2707" t="s">
        <v>64</v>
      </c>
      <c r="L2707" t="s">
        <v>89</v>
      </c>
      <c r="M2707" t="s">
        <v>180</v>
      </c>
      <c r="N2707" t="s">
        <v>180</v>
      </c>
      <c r="O2707" t="s">
        <v>190</v>
      </c>
      <c r="P2707" t="s">
        <v>105</v>
      </c>
      <c r="Q2707">
        <v>169</v>
      </c>
      <c r="R2707" t="s">
        <v>240</v>
      </c>
      <c r="S2707" t="s">
        <v>1743</v>
      </c>
      <c r="T2707" t="s">
        <v>26</v>
      </c>
    </row>
    <row r="2708" spans="1:20" x14ac:dyDescent="0.3">
      <c r="A2708" t="s">
        <v>20</v>
      </c>
      <c r="B2708" s="1">
        <v>43623</v>
      </c>
      <c r="C2708">
        <v>16</v>
      </c>
      <c r="D2708" t="s">
        <v>201</v>
      </c>
      <c r="E2708" t="s">
        <v>47</v>
      </c>
      <c r="F2708" t="s">
        <v>27</v>
      </c>
      <c r="G2708">
        <v>64</v>
      </c>
      <c r="H2708">
        <v>69</v>
      </c>
      <c r="I2708">
        <v>63</v>
      </c>
      <c r="J2708" t="s">
        <v>89</v>
      </c>
      <c r="K2708" t="s">
        <v>136</v>
      </c>
      <c r="L2708" t="s">
        <v>361</v>
      </c>
      <c r="M2708" t="s">
        <v>123</v>
      </c>
      <c r="N2708" t="s">
        <v>328</v>
      </c>
      <c r="O2708" t="s">
        <v>123</v>
      </c>
      <c r="P2708" t="s">
        <v>86</v>
      </c>
      <c r="Q2708">
        <v>237</v>
      </c>
      <c r="R2708" t="s">
        <v>358</v>
      </c>
      <c r="S2708" t="s">
        <v>1699</v>
      </c>
      <c r="T2708" t="s">
        <v>26</v>
      </c>
    </row>
    <row r="2709" spans="1:20" x14ac:dyDescent="0.3">
      <c r="A2709" t="s">
        <v>20</v>
      </c>
      <c r="B2709" s="1">
        <v>43623</v>
      </c>
      <c r="C2709">
        <v>12</v>
      </c>
      <c r="D2709" t="s">
        <v>286</v>
      </c>
      <c r="E2709" t="s">
        <v>286</v>
      </c>
      <c r="F2709" t="s">
        <v>95</v>
      </c>
      <c r="G2709">
        <v>90</v>
      </c>
      <c r="H2709">
        <v>94</v>
      </c>
      <c r="I2709">
        <v>89</v>
      </c>
      <c r="J2709" t="s">
        <v>95</v>
      </c>
      <c r="K2709" t="s">
        <v>95</v>
      </c>
      <c r="L2709" t="s">
        <v>65</v>
      </c>
      <c r="M2709" t="s">
        <v>273</v>
      </c>
      <c r="N2709" t="s">
        <v>308</v>
      </c>
      <c r="O2709" t="s">
        <v>330</v>
      </c>
      <c r="P2709" t="s">
        <v>86</v>
      </c>
      <c r="Q2709">
        <v>320</v>
      </c>
      <c r="R2709" t="s">
        <v>305</v>
      </c>
      <c r="S2709" t="s">
        <v>1744</v>
      </c>
      <c r="T2709" t="s">
        <v>270</v>
      </c>
    </row>
    <row r="2710" spans="1:20" x14ac:dyDescent="0.3">
      <c r="A2710" t="s">
        <v>20</v>
      </c>
      <c r="B2710" s="1">
        <v>43623</v>
      </c>
      <c r="C2710">
        <v>18</v>
      </c>
      <c r="D2710" t="s">
        <v>214</v>
      </c>
      <c r="E2710" t="s">
        <v>291</v>
      </c>
      <c r="F2710" t="s">
        <v>335</v>
      </c>
      <c r="G2710">
        <v>62</v>
      </c>
      <c r="H2710">
        <v>68</v>
      </c>
      <c r="I2710">
        <v>62</v>
      </c>
      <c r="J2710" t="s">
        <v>89</v>
      </c>
      <c r="K2710" t="s">
        <v>73</v>
      </c>
      <c r="L2710" t="s">
        <v>163</v>
      </c>
      <c r="M2710" t="s">
        <v>39</v>
      </c>
      <c r="N2710" t="s">
        <v>130</v>
      </c>
      <c r="O2710" t="s">
        <v>39</v>
      </c>
      <c r="P2710" t="s">
        <v>86</v>
      </c>
      <c r="Q2710">
        <v>217</v>
      </c>
      <c r="R2710" t="s">
        <v>168</v>
      </c>
      <c r="S2710" t="s">
        <v>1745</v>
      </c>
      <c r="T2710" t="s">
        <v>26</v>
      </c>
    </row>
    <row r="2711" spans="1:20" x14ac:dyDescent="0.3">
      <c r="A2711" t="s">
        <v>20</v>
      </c>
      <c r="B2711" s="1">
        <v>43623</v>
      </c>
      <c r="C2711">
        <v>22</v>
      </c>
      <c r="D2711" t="s">
        <v>256</v>
      </c>
      <c r="E2711" t="s">
        <v>247</v>
      </c>
      <c r="F2711" t="s">
        <v>185</v>
      </c>
      <c r="G2711">
        <v>70</v>
      </c>
      <c r="H2711">
        <v>71</v>
      </c>
      <c r="I2711">
        <v>68</v>
      </c>
      <c r="J2711" t="s">
        <v>361</v>
      </c>
      <c r="K2711" t="s">
        <v>99</v>
      </c>
      <c r="L2711" t="s">
        <v>396</v>
      </c>
      <c r="M2711" t="s">
        <v>45</v>
      </c>
      <c r="N2711" t="s">
        <v>45</v>
      </c>
      <c r="O2711" t="s">
        <v>140</v>
      </c>
      <c r="P2711" t="s">
        <v>127</v>
      </c>
      <c r="Q2711">
        <v>221</v>
      </c>
      <c r="R2711" t="s">
        <v>280</v>
      </c>
      <c r="S2711" t="s">
        <v>1746</v>
      </c>
      <c r="T2711" t="s">
        <v>26</v>
      </c>
    </row>
    <row r="2712" spans="1:20" x14ac:dyDescent="0.3">
      <c r="A2712" t="s">
        <v>20</v>
      </c>
      <c r="B2712" s="1">
        <v>43623</v>
      </c>
      <c r="C2712">
        <v>17</v>
      </c>
      <c r="D2712" t="s">
        <v>392</v>
      </c>
      <c r="E2712" t="s">
        <v>392</v>
      </c>
      <c r="F2712" t="s">
        <v>27</v>
      </c>
      <c r="G2712">
        <v>68</v>
      </c>
      <c r="H2712">
        <v>70</v>
      </c>
      <c r="I2712">
        <v>63</v>
      </c>
      <c r="J2712" t="s">
        <v>136</v>
      </c>
      <c r="K2712" t="s">
        <v>136</v>
      </c>
      <c r="L2712" t="s">
        <v>345</v>
      </c>
      <c r="M2712" t="s">
        <v>130</v>
      </c>
      <c r="N2712" t="s">
        <v>123</v>
      </c>
      <c r="O2712" t="s">
        <v>130</v>
      </c>
      <c r="P2712" t="s">
        <v>86</v>
      </c>
      <c r="Q2712">
        <v>223</v>
      </c>
      <c r="R2712" t="s">
        <v>358</v>
      </c>
      <c r="S2712" t="s">
        <v>1747</v>
      </c>
      <c r="T2712" t="s">
        <v>26</v>
      </c>
    </row>
    <row r="2713" spans="1:20" x14ac:dyDescent="0.3">
      <c r="A2713" t="s">
        <v>20</v>
      </c>
      <c r="B2713" s="1">
        <v>43623</v>
      </c>
      <c r="C2713">
        <v>21</v>
      </c>
      <c r="D2713" t="s">
        <v>247</v>
      </c>
      <c r="E2713" t="s">
        <v>392</v>
      </c>
      <c r="F2713" t="s">
        <v>247</v>
      </c>
      <c r="G2713">
        <v>68</v>
      </c>
      <c r="H2713">
        <v>68</v>
      </c>
      <c r="I2713">
        <v>62</v>
      </c>
      <c r="J2713" t="s">
        <v>100</v>
      </c>
      <c r="K2713" t="s">
        <v>99</v>
      </c>
      <c r="L2713" t="s">
        <v>163</v>
      </c>
      <c r="M2713" t="s">
        <v>140</v>
      </c>
      <c r="N2713" t="s">
        <v>140</v>
      </c>
      <c r="O2713" t="s">
        <v>162</v>
      </c>
      <c r="P2713" t="s">
        <v>134</v>
      </c>
      <c r="Q2713">
        <v>206</v>
      </c>
      <c r="R2713" t="s">
        <v>168</v>
      </c>
      <c r="S2713" t="s">
        <v>1748</v>
      </c>
      <c r="T2713" t="s">
        <v>26</v>
      </c>
    </row>
    <row r="2714" spans="1:20" x14ac:dyDescent="0.3">
      <c r="A2714" t="s">
        <v>20</v>
      </c>
      <c r="B2714" s="1">
        <v>43623</v>
      </c>
      <c r="C2714">
        <v>20</v>
      </c>
      <c r="D2714" t="s">
        <v>258</v>
      </c>
      <c r="E2714" t="s">
        <v>251</v>
      </c>
      <c r="F2714" t="s">
        <v>258</v>
      </c>
      <c r="G2714">
        <v>62</v>
      </c>
      <c r="H2714">
        <v>63</v>
      </c>
      <c r="I2714">
        <v>60</v>
      </c>
      <c r="J2714" t="s">
        <v>345</v>
      </c>
      <c r="K2714" t="s">
        <v>100</v>
      </c>
      <c r="L2714" t="s">
        <v>35</v>
      </c>
      <c r="M2714" t="s">
        <v>162</v>
      </c>
      <c r="N2714" t="s">
        <v>153</v>
      </c>
      <c r="O2714" t="s">
        <v>750</v>
      </c>
      <c r="P2714" t="s">
        <v>24</v>
      </c>
      <c r="Q2714">
        <v>204</v>
      </c>
      <c r="R2714" t="s">
        <v>168</v>
      </c>
      <c r="S2714" t="s">
        <v>1749</v>
      </c>
      <c r="T2714" t="s">
        <v>26</v>
      </c>
    </row>
    <row r="2715" spans="1:20" x14ac:dyDescent="0.3">
      <c r="A2715" t="s">
        <v>20</v>
      </c>
      <c r="B2715" s="1">
        <v>43623</v>
      </c>
      <c r="C2715">
        <v>19</v>
      </c>
      <c r="D2715" t="s">
        <v>214</v>
      </c>
      <c r="E2715" t="s">
        <v>297</v>
      </c>
      <c r="F2715" t="s">
        <v>220</v>
      </c>
      <c r="G2715">
        <v>60</v>
      </c>
      <c r="H2715">
        <v>63</v>
      </c>
      <c r="I2715">
        <v>58</v>
      </c>
      <c r="J2715" t="s">
        <v>163</v>
      </c>
      <c r="K2715" t="s">
        <v>119</v>
      </c>
      <c r="L2715" t="s">
        <v>377</v>
      </c>
      <c r="M2715" t="s">
        <v>153</v>
      </c>
      <c r="N2715" t="s">
        <v>39</v>
      </c>
      <c r="O2715" t="s">
        <v>153</v>
      </c>
      <c r="P2715" t="s">
        <v>112</v>
      </c>
      <c r="Q2715">
        <v>213</v>
      </c>
      <c r="R2715" t="s">
        <v>262</v>
      </c>
      <c r="S2715" t="s">
        <v>797</v>
      </c>
      <c r="T2715" t="s">
        <v>26</v>
      </c>
    </row>
    <row r="2716" spans="1:20" x14ac:dyDescent="0.3">
      <c r="A2716" t="s">
        <v>20</v>
      </c>
      <c r="B2716" s="1">
        <v>43623</v>
      </c>
      <c r="C2716">
        <v>23</v>
      </c>
      <c r="D2716" t="s">
        <v>265</v>
      </c>
      <c r="E2716" t="s">
        <v>256</v>
      </c>
      <c r="F2716" t="s">
        <v>310</v>
      </c>
      <c r="G2716">
        <v>79</v>
      </c>
      <c r="H2716">
        <v>79</v>
      </c>
      <c r="I2716">
        <v>70</v>
      </c>
      <c r="J2716" t="s">
        <v>100</v>
      </c>
      <c r="K2716" t="s">
        <v>99</v>
      </c>
      <c r="L2716" t="s">
        <v>377</v>
      </c>
      <c r="M2716" t="s">
        <v>29</v>
      </c>
      <c r="N2716" t="s">
        <v>90</v>
      </c>
      <c r="O2716" t="s">
        <v>45</v>
      </c>
      <c r="P2716" t="s">
        <v>176</v>
      </c>
      <c r="Q2716">
        <v>284</v>
      </c>
      <c r="R2716" t="s">
        <v>217</v>
      </c>
      <c r="S2716" t="e" vm="97">
        <f>_FV(-3,"00")</f>
        <v>#VALUE!</v>
      </c>
      <c r="T2716" t="s">
        <v>26</v>
      </c>
    </row>
    <row r="2717" spans="1:20" x14ac:dyDescent="0.3">
      <c r="A2717" t="s">
        <v>20</v>
      </c>
      <c r="B2717" s="1">
        <v>43623</v>
      </c>
      <c r="C2717">
        <v>11</v>
      </c>
      <c r="D2717" t="s">
        <v>95</v>
      </c>
      <c r="E2717" t="s">
        <v>62</v>
      </c>
      <c r="F2717" t="s">
        <v>63</v>
      </c>
      <c r="G2717">
        <v>94</v>
      </c>
      <c r="H2717">
        <v>94</v>
      </c>
      <c r="I2717">
        <v>94</v>
      </c>
      <c r="J2717" t="s">
        <v>119</v>
      </c>
      <c r="K2717" t="s">
        <v>73</v>
      </c>
      <c r="L2717" t="s">
        <v>89</v>
      </c>
      <c r="M2717" t="s">
        <v>330</v>
      </c>
      <c r="N2717" t="s">
        <v>330</v>
      </c>
      <c r="O2717" t="s">
        <v>315</v>
      </c>
      <c r="P2717" t="s">
        <v>111</v>
      </c>
      <c r="Q2717">
        <v>286</v>
      </c>
      <c r="R2717" t="s">
        <v>127</v>
      </c>
      <c r="S2717" t="s">
        <v>1750</v>
      </c>
      <c r="T2717" t="s">
        <v>76</v>
      </c>
    </row>
    <row r="2718" spans="1:20" x14ac:dyDescent="0.3">
      <c r="A2718" t="s">
        <v>20</v>
      </c>
      <c r="B2718" s="1">
        <v>43623</v>
      </c>
      <c r="C2718">
        <v>1</v>
      </c>
      <c r="D2718" t="s">
        <v>356</v>
      </c>
      <c r="E2718" t="s">
        <v>233</v>
      </c>
      <c r="F2718" t="s">
        <v>157</v>
      </c>
      <c r="G2718">
        <v>86</v>
      </c>
      <c r="H2718">
        <v>86</v>
      </c>
      <c r="I2718">
        <v>84</v>
      </c>
      <c r="J2718" t="s">
        <v>73</v>
      </c>
      <c r="K2718" t="s">
        <v>73</v>
      </c>
      <c r="L2718" t="s">
        <v>64</v>
      </c>
      <c r="M2718" t="s">
        <v>91</v>
      </c>
      <c r="N2718" t="s">
        <v>91</v>
      </c>
      <c r="O2718" t="s">
        <v>90</v>
      </c>
      <c r="P2718" t="s">
        <v>115</v>
      </c>
      <c r="Q2718">
        <v>140</v>
      </c>
      <c r="R2718" t="s">
        <v>92</v>
      </c>
      <c r="S2718" t="e" vm="45">
        <f>_FV(-3,"60")</f>
        <v>#VALUE!</v>
      </c>
      <c r="T2718" t="s">
        <v>26</v>
      </c>
    </row>
    <row r="2719" spans="1:20" x14ac:dyDescent="0.3">
      <c r="A2719" t="s">
        <v>20</v>
      </c>
      <c r="B2719" s="1">
        <v>43623</v>
      </c>
      <c r="C2719">
        <v>10</v>
      </c>
      <c r="D2719" t="s">
        <v>63</v>
      </c>
      <c r="E2719" t="s">
        <v>95</v>
      </c>
      <c r="F2719" t="s">
        <v>64</v>
      </c>
      <c r="G2719">
        <v>94</v>
      </c>
      <c r="H2719">
        <v>94</v>
      </c>
      <c r="I2719">
        <v>93</v>
      </c>
      <c r="J2719" t="s">
        <v>100</v>
      </c>
      <c r="K2719" t="s">
        <v>65</v>
      </c>
      <c r="L2719" t="s">
        <v>216</v>
      </c>
      <c r="M2719" t="s">
        <v>23</v>
      </c>
      <c r="N2719" t="s">
        <v>245</v>
      </c>
      <c r="O2719" t="s">
        <v>328</v>
      </c>
      <c r="P2719" t="s">
        <v>124</v>
      </c>
      <c r="Q2719">
        <v>338</v>
      </c>
      <c r="R2719" t="s">
        <v>241</v>
      </c>
      <c r="S2719" t="s">
        <v>1751</v>
      </c>
      <c r="T2719" t="s">
        <v>910</v>
      </c>
    </row>
    <row r="2720" spans="1:20" x14ac:dyDescent="0.3">
      <c r="A2720" t="s">
        <v>20</v>
      </c>
      <c r="B2720" s="1">
        <v>43623</v>
      </c>
      <c r="C2720">
        <v>0</v>
      </c>
      <c r="D2720" t="s">
        <v>286</v>
      </c>
      <c r="E2720" t="s">
        <v>310</v>
      </c>
      <c r="F2720" t="s">
        <v>286</v>
      </c>
      <c r="G2720">
        <v>84</v>
      </c>
      <c r="H2720">
        <v>84</v>
      </c>
      <c r="I2720">
        <v>79</v>
      </c>
      <c r="J2720" t="s">
        <v>119</v>
      </c>
      <c r="K2720" t="s">
        <v>119</v>
      </c>
      <c r="L2720" t="s">
        <v>89</v>
      </c>
      <c r="M2720" t="s">
        <v>90</v>
      </c>
      <c r="N2720" t="s">
        <v>90</v>
      </c>
      <c r="O2720" t="s">
        <v>123</v>
      </c>
      <c r="P2720" t="s">
        <v>174</v>
      </c>
      <c r="Q2720">
        <v>153</v>
      </c>
      <c r="R2720" t="s">
        <v>86</v>
      </c>
      <c r="S2720" t="e" vm="45">
        <f>_FV(-3,"60")</f>
        <v>#VALUE!</v>
      </c>
      <c r="T2720" t="s">
        <v>26</v>
      </c>
    </row>
    <row r="2721" spans="1:20" x14ac:dyDescent="0.3">
      <c r="A2721" t="s">
        <v>20</v>
      </c>
      <c r="B2721" s="1">
        <v>43623</v>
      </c>
      <c r="C2721">
        <v>4</v>
      </c>
      <c r="D2721" t="s">
        <v>149</v>
      </c>
      <c r="E2721" t="s">
        <v>108</v>
      </c>
      <c r="F2721" t="s">
        <v>149</v>
      </c>
      <c r="G2721">
        <v>91</v>
      </c>
      <c r="H2721">
        <v>91</v>
      </c>
      <c r="I2721">
        <v>90</v>
      </c>
      <c r="J2721" t="s">
        <v>109</v>
      </c>
      <c r="K2721" t="s">
        <v>63</v>
      </c>
      <c r="L2721" t="s">
        <v>109</v>
      </c>
      <c r="M2721" t="s">
        <v>90</v>
      </c>
      <c r="N2721" t="s">
        <v>245</v>
      </c>
      <c r="O2721" t="s">
        <v>90</v>
      </c>
      <c r="P2721" t="s">
        <v>111</v>
      </c>
      <c r="Q2721">
        <v>141</v>
      </c>
      <c r="R2721" t="s">
        <v>134</v>
      </c>
      <c r="S2721" t="e" vm="45">
        <f>_FV(-3,"60")</f>
        <v>#VALUE!</v>
      </c>
      <c r="T2721" t="s">
        <v>26</v>
      </c>
    </row>
    <row r="2722" spans="1:20" x14ac:dyDescent="0.3">
      <c r="A2722" t="s">
        <v>20</v>
      </c>
      <c r="B2722" s="1">
        <v>43623</v>
      </c>
      <c r="C2722">
        <v>9</v>
      </c>
      <c r="D2722" t="s">
        <v>95</v>
      </c>
      <c r="E2722" t="s">
        <v>62</v>
      </c>
      <c r="F2722" t="s">
        <v>79</v>
      </c>
      <c r="G2722">
        <v>94</v>
      </c>
      <c r="H2722">
        <v>94</v>
      </c>
      <c r="I2722">
        <v>93</v>
      </c>
      <c r="J2722" t="s">
        <v>65</v>
      </c>
      <c r="K2722" t="s">
        <v>65</v>
      </c>
      <c r="L2722" t="s">
        <v>28</v>
      </c>
      <c r="M2722" t="s">
        <v>328</v>
      </c>
      <c r="N2722" t="s">
        <v>328</v>
      </c>
      <c r="O2722" t="s">
        <v>90</v>
      </c>
      <c r="P2722" t="s">
        <v>268</v>
      </c>
      <c r="Q2722">
        <v>310</v>
      </c>
      <c r="R2722" t="s">
        <v>68</v>
      </c>
      <c r="S2722" t="e" vm="15">
        <f>_FV(-1,"16")</f>
        <v>#VALUE!</v>
      </c>
      <c r="T2722" t="s">
        <v>237</v>
      </c>
    </row>
    <row r="2723" spans="1:20" x14ac:dyDescent="0.3">
      <c r="A2723" t="s">
        <v>20</v>
      </c>
      <c r="B2723" s="1">
        <v>43623</v>
      </c>
      <c r="C2723">
        <v>3</v>
      </c>
      <c r="D2723" t="s">
        <v>108</v>
      </c>
      <c r="E2723" t="s">
        <v>114</v>
      </c>
      <c r="F2723" t="s">
        <v>72</v>
      </c>
      <c r="G2723">
        <v>90</v>
      </c>
      <c r="H2723">
        <v>91</v>
      </c>
      <c r="I2723">
        <v>90</v>
      </c>
      <c r="J2723" t="s">
        <v>63</v>
      </c>
      <c r="K2723" t="s">
        <v>63</v>
      </c>
      <c r="L2723" t="s">
        <v>80</v>
      </c>
      <c r="M2723" t="s">
        <v>244</v>
      </c>
      <c r="N2723" t="s">
        <v>244</v>
      </c>
      <c r="O2723" t="s">
        <v>91</v>
      </c>
      <c r="P2723" t="s">
        <v>67</v>
      </c>
      <c r="Q2723">
        <v>152</v>
      </c>
      <c r="R2723" t="s">
        <v>128</v>
      </c>
      <c r="S2723" t="e" vm="45">
        <f>_FV(-3,"60")</f>
        <v>#VALUE!</v>
      </c>
      <c r="T2723" t="s">
        <v>26</v>
      </c>
    </row>
    <row r="2724" spans="1:20" x14ac:dyDescent="0.3">
      <c r="A2724" t="s">
        <v>20</v>
      </c>
      <c r="B2724" s="1">
        <v>43623</v>
      </c>
      <c r="C2724">
        <v>2</v>
      </c>
      <c r="D2724" t="s">
        <v>114</v>
      </c>
      <c r="E2724" t="s">
        <v>356</v>
      </c>
      <c r="F2724" t="s">
        <v>108</v>
      </c>
      <c r="G2724">
        <v>90</v>
      </c>
      <c r="H2724">
        <v>90</v>
      </c>
      <c r="I2724">
        <v>86</v>
      </c>
      <c r="J2724" t="s">
        <v>80</v>
      </c>
      <c r="K2724" t="s">
        <v>80</v>
      </c>
      <c r="L2724" t="s">
        <v>73</v>
      </c>
      <c r="M2724" t="s">
        <v>91</v>
      </c>
      <c r="N2724" t="s">
        <v>244</v>
      </c>
      <c r="O2724" t="s">
        <v>91</v>
      </c>
      <c r="P2724" t="s">
        <v>67</v>
      </c>
      <c r="Q2724">
        <v>152</v>
      </c>
      <c r="R2724" t="s">
        <v>183</v>
      </c>
      <c r="S2724" t="e" vm="80">
        <f>_FV(-3,"59")</f>
        <v>#VALUE!</v>
      </c>
      <c r="T2724" t="s">
        <v>26</v>
      </c>
    </row>
    <row r="2725" spans="1:20" x14ac:dyDescent="0.3">
      <c r="A2725" t="s">
        <v>20</v>
      </c>
      <c r="B2725" s="1">
        <v>43623</v>
      </c>
      <c r="C2725">
        <v>5</v>
      </c>
      <c r="D2725" t="s">
        <v>148</v>
      </c>
      <c r="E2725" t="s">
        <v>149</v>
      </c>
      <c r="F2725" t="s">
        <v>148</v>
      </c>
      <c r="G2725">
        <v>92</v>
      </c>
      <c r="H2725">
        <v>92</v>
      </c>
      <c r="I2725">
        <v>91</v>
      </c>
      <c r="J2725" t="s">
        <v>65</v>
      </c>
      <c r="K2725" t="s">
        <v>109</v>
      </c>
      <c r="L2725" t="s">
        <v>65</v>
      </c>
      <c r="M2725" t="s">
        <v>142</v>
      </c>
      <c r="N2725" t="s">
        <v>122</v>
      </c>
      <c r="O2725" t="s">
        <v>209</v>
      </c>
      <c r="P2725" t="s">
        <v>174</v>
      </c>
      <c r="Q2725">
        <v>136</v>
      </c>
      <c r="R2725" t="s">
        <v>134</v>
      </c>
      <c r="S2725" t="e" vm="45">
        <f>_FV(-3,"60")</f>
        <v>#VALUE!</v>
      </c>
      <c r="T2725" t="s">
        <v>26</v>
      </c>
    </row>
    <row r="2726" spans="1:20" x14ac:dyDescent="0.3">
      <c r="A2726" t="s">
        <v>20</v>
      </c>
      <c r="B2726" s="1">
        <v>43623</v>
      </c>
      <c r="C2726">
        <v>8</v>
      </c>
      <c r="D2726" t="s">
        <v>79</v>
      </c>
      <c r="E2726" t="s">
        <v>95</v>
      </c>
      <c r="F2726" t="s">
        <v>136</v>
      </c>
      <c r="G2726">
        <v>94</v>
      </c>
      <c r="H2726">
        <v>94</v>
      </c>
      <c r="I2726">
        <v>92</v>
      </c>
      <c r="J2726" t="s">
        <v>28</v>
      </c>
      <c r="K2726" t="s">
        <v>28</v>
      </c>
      <c r="L2726" t="s">
        <v>100</v>
      </c>
      <c r="M2726" t="s">
        <v>90</v>
      </c>
      <c r="N2726" t="s">
        <v>90</v>
      </c>
      <c r="O2726" t="s">
        <v>123</v>
      </c>
      <c r="P2726" t="s">
        <v>174</v>
      </c>
      <c r="Q2726">
        <v>157</v>
      </c>
      <c r="R2726" t="s">
        <v>124</v>
      </c>
      <c r="S2726" t="e" vm="19">
        <f>_FV(-3,"08")</f>
        <v>#VALUE!</v>
      </c>
      <c r="T2726" t="s">
        <v>26</v>
      </c>
    </row>
    <row r="2727" spans="1:20" x14ac:dyDescent="0.3">
      <c r="A2727" t="s">
        <v>20</v>
      </c>
      <c r="B2727" s="1">
        <v>43623</v>
      </c>
      <c r="C2727">
        <v>7</v>
      </c>
      <c r="D2727" t="s">
        <v>95</v>
      </c>
      <c r="E2727" t="s">
        <v>71</v>
      </c>
      <c r="F2727" t="s">
        <v>95</v>
      </c>
      <c r="G2727">
        <v>92</v>
      </c>
      <c r="H2727">
        <v>93</v>
      </c>
      <c r="I2727">
        <v>92</v>
      </c>
      <c r="J2727" t="s">
        <v>81</v>
      </c>
      <c r="K2727" t="s">
        <v>80</v>
      </c>
      <c r="L2727" t="s">
        <v>81</v>
      </c>
      <c r="M2727" t="s">
        <v>96</v>
      </c>
      <c r="N2727" t="s">
        <v>142</v>
      </c>
      <c r="O2727" t="s">
        <v>96</v>
      </c>
      <c r="P2727" t="s">
        <v>111</v>
      </c>
      <c r="Q2727">
        <v>340</v>
      </c>
      <c r="R2727" t="s">
        <v>440</v>
      </c>
      <c r="S2727" t="e" vm="54">
        <f>_FV(-3,"21")</f>
        <v>#VALUE!</v>
      </c>
      <c r="T2727" t="s">
        <v>174</v>
      </c>
    </row>
    <row r="2728" spans="1:20" x14ac:dyDescent="0.3">
      <c r="A2728" t="s">
        <v>20</v>
      </c>
      <c r="B2728" s="1">
        <v>43623</v>
      </c>
      <c r="C2728">
        <v>6</v>
      </c>
      <c r="D2728" t="s">
        <v>121</v>
      </c>
      <c r="E2728" t="s">
        <v>121</v>
      </c>
      <c r="F2728" t="s">
        <v>88</v>
      </c>
      <c r="G2728">
        <v>93</v>
      </c>
      <c r="H2728">
        <v>93</v>
      </c>
      <c r="I2728">
        <v>92</v>
      </c>
      <c r="J2728" t="s">
        <v>109</v>
      </c>
      <c r="K2728" t="s">
        <v>109</v>
      </c>
      <c r="L2728" t="s">
        <v>119</v>
      </c>
      <c r="M2728" t="s">
        <v>96</v>
      </c>
      <c r="N2728" t="s">
        <v>142</v>
      </c>
      <c r="O2728" t="s">
        <v>96</v>
      </c>
      <c r="P2728" t="s">
        <v>133</v>
      </c>
      <c r="Q2728">
        <v>145</v>
      </c>
      <c r="R2728" t="s">
        <v>60</v>
      </c>
      <c r="S2728" t="e" vm="36">
        <f>_FV(-3,"58")</f>
        <v>#VALUE!</v>
      </c>
      <c r="T2728" t="s">
        <v>26</v>
      </c>
    </row>
    <row r="2729" spans="1:20" x14ac:dyDescent="0.3">
      <c r="A2729" t="s">
        <v>20</v>
      </c>
      <c r="B2729" s="1">
        <v>43623</v>
      </c>
      <c r="C2729">
        <v>14</v>
      </c>
      <c r="D2729" t="s">
        <v>186</v>
      </c>
      <c r="E2729" t="s">
        <v>204</v>
      </c>
      <c r="F2729" t="s">
        <v>265</v>
      </c>
      <c r="G2729">
        <v>73</v>
      </c>
      <c r="H2729">
        <v>82</v>
      </c>
      <c r="I2729">
        <v>73</v>
      </c>
      <c r="J2729" t="s">
        <v>99</v>
      </c>
      <c r="K2729" t="s">
        <v>80</v>
      </c>
      <c r="L2729" t="s">
        <v>100</v>
      </c>
      <c r="M2729" t="s">
        <v>245</v>
      </c>
      <c r="N2729" t="s">
        <v>276</v>
      </c>
      <c r="O2729" t="s">
        <v>245</v>
      </c>
      <c r="P2729" t="s">
        <v>83</v>
      </c>
      <c r="Q2729">
        <v>266</v>
      </c>
      <c r="R2729" t="s">
        <v>170</v>
      </c>
      <c r="S2729" t="s">
        <v>1752</v>
      </c>
      <c r="T2729" t="s">
        <v>26</v>
      </c>
    </row>
    <row r="2730" spans="1:20" x14ac:dyDescent="0.3">
      <c r="A2730" t="s">
        <v>20</v>
      </c>
      <c r="B2730" s="1">
        <v>43623</v>
      </c>
      <c r="C2730">
        <v>13</v>
      </c>
      <c r="D2730" t="s">
        <v>279</v>
      </c>
      <c r="E2730" t="s">
        <v>285</v>
      </c>
      <c r="F2730" t="s">
        <v>286</v>
      </c>
      <c r="G2730">
        <v>80</v>
      </c>
      <c r="H2730">
        <v>90</v>
      </c>
      <c r="I2730">
        <v>79</v>
      </c>
      <c r="J2730" t="s">
        <v>64</v>
      </c>
      <c r="K2730" t="s">
        <v>118</v>
      </c>
      <c r="L2730" t="s">
        <v>99</v>
      </c>
      <c r="M2730" t="s">
        <v>276</v>
      </c>
      <c r="N2730" t="s">
        <v>273</v>
      </c>
      <c r="O2730" t="s">
        <v>276</v>
      </c>
      <c r="P2730" t="s">
        <v>97</v>
      </c>
      <c r="Q2730">
        <v>304</v>
      </c>
      <c r="R2730" t="s">
        <v>145</v>
      </c>
      <c r="S2730" t="s">
        <v>1371</v>
      </c>
      <c r="T2730" t="s">
        <v>26</v>
      </c>
    </row>
    <row r="2731" spans="1:20" x14ac:dyDescent="0.3">
      <c r="A2731" t="s">
        <v>20</v>
      </c>
      <c r="B2731" s="1">
        <v>43623</v>
      </c>
      <c r="C2731">
        <v>15</v>
      </c>
      <c r="D2731" t="s">
        <v>247</v>
      </c>
      <c r="E2731" t="s">
        <v>342</v>
      </c>
      <c r="F2731" t="s">
        <v>256</v>
      </c>
      <c r="G2731">
        <v>67</v>
      </c>
      <c r="H2731">
        <v>75</v>
      </c>
      <c r="I2731">
        <v>66</v>
      </c>
      <c r="J2731" t="s">
        <v>36</v>
      </c>
      <c r="K2731" t="s">
        <v>80</v>
      </c>
      <c r="L2731" t="s">
        <v>163</v>
      </c>
      <c r="M2731" t="s">
        <v>328</v>
      </c>
      <c r="N2731" t="s">
        <v>245</v>
      </c>
      <c r="O2731" t="s">
        <v>328</v>
      </c>
      <c r="P2731" t="s">
        <v>134</v>
      </c>
      <c r="Q2731">
        <v>237</v>
      </c>
      <c r="R2731" t="s">
        <v>151</v>
      </c>
      <c r="S2731" t="s">
        <v>1753</v>
      </c>
      <c r="T2731" t="s">
        <v>26</v>
      </c>
    </row>
    <row r="2732" spans="1:20" x14ac:dyDescent="0.3">
      <c r="A2732" t="s">
        <v>20</v>
      </c>
      <c r="B2732" s="1">
        <v>43624</v>
      </c>
      <c r="C2732">
        <v>8</v>
      </c>
      <c r="D2732" t="s">
        <v>136</v>
      </c>
      <c r="E2732" t="s">
        <v>71</v>
      </c>
      <c r="F2732" t="s">
        <v>63</v>
      </c>
      <c r="G2732">
        <v>94</v>
      </c>
      <c r="H2732">
        <v>94</v>
      </c>
      <c r="I2732">
        <v>93</v>
      </c>
      <c r="J2732" t="s">
        <v>99</v>
      </c>
      <c r="K2732" t="s">
        <v>63</v>
      </c>
      <c r="L2732" t="s">
        <v>89</v>
      </c>
      <c r="M2732" t="s">
        <v>91</v>
      </c>
      <c r="N2732" t="s">
        <v>244</v>
      </c>
      <c r="O2732" t="s">
        <v>122</v>
      </c>
      <c r="P2732" t="s">
        <v>70</v>
      </c>
      <c r="Q2732">
        <v>352</v>
      </c>
      <c r="R2732" t="s">
        <v>143</v>
      </c>
      <c r="S2732" t="e" vm="34">
        <f>_FV(-1,"10")</f>
        <v>#VALUE!</v>
      </c>
      <c r="T2732" t="s">
        <v>339</v>
      </c>
    </row>
    <row r="2733" spans="1:20" x14ac:dyDescent="0.3">
      <c r="A2733" t="s">
        <v>20</v>
      </c>
      <c r="B2733" s="1">
        <v>43624</v>
      </c>
      <c r="C2733">
        <v>10</v>
      </c>
      <c r="D2733" t="s">
        <v>136</v>
      </c>
      <c r="E2733" t="s">
        <v>79</v>
      </c>
      <c r="F2733" t="s">
        <v>87</v>
      </c>
      <c r="G2733">
        <v>94</v>
      </c>
      <c r="H2733">
        <v>94</v>
      </c>
      <c r="I2733">
        <v>94</v>
      </c>
      <c r="J2733" t="s">
        <v>81</v>
      </c>
      <c r="K2733" t="s">
        <v>64</v>
      </c>
      <c r="L2733" t="s">
        <v>99</v>
      </c>
      <c r="M2733" t="s">
        <v>329</v>
      </c>
      <c r="N2733" t="s">
        <v>329</v>
      </c>
      <c r="O2733" t="s">
        <v>245</v>
      </c>
      <c r="P2733" t="s">
        <v>115</v>
      </c>
      <c r="Q2733">
        <v>359</v>
      </c>
      <c r="R2733" t="s">
        <v>176</v>
      </c>
      <c r="S2733" t="s">
        <v>1754</v>
      </c>
      <c r="T2733" t="s">
        <v>26</v>
      </c>
    </row>
    <row r="2734" spans="1:20" x14ac:dyDescent="0.3">
      <c r="A2734" t="s">
        <v>20</v>
      </c>
      <c r="B2734" s="1">
        <v>43624</v>
      </c>
      <c r="C2734">
        <v>7</v>
      </c>
      <c r="D2734" t="s">
        <v>121</v>
      </c>
      <c r="E2734" t="s">
        <v>71</v>
      </c>
      <c r="F2734" t="s">
        <v>148</v>
      </c>
      <c r="G2734">
        <v>93</v>
      </c>
      <c r="H2734">
        <v>93</v>
      </c>
      <c r="I2734">
        <v>91</v>
      </c>
      <c r="J2734" t="s">
        <v>109</v>
      </c>
      <c r="K2734" t="s">
        <v>63</v>
      </c>
      <c r="L2734" t="s">
        <v>65</v>
      </c>
      <c r="M2734" t="s">
        <v>141</v>
      </c>
      <c r="N2734" t="s">
        <v>328</v>
      </c>
      <c r="O2734" t="s">
        <v>122</v>
      </c>
      <c r="P2734" t="s">
        <v>133</v>
      </c>
      <c r="Q2734">
        <v>50</v>
      </c>
      <c r="R2734" t="s">
        <v>97</v>
      </c>
      <c r="S2734" t="e" vm="92">
        <f>_FV(-2,"41")</f>
        <v>#VALUE!</v>
      </c>
      <c r="T2734" t="s">
        <v>26</v>
      </c>
    </row>
    <row r="2735" spans="1:20" x14ac:dyDescent="0.3">
      <c r="A2735" t="s">
        <v>20</v>
      </c>
      <c r="B2735" s="1">
        <v>43624</v>
      </c>
      <c r="C2735">
        <v>1</v>
      </c>
      <c r="D2735" t="s">
        <v>135</v>
      </c>
      <c r="E2735" t="s">
        <v>233</v>
      </c>
      <c r="F2735" t="s">
        <v>135</v>
      </c>
      <c r="G2735">
        <v>86</v>
      </c>
      <c r="H2735">
        <v>87</v>
      </c>
      <c r="I2735">
        <v>82</v>
      </c>
      <c r="J2735" t="s">
        <v>49</v>
      </c>
      <c r="K2735" t="s">
        <v>87</v>
      </c>
      <c r="L2735" t="s">
        <v>36</v>
      </c>
      <c r="M2735" t="s">
        <v>276</v>
      </c>
      <c r="N2735" t="s">
        <v>276</v>
      </c>
      <c r="O2735" t="s">
        <v>315</v>
      </c>
      <c r="P2735" t="s">
        <v>183</v>
      </c>
      <c r="Q2735">
        <v>312</v>
      </c>
      <c r="R2735" t="s">
        <v>241</v>
      </c>
      <c r="S2735" t="e" vm="99">
        <f>_FV(0,"91")</f>
        <v>#VALUE!</v>
      </c>
      <c r="T2735" t="s">
        <v>26</v>
      </c>
    </row>
    <row r="2736" spans="1:20" x14ac:dyDescent="0.3">
      <c r="A2736" t="s">
        <v>20</v>
      </c>
      <c r="B2736" s="1">
        <v>43624</v>
      </c>
      <c r="C2736">
        <v>6</v>
      </c>
      <c r="D2736" t="s">
        <v>71</v>
      </c>
      <c r="E2736" t="s">
        <v>72</v>
      </c>
      <c r="F2736" t="s">
        <v>71</v>
      </c>
      <c r="G2736">
        <v>91</v>
      </c>
      <c r="H2736">
        <v>91</v>
      </c>
      <c r="I2736">
        <v>90</v>
      </c>
      <c r="J2736" t="s">
        <v>73</v>
      </c>
      <c r="K2736" t="s">
        <v>109</v>
      </c>
      <c r="L2736" t="s">
        <v>65</v>
      </c>
      <c r="M2736" t="s">
        <v>328</v>
      </c>
      <c r="N2736" t="s">
        <v>328</v>
      </c>
      <c r="O2736" t="s">
        <v>122</v>
      </c>
      <c r="P2736" t="s">
        <v>473</v>
      </c>
      <c r="Q2736">
        <v>66</v>
      </c>
      <c r="R2736" t="s">
        <v>92</v>
      </c>
      <c r="S2736" t="e" vm="10">
        <f>_FV(-3,"06")</f>
        <v>#VALUE!</v>
      </c>
      <c r="T2736" t="s">
        <v>26</v>
      </c>
    </row>
    <row r="2737" spans="1:20" x14ac:dyDescent="0.3">
      <c r="A2737" t="s">
        <v>20</v>
      </c>
      <c r="B2737" s="1">
        <v>43624</v>
      </c>
      <c r="C2737">
        <v>0</v>
      </c>
      <c r="D2737" t="s">
        <v>233</v>
      </c>
      <c r="E2737" t="s">
        <v>279</v>
      </c>
      <c r="F2737" t="s">
        <v>233</v>
      </c>
      <c r="G2737">
        <v>82</v>
      </c>
      <c r="H2737">
        <v>82</v>
      </c>
      <c r="I2737">
        <v>79</v>
      </c>
      <c r="J2737" t="s">
        <v>81</v>
      </c>
      <c r="K2737" t="s">
        <v>64</v>
      </c>
      <c r="L2737" t="s">
        <v>100</v>
      </c>
      <c r="M2737" t="s">
        <v>23</v>
      </c>
      <c r="N2737" t="s">
        <v>23</v>
      </c>
      <c r="O2737" t="s">
        <v>29</v>
      </c>
      <c r="P2737" t="s">
        <v>60</v>
      </c>
      <c r="Q2737">
        <v>270</v>
      </c>
      <c r="R2737" t="s">
        <v>170</v>
      </c>
      <c r="S2737" t="e" vm="82">
        <f>_FV(-3,"14")</f>
        <v>#VALUE!</v>
      </c>
      <c r="T2737" t="s">
        <v>270</v>
      </c>
    </row>
    <row r="2738" spans="1:20" x14ac:dyDescent="0.3">
      <c r="A2738" t="s">
        <v>20</v>
      </c>
      <c r="B2738" s="1">
        <v>43624</v>
      </c>
      <c r="C2738">
        <v>5</v>
      </c>
      <c r="D2738" t="s">
        <v>107</v>
      </c>
      <c r="E2738" t="s">
        <v>72</v>
      </c>
      <c r="F2738" t="s">
        <v>149</v>
      </c>
      <c r="G2738">
        <v>90</v>
      </c>
      <c r="H2738">
        <v>90</v>
      </c>
      <c r="I2738">
        <v>88</v>
      </c>
      <c r="J2738" t="s">
        <v>109</v>
      </c>
      <c r="K2738" t="s">
        <v>109</v>
      </c>
      <c r="L2738" t="s">
        <v>119</v>
      </c>
      <c r="M2738" t="s">
        <v>328</v>
      </c>
      <c r="N2738" t="s">
        <v>315</v>
      </c>
      <c r="O2738" t="s">
        <v>328</v>
      </c>
      <c r="P2738" t="s">
        <v>97</v>
      </c>
      <c r="Q2738">
        <v>307</v>
      </c>
      <c r="R2738" t="s">
        <v>154</v>
      </c>
      <c r="S2738" t="e" vm="45">
        <f>_FV(-2,"60")</f>
        <v>#VALUE!</v>
      </c>
      <c r="T2738" t="s">
        <v>26</v>
      </c>
    </row>
    <row r="2739" spans="1:20" x14ac:dyDescent="0.3">
      <c r="A2739" t="s">
        <v>20</v>
      </c>
      <c r="B2739" s="1">
        <v>43624</v>
      </c>
      <c r="C2739">
        <v>2</v>
      </c>
      <c r="D2739" t="s">
        <v>62</v>
      </c>
      <c r="E2739" t="s">
        <v>135</v>
      </c>
      <c r="F2739" t="s">
        <v>95</v>
      </c>
      <c r="G2739">
        <v>90</v>
      </c>
      <c r="H2739">
        <v>90</v>
      </c>
      <c r="I2739">
        <v>86</v>
      </c>
      <c r="J2739" t="s">
        <v>100</v>
      </c>
      <c r="K2739" t="s">
        <v>100</v>
      </c>
      <c r="L2739" t="s">
        <v>345</v>
      </c>
      <c r="M2739" t="s">
        <v>329</v>
      </c>
      <c r="N2739" t="s">
        <v>329</v>
      </c>
      <c r="O2739" t="s">
        <v>330</v>
      </c>
      <c r="P2739" t="s">
        <v>111</v>
      </c>
      <c r="Q2739">
        <v>63</v>
      </c>
      <c r="R2739" t="s">
        <v>364</v>
      </c>
      <c r="S2739" t="e" vm="29">
        <f>_FV(-3,"49")</f>
        <v>#VALUE!</v>
      </c>
      <c r="T2739" t="s">
        <v>26</v>
      </c>
    </row>
    <row r="2740" spans="1:20" x14ac:dyDescent="0.3">
      <c r="A2740" t="s">
        <v>20</v>
      </c>
      <c r="B2740" s="1">
        <v>43624</v>
      </c>
      <c r="C2740">
        <v>4</v>
      </c>
      <c r="D2740" t="s">
        <v>72</v>
      </c>
      <c r="E2740" t="s">
        <v>108</v>
      </c>
      <c r="F2740" t="s">
        <v>118</v>
      </c>
      <c r="G2740">
        <v>88</v>
      </c>
      <c r="H2740">
        <v>92</v>
      </c>
      <c r="I2740">
        <v>88</v>
      </c>
      <c r="J2740" t="s">
        <v>119</v>
      </c>
      <c r="K2740" t="s">
        <v>80</v>
      </c>
      <c r="L2740" t="s">
        <v>64</v>
      </c>
      <c r="M2740" t="s">
        <v>315</v>
      </c>
      <c r="N2740" t="s">
        <v>276</v>
      </c>
      <c r="O2740" t="s">
        <v>315</v>
      </c>
      <c r="P2740" t="s">
        <v>128</v>
      </c>
      <c r="Q2740">
        <v>293</v>
      </c>
      <c r="R2740" t="s">
        <v>403</v>
      </c>
      <c r="S2740" t="e" vm="30">
        <f>_FV(-1,"36")</f>
        <v>#VALUE!</v>
      </c>
      <c r="T2740" t="s">
        <v>26</v>
      </c>
    </row>
    <row r="2741" spans="1:20" x14ac:dyDescent="0.3">
      <c r="A2741" t="s">
        <v>20</v>
      </c>
      <c r="B2741" s="1">
        <v>43624</v>
      </c>
      <c r="C2741">
        <v>3</v>
      </c>
      <c r="D2741" t="s">
        <v>148</v>
      </c>
      <c r="E2741" t="s">
        <v>71</v>
      </c>
      <c r="F2741" t="s">
        <v>95</v>
      </c>
      <c r="G2741">
        <v>91</v>
      </c>
      <c r="H2741">
        <v>91</v>
      </c>
      <c r="I2741">
        <v>90</v>
      </c>
      <c r="J2741" t="s">
        <v>119</v>
      </c>
      <c r="K2741" t="s">
        <v>65</v>
      </c>
      <c r="L2741" t="s">
        <v>89</v>
      </c>
      <c r="M2741" t="s">
        <v>276</v>
      </c>
      <c r="N2741" t="s">
        <v>329</v>
      </c>
      <c r="O2741" t="s">
        <v>276</v>
      </c>
      <c r="P2741" t="s">
        <v>473</v>
      </c>
      <c r="Q2741">
        <v>288</v>
      </c>
      <c r="R2741" t="s">
        <v>176</v>
      </c>
      <c r="S2741" t="e" vm="57">
        <f>_FV(-3,"48")</f>
        <v>#VALUE!</v>
      </c>
      <c r="T2741" t="s">
        <v>270</v>
      </c>
    </row>
    <row r="2742" spans="1:20" x14ac:dyDescent="0.3">
      <c r="A2742" t="s">
        <v>20</v>
      </c>
      <c r="B2742" s="1">
        <v>43624</v>
      </c>
      <c r="C2742">
        <v>9</v>
      </c>
      <c r="D2742" t="s">
        <v>79</v>
      </c>
      <c r="E2742" t="s">
        <v>58</v>
      </c>
      <c r="F2742" t="s">
        <v>136</v>
      </c>
      <c r="G2742">
        <v>94</v>
      </c>
      <c r="H2742">
        <v>94</v>
      </c>
      <c r="I2742">
        <v>94</v>
      </c>
      <c r="J2742" t="s">
        <v>64</v>
      </c>
      <c r="K2742" t="s">
        <v>64</v>
      </c>
      <c r="L2742" t="s">
        <v>99</v>
      </c>
      <c r="M2742" t="s">
        <v>312</v>
      </c>
      <c r="N2742" t="s">
        <v>312</v>
      </c>
      <c r="O2742" t="s">
        <v>91</v>
      </c>
      <c r="P2742" t="s">
        <v>174</v>
      </c>
      <c r="Q2742">
        <v>314</v>
      </c>
      <c r="R2742" t="s">
        <v>124</v>
      </c>
      <c r="S2742" t="e" vm="89">
        <f>_FV(-1,"77")</f>
        <v>#VALUE!</v>
      </c>
      <c r="T2742" t="s">
        <v>26</v>
      </c>
    </row>
    <row r="2743" spans="1:20" x14ac:dyDescent="0.3">
      <c r="A2743" t="s">
        <v>20</v>
      </c>
      <c r="B2743" s="1">
        <v>43624</v>
      </c>
      <c r="C2743">
        <v>16</v>
      </c>
      <c r="D2743" t="s">
        <v>219</v>
      </c>
      <c r="E2743" t="s">
        <v>342</v>
      </c>
      <c r="F2743" t="s">
        <v>219</v>
      </c>
      <c r="G2743">
        <v>68</v>
      </c>
      <c r="H2743">
        <v>73</v>
      </c>
      <c r="I2743">
        <v>65</v>
      </c>
      <c r="J2743" t="s">
        <v>345</v>
      </c>
      <c r="K2743" t="s">
        <v>95</v>
      </c>
      <c r="L2743" t="s">
        <v>35</v>
      </c>
      <c r="M2743" t="s">
        <v>312</v>
      </c>
      <c r="N2743" t="s">
        <v>273</v>
      </c>
      <c r="O2743" t="s">
        <v>312</v>
      </c>
      <c r="P2743" t="s">
        <v>124</v>
      </c>
      <c r="Q2743">
        <v>215</v>
      </c>
      <c r="R2743" t="s">
        <v>30</v>
      </c>
      <c r="S2743" t="s">
        <v>1755</v>
      </c>
      <c r="T2743" t="s">
        <v>26</v>
      </c>
    </row>
    <row r="2744" spans="1:20" x14ac:dyDescent="0.3">
      <c r="A2744" t="s">
        <v>20</v>
      </c>
      <c r="B2744" s="1">
        <v>43624</v>
      </c>
      <c r="C2744">
        <v>15</v>
      </c>
      <c r="D2744" t="s">
        <v>27</v>
      </c>
      <c r="E2744" t="s">
        <v>342</v>
      </c>
      <c r="F2744" t="s">
        <v>57</v>
      </c>
      <c r="G2744">
        <v>71</v>
      </c>
      <c r="H2744">
        <v>75</v>
      </c>
      <c r="I2744">
        <v>69</v>
      </c>
      <c r="J2744" t="s">
        <v>65</v>
      </c>
      <c r="K2744" t="s">
        <v>58</v>
      </c>
      <c r="L2744" t="s">
        <v>100</v>
      </c>
      <c r="M2744" t="s">
        <v>273</v>
      </c>
      <c r="N2744" t="s">
        <v>386</v>
      </c>
      <c r="O2744" t="s">
        <v>273</v>
      </c>
      <c r="P2744" t="s">
        <v>70</v>
      </c>
      <c r="Q2744">
        <v>87</v>
      </c>
      <c r="R2744" t="s">
        <v>54</v>
      </c>
      <c r="S2744" t="s">
        <v>1739</v>
      </c>
      <c r="T2744" t="s">
        <v>26</v>
      </c>
    </row>
    <row r="2745" spans="1:20" x14ac:dyDescent="0.3">
      <c r="A2745" t="s">
        <v>20</v>
      </c>
      <c r="B2745" s="1">
        <v>43624</v>
      </c>
      <c r="C2745">
        <v>11</v>
      </c>
      <c r="D2745" t="s">
        <v>148</v>
      </c>
      <c r="E2745" t="s">
        <v>148</v>
      </c>
      <c r="F2745" t="s">
        <v>136</v>
      </c>
      <c r="G2745">
        <v>94</v>
      </c>
      <c r="H2745">
        <v>94</v>
      </c>
      <c r="I2745">
        <v>94</v>
      </c>
      <c r="J2745" t="s">
        <v>80</v>
      </c>
      <c r="K2745" t="s">
        <v>80</v>
      </c>
      <c r="L2745" t="s">
        <v>81</v>
      </c>
      <c r="M2745" t="s">
        <v>282</v>
      </c>
      <c r="N2745" t="s">
        <v>283</v>
      </c>
      <c r="O2745" t="s">
        <v>329</v>
      </c>
      <c r="P2745" t="s">
        <v>268</v>
      </c>
      <c r="Q2745">
        <v>5</v>
      </c>
      <c r="R2745" t="s">
        <v>24</v>
      </c>
      <c r="S2745" t="s">
        <v>1113</v>
      </c>
      <c r="T2745" t="s">
        <v>26</v>
      </c>
    </row>
    <row r="2746" spans="1:20" x14ac:dyDescent="0.3">
      <c r="A2746" t="s">
        <v>20</v>
      </c>
      <c r="B2746" s="1">
        <v>43624</v>
      </c>
      <c r="C2746">
        <v>12</v>
      </c>
      <c r="D2746" t="s">
        <v>121</v>
      </c>
      <c r="E2746" t="s">
        <v>121</v>
      </c>
      <c r="F2746" t="s">
        <v>62</v>
      </c>
      <c r="G2746">
        <v>93</v>
      </c>
      <c r="H2746">
        <v>94</v>
      </c>
      <c r="I2746">
        <v>93</v>
      </c>
      <c r="J2746" t="s">
        <v>80</v>
      </c>
      <c r="K2746" t="s">
        <v>80</v>
      </c>
      <c r="L2746" t="s">
        <v>119</v>
      </c>
      <c r="M2746" t="s">
        <v>357</v>
      </c>
      <c r="N2746" t="s">
        <v>363</v>
      </c>
      <c r="O2746" t="s">
        <v>282</v>
      </c>
      <c r="P2746" t="s">
        <v>97</v>
      </c>
      <c r="Q2746">
        <v>351</v>
      </c>
      <c r="R2746" t="s">
        <v>54</v>
      </c>
      <c r="S2746" t="s">
        <v>780</v>
      </c>
      <c r="T2746" t="s">
        <v>26</v>
      </c>
    </row>
    <row r="2747" spans="1:20" x14ac:dyDescent="0.3">
      <c r="A2747" t="s">
        <v>20</v>
      </c>
      <c r="B2747" s="1">
        <v>43624</v>
      </c>
      <c r="C2747">
        <v>23</v>
      </c>
      <c r="D2747" t="s">
        <v>136</v>
      </c>
      <c r="E2747" t="s">
        <v>136</v>
      </c>
      <c r="F2747" t="s">
        <v>63</v>
      </c>
      <c r="G2747">
        <v>94</v>
      </c>
      <c r="H2747">
        <v>94</v>
      </c>
      <c r="I2747">
        <v>93</v>
      </c>
      <c r="J2747" t="s">
        <v>99</v>
      </c>
      <c r="K2747" t="s">
        <v>99</v>
      </c>
      <c r="L2747" t="s">
        <v>49</v>
      </c>
      <c r="M2747" t="s">
        <v>312</v>
      </c>
      <c r="N2747" t="s">
        <v>312</v>
      </c>
      <c r="O2747" t="s">
        <v>245</v>
      </c>
      <c r="P2747" t="s">
        <v>174</v>
      </c>
      <c r="Q2747">
        <v>126</v>
      </c>
      <c r="R2747" t="s">
        <v>77</v>
      </c>
      <c r="S2747" t="e" vm="84">
        <f>_FV(-1,"81")</f>
        <v>#VALUE!</v>
      </c>
      <c r="T2747" t="s">
        <v>270</v>
      </c>
    </row>
    <row r="2748" spans="1:20" x14ac:dyDescent="0.3">
      <c r="A2748" t="s">
        <v>20</v>
      </c>
      <c r="B2748" s="1">
        <v>43624</v>
      </c>
      <c r="C2748">
        <v>13</v>
      </c>
      <c r="D2748" t="s">
        <v>233</v>
      </c>
      <c r="E2748" t="s">
        <v>233</v>
      </c>
      <c r="F2748" t="s">
        <v>148</v>
      </c>
      <c r="G2748">
        <v>88</v>
      </c>
      <c r="H2748">
        <v>93</v>
      </c>
      <c r="I2748">
        <v>88</v>
      </c>
      <c r="J2748" t="s">
        <v>22</v>
      </c>
      <c r="K2748" t="s">
        <v>95</v>
      </c>
      <c r="L2748" t="s">
        <v>109</v>
      </c>
      <c r="M2748" t="s">
        <v>407</v>
      </c>
      <c r="N2748" t="s">
        <v>433</v>
      </c>
      <c r="O2748" t="s">
        <v>357</v>
      </c>
      <c r="P2748" t="s">
        <v>111</v>
      </c>
      <c r="Q2748">
        <v>52</v>
      </c>
      <c r="R2748" t="s">
        <v>173</v>
      </c>
      <c r="S2748" t="s">
        <v>1756</v>
      </c>
      <c r="T2748" t="s">
        <v>26</v>
      </c>
    </row>
    <row r="2749" spans="1:20" x14ac:dyDescent="0.3">
      <c r="A2749" t="s">
        <v>20</v>
      </c>
      <c r="B2749" s="1">
        <v>43624</v>
      </c>
      <c r="C2749">
        <v>14</v>
      </c>
      <c r="D2749" t="s">
        <v>208</v>
      </c>
      <c r="E2749" t="s">
        <v>208</v>
      </c>
      <c r="F2749" t="s">
        <v>233</v>
      </c>
      <c r="G2749">
        <v>73</v>
      </c>
      <c r="H2749">
        <v>89</v>
      </c>
      <c r="I2749">
        <v>70</v>
      </c>
      <c r="J2749" t="s">
        <v>95</v>
      </c>
      <c r="K2749" t="s">
        <v>148</v>
      </c>
      <c r="L2749" t="s">
        <v>49</v>
      </c>
      <c r="M2749" t="s">
        <v>386</v>
      </c>
      <c r="N2749" t="s">
        <v>422</v>
      </c>
      <c r="O2749" t="s">
        <v>386</v>
      </c>
      <c r="P2749" t="s">
        <v>67</v>
      </c>
      <c r="Q2749">
        <v>275</v>
      </c>
      <c r="R2749" t="s">
        <v>86</v>
      </c>
      <c r="S2749" t="s">
        <v>1757</v>
      </c>
      <c r="T2749" t="s">
        <v>26</v>
      </c>
    </row>
    <row r="2750" spans="1:20" x14ac:dyDescent="0.3">
      <c r="A2750" t="s">
        <v>20</v>
      </c>
      <c r="B2750" s="1">
        <v>43624</v>
      </c>
      <c r="C2750">
        <v>22</v>
      </c>
      <c r="D2750" t="s">
        <v>87</v>
      </c>
      <c r="E2750" t="s">
        <v>58</v>
      </c>
      <c r="F2750" t="s">
        <v>87</v>
      </c>
      <c r="G2750">
        <v>93</v>
      </c>
      <c r="H2750">
        <v>93</v>
      </c>
      <c r="I2750">
        <v>90</v>
      </c>
      <c r="J2750" t="s">
        <v>89</v>
      </c>
      <c r="K2750" t="s">
        <v>100</v>
      </c>
      <c r="L2750" t="s">
        <v>345</v>
      </c>
      <c r="M2750" t="s">
        <v>311</v>
      </c>
      <c r="N2750" t="s">
        <v>306</v>
      </c>
      <c r="O2750" t="s">
        <v>311</v>
      </c>
      <c r="P2750" t="s">
        <v>174</v>
      </c>
      <c r="Q2750">
        <v>136</v>
      </c>
      <c r="R2750" t="s">
        <v>179</v>
      </c>
      <c r="S2750" s="2">
        <v>1134</v>
      </c>
      <c r="T2750" t="s">
        <v>70</v>
      </c>
    </row>
    <row r="2751" spans="1:20" x14ac:dyDescent="0.3">
      <c r="A2751" t="s">
        <v>20</v>
      </c>
      <c r="B2751" s="1">
        <v>43624</v>
      </c>
      <c r="C2751">
        <v>17</v>
      </c>
      <c r="D2751" t="s">
        <v>201</v>
      </c>
      <c r="E2751" t="s">
        <v>220</v>
      </c>
      <c r="F2751" t="s">
        <v>57</v>
      </c>
      <c r="G2751">
        <v>65</v>
      </c>
      <c r="H2751">
        <v>72</v>
      </c>
      <c r="I2751">
        <v>63</v>
      </c>
      <c r="J2751" t="s">
        <v>99</v>
      </c>
      <c r="K2751" t="s">
        <v>80</v>
      </c>
      <c r="L2751" t="s">
        <v>163</v>
      </c>
      <c r="M2751" t="s">
        <v>141</v>
      </c>
      <c r="N2751" t="s">
        <v>312</v>
      </c>
      <c r="O2751" t="s">
        <v>141</v>
      </c>
      <c r="P2751" t="s">
        <v>268</v>
      </c>
      <c r="Q2751">
        <v>219</v>
      </c>
      <c r="R2751" t="s">
        <v>116</v>
      </c>
      <c r="S2751" t="s">
        <v>1758</v>
      </c>
      <c r="T2751" t="s">
        <v>26</v>
      </c>
    </row>
    <row r="2752" spans="1:20" x14ac:dyDescent="0.3">
      <c r="A2752" t="s">
        <v>20</v>
      </c>
      <c r="B2752" s="1">
        <v>43624</v>
      </c>
      <c r="C2752">
        <v>18</v>
      </c>
      <c r="D2752" t="s">
        <v>285</v>
      </c>
      <c r="E2752" t="s">
        <v>251</v>
      </c>
      <c r="F2752" t="s">
        <v>285</v>
      </c>
      <c r="G2752">
        <v>81</v>
      </c>
      <c r="H2752">
        <v>82</v>
      </c>
      <c r="I2752">
        <v>61</v>
      </c>
      <c r="J2752" t="s">
        <v>80</v>
      </c>
      <c r="K2752" t="s">
        <v>62</v>
      </c>
      <c r="L2752" t="s">
        <v>163</v>
      </c>
      <c r="M2752" t="s">
        <v>209</v>
      </c>
      <c r="N2752" t="s">
        <v>328</v>
      </c>
      <c r="O2752" t="s">
        <v>209</v>
      </c>
      <c r="P2752" t="s">
        <v>138</v>
      </c>
      <c r="Q2752">
        <v>293</v>
      </c>
      <c r="R2752" t="s">
        <v>170</v>
      </c>
      <c r="S2752" t="s">
        <v>1759</v>
      </c>
      <c r="T2752" t="s">
        <v>70</v>
      </c>
    </row>
    <row r="2753" spans="1:20" x14ac:dyDescent="0.3">
      <c r="A2753" t="s">
        <v>20</v>
      </c>
      <c r="B2753" s="1">
        <v>43624</v>
      </c>
      <c r="C2753">
        <v>21</v>
      </c>
      <c r="D2753" t="s">
        <v>22</v>
      </c>
      <c r="E2753" t="s">
        <v>22</v>
      </c>
      <c r="F2753" t="s">
        <v>119</v>
      </c>
      <c r="G2753">
        <v>90</v>
      </c>
      <c r="H2753">
        <v>93</v>
      </c>
      <c r="I2753">
        <v>89</v>
      </c>
      <c r="J2753" t="s">
        <v>345</v>
      </c>
      <c r="K2753" t="s">
        <v>49</v>
      </c>
      <c r="L2753" t="s">
        <v>216</v>
      </c>
      <c r="M2753" t="s">
        <v>306</v>
      </c>
      <c r="N2753" t="s">
        <v>330</v>
      </c>
      <c r="O2753" t="s">
        <v>244</v>
      </c>
      <c r="P2753" t="s">
        <v>176</v>
      </c>
      <c r="Q2753">
        <v>219</v>
      </c>
      <c r="R2753" t="s">
        <v>359</v>
      </c>
      <c r="S2753" t="s">
        <v>1760</v>
      </c>
      <c r="T2753" t="s">
        <v>30</v>
      </c>
    </row>
    <row r="2754" spans="1:20" x14ac:dyDescent="0.3">
      <c r="A2754" t="s">
        <v>20</v>
      </c>
      <c r="B2754" s="1">
        <v>43624</v>
      </c>
      <c r="C2754">
        <v>19</v>
      </c>
      <c r="D2754" t="s">
        <v>58</v>
      </c>
      <c r="E2754" t="s">
        <v>204</v>
      </c>
      <c r="F2754" t="s">
        <v>58</v>
      </c>
      <c r="G2754">
        <v>88</v>
      </c>
      <c r="H2754">
        <v>88</v>
      </c>
      <c r="I2754">
        <v>74</v>
      </c>
      <c r="J2754" t="s">
        <v>44</v>
      </c>
      <c r="K2754" t="s">
        <v>95</v>
      </c>
      <c r="L2754" t="s">
        <v>216</v>
      </c>
      <c r="M2754" t="s">
        <v>245</v>
      </c>
      <c r="N2754" t="s">
        <v>245</v>
      </c>
      <c r="O2754" t="s">
        <v>82</v>
      </c>
      <c r="P2754" t="s">
        <v>145</v>
      </c>
      <c r="Q2754">
        <v>264</v>
      </c>
      <c r="R2754" t="s">
        <v>910</v>
      </c>
      <c r="S2754" t="s">
        <v>1761</v>
      </c>
      <c r="T2754" t="s">
        <v>230</v>
      </c>
    </row>
    <row r="2755" spans="1:20" x14ac:dyDescent="0.3">
      <c r="A2755" t="s">
        <v>20</v>
      </c>
      <c r="B2755" s="1">
        <v>43624</v>
      </c>
      <c r="C2755">
        <v>20</v>
      </c>
      <c r="D2755" t="s">
        <v>73</v>
      </c>
      <c r="E2755" t="s">
        <v>58</v>
      </c>
      <c r="F2755" t="s">
        <v>99</v>
      </c>
      <c r="G2755">
        <v>93</v>
      </c>
      <c r="H2755">
        <v>94</v>
      </c>
      <c r="I2755">
        <v>88</v>
      </c>
      <c r="J2755" t="s">
        <v>361</v>
      </c>
      <c r="K2755" t="s">
        <v>100</v>
      </c>
      <c r="L2755" t="s">
        <v>37</v>
      </c>
      <c r="M2755" t="s">
        <v>23</v>
      </c>
      <c r="N2755" t="s">
        <v>306</v>
      </c>
      <c r="O2755" t="s">
        <v>91</v>
      </c>
      <c r="P2755" t="s">
        <v>40</v>
      </c>
      <c r="Q2755">
        <v>221</v>
      </c>
      <c r="R2755" t="s">
        <v>910</v>
      </c>
      <c r="S2755" t="s">
        <v>1762</v>
      </c>
      <c r="T2755" t="s">
        <v>572</v>
      </c>
    </row>
    <row r="2756" spans="1:20" x14ac:dyDescent="0.3">
      <c r="A2756" t="s">
        <v>20</v>
      </c>
      <c r="B2756" s="1">
        <v>43625</v>
      </c>
      <c r="C2756">
        <v>19</v>
      </c>
      <c r="D2756" t="s">
        <v>48</v>
      </c>
      <c r="E2756" t="s">
        <v>47</v>
      </c>
      <c r="F2756" t="s">
        <v>200</v>
      </c>
      <c r="G2756">
        <v>64</v>
      </c>
      <c r="H2756">
        <v>68</v>
      </c>
      <c r="I2756">
        <v>61</v>
      </c>
      <c r="J2756" t="s">
        <v>163</v>
      </c>
      <c r="K2756" t="s">
        <v>73</v>
      </c>
      <c r="L2756" t="s">
        <v>216</v>
      </c>
      <c r="M2756" t="s">
        <v>137</v>
      </c>
      <c r="N2756" t="s">
        <v>142</v>
      </c>
      <c r="O2756" t="s">
        <v>137</v>
      </c>
      <c r="P2756" t="s">
        <v>182</v>
      </c>
      <c r="Q2756">
        <v>191</v>
      </c>
      <c r="R2756" t="s">
        <v>217</v>
      </c>
      <c r="S2756" t="s">
        <v>1763</v>
      </c>
      <c r="T2756" t="s">
        <v>26</v>
      </c>
    </row>
    <row r="2757" spans="1:20" x14ac:dyDescent="0.3">
      <c r="A2757" t="s">
        <v>20</v>
      </c>
      <c r="B2757" s="1">
        <v>43625</v>
      </c>
      <c r="C2757">
        <v>18</v>
      </c>
      <c r="D2757" t="s">
        <v>392</v>
      </c>
      <c r="E2757" t="s">
        <v>392</v>
      </c>
      <c r="F2757" t="s">
        <v>243</v>
      </c>
      <c r="G2757">
        <v>68</v>
      </c>
      <c r="H2757">
        <v>70</v>
      </c>
      <c r="I2757">
        <v>65</v>
      </c>
      <c r="J2757" t="s">
        <v>136</v>
      </c>
      <c r="K2757" t="s">
        <v>22</v>
      </c>
      <c r="L2757" t="s">
        <v>361</v>
      </c>
      <c r="M2757" t="s">
        <v>209</v>
      </c>
      <c r="N2757" t="s">
        <v>188</v>
      </c>
      <c r="O2757" t="s">
        <v>209</v>
      </c>
      <c r="P2757" t="s">
        <v>183</v>
      </c>
      <c r="Q2757">
        <v>179</v>
      </c>
      <c r="R2757" t="s">
        <v>160</v>
      </c>
      <c r="S2757" t="s">
        <v>1218</v>
      </c>
      <c r="T2757" t="s">
        <v>26</v>
      </c>
    </row>
    <row r="2758" spans="1:20" x14ac:dyDescent="0.3">
      <c r="A2758" t="s">
        <v>20</v>
      </c>
      <c r="B2758" s="1">
        <v>43625</v>
      </c>
      <c r="C2758">
        <v>17</v>
      </c>
      <c r="D2758" t="s">
        <v>48</v>
      </c>
      <c r="E2758" t="s">
        <v>258</v>
      </c>
      <c r="F2758" t="s">
        <v>250</v>
      </c>
      <c r="G2758">
        <v>67</v>
      </c>
      <c r="H2758">
        <v>72</v>
      </c>
      <c r="I2758">
        <v>66</v>
      </c>
      <c r="J2758" t="s">
        <v>28</v>
      </c>
      <c r="K2758" t="s">
        <v>22</v>
      </c>
      <c r="L2758" t="s">
        <v>99</v>
      </c>
      <c r="M2758" t="s">
        <v>188</v>
      </c>
      <c r="N2758" t="s">
        <v>330</v>
      </c>
      <c r="O2758" t="s">
        <v>188</v>
      </c>
      <c r="P2758" t="s">
        <v>68</v>
      </c>
      <c r="Q2758">
        <v>184</v>
      </c>
      <c r="R2758" t="s">
        <v>234</v>
      </c>
      <c r="S2758" t="s">
        <v>541</v>
      </c>
      <c r="T2758" t="s">
        <v>26</v>
      </c>
    </row>
    <row r="2759" spans="1:20" x14ac:dyDescent="0.3">
      <c r="A2759" t="s">
        <v>20</v>
      </c>
      <c r="B2759" s="1">
        <v>43625</v>
      </c>
      <c r="C2759">
        <v>16</v>
      </c>
      <c r="D2759" t="s">
        <v>208</v>
      </c>
      <c r="E2759" t="s">
        <v>21</v>
      </c>
      <c r="F2759" t="s">
        <v>196</v>
      </c>
      <c r="G2759">
        <v>70</v>
      </c>
      <c r="H2759">
        <v>80</v>
      </c>
      <c r="I2759">
        <v>67</v>
      </c>
      <c r="J2759" t="s">
        <v>80</v>
      </c>
      <c r="K2759" t="s">
        <v>88</v>
      </c>
      <c r="L2759" t="s">
        <v>99</v>
      </c>
      <c r="M2759" t="s">
        <v>330</v>
      </c>
      <c r="N2759" t="s">
        <v>357</v>
      </c>
      <c r="O2759" t="s">
        <v>330</v>
      </c>
      <c r="P2759" t="s">
        <v>112</v>
      </c>
      <c r="Q2759">
        <v>211</v>
      </c>
      <c r="R2759" t="s">
        <v>234</v>
      </c>
      <c r="S2759" t="s">
        <v>266</v>
      </c>
      <c r="T2759" t="s">
        <v>270</v>
      </c>
    </row>
    <row r="2760" spans="1:20" x14ac:dyDescent="0.3">
      <c r="A2760" t="s">
        <v>20</v>
      </c>
      <c r="B2760" s="1">
        <v>43625</v>
      </c>
      <c r="C2760">
        <v>22</v>
      </c>
      <c r="D2760" t="s">
        <v>108</v>
      </c>
      <c r="E2760" t="s">
        <v>233</v>
      </c>
      <c r="F2760" t="s">
        <v>108</v>
      </c>
      <c r="G2760">
        <v>88</v>
      </c>
      <c r="H2760">
        <v>88</v>
      </c>
      <c r="I2760">
        <v>80</v>
      </c>
      <c r="J2760" t="s">
        <v>119</v>
      </c>
      <c r="K2760" t="s">
        <v>65</v>
      </c>
      <c r="L2760" t="s">
        <v>361</v>
      </c>
      <c r="M2760" t="s">
        <v>23</v>
      </c>
      <c r="N2760" t="s">
        <v>23</v>
      </c>
      <c r="O2760" t="s">
        <v>29</v>
      </c>
      <c r="P2760" t="s">
        <v>76</v>
      </c>
      <c r="Q2760">
        <v>168</v>
      </c>
      <c r="R2760" t="s">
        <v>584</v>
      </c>
      <c r="S2760" t="s">
        <v>1764</v>
      </c>
      <c r="T2760" t="s">
        <v>26</v>
      </c>
    </row>
    <row r="2761" spans="1:20" x14ac:dyDescent="0.3">
      <c r="A2761" t="s">
        <v>20</v>
      </c>
      <c r="B2761" s="1">
        <v>43625</v>
      </c>
      <c r="C2761">
        <v>21</v>
      </c>
      <c r="D2761" t="s">
        <v>333</v>
      </c>
      <c r="E2761" t="s">
        <v>208</v>
      </c>
      <c r="F2761" t="s">
        <v>333</v>
      </c>
      <c r="G2761">
        <v>82</v>
      </c>
      <c r="H2761">
        <v>82</v>
      </c>
      <c r="I2761">
        <v>67</v>
      </c>
      <c r="J2761" t="s">
        <v>99</v>
      </c>
      <c r="K2761" t="s">
        <v>87</v>
      </c>
      <c r="L2761" t="s">
        <v>368</v>
      </c>
      <c r="M2761" t="s">
        <v>90</v>
      </c>
      <c r="N2761" t="s">
        <v>122</v>
      </c>
      <c r="O2761" t="s">
        <v>96</v>
      </c>
      <c r="P2761" t="s">
        <v>222</v>
      </c>
      <c r="Q2761">
        <v>254</v>
      </c>
      <c r="R2761" t="s">
        <v>584</v>
      </c>
      <c r="S2761" t="s">
        <v>1765</v>
      </c>
      <c r="T2761" t="s">
        <v>76</v>
      </c>
    </row>
    <row r="2762" spans="1:20" x14ac:dyDescent="0.3">
      <c r="A2762" t="s">
        <v>20</v>
      </c>
      <c r="B2762" s="1">
        <v>43625</v>
      </c>
      <c r="C2762">
        <v>20</v>
      </c>
      <c r="D2762" t="s">
        <v>208</v>
      </c>
      <c r="E2762" t="s">
        <v>201</v>
      </c>
      <c r="F2762" t="s">
        <v>205</v>
      </c>
      <c r="G2762">
        <v>68</v>
      </c>
      <c r="H2762">
        <v>69</v>
      </c>
      <c r="I2762">
        <v>62</v>
      </c>
      <c r="J2762" t="s">
        <v>28</v>
      </c>
      <c r="K2762" t="s">
        <v>65</v>
      </c>
      <c r="L2762" t="s">
        <v>377</v>
      </c>
      <c r="M2762" t="s">
        <v>96</v>
      </c>
      <c r="N2762" t="s">
        <v>96</v>
      </c>
      <c r="O2762" t="s">
        <v>150</v>
      </c>
      <c r="P2762" t="s">
        <v>112</v>
      </c>
      <c r="Q2762">
        <v>208</v>
      </c>
      <c r="R2762" t="s">
        <v>143</v>
      </c>
      <c r="S2762" t="s">
        <v>1614</v>
      </c>
      <c r="T2762" t="s">
        <v>26</v>
      </c>
    </row>
    <row r="2763" spans="1:20" x14ac:dyDescent="0.3">
      <c r="A2763" t="s">
        <v>20</v>
      </c>
      <c r="B2763" s="1">
        <v>43625</v>
      </c>
      <c r="C2763">
        <v>23</v>
      </c>
      <c r="D2763" t="s">
        <v>333</v>
      </c>
      <c r="E2763" t="s">
        <v>333</v>
      </c>
      <c r="F2763" t="s">
        <v>108</v>
      </c>
      <c r="G2763">
        <v>82</v>
      </c>
      <c r="H2763">
        <v>89</v>
      </c>
      <c r="I2763">
        <v>82</v>
      </c>
      <c r="J2763" t="s">
        <v>89</v>
      </c>
      <c r="K2763" t="s">
        <v>109</v>
      </c>
      <c r="L2763" t="s">
        <v>89</v>
      </c>
      <c r="M2763" t="s">
        <v>308</v>
      </c>
      <c r="N2763" t="s">
        <v>308</v>
      </c>
      <c r="O2763" t="s">
        <v>23</v>
      </c>
      <c r="P2763" t="s">
        <v>83</v>
      </c>
      <c r="Q2763">
        <v>180</v>
      </c>
      <c r="R2763" t="s">
        <v>112</v>
      </c>
      <c r="S2763" t="e" vm="17">
        <f>_FV(-3,"55")</f>
        <v>#VALUE!</v>
      </c>
      <c r="T2763" t="s">
        <v>26</v>
      </c>
    </row>
    <row r="2764" spans="1:20" x14ac:dyDescent="0.3">
      <c r="A2764" t="s">
        <v>20</v>
      </c>
      <c r="B2764" s="1">
        <v>43625</v>
      </c>
      <c r="C2764">
        <v>2</v>
      </c>
      <c r="D2764" t="s">
        <v>63</v>
      </c>
      <c r="E2764" t="s">
        <v>79</v>
      </c>
      <c r="F2764" t="s">
        <v>63</v>
      </c>
      <c r="G2764">
        <v>94</v>
      </c>
      <c r="H2764">
        <v>94</v>
      </c>
      <c r="I2764">
        <v>94</v>
      </c>
      <c r="J2764" t="s">
        <v>99</v>
      </c>
      <c r="K2764" t="s">
        <v>64</v>
      </c>
      <c r="L2764" t="s">
        <v>100</v>
      </c>
      <c r="M2764" t="s">
        <v>308</v>
      </c>
      <c r="N2764" t="s">
        <v>282</v>
      </c>
      <c r="O2764" t="s">
        <v>273</v>
      </c>
      <c r="P2764" t="s">
        <v>67</v>
      </c>
      <c r="Q2764">
        <v>89</v>
      </c>
      <c r="R2764" t="s">
        <v>97</v>
      </c>
      <c r="S2764" t="e" vm="83">
        <f>_FV(-2,"29")</f>
        <v>#VALUE!</v>
      </c>
      <c r="T2764" t="s">
        <v>26</v>
      </c>
    </row>
    <row r="2765" spans="1:20" x14ac:dyDescent="0.3">
      <c r="A2765" t="s">
        <v>20</v>
      </c>
      <c r="B2765" s="1">
        <v>43625</v>
      </c>
      <c r="C2765">
        <v>1</v>
      </c>
      <c r="D2765" t="s">
        <v>79</v>
      </c>
      <c r="E2765" t="s">
        <v>79</v>
      </c>
      <c r="F2765" t="s">
        <v>136</v>
      </c>
      <c r="G2765">
        <v>94</v>
      </c>
      <c r="H2765">
        <v>94</v>
      </c>
      <c r="I2765">
        <v>94</v>
      </c>
      <c r="J2765" t="s">
        <v>64</v>
      </c>
      <c r="K2765" t="s">
        <v>64</v>
      </c>
      <c r="L2765" t="s">
        <v>81</v>
      </c>
      <c r="M2765" t="s">
        <v>282</v>
      </c>
      <c r="N2765" t="s">
        <v>282</v>
      </c>
      <c r="O2765" t="s">
        <v>329</v>
      </c>
      <c r="P2765" t="s">
        <v>174</v>
      </c>
      <c r="Q2765">
        <v>120</v>
      </c>
      <c r="R2765" t="s">
        <v>97</v>
      </c>
      <c r="S2765" t="e" vm="19">
        <f>_FV(-2,"08")</f>
        <v>#VALUE!</v>
      </c>
      <c r="T2765" t="s">
        <v>26</v>
      </c>
    </row>
    <row r="2766" spans="1:20" x14ac:dyDescent="0.3">
      <c r="A2766" t="s">
        <v>20</v>
      </c>
      <c r="B2766" s="1">
        <v>43625</v>
      </c>
      <c r="C2766">
        <v>0</v>
      </c>
      <c r="D2766" t="s">
        <v>136</v>
      </c>
      <c r="E2766" t="s">
        <v>22</v>
      </c>
      <c r="F2766" t="s">
        <v>87</v>
      </c>
      <c r="G2766">
        <v>94</v>
      </c>
      <c r="H2766">
        <v>94</v>
      </c>
      <c r="I2766">
        <v>94</v>
      </c>
      <c r="J2766" t="s">
        <v>81</v>
      </c>
      <c r="K2766" t="s">
        <v>81</v>
      </c>
      <c r="L2766" t="s">
        <v>99</v>
      </c>
      <c r="M2766" t="s">
        <v>329</v>
      </c>
      <c r="N2766" t="s">
        <v>329</v>
      </c>
      <c r="O2766" t="s">
        <v>312</v>
      </c>
      <c r="P2766" t="s">
        <v>67</v>
      </c>
      <c r="Q2766">
        <v>134</v>
      </c>
      <c r="R2766" t="s">
        <v>97</v>
      </c>
      <c r="S2766" t="e" vm="49">
        <f>_FV(-1,"74")</f>
        <v>#VALUE!</v>
      </c>
      <c r="T2766" t="s">
        <v>26</v>
      </c>
    </row>
    <row r="2767" spans="1:20" x14ac:dyDescent="0.3">
      <c r="A2767" t="s">
        <v>20</v>
      </c>
      <c r="B2767" s="1">
        <v>43625</v>
      </c>
      <c r="C2767">
        <v>4</v>
      </c>
      <c r="D2767" t="s">
        <v>80</v>
      </c>
      <c r="E2767" t="s">
        <v>63</v>
      </c>
      <c r="F2767" t="s">
        <v>80</v>
      </c>
      <c r="G2767">
        <v>95</v>
      </c>
      <c r="H2767">
        <v>95</v>
      </c>
      <c r="I2767">
        <v>94</v>
      </c>
      <c r="J2767" t="s">
        <v>100</v>
      </c>
      <c r="K2767" t="s">
        <v>100</v>
      </c>
      <c r="L2767" t="s">
        <v>89</v>
      </c>
      <c r="M2767" t="s">
        <v>353</v>
      </c>
      <c r="N2767" t="s">
        <v>282</v>
      </c>
      <c r="O2767" t="s">
        <v>308</v>
      </c>
      <c r="P2767" t="s">
        <v>70</v>
      </c>
      <c r="Q2767">
        <v>126</v>
      </c>
      <c r="R2767" t="s">
        <v>101</v>
      </c>
      <c r="S2767" t="e" vm="42">
        <f>_FV(-2,"20")</f>
        <v>#VALUE!</v>
      </c>
      <c r="T2767" t="s">
        <v>26</v>
      </c>
    </row>
    <row r="2768" spans="1:20" x14ac:dyDescent="0.3">
      <c r="A2768" t="s">
        <v>20</v>
      </c>
      <c r="B2768" s="1">
        <v>43625</v>
      </c>
      <c r="C2768">
        <v>5</v>
      </c>
      <c r="D2768" t="s">
        <v>80</v>
      </c>
      <c r="E2768" t="s">
        <v>63</v>
      </c>
      <c r="F2768" t="s">
        <v>80</v>
      </c>
      <c r="G2768">
        <v>95</v>
      </c>
      <c r="H2768">
        <v>95</v>
      </c>
      <c r="I2768">
        <v>94</v>
      </c>
      <c r="J2768" t="s">
        <v>100</v>
      </c>
      <c r="K2768" t="s">
        <v>99</v>
      </c>
      <c r="L2768" t="s">
        <v>100</v>
      </c>
      <c r="M2768" t="s">
        <v>306</v>
      </c>
      <c r="N2768" t="s">
        <v>308</v>
      </c>
      <c r="O2768" t="s">
        <v>306</v>
      </c>
      <c r="P2768" t="s">
        <v>70</v>
      </c>
      <c r="Q2768">
        <v>111</v>
      </c>
      <c r="R2768" t="s">
        <v>173</v>
      </c>
      <c r="S2768" t="e" vm="71">
        <f>_FV(-1,"79")</f>
        <v>#VALUE!</v>
      </c>
      <c r="T2768" t="s">
        <v>26</v>
      </c>
    </row>
    <row r="2769" spans="1:20" x14ac:dyDescent="0.3">
      <c r="A2769" t="s">
        <v>20</v>
      </c>
      <c r="B2769" s="1">
        <v>43625</v>
      </c>
      <c r="C2769">
        <v>3</v>
      </c>
      <c r="D2769" t="s">
        <v>80</v>
      </c>
      <c r="E2769" t="s">
        <v>87</v>
      </c>
      <c r="F2769" t="s">
        <v>80</v>
      </c>
      <c r="G2769">
        <v>94</v>
      </c>
      <c r="H2769">
        <v>94</v>
      </c>
      <c r="I2769">
        <v>94</v>
      </c>
      <c r="J2769" t="s">
        <v>100</v>
      </c>
      <c r="K2769" t="s">
        <v>99</v>
      </c>
      <c r="L2769" t="s">
        <v>89</v>
      </c>
      <c r="M2769" t="s">
        <v>282</v>
      </c>
      <c r="N2769" t="s">
        <v>283</v>
      </c>
      <c r="O2769" t="s">
        <v>273</v>
      </c>
      <c r="P2769" t="s">
        <v>178</v>
      </c>
      <c r="Q2769">
        <v>133</v>
      </c>
      <c r="R2769" t="s">
        <v>77</v>
      </c>
      <c r="S2769" t="e" vm="5">
        <f>_FV(-2,"33")</f>
        <v>#VALUE!</v>
      </c>
      <c r="T2769" t="s">
        <v>26</v>
      </c>
    </row>
    <row r="2770" spans="1:20" x14ac:dyDescent="0.3">
      <c r="A2770" t="s">
        <v>20</v>
      </c>
      <c r="B2770" s="1">
        <v>43625</v>
      </c>
      <c r="C2770">
        <v>7</v>
      </c>
      <c r="D2770" t="s">
        <v>73</v>
      </c>
      <c r="E2770" t="s">
        <v>80</v>
      </c>
      <c r="F2770" t="s">
        <v>73</v>
      </c>
      <c r="G2770">
        <v>95</v>
      </c>
      <c r="H2770">
        <v>95</v>
      </c>
      <c r="I2770">
        <v>95</v>
      </c>
      <c r="J2770" t="s">
        <v>49</v>
      </c>
      <c r="K2770" t="s">
        <v>100</v>
      </c>
      <c r="L2770" t="s">
        <v>49</v>
      </c>
      <c r="M2770" t="s">
        <v>245</v>
      </c>
      <c r="N2770" t="s">
        <v>312</v>
      </c>
      <c r="O2770" t="s">
        <v>23</v>
      </c>
      <c r="P2770" t="s">
        <v>115</v>
      </c>
      <c r="Q2770">
        <v>98</v>
      </c>
      <c r="R2770" t="s">
        <v>173</v>
      </c>
      <c r="S2770" t="e" vm="83">
        <f>_FV(-1,"29")</f>
        <v>#VALUE!</v>
      </c>
      <c r="T2770" t="s">
        <v>26</v>
      </c>
    </row>
    <row r="2771" spans="1:20" x14ac:dyDescent="0.3">
      <c r="A2771" t="s">
        <v>20</v>
      </c>
      <c r="B2771" s="1">
        <v>43625</v>
      </c>
      <c r="C2771">
        <v>9</v>
      </c>
      <c r="D2771" t="s">
        <v>73</v>
      </c>
      <c r="E2771" t="s">
        <v>109</v>
      </c>
      <c r="F2771" t="s">
        <v>73</v>
      </c>
      <c r="G2771">
        <v>95</v>
      </c>
      <c r="H2771">
        <v>95</v>
      </c>
      <c r="I2771">
        <v>95</v>
      </c>
      <c r="J2771" t="s">
        <v>89</v>
      </c>
      <c r="K2771" t="s">
        <v>100</v>
      </c>
      <c r="L2771" t="s">
        <v>49</v>
      </c>
      <c r="M2771" t="s">
        <v>330</v>
      </c>
      <c r="N2771" t="s">
        <v>276</v>
      </c>
      <c r="O2771" t="s">
        <v>23</v>
      </c>
      <c r="P2771" t="s">
        <v>138</v>
      </c>
      <c r="Q2771">
        <v>121</v>
      </c>
      <c r="R2771" t="s">
        <v>112</v>
      </c>
      <c r="S2771" t="e" vm="22">
        <f>_FV(-1,"28")</f>
        <v>#VALUE!</v>
      </c>
      <c r="T2771" t="s">
        <v>26</v>
      </c>
    </row>
    <row r="2772" spans="1:20" x14ac:dyDescent="0.3">
      <c r="A2772" t="s">
        <v>20</v>
      </c>
      <c r="B2772" s="1">
        <v>43625</v>
      </c>
      <c r="C2772">
        <v>10</v>
      </c>
      <c r="D2772" t="s">
        <v>80</v>
      </c>
      <c r="E2772" t="s">
        <v>63</v>
      </c>
      <c r="F2772" t="s">
        <v>73</v>
      </c>
      <c r="G2772">
        <v>95</v>
      </c>
      <c r="H2772">
        <v>95</v>
      </c>
      <c r="I2772">
        <v>95</v>
      </c>
      <c r="J2772" t="s">
        <v>100</v>
      </c>
      <c r="K2772" t="s">
        <v>99</v>
      </c>
      <c r="L2772" t="s">
        <v>89</v>
      </c>
      <c r="M2772" t="s">
        <v>273</v>
      </c>
      <c r="N2772" t="s">
        <v>273</v>
      </c>
      <c r="O2772" t="s">
        <v>330</v>
      </c>
      <c r="P2772" t="s">
        <v>178</v>
      </c>
      <c r="Q2772">
        <v>135</v>
      </c>
      <c r="R2772" t="s">
        <v>112</v>
      </c>
      <c r="S2772" t="s">
        <v>1766</v>
      </c>
      <c r="T2772" t="s">
        <v>222</v>
      </c>
    </row>
    <row r="2773" spans="1:20" x14ac:dyDescent="0.3">
      <c r="A2773" t="s">
        <v>20</v>
      </c>
      <c r="B2773" s="1">
        <v>43625</v>
      </c>
      <c r="C2773">
        <v>6</v>
      </c>
      <c r="D2773" t="s">
        <v>80</v>
      </c>
      <c r="E2773" t="s">
        <v>63</v>
      </c>
      <c r="F2773" t="s">
        <v>80</v>
      </c>
      <c r="G2773">
        <v>95</v>
      </c>
      <c r="H2773">
        <v>95</v>
      </c>
      <c r="I2773">
        <v>95</v>
      </c>
      <c r="J2773" t="s">
        <v>100</v>
      </c>
      <c r="K2773" t="s">
        <v>99</v>
      </c>
      <c r="L2773" t="s">
        <v>100</v>
      </c>
      <c r="M2773" t="s">
        <v>311</v>
      </c>
      <c r="N2773" t="s">
        <v>306</v>
      </c>
      <c r="O2773" t="s">
        <v>245</v>
      </c>
      <c r="P2773" t="s">
        <v>105</v>
      </c>
      <c r="Q2773">
        <v>99</v>
      </c>
      <c r="R2773" t="s">
        <v>134</v>
      </c>
      <c r="S2773" t="e" vm="33">
        <f>_FV(-1,"50")</f>
        <v>#VALUE!</v>
      </c>
      <c r="T2773" t="s">
        <v>26</v>
      </c>
    </row>
    <row r="2774" spans="1:20" x14ac:dyDescent="0.3">
      <c r="A2774" t="s">
        <v>20</v>
      </c>
      <c r="B2774" s="1">
        <v>43625</v>
      </c>
      <c r="C2774">
        <v>8</v>
      </c>
      <c r="D2774" t="s">
        <v>73</v>
      </c>
      <c r="E2774" t="s">
        <v>109</v>
      </c>
      <c r="F2774" t="s">
        <v>73</v>
      </c>
      <c r="G2774">
        <v>95</v>
      </c>
      <c r="H2774">
        <v>95</v>
      </c>
      <c r="I2774">
        <v>95</v>
      </c>
      <c r="J2774" t="s">
        <v>49</v>
      </c>
      <c r="K2774" t="s">
        <v>89</v>
      </c>
      <c r="L2774" t="s">
        <v>49</v>
      </c>
      <c r="M2774" t="s">
        <v>23</v>
      </c>
      <c r="N2774" t="s">
        <v>245</v>
      </c>
      <c r="O2774" t="s">
        <v>23</v>
      </c>
      <c r="P2774" t="s">
        <v>105</v>
      </c>
      <c r="Q2774">
        <v>73</v>
      </c>
      <c r="R2774" t="s">
        <v>128</v>
      </c>
      <c r="S2774" t="e" vm="32">
        <f>_FV(-1,"42")</f>
        <v>#VALUE!</v>
      </c>
      <c r="T2774" t="s">
        <v>26</v>
      </c>
    </row>
    <row r="2775" spans="1:20" x14ac:dyDescent="0.3">
      <c r="A2775" t="s">
        <v>20</v>
      </c>
      <c r="B2775" s="1">
        <v>43625</v>
      </c>
      <c r="C2775">
        <v>12</v>
      </c>
      <c r="D2775" t="s">
        <v>321</v>
      </c>
      <c r="E2775" t="s">
        <v>228</v>
      </c>
      <c r="F2775" t="s">
        <v>88</v>
      </c>
      <c r="G2775">
        <v>89</v>
      </c>
      <c r="H2775">
        <v>95</v>
      </c>
      <c r="I2775">
        <v>89</v>
      </c>
      <c r="J2775" t="s">
        <v>149</v>
      </c>
      <c r="K2775" t="s">
        <v>108</v>
      </c>
      <c r="L2775" t="s">
        <v>109</v>
      </c>
      <c r="M2775" t="s">
        <v>444</v>
      </c>
      <c r="N2775" t="s">
        <v>444</v>
      </c>
      <c r="O2775" t="s">
        <v>357</v>
      </c>
      <c r="P2775" t="s">
        <v>111</v>
      </c>
      <c r="Q2775">
        <v>182</v>
      </c>
      <c r="R2775" t="s">
        <v>68</v>
      </c>
      <c r="S2775" t="s">
        <v>1119</v>
      </c>
      <c r="T2775" t="s">
        <v>26</v>
      </c>
    </row>
    <row r="2776" spans="1:20" x14ac:dyDescent="0.3">
      <c r="A2776" t="s">
        <v>20</v>
      </c>
      <c r="B2776" s="1">
        <v>43625</v>
      </c>
      <c r="C2776">
        <v>11</v>
      </c>
      <c r="D2776" t="s">
        <v>118</v>
      </c>
      <c r="E2776" t="s">
        <v>118</v>
      </c>
      <c r="F2776" t="s">
        <v>80</v>
      </c>
      <c r="G2776">
        <v>95</v>
      </c>
      <c r="H2776">
        <v>95</v>
      </c>
      <c r="I2776">
        <v>95</v>
      </c>
      <c r="J2776" t="s">
        <v>63</v>
      </c>
      <c r="K2776" t="s">
        <v>63</v>
      </c>
      <c r="L2776" t="s">
        <v>100</v>
      </c>
      <c r="M2776" t="s">
        <v>357</v>
      </c>
      <c r="N2776" t="s">
        <v>357</v>
      </c>
      <c r="O2776" t="s">
        <v>273</v>
      </c>
      <c r="P2776" t="s">
        <v>178</v>
      </c>
      <c r="Q2776">
        <v>157</v>
      </c>
      <c r="R2776" t="s">
        <v>134</v>
      </c>
      <c r="S2776" t="s">
        <v>697</v>
      </c>
      <c r="T2776" t="s">
        <v>26</v>
      </c>
    </row>
    <row r="2777" spans="1:20" x14ac:dyDescent="0.3">
      <c r="A2777" t="s">
        <v>20</v>
      </c>
      <c r="B2777" s="1">
        <v>43625</v>
      </c>
      <c r="C2777">
        <v>13</v>
      </c>
      <c r="D2777" t="s">
        <v>281</v>
      </c>
      <c r="E2777" t="s">
        <v>204</v>
      </c>
      <c r="F2777" t="s">
        <v>279</v>
      </c>
      <c r="G2777">
        <v>78</v>
      </c>
      <c r="H2777">
        <v>89</v>
      </c>
      <c r="I2777">
        <v>75</v>
      </c>
      <c r="J2777" t="s">
        <v>136</v>
      </c>
      <c r="K2777" t="s">
        <v>272</v>
      </c>
      <c r="L2777" t="s">
        <v>119</v>
      </c>
      <c r="M2777" t="s">
        <v>444</v>
      </c>
      <c r="N2777" t="s">
        <v>431</v>
      </c>
      <c r="O2777" t="s">
        <v>450</v>
      </c>
      <c r="P2777" t="s">
        <v>86</v>
      </c>
      <c r="Q2777">
        <v>216</v>
      </c>
      <c r="R2777" t="s">
        <v>198</v>
      </c>
      <c r="S2777" t="s">
        <v>1767</v>
      </c>
      <c r="T2777" t="s">
        <v>26</v>
      </c>
    </row>
    <row r="2778" spans="1:20" x14ac:dyDescent="0.3">
      <c r="A2778" t="s">
        <v>20</v>
      </c>
      <c r="B2778" s="1">
        <v>43625</v>
      </c>
      <c r="C2778">
        <v>15</v>
      </c>
      <c r="D2778" t="s">
        <v>186</v>
      </c>
      <c r="E2778" t="s">
        <v>200</v>
      </c>
      <c r="F2778" t="s">
        <v>186</v>
      </c>
      <c r="G2778">
        <v>74</v>
      </c>
      <c r="H2778">
        <v>78</v>
      </c>
      <c r="I2778">
        <v>69</v>
      </c>
      <c r="J2778" t="s">
        <v>28</v>
      </c>
      <c r="K2778" t="s">
        <v>95</v>
      </c>
      <c r="L2778" t="s">
        <v>81</v>
      </c>
      <c r="M2778" t="s">
        <v>357</v>
      </c>
      <c r="N2778" t="s">
        <v>422</v>
      </c>
      <c r="O2778" t="s">
        <v>357</v>
      </c>
      <c r="P2778" t="s">
        <v>182</v>
      </c>
      <c r="Q2778">
        <v>237</v>
      </c>
      <c r="R2778" t="s">
        <v>225</v>
      </c>
      <c r="S2778" t="s">
        <v>1768</v>
      </c>
      <c r="T2778" t="s">
        <v>26</v>
      </c>
    </row>
    <row r="2779" spans="1:20" x14ac:dyDescent="0.3">
      <c r="A2779" t="s">
        <v>20</v>
      </c>
      <c r="B2779" s="1">
        <v>43625</v>
      </c>
      <c r="C2779">
        <v>14</v>
      </c>
      <c r="D2779" t="s">
        <v>186</v>
      </c>
      <c r="E2779" t="s">
        <v>261</v>
      </c>
      <c r="F2779" t="s">
        <v>206</v>
      </c>
      <c r="G2779">
        <v>77</v>
      </c>
      <c r="H2779">
        <v>79</v>
      </c>
      <c r="I2779">
        <v>75</v>
      </c>
      <c r="J2779" t="s">
        <v>63</v>
      </c>
      <c r="K2779" t="s">
        <v>88</v>
      </c>
      <c r="L2779" t="s">
        <v>64</v>
      </c>
      <c r="M2779" t="s">
        <v>433</v>
      </c>
      <c r="N2779" t="s">
        <v>444</v>
      </c>
      <c r="O2779" t="s">
        <v>433</v>
      </c>
      <c r="P2779" t="s">
        <v>127</v>
      </c>
      <c r="Q2779">
        <v>241</v>
      </c>
      <c r="R2779" t="s">
        <v>217</v>
      </c>
      <c r="S2779" t="s">
        <v>1769</v>
      </c>
      <c r="T2779" t="s">
        <v>26</v>
      </c>
    </row>
    <row r="2780" spans="1:20" x14ac:dyDescent="0.3">
      <c r="A2780" t="s">
        <v>20</v>
      </c>
      <c r="B2780" s="1">
        <v>43626</v>
      </c>
      <c r="C2780">
        <v>17</v>
      </c>
      <c r="D2780" t="s">
        <v>385</v>
      </c>
      <c r="E2780" t="s">
        <v>200</v>
      </c>
      <c r="F2780" t="s">
        <v>186</v>
      </c>
      <c r="G2780">
        <v>76</v>
      </c>
      <c r="H2780">
        <v>76</v>
      </c>
      <c r="I2780">
        <v>67</v>
      </c>
      <c r="J2780" t="s">
        <v>87</v>
      </c>
      <c r="K2780" t="s">
        <v>87</v>
      </c>
      <c r="L2780" t="s">
        <v>345</v>
      </c>
      <c r="M2780" t="s">
        <v>122</v>
      </c>
      <c r="N2780" t="s">
        <v>306</v>
      </c>
      <c r="O2780" t="s">
        <v>122</v>
      </c>
      <c r="P2780" t="s">
        <v>183</v>
      </c>
      <c r="Q2780">
        <v>205</v>
      </c>
      <c r="R2780" t="s">
        <v>580</v>
      </c>
      <c r="S2780" t="s">
        <v>1770</v>
      </c>
      <c r="T2780" t="s">
        <v>26</v>
      </c>
    </row>
    <row r="2781" spans="1:20" x14ac:dyDescent="0.3">
      <c r="A2781" t="s">
        <v>20</v>
      </c>
      <c r="B2781" s="1">
        <v>43626</v>
      </c>
      <c r="C2781">
        <v>16</v>
      </c>
      <c r="D2781" t="s">
        <v>27</v>
      </c>
      <c r="E2781" t="s">
        <v>335</v>
      </c>
      <c r="F2781" t="s">
        <v>27</v>
      </c>
      <c r="G2781">
        <v>68</v>
      </c>
      <c r="H2781">
        <v>70</v>
      </c>
      <c r="I2781">
        <v>65</v>
      </c>
      <c r="J2781" t="s">
        <v>100</v>
      </c>
      <c r="K2781" t="s">
        <v>63</v>
      </c>
      <c r="L2781" t="s">
        <v>345</v>
      </c>
      <c r="M2781" t="s">
        <v>306</v>
      </c>
      <c r="N2781" t="s">
        <v>308</v>
      </c>
      <c r="O2781" t="s">
        <v>312</v>
      </c>
      <c r="P2781" t="s">
        <v>147</v>
      </c>
      <c r="Q2781">
        <v>218</v>
      </c>
      <c r="R2781" t="s">
        <v>248</v>
      </c>
      <c r="S2781" t="s">
        <v>1594</v>
      </c>
      <c r="T2781" t="s">
        <v>26</v>
      </c>
    </row>
    <row r="2782" spans="1:20" x14ac:dyDescent="0.3">
      <c r="A2782" t="s">
        <v>20</v>
      </c>
      <c r="B2782" s="1">
        <v>43626</v>
      </c>
      <c r="C2782">
        <v>2</v>
      </c>
      <c r="D2782" t="s">
        <v>135</v>
      </c>
      <c r="E2782" t="s">
        <v>108</v>
      </c>
      <c r="F2782" t="s">
        <v>135</v>
      </c>
      <c r="G2782">
        <v>87</v>
      </c>
      <c r="H2782">
        <v>87</v>
      </c>
      <c r="I2782">
        <v>85</v>
      </c>
      <c r="J2782" t="s">
        <v>100</v>
      </c>
      <c r="K2782" t="s">
        <v>99</v>
      </c>
      <c r="L2782" t="s">
        <v>89</v>
      </c>
      <c r="M2782" t="s">
        <v>444</v>
      </c>
      <c r="N2782" t="s">
        <v>444</v>
      </c>
      <c r="O2782" t="s">
        <v>363</v>
      </c>
      <c r="P2782" t="s">
        <v>105</v>
      </c>
      <c r="Q2782">
        <v>174</v>
      </c>
      <c r="R2782" t="s">
        <v>116</v>
      </c>
      <c r="S2782" t="e" vm="45">
        <f>_FV(-3,"60")</f>
        <v>#VALUE!</v>
      </c>
      <c r="T2782" t="s">
        <v>26</v>
      </c>
    </row>
    <row r="2783" spans="1:20" x14ac:dyDescent="0.3">
      <c r="A2783" t="s">
        <v>20</v>
      </c>
      <c r="B2783" s="1">
        <v>43626</v>
      </c>
      <c r="C2783">
        <v>1</v>
      </c>
      <c r="D2783" t="s">
        <v>149</v>
      </c>
      <c r="E2783" t="s">
        <v>114</v>
      </c>
      <c r="F2783" t="s">
        <v>149</v>
      </c>
      <c r="G2783">
        <v>86</v>
      </c>
      <c r="H2783">
        <v>86</v>
      </c>
      <c r="I2783">
        <v>85</v>
      </c>
      <c r="J2783" t="s">
        <v>49</v>
      </c>
      <c r="K2783" t="s">
        <v>100</v>
      </c>
      <c r="L2783" t="s">
        <v>49</v>
      </c>
      <c r="M2783" t="s">
        <v>363</v>
      </c>
      <c r="N2783" t="s">
        <v>363</v>
      </c>
      <c r="O2783" t="s">
        <v>357</v>
      </c>
      <c r="P2783" t="s">
        <v>83</v>
      </c>
      <c r="Q2783">
        <v>167</v>
      </c>
      <c r="R2783" t="s">
        <v>40</v>
      </c>
      <c r="S2783" t="e" vm="45">
        <f>_FV(-3,"60")</f>
        <v>#VALUE!</v>
      </c>
      <c r="T2783" t="s">
        <v>26</v>
      </c>
    </row>
    <row r="2784" spans="1:20" x14ac:dyDescent="0.3">
      <c r="A2784" t="s">
        <v>20</v>
      </c>
      <c r="B2784" s="1">
        <v>43626</v>
      </c>
      <c r="C2784">
        <v>0</v>
      </c>
      <c r="D2784" t="s">
        <v>114</v>
      </c>
      <c r="E2784" t="s">
        <v>333</v>
      </c>
      <c r="F2784" t="s">
        <v>114</v>
      </c>
      <c r="G2784">
        <v>85</v>
      </c>
      <c r="H2784">
        <v>85</v>
      </c>
      <c r="I2784">
        <v>82</v>
      </c>
      <c r="J2784" t="s">
        <v>100</v>
      </c>
      <c r="K2784" t="s">
        <v>100</v>
      </c>
      <c r="L2784" t="s">
        <v>49</v>
      </c>
      <c r="M2784" t="s">
        <v>357</v>
      </c>
      <c r="N2784" t="s">
        <v>357</v>
      </c>
      <c r="O2784" t="s">
        <v>308</v>
      </c>
      <c r="P2784" t="s">
        <v>138</v>
      </c>
      <c r="Q2784">
        <v>173</v>
      </c>
      <c r="R2784" t="s">
        <v>112</v>
      </c>
      <c r="S2784" t="e" vm="45">
        <f>_FV(-3,"60")</f>
        <v>#VALUE!</v>
      </c>
      <c r="T2784" t="s">
        <v>26</v>
      </c>
    </row>
    <row r="2785" spans="1:20" x14ac:dyDescent="0.3">
      <c r="A2785" t="s">
        <v>20</v>
      </c>
      <c r="B2785" s="1">
        <v>43626</v>
      </c>
      <c r="C2785">
        <v>19</v>
      </c>
      <c r="D2785" t="s">
        <v>247</v>
      </c>
      <c r="E2785" t="s">
        <v>264</v>
      </c>
      <c r="F2785" t="s">
        <v>27</v>
      </c>
      <c r="G2785">
        <v>67</v>
      </c>
      <c r="H2785">
        <v>69</v>
      </c>
      <c r="I2785">
        <v>65</v>
      </c>
      <c r="J2785" t="s">
        <v>36</v>
      </c>
      <c r="K2785" t="s">
        <v>73</v>
      </c>
      <c r="L2785" t="s">
        <v>163</v>
      </c>
      <c r="M2785" t="s">
        <v>45</v>
      </c>
      <c r="N2785" t="s">
        <v>137</v>
      </c>
      <c r="O2785" t="s">
        <v>45</v>
      </c>
      <c r="P2785" t="s">
        <v>112</v>
      </c>
      <c r="Q2785">
        <v>231</v>
      </c>
      <c r="R2785" t="s">
        <v>262</v>
      </c>
      <c r="S2785" t="s">
        <v>1771</v>
      </c>
      <c r="T2785" t="s">
        <v>26</v>
      </c>
    </row>
    <row r="2786" spans="1:20" x14ac:dyDescent="0.3">
      <c r="A2786" t="s">
        <v>20</v>
      </c>
      <c r="B2786" s="1">
        <v>43626</v>
      </c>
      <c r="C2786">
        <v>18</v>
      </c>
      <c r="D2786" t="s">
        <v>243</v>
      </c>
      <c r="E2786" t="s">
        <v>200</v>
      </c>
      <c r="F2786" t="s">
        <v>385</v>
      </c>
      <c r="G2786">
        <v>68</v>
      </c>
      <c r="H2786">
        <v>76</v>
      </c>
      <c r="I2786">
        <v>67</v>
      </c>
      <c r="J2786" t="s">
        <v>81</v>
      </c>
      <c r="K2786" t="s">
        <v>87</v>
      </c>
      <c r="L2786" t="s">
        <v>36</v>
      </c>
      <c r="M2786" t="s">
        <v>137</v>
      </c>
      <c r="N2786" t="s">
        <v>122</v>
      </c>
      <c r="O2786" t="s">
        <v>137</v>
      </c>
      <c r="P2786" t="s">
        <v>92</v>
      </c>
      <c r="Q2786">
        <v>199</v>
      </c>
      <c r="R2786" t="s">
        <v>102</v>
      </c>
      <c r="S2786" t="s">
        <v>1401</v>
      </c>
      <c r="T2786" t="s">
        <v>26</v>
      </c>
    </row>
    <row r="2787" spans="1:20" x14ac:dyDescent="0.3">
      <c r="A2787" t="s">
        <v>20</v>
      </c>
      <c r="B2787" s="1">
        <v>43626</v>
      </c>
      <c r="C2787">
        <v>23</v>
      </c>
      <c r="D2787" t="s">
        <v>333</v>
      </c>
      <c r="E2787" t="s">
        <v>229</v>
      </c>
      <c r="F2787" t="s">
        <v>333</v>
      </c>
      <c r="G2787">
        <v>81</v>
      </c>
      <c r="H2787">
        <v>82</v>
      </c>
      <c r="I2787">
        <v>70</v>
      </c>
      <c r="J2787" t="s">
        <v>49</v>
      </c>
      <c r="K2787" t="s">
        <v>64</v>
      </c>
      <c r="L2787" t="s">
        <v>377</v>
      </c>
      <c r="M2787" t="s">
        <v>141</v>
      </c>
      <c r="N2787" t="s">
        <v>328</v>
      </c>
      <c r="O2787" t="s">
        <v>209</v>
      </c>
      <c r="P2787" t="s">
        <v>97</v>
      </c>
      <c r="Q2787">
        <v>171</v>
      </c>
      <c r="R2787" t="s">
        <v>248</v>
      </c>
      <c r="S2787" t="e" vm="38">
        <f>_FV(-1,"98")</f>
        <v>#VALUE!</v>
      </c>
      <c r="T2787" t="s">
        <v>26</v>
      </c>
    </row>
    <row r="2788" spans="1:20" x14ac:dyDescent="0.3">
      <c r="A2788" t="s">
        <v>20</v>
      </c>
      <c r="B2788" s="1">
        <v>43626</v>
      </c>
      <c r="C2788">
        <v>20</v>
      </c>
      <c r="D2788" t="s">
        <v>57</v>
      </c>
      <c r="E2788" t="s">
        <v>342</v>
      </c>
      <c r="F2788" t="s">
        <v>57</v>
      </c>
      <c r="G2788">
        <v>70</v>
      </c>
      <c r="H2788">
        <v>71</v>
      </c>
      <c r="I2788">
        <v>65</v>
      </c>
      <c r="J2788" t="s">
        <v>89</v>
      </c>
      <c r="K2788" t="s">
        <v>28</v>
      </c>
      <c r="L2788" t="s">
        <v>163</v>
      </c>
      <c r="M2788" t="s">
        <v>180</v>
      </c>
      <c r="N2788" t="s">
        <v>180</v>
      </c>
      <c r="O2788" t="s">
        <v>132</v>
      </c>
      <c r="P2788" t="s">
        <v>112</v>
      </c>
      <c r="Q2788">
        <v>207</v>
      </c>
      <c r="R2788" t="s">
        <v>234</v>
      </c>
      <c r="S2788" t="s">
        <v>1772</v>
      </c>
      <c r="T2788" t="s">
        <v>26</v>
      </c>
    </row>
    <row r="2789" spans="1:20" x14ac:dyDescent="0.3">
      <c r="A2789" t="s">
        <v>20</v>
      </c>
      <c r="B2789" s="1">
        <v>43626</v>
      </c>
      <c r="C2789">
        <v>21</v>
      </c>
      <c r="D2789" t="s">
        <v>279</v>
      </c>
      <c r="E2789" t="s">
        <v>250</v>
      </c>
      <c r="F2789" t="s">
        <v>279</v>
      </c>
      <c r="G2789">
        <v>80</v>
      </c>
      <c r="H2789">
        <v>80</v>
      </c>
      <c r="I2789">
        <v>68</v>
      </c>
      <c r="J2789" t="s">
        <v>64</v>
      </c>
      <c r="K2789" t="s">
        <v>65</v>
      </c>
      <c r="L2789" t="s">
        <v>36</v>
      </c>
      <c r="M2789" t="s">
        <v>227</v>
      </c>
      <c r="N2789" t="s">
        <v>227</v>
      </c>
      <c r="O2789" t="s">
        <v>132</v>
      </c>
      <c r="P2789" t="s">
        <v>24</v>
      </c>
      <c r="Q2789">
        <v>221</v>
      </c>
      <c r="R2789" t="s">
        <v>336</v>
      </c>
      <c r="S2789" t="s">
        <v>1773</v>
      </c>
      <c r="T2789" t="s">
        <v>26</v>
      </c>
    </row>
    <row r="2790" spans="1:20" x14ac:dyDescent="0.3">
      <c r="A2790" t="s">
        <v>20</v>
      </c>
      <c r="B2790" s="1">
        <v>43626</v>
      </c>
      <c r="C2790">
        <v>22</v>
      </c>
      <c r="D2790" t="s">
        <v>229</v>
      </c>
      <c r="E2790" t="s">
        <v>302</v>
      </c>
      <c r="F2790" t="s">
        <v>265</v>
      </c>
      <c r="G2790">
        <v>70</v>
      </c>
      <c r="H2790">
        <v>80</v>
      </c>
      <c r="I2790">
        <v>69</v>
      </c>
      <c r="J2790" t="s">
        <v>224</v>
      </c>
      <c r="K2790" t="s">
        <v>64</v>
      </c>
      <c r="L2790" t="s">
        <v>37</v>
      </c>
      <c r="M2790" t="s">
        <v>209</v>
      </c>
      <c r="N2790" t="s">
        <v>209</v>
      </c>
      <c r="O2790" t="s">
        <v>231</v>
      </c>
      <c r="P2790" t="s">
        <v>68</v>
      </c>
      <c r="Q2790">
        <v>198</v>
      </c>
      <c r="R2790" t="s">
        <v>230</v>
      </c>
      <c r="S2790" s="2">
        <v>7317</v>
      </c>
      <c r="T2790" t="s">
        <v>26</v>
      </c>
    </row>
    <row r="2791" spans="1:20" x14ac:dyDescent="0.3">
      <c r="A2791" t="s">
        <v>20</v>
      </c>
      <c r="B2791" s="1">
        <v>43626</v>
      </c>
      <c r="C2791">
        <v>15</v>
      </c>
      <c r="D2791" t="s">
        <v>48</v>
      </c>
      <c r="E2791" t="s">
        <v>21</v>
      </c>
      <c r="F2791" t="s">
        <v>219</v>
      </c>
      <c r="G2791">
        <v>67</v>
      </c>
      <c r="H2791">
        <v>73</v>
      </c>
      <c r="I2791">
        <v>67</v>
      </c>
      <c r="J2791" t="s">
        <v>28</v>
      </c>
      <c r="K2791" t="s">
        <v>22</v>
      </c>
      <c r="L2791" t="s">
        <v>49</v>
      </c>
      <c r="M2791" t="s">
        <v>308</v>
      </c>
      <c r="N2791" t="s">
        <v>407</v>
      </c>
      <c r="O2791" t="s">
        <v>308</v>
      </c>
      <c r="P2791" t="s">
        <v>147</v>
      </c>
      <c r="Q2791">
        <v>189</v>
      </c>
      <c r="R2791" t="s">
        <v>234</v>
      </c>
      <c r="S2791" t="s">
        <v>1774</v>
      </c>
      <c r="T2791" t="s">
        <v>26</v>
      </c>
    </row>
    <row r="2792" spans="1:20" x14ac:dyDescent="0.3">
      <c r="A2792" t="s">
        <v>20</v>
      </c>
      <c r="B2792" s="1">
        <v>43626</v>
      </c>
      <c r="C2792">
        <v>14</v>
      </c>
      <c r="D2792" t="s">
        <v>243</v>
      </c>
      <c r="E2792" t="s">
        <v>208</v>
      </c>
      <c r="F2792" t="s">
        <v>206</v>
      </c>
      <c r="G2792">
        <v>69</v>
      </c>
      <c r="H2792">
        <v>78</v>
      </c>
      <c r="I2792">
        <v>67</v>
      </c>
      <c r="J2792" t="s">
        <v>64</v>
      </c>
      <c r="K2792" t="s">
        <v>118</v>
      </c>
      <c r="L2792" t="s">
        <v>49</v>
      </c>
      <c r="M2792" t="s">
        <v>407</v>
      </c>
      <c r="N2792" t="s">
        <v>422</v>
      </c>
      <c r="O2792" t="s">
        <v>363</v>
      </c>
      <c r="P2792" t="s">
        <v>173</v>
      </c>
      <c r="Q2792">
        <v>219</v>
      </c>
      <c r="R2792" t="s">
        <v>403</v>
      </c>
      <c r="S2792" t="s">
        <v>1218</v>
      </c>
      <c r="T2792" t="s">
        <v>26</v>
      </c>
    </row>
    <row r="2793" spans="1:20" x14ac:dyDescent="0.3">
      <c r="A2793" t="s">
        <v>20</v>
      </c>
      <c r="B2793" s="1">
        <v>43626</v>
      </c>
      <c r="C2793">
        <v>3</v>
      </c>
      <c r="D2793" t="s">
        <v>148</v>
      </c>
      <c r="E2793" t="s">
        <v>135</v>
      </c>
      <c r="F2793" t="s">
        <v>118</v>
      </c>
      <c r="G2793">
        <v>90</v>
      </c>
      <c r="H2793">
        <v>90</v>
      </c>
      <c r="I2793">
        <v>87</v>
      </c>
      <c r="J2793" t="s">
        <v>81</v>
      </c>
      <c r="K2793" t="s">
        <v>81</v>
      </c>
      <c r="L2793" t="s">
        <v>100</v>
      </c>
      <c r="M2793" t="s">
        <v>444</v>
      </c>
      <c r="N2793" t="s">
        <v>431</v>
      </c>
      <c r="O2793" t="s">
        <v>444</v>
      </c>
      <c r="P2793" t="s">
        <v>67</v>
      </c>
      <c r="Q2793">
        <v>143</v>
      </c>
      <c r="R2793" t="s">
        <v>128</v>
      </c>
      <c r="S2793" t="e" vm="45">
        <f>_FV(-3,"60")</f>
        <v>#VALUE!</v>
      </c>
      <c r="T2793" t="s">
        <v>26</v>
      </c>
    </row>
    <row r="2794" spans="1:20" x14ac:dyDescent="0.3">
      <c r="A2794" t="s">
        <v>20</v>
      </c>
      <c r="B2794" s="1">
        <v>43626</v>
      </c>
      <c r="C2794">
        <v>4</v>
      </c>
      <c r="D2794" t="s">
        <v>95</v>
      </c>
      <c r="E2794" t="s">
        <v>148</v>
      </c>
      <c r="F2794" t="s">
        <v>95</v>
      </c>
      <c r="G2794">
        <v>92</v>
      </c>
      <c r="H2794">
        <v>92</v>
      </c>
      <c r="I2794">
        <v>90</v>
      </c>
      <c r="J2794" t="s">
        <v>81</v>
      </c>
      <c r="K2794" t="s">
        <v>81</v>
      </c>
      <c r="L2794" t="s">
        <v>99</v>
      </c>
      <c r="M2794" t="s">
        <v>433</v>
      </c>
      <c r="N2794" t="s">
        <v>444</v>
      </c>
      <c r="O2794" t="s">
        <v>433</v>
      </c>
      <c r="P2794" t="s">
        <v>105</v>
      </c>
      <c r="Q2794">
        <v>103</v>
      </c>
      <c r="R2794" t="s">
        <v>128</v>
      </c>
      <c r="S2794" t="e" vm="45">
        <f>_FV(-3,"60")</f>
        <v>#VALUE!</v>
      </c>
      <c r="T2794" t="s">
        <v>26</v>
      </c>
    </row>
    <row r="2795" spans="1:20" x14ac:dyDescent="0.3">
      <c r="A2795" t="s">
        <v>20</v>
      </c>
      <c r="B2795" s="1">
        <v>43626</v>
      </c>
      <c r="C2795">
        <v>13</v>
      </c>
      <c r="D2795" t="s">
        <v>206</v>
      </c>
      <c r="E2795" t="s">
        <v>186</v>
      </c>
      <c r="F2795" t="s">
        <v>286</v>
      </c>
      <c r="G2795">
        <v>78</v>
      </c>
      <c r="H2795">
        <v>86</v>
      </c>
      <c r="I2795">
        <v>76</v>
      </c>
      <c r="J2795" t="s">
        <v>63</v>
      </c>
      <c r="K2795" t="s">
        <v>62</v>
      </c>
      <c r="L2795" t="s">
        <v>28</v>
      </c>
      <c r="M2795" t="s">
        <v>422</v>
      </c>
      <c r="N2795" t="s">
        <v>422</v>
      </c>
      <c r="O2795" t="s">
        <v>363</v>
      </c>
      <c r="P2795" t="s">
        <v>124</v>
      </c>
      <c r="Q2795">
        <v>155</v>
      </c>
      <c r="R2795" t="s">
        <v>237</v>
      </c>
      <c r="S2795" t="s">
        <v>1775</v>
      </c>
      <c r="T2795" t="s">
        <v>26</v>
      </c>
    </row>
    <row r="2796" spans="1:20" x14ac:dyDescent="0.3">
      <c r="A2796" t="s">
        <v>20</v>
      </c>
      <c r="B2796" s="1">
        <v>43626</v>
      </c>
      <c r="C2796">
        <v>7</v>
      </c>
      <c r="D2796" t="s">
        <v>80</v>
      </c>
      <c r="E2796" t="s">
        <v>136</v>
      </c>
      <c r="F2796" t="s">
        <v>80</v>
      </c>
      <c r="G2796">
        <v>94</v>
      </c>
      <c r="H2796">
        <v>94</v>
      </c>
      <c r="I2796">
        <v>94</v>
      </c>
      <c r="J2796" t="s">
        <v>49</v>
      </c>
      <c r="K2796" t="s">
        <v>99</v>
      </c>
      <c r="L2796" t="s">
        <v>49</v>
      </c>
      <c r="M2796" t="s">
        <v>312</v>
      </c>
      <c r="N2796" t="s">
        <v>276</v>
      </c>
      <c r="O2796" t="s">
        <v>312</v>
      </c>
      <c r="P2796" t="s">
        <v>83</v>
      </c>
      <c r="Q2796">
        <v>123</v>
      </c>
      <c r="R2796" t="s">
        <v>24</v>
      </c>
      <c r="S2796" t="e" vm="36">
        <f>_FV(-3,"58")</f>
        <v>#VALUE!</v>
      </c>
      <c r="T2796" t="s">
        <v>26</v>
      </c>
    </row>
    <row r="2797" spans="1:20" x14ac:dyDescent="0.3">
      <c r="A2797" t="s">
        <v>20</v>
      </c>
      <c r="B2797" s="1">
        <v>43626</v>
      </c>
      <c r="C2797">
        <v>6</v>
      </c>
      <c r="D2797" t="s">
        <v>136</v>
      </c>
      <c r="E2797" t="s">
        <v>22</v>
      </c>
      <c r="F2797" t="s">
        <v>136</v>
      </c>
      <c r="G2797">
        <v>94</v>
      </c>
      <c r="H2797">
        <v>94</v>
      </c>
      <c r="I2797">
        <v>93</v>
      </c>
      <c r="J2797" t="s">
        <v>99</v>
      </c>
      <c r="K2797" t="s">
        <v>99</v>
      </c>
      <c r="L2797" t="s">
        <v>99</v>
      </c>
      <c r="M2797" t="s">
        <v>276</v>
      </c>
      <c r="N2797" t="s">
        <v>353</v>
      </c>
      <c r="O2797" t="s">
        <v>276</v>
      </c>
      <c r="P2797" t="s">
        <v>70</v>
      </c>
      <c r="Q2797">
        <v>103</v>
      </c>
      <c r="R2797" t="s">
        <v>127</v>
      </c>
      <c r="S2797" t="e" vm="29">
        <f>_FV(-3,"49")</f>
        <v>#VALUE!</v>
      </c>
      <c r="T2797" t="s">
        <v>26</v>
      </c>
    </row>
    <row r="2798" spans="1:20" x14ac:dyDescent="0.3">
      <c r="A2798" t="s">
        <v>20</v>
      </c>
      <c r="B2798" s="1">
        <v>43626</v>
      </c>
      <c r="C2798">
        <v>12</v>
      </c>
      <c r="D2798" t="s">
        <v>286</v>
      </c>
      <c r="E2798" t="s">
        <v>286</v>
      </c>
      <c r="F2798" t="s">
        <v>108</v>
      </c>
      <c r="G2798">
        <v>85</v>
      </c>
      <c r="H2798">
        <v>90</v>
      </c>
      <c r="I2798">
        <v>84</v>
      </c>
      <c r="J2798" t="s">
        <v>73</v>
      </c>
      <c r="K2798" t="s">
        <v>87</v>
      </c>
      <c r="L2798" t="s">
        <v>81</v>
      </c>
      <c r="M2798" t="s">
        <v>433</v>
      </c>
      <c r="N2798" t="s">
        <v>433</v>
      </c>
      <c r="O2798" t="s">
        <v>283</v>
      </c>
      <c r="P2798" t="s">
        <v>105</v>
      </c>
      <c r="Q2798">
        <v>148</v>
      </c>
      <c r="R2798" t="s">
        <v>54</v>
      </c>
      <c r="S2798" t="s">
        <v>1776</v>
      </c>
      <c r="T2798" t="s">
        <v>26</v>
      </c>
    </row>
    <row r="2799" spans="1:20" x14ac:dyDescent="0.3">
      <c r="A2799" t="s">
        <v>20</v>
      </c>
      <c r="B2799" s="1">
        <v>43626</v>
      </c>
      <c r="C2799">
        <v>5</v>
      </c>
      <c r="D2799" t="s">
        <v>22</v>
      </c>
      <c r="E2799" t="s">
        <v>95</v>
      </c>
      <c r="F2799" t="s">
        <v>22</v>
      </c>
      <c r="G2799">
        <v>93</v>
      </c>
      <c r="H2799">
        <v>93</v>
      </c>
      <c r="I2799">
        <v>92</v>
      </c>
      <c r="J2799" t="s">
        <v>99</v>
      </c>
      <c r="K2799" t="s">
        <v>81</v>
      </c>
      <c r="L2799" t="s">
        <v>99</v>
      </c>
      <c r="M2799" t="s">
        <v>308</v>
      </c>
      <c r="N2799" t="s">
        <v>433</v>
      </c>
      <c r="O2799" t="s">
        <v>308</v>
      </c>
      <c r="P2799" t="s">
        <v>115</v>
      </c>
      <c r="Q2799">
        <v>112</v>
      </c>
      <c r="R2799" t="s">
        <v>101</v>
      </c>
      <c r="S2799" t="e" vm="29">
        <f>_FV(-3,"49")</f>
        <v>#VALUE!</v>
      </c>
      <c r="T2799" t="s">
        <v>26</v>
      </c>
    </row>
    <row r="2800" spans="1:20" x14ac:dyDescent="0.3">
      <c r="A2800" t="s">
        <v>20</v>
      </c>
      <c r="B2800" s="1">
        <v>43626</v>
      </c>
      <c r="C2800">
        <v>11</v>
      </c>
      <c r="D2800" t="s">
        <v>72</v>
      </c>
      <c r="E2800" t="s">
        <v>72</v>
      </c>
      <c r="F2800" t="s">
        <v>109</v>
      </c>
      <c r="G2800">
        <v>89</v>
      </c>
      <c r="H2800">
        <v>94</v>
      </c>
      <c r="I2800">
        <v>89</v>
      </c>
      <c r="J2800" t="s">
        <v>73</v>
      </c>
      <c r="K2800" t="s">
        <v>73</v>
      </c>
      <c r="L2800" t="s">
        <v>49</v>
      </c>
      <c r="M2800" t="s">
        <v>283</v>
      </c>
      <c r="N2800" t="s">
        <v>283</v>
      </c>
      <c r="O2800" t="s">
        <v>330</v>
      </c>
      <c r="P2800" t="s">
        <v>138</v>
      </c>
      <c r="Q2800">
        <v>130</v>
      </c>
      <c r="R2800" t="s">
        <v>116</v>
      </c>
      <c r="S2800" t="s">
        <v>1777</v>
      </c>
      <c r="T2800" t="s">
        <v>26</v>
      </c>
    </row>
    <row r="2801" spans="1:20" x14ac:dyDescent="0.3">
      <c r="A2801" t="s">
        <v>20</v>
      </c>
      <c r="B2801" s="1">
        <v>43626</v>
      </c>
      <c r="C2801">
        <v>8</v>
      </c>
      <c r="D2801" t="s">
        <v>73</v>
      </c>
      <c r="E2801" t="s">
        <v>80</v>
      </c>
      <c r="F2801" t="s">
        <v>73</v>
      </c>
      <c r="G2801">
        <v>94</v>
      </c>
      <c r="H2801">
        <v>94</v>
      </c>
      <c r="I2801">
        <v>94</v>
      </c>
      <c r="J2801" t="s">
        <v>36</v>
      </c>
      <c r="K2801" t="s">
        <v>49</v>
      </c>
      <c r="L2801" t="s">
        <v>36</v>
      </c>
      <c r="M2801" t="s">
        <v>311</v>
      </c>
      <c r="N2801" t="s">
        <v>306</v>
      </c>
      <c r="O2801" t="s">
        <v>311</v>
      </c>
      <c r="P2801" t="s">
        <v>174</v>
      </c>
      <c r="Q2801">
        <v>101</v>
      </c>
      <c r="R2801" t="s">
        <v>68</v>
      </c>
      <c r="S2801" t="e" vm="73">
        <f>_FV(-3,"47")</f>
        <v>#VALUE!</v>
      </c>
      <c r="T2801" t="s">
        <v>26</v>
      </c>
    </row>
    <row r="2802" spans="1:20" x14ac:dyDescent="0.3">
      <c r="A2802" t="s">
        <v>20</v>
      </c>
      <c r="B2802" s="1">
        <v>43626</v>
      </c>
      <c r="C2802">
        <v>9</v>
      </c>
      <c r="D2802" t="s">
        <v>73</v>
      </c>
      <c r="E2802" t="s">
        <v>109</v>
      </c>
      <c r="F2802" t="s">
        <v>73</v>
      </c>
      <c r="G2802">
        <v>94</v>
      </c>
      <c r="H2802">
        <v>94</v>
      </c>
      <c r="I2802">
        <v>94</v>
      </c>
      <c r="J2802" t="s">
        <v>36</v>
      </c>
      <c r="K2802" t="s">
        <v>89</v>
      </c>
      <c r="L2802" t="s">
        <v>36</v>
      </c>
      <c r="M2802" t="s">
        <v>329</v>
      </c>
      <c r="N2802" t="s">
        <v>329</v>
      </c>
      <c r="O2802" t="s">
        <v>245</v>
      </c>
      <c r="P2802" t="s">
        <v>174</v>
      </c>
      <c r="Q2802">
        <v>144</v>
      </c>
      <c r="R2802" t="s">
        <v>60</v>
      </c>
      <c r="S2802" t="e" vm="27">
        <f>_FV(-2,"53")</f>
        <v>#VALUE!</v>
      </c>
      <c r="T2802" t="s">
        <v>26</v>
      </c>
    </row>
    <row r="2803" spans="1:20" x14ac:dyDescent="0.3">
      <c r="A2803" t="s">
        <v>20</v>
      </c>
      <c r="B2803" s="1">
        <v>43626</v>
      </c>
      <c r="C2803">
        <v>10</v>
      </c>
      <c r="D2803" t="s">
        <v>109</v>
      </c>
      <c r="E2803" t="s">
        <v>109</v>
      </c>
      <c r="F2803" t="s">
        <v>73</v>
      </c>
      <c r="G2803">
        <v>94</v>
      </c>
      <c r="H2803">
        <v>94</v>
      </c>
      <c r="I2803">
        <v>94</v>
      </c>
      <c r="J2803" t="s">
        <v>49</v>
      </c>
      <c r="K2803" t="s">
        <v>49</v>
      </c>
      <c r="L2803" t="s">
        <v>36</v>
      </c>
      <c r="M2803" t="s">
        <v>276</v>
      </c>
      <c r="N2803" t="s">
        <v>273</v>
      </c>
      <c r="O2803" t="s">
        <v>276</v>
      </c>
      <c r="P2803" t="s">
        <v>70</v>
      </c>
      <c r="Q2803">
        <v>123</v>
      </c>
      <c r="R2803" t="s">
        <v>60</v>
      </c>
      <c r="S2803" t="s">
        <v>1778</v>
      </c>
      <c r="T2803" t="s">
        <v>26</v>
      </c>
    </row>
    <row r="2804" spans="1:20" x14ac:dyDescent="0.3">
      <c r="A2804" t="s">
        <v>20</v>
      </c>
      <c r="B2804" s="1">
        <v>43627</v>
      </c>
      <c r="C2804">
        <v>10</v>
      </c>
      <c r="D2804" t="s">
        <v>64</v>
      </c>
      <c r="E2804" t="s">
        <v>64</v>
      </c>
      <c r="F2804" t="s">
        <v>36</v>
      </c>
      <c r="G2804">
        <v>94</v>
      </c>
      <c r="H2804">
        <v>94</v>
      </c>
      <c r="I2804">
        <v>94</v>
      </c>
      <c r="J2804" t="s">
        <v>361</v>
      </c>
      <c r="K2804" t="s">
        <v>361</v>
      </c>
      <c r="L2804" t="s">
        <v>373</v>
      </c>
      <c r="M2804" t="s">
        <v>306</v>
      </c>
      <c r="N2804" t="s">
        <v>276</v>
      </c>
      <c r="O2804" t="s">
        <v>23</v>
      </c>
      <c r="P2804" t="s">
        <v>67</v>
      </c>
      <c r="Q2804">
        <v>128</v>
      </c>
      <c r="R2804" t="s">
        <v>176</v>
      </c>
      <c r="S2804" t="s">
        <v>1779</v>
      </c>
      <c r="T2804" t="s">
        <v>26</v>
      </c>
    </row>
    <row r="2805" spans="1:20" x14ac:dyDescent="0.3">
      <c r="A2805" t="s">
        <v>20</v>
      </c>
      <c r="B2805" s="1">
        <v>43627</v>
      </c>
      <c r="C2805">
        <v>9</v>
      </c>
      <c r="D2805" t="s">
        <v>36</v>
      </c>
      <c r="E2805" t="s">
        <v>100</v>
      </c>
      <c r="F2805" t="s">
        <v>163</v>
      </c>
      <c r="G2805">
        <v>94</v>
      </c>
      <c r="H2805">
        <v>94</v>
      </c>
      <c r="I2805">
        <v>92</v>
      </c>
      <c r="J2805" t="s">
        <v>373</v>
      </c>
      <c r="K2805" t="s">
        <v>373</v>
      </c>
      <c r="L2805" t="s">
        <v>388</v>
      </c>
      <c r="M2805" t="s">
        <v>23</v>
      </c>
      <c r="N2805" t="s">
        <v>306</v>
      </c>
      <c r="O2805" t="s">
        <v>23</v>
      </c>
      <c r="P2805" t="s">
        <v>76</v>
      </c>
      <c r="Q2805">
        <v>105</v>
      </c>
      <c r="R2805" t="s">
        <v>240</v>
      </c>
      <c r="S2805" t="e" vm="84">
        <f>_FV(-1,"81")</f>
        <v>#VALUE!</v>
      </c>
      <c r="T2805" t="s">
        <v>67</v>
      </c>
    </row>
    <row r="2806" spans="1:20" x14ac:dyDescent="0.3">
      <c r="A2806" t="s">
        <v>20</v>
      </c>
      <c r="B2806" s="1">
        <v>43627</v>
      </c>
      <c r="C2806">
        <v>0</v>
      </c>
      <c r="D2806" t="s">
        <v>108</v>
      </c>
      <c r="E2806" t="s">
        <v>333</v>
      </c>
      <c r="F2806" t="s">
        <v>72</v>
      </c>
      <c r="G2806">
        <v>84</v>
      </c>
      <c r="H2806">
        <v>84</v>
      </c>
      <c r="I2806">
        <v>81</v>
      </c>
      <c r="J2806" t="s">
        <v>49</v>
      </c>
      <c r="K2806" t="s">
        <v>49</v>
      </c>
      <c r="L2806" t="s">
        <v>345</v>
      </c>
      <c r="M2806" t="s">
        <v>23</v>
      </c>
      <c r="N2806" t="s">
        <v>23</v>
      </c>
      <c r="O2806" t="s">
        <v>141</v>
      </c>
      <c r="P2806" t="s">
        <v>138</v>
      </c>
      <c r="Q2806">
        <v>187</v>
      </c>
      <c r="R2806" t="s">
        <v>30</v>
      </c>
      <c r="S2806" t="e" vm="80">
        <f>_FV(-3,"59")</f>
        <v>#VALUE!</v>
      </c>
      <c r="T2806" t="s">
        <v>26</v>
      </c>
    </row>
    <row r="2807" spans="1:20" x14ac:dyDescent="0.3">
      <c r="A2807" t="s">
        <v>20</v>
      </c>
      <c r="B2807" s="1">
        <v>43627</v>
      </c>
      <c r="C2807">
        <v>3</v>
      </c>
      <c r="D2807" t="s">
        <v>58</v>
      </c>
      <c r="E2807" t="s">
        <v>71</v>
      </c>
      <c r="F2807" t="s">
        <v>58</v>
      </c>
      <c r="G2807">
        <v>91</v>
      </c>
      <c r="H2807">
        <v>91</v>
      </c>
      <c r="I2807">
        <v>87</v>
      </c>
      <c r="J2807" t="s">
        <v>100</v>
      </c>
      <c r="K2807" t="s">
        <v>100</v>
      </c>
      <c r="L2807" t="s">
        <v>36</v>
      </c>
      <c r="M2807" t="s">
        <v>308</v>
      </c>
      <c r="N2807" t="s">
        <v>353</v>
      </c>
      <c r="O2807" t="s">
        <v>308</v>
      </c>
      <c r="P2807" t="s">
        <v>133</v>
      </c>
      <c r="Q2807">
        <v>102</v>
      </c>
      <c r="R2807" t="s">
        <v>86</v>
      </c>
      <c r="S2807" t="e" vm="45">
        <f>_FV(-3,"60")</f>
        <v>#VALUE!</v>
      </c>
      <c r="T2807" t="s">
        <v>26</v>
      </c>
    </row>
    <row r="2808" spans="1:20" x14ac:dyDescent="0.3">
      <c r="A2808" t="s">
        <v>20</v>
      </c>
      <c r="B2808" s="1">
        <v>43627</v>
      </c>
      <c r="C2808">
        <v>8</v>
      </c>
      <c r="D2808" t="s">
        <v>49</v>
      </c>
      <c r="E2808" t="s">
        <v>58</v>
      </c>
      <c r="F2808" t="s">
        <v>345</v>
      </c>
      <c r="G2808">
        <v>92</v>
      </c>
      <c r="H2808">
        <v>93</v>
      </c>
      <c r="I2808">
        <v>86</v>
      </c>
      <c r="J2808" t="s">
        <v>292</v>
      </c>
      <c r="K2808" t="s">
        <v>28</v>
      </c>
      <c r="L2808" t="s">
        <v>577</v>
      </c>
      <c r="M2808" t="s">
        <v>23</v>
      </c>
      <c r="N2808" t="s">
        <v>312</v>
      </c>
      <c r="O2808" t="s">
        <v>315</v>
      </c>
      <c r="P2808" t="s">
        <v>77</v>
      </c>
      <c r="Q2808">
        <v>224</v>
      </c>
      <c r="R2808" t="s">
        <v>259</v>
      </c>
      <c r="S2808" t="e" vm="68">
        <f>_FV(-1,"99")</f>
        <v>#VALUE!</v>
      </c>
      <c r="T2808" t="s">
        <v>343</v>
      </c>
    </row>
    <row r="2809" spans="1:20" x14ac:dyDescent="0.3">
      <c r="A2809" t="s">
        <v>20</v>
      </c>
      <c r="B2809" s="1">
        <v>43627</v>
      </c>
      <c r="C2809">
        <v>2</v>
      </c>
      <c r="D2809" t="s">
        <v>71</v>
      </c>
      <c r="E2809" t="s">
        <v>149</v>
      </c>
      <c r="F2809" t="s">
        <v>71</v>
      </c>
      <c r="G2809">
        <v>87</v>
      </c>
      <c r="H2809">
        <v>87</v>
      </c>
      <c r="I2809">
        <v>85</v>
      </c>
      <c r="J2809" t="s">
        <v>49</v>
      </c>
      <c r="K2809" t="s">
        <v>89</v>
      </c>
      <c r="L2809" t="s">
        <v>345</v>
      </c>
      <c r="M2809" t="s">
        <v>353</v>
      </c>
      <c r="N2809" t="s">
        <v>282</v>
      </c>
      <c r="O2809" t="s">
        <v>308</v>
      </c>
      <c r="P2809" t="s">
        <v>105</v>
      </c>
      <c r="Q2809">
        <v>132</v>
      </c>
      <c r="R2809" t="s">
        <v>86</v>
      </c>
      <c r="S2809" t="e" vm="45">
        <f>_FV(-3,"60")</f>
        <v>#VALUE!</v>
      </c>
      <c r="T2809" t="s">
        <v>26</v>
      </c>
    </row>
    <row r="2810" spans="1:20" x14ac:dyDescent="0.3">
      <c r="A2810" t="s">
        <v>20</v>
      </c>
      <c r="B2810" s="1">
        <v>43627</v>
      </c>
      <c r="C2810">
        <v>1</v>
      </c>
      <c r="D2810" t="s">
        <v>149</v>
      </c>
      <c r="E2810" t="s">
        <v>108</v>
      </c>
      <c r="F2810" t="s">
        <v>149</v>
      </c>
      <c r="G2810">
        <v>85</v>
      </c>
      <c r="H2810">
        <v>85</v>
      </c>
      <c r="I2810">
        <v>83</v>
      </c>
      <c r="J2810" t="s">
        <v>36</v>
      </c>
      <c r="K2810" t="s">
        <v>49</v>
      </c>
      <c r="L2810" t="s">
        <v>345</v>
      </c>
      <c r="M2810" t="s">
        <v>282</v>
      </c>
      <c r="N2810" t="s">
        <v>282</v>
      </c>
      <c r="O2810" t="s">
        <v>23</v>
      </c>
      <c r="P2810" t="s">
        <v>105</v>
      </c>
      <c r="Q2810">
        <v>170</v>
      </c>
      <c r="R2810" t="s">
        <v>182</v>
      </c>
      <c r="S2810" t="e" vm="45">
        <f>_FV(-3,"60")</f>
        <v>#VALUE!</v>
      </c>
      <c r="T2810" t="s">
        <v>26</v>
      </c>
    </row>
    <row r="2811" spans="1:20" x14ac:dyDescent="0.3">
      <c r="A2811" t="s">
        <v>20</v>
      </c>
      <c r="B2811" s="1">
        <v>43627</v>
      </c>
      <c r="C2811">
        <v>4</v>
      </c>
      <c r="D2811" t="s">
        <v>22</v>
      </c>
      <c r="E2811" t="s">
        <v>58</v>
      </c>
      <c r="F2811" t="s">
        <v>22</v>
      </c>
      <c r="G2811">
        <v>93</v>
      </c>
      <c r="H2811">
        <v>93</v>
      </c>
      <c r="I2811">
        <v>91</v>
      </c>
      <c r="J2811" t="s">
        <v>100</v>
      </c>
      <c r="K2811" t="s">
        <v>99</v>
      </c>
      <c r="L2811" t="s">
        <v>100</v>
      </c>
      <c r="M2811" t="s">
        <v>311</v>
      </c>
      <c r="N2811" t="s">
        <v>308</v>
      </c>
      <c r="O2811" t="s">
        <v>245</v>
      </c>
      <c r="P2811" t="s">
        <v>70</v>
      </c>
      <c r="Q2811">
        <v>95</v>
      </c>
      <c r="R2811" t="s">
        <v>86</v>
      </c>
      <c r="S2811" t="e" vm="45">
        <f>_FV(-3,"60")</f>
        <v>#VALUE!</v>
      </c>
      <c r="T2811" t="s">
        <v>26</v>
      </c>
    </row>
    <row r="2812" spans="1:20" x14ac:dyDescent="0.3">
      <c r="A2812" t="s">
        <v>20</v>
      </c>
      <c r="B2812" s="1">
        <v>43627</v>
      </c>
      <c r="C2812">
        <v>6</v>
      </c>
      <c r="D2812" t="s">
        <v>87</v>
      </c>
      <c r="E2812" t="s">
        <v>136</v>
      </c>
      <c r="F2812" t="s">
        <v>87</v>
      </c>
      <c r="G2812">
        <v>93</v>
      </c>
      <c r="H2812">
        <v>93</v>
      </c>
      <c r="I2812">
        <v>93</v>
      </c>
      <c r="J2812" t="s">
        <v>89</v>
      </c>
      <c r="K2812" t="s">
        <v>100</v>
      </c>
      <c r="L2812" t="s">
        <v>89</v>
      </c>
      <c r="M2812" t="s">
        <v>141</v>
      </c>
      <c r="N2812" t="s">
        <v>328</v>
      </c>
      <c r="O2812" t="s">
        <v>90</v>
      </c>
      <c r="P2812" t="s">
        <v>70</v>
      </c>
      <c r="Q2812">
        <v>88</v>
      </c>
      <c r="R2812" t="s">
        <v>101</v>
      </c>
      <c r="S2812" t="e" vm="23">
        <f>_FV(-3,"54")</f>
        <v>#VALUE!</v>
      </c>
      <c r="T2812" t="s">
        <v>26</v>
      </c>
    </row>
    <row r="2813" spans="1:20" x14ac:dyDescent="0.3">
      <c r="A2813" t="s">
        <v>20</v>
      </c>
      <c r="B2813" s="1">
        <v>43627</v>
      </c>
      <c r="C2813">
        <v>7</v>
      </c>
      <c r="D2813" t="s">
        <v>79</v>
      </c>
      <c r="E2813" t="s">
        <v>79</v>
      </c>
      <c r="F2813" t="s">
        <v>87</v>
      </c>
      <c r="G2813">
        <v>93</v>
      </c>
      <c r="H2813">
        <v>93</v>
      </c>
      <c r="I2813">
        <v>93</v>
      </c>
      <c r="J2813" t="s">
        <v>81</v>
      </c>
      <c r="K2813" t="s">
        <v>28</v>
      </c>
      <c r="L2813" t="s">
        <v>89</v>
      </c>
      <c r="M2813" t="s">
        <v>23</v>
      </c>
      <c r="N2813" t="s">
        <v>23</v>
      </c>
      <c r="O2813" t="s">
        <v>141</v>
      </c>
      <c r="P2813" t="s">
        <v>124</v>
      </c>
      <c r="Q2813">
        <v>340</v>
      </c>
      <c r="R2813" t="s">
        <v>68</v>
      </c>
      <c r="S2813" t="e" vm="51">
        <f>_FV(-3,"22")</f>
        <v>#VALUE!</v>
      </c>
      <c r="T2813" t="s">
        <v>26</v>
      </c>
    </row>
    <row r="2814" spans="1:20" x14ac:dyDescent="0.3">
      <c r="A2814" t="s">
        <v>20</v>
      </c>
      <c r="B2814" s="1">
        <v>43627</v>
      </c>
      <c r="C2814">
        <v>5</v>
      </c>
      <c r="D2814" t="s">
        <v>136</v>
      </c>
      <c r="E2814" t="s">
        <v>22</v>
      </c>
      <c r="F2814" t="s">
        <v>136</v>
      </c>
      <c r="G2814">
        <v>93</v>
      </c>
      <c r="H2814">
        <v>93</v>
      </c>
      <c r="I2814">
        <v>93</v>
      </c>
      <c r="J2814" t="s">
        <v>100</v>
      </c>
      <c r="K2814" t="s">
        <v>99</v>
      </c>
      <c r="L2814" t="s">
        <v>100</v>
      </c>
      <c r="M2814" t="s">
        <v>328</v>
      </c>
      <c r="N2814" t="s">
        <v>311</v>
      </c>
      <c r="O2814" t="s">
        <v>328</v>
      </c>
      <c r="P2814" t="s">
        <v>70</v>
      </c>
      <c r="Q2814">
        <v>120</v>
      </c>
      <c r="R2814" t="s">
        <v>24</v>
      </c>
      <c r="S2814" t="e" vm="80">
        <f>_FV(-3,"59")</f>
        <v>#VALUE!</v>
      </c>
      <c r="T2814" t="s">
        <v>26</v>
      </c>
    </row>
    <row r="2815" spans="1:20" x14ac:dyDescent="0.3">
      <c r="A2815" t="s">
        <v>20</v>
      </c>
      <c r="B2815" s="1">
        <v>43627</v>
      </c>
      <c r="C2815">
        <v>16</v>
      </c>
      <c r="D2815" t="s">
        <v>264</v>
      </c>
      <c r="E2815" t="s">
        <v>335</v>
      </c>
      <c r="F2815" t="s">
        <v>27</v>
      </c>
      <c r="G2815">
        <v>64</v>
      </c>
      <c r="H2815">
        <v>73</v>
      </c>
      <c r="I2815">
        <v>63</v>
      </c>
      <c r="J2815" t="s">
        <v>49</v>
      </c>
      <c r="K2815" t="s">
        <v>95</v>
      </c>
      <c r="L2815" t="s">
        <v>163</v>
      </c>
      <c r="M2815" t="s">
        <v>244</v>
      </c>
      <c r="N2815" t="s">
        <v>330</v>
      </c>
      <c r="O2815" t="s">
        <v>244</v>
      </c>
      <c r="P2815" t="s">
        <v>24</v>
      </c>
      <c r="Q2815">
        <v>187</v>
      </c>
      <c r="R2815" t="s">
        <v>125</v>
      </c>
      <c r="S2815" t="s">
        <v>1780</v>
      </c>
      <c r="T2815" t="s">
        <v>26</v>
      </c>
    </row>
    <row r="2816" spans="1:20" x14ac:dyDescent="0.3">
      <c r="A2816" t="s">
        <v>20</v>
      </c>
      <c r="B2816" s="1">
        <v>43627</v>
      </c>
      <c r="C2816">
        <v>11</v>
      </c>
      <c r="D2816" t="s">
        <v>109</v>
      </c>
      <c r="E2816" t="s">
        <v>80</v>
      </c>
      <c r="F2816" t="s">
        <v>100</v>
      </c>
      <c r="G2816">
        <v>94</v>
      </c>
      <c r="H2816">
        <v>94</v>
      </c>
      <c r="I2816">
        <v>94</v>
      </c>
      <c r="J2816" t="s">
        <v>36</v>
      </c>
      <c r="K2816" t="s">
        <v>49</v>
      </c>
      <c r="L2816" t="s">
        <v>396</v>
      </c>
      <c r="M2816" t="s">
        <v>363</v>
      </c>
      <c r="N2816" t="s">
        <v>363</v>
      </c>
      <c r="O2816" t="s">
        <v>306</v>
      </c>
      <c r="P2816" t="s">
        <v>133</v>
      </c>
      <c r="Q2816">
        <v>184</v>
      </c>
      <c r="R2816" t="s">
        <v>60</v>
      </c>
      <c r="S2816" t="s">
        <v>1781</v>
      </c>
      <c r="T2816" t="s">
        <v>26</v>
      </c>
    </row>
    <row r="2817" spans="1:20" x14ac:dyDescent="0.3">
      <c r="A2817" t="s">
        <v>20</v>
      </c>
      <c r="B2817" s="1">
        <v>43627</v>
      </c>
      <c r="C2817">
        <v>12</v>
      </c>
      <c r="D2817" t="s">
        <v>272</v>
      </c>
      <c r="E2817" t="s">
        <v>272</v>
      </c>
      <c r="F2817" t="s">
        <v>109</v>
      </c>
      <c r="G2817">
        <v>90</v>
      </c>
      <c r="H2817">
        <v>94</v>
      </c>
      <c r="I2817">
        <v>90</v>
      </c>
      <c r="J2817" t="s">
        <v>136</v>
      </c>
      <c r="K2817" t="s">
        <v>136</v>
      </c>
      <c r="L2817" t="s">
        <v>36</v>
      </c>
      <c r="M2817" t="s">
        <v>282</v>
      </c>
      <c r="N2817" t="s">
        <v>407</v>
      </c>
      <c r="O2817" t="s">
        <v>282</v>
      </c>
      <c r="P2817" t="s">
        <v>83</v>
      </c>
      <c r="Q2817">
        <v>178</v>
      </c>
      <c r="R2817" t="s">
        <v>24</v>
      </c>
      <c r="S2817" t="s">
        <v>1782</v>
      </c>
      <c r="T2817" t="s">
        <v>26</v>
      </c>
    </row>
    <row r="2818" spans="1:20" x14ac:dyDescent="0.3">
      <c r="A2818" t="s">
        <v>20</v>
      </c>
      <c r="B2818" s="1">
        <v>43627</v>
      </c>
      <c r="C2818">
        <v>14</v>
      </c>
      <c r="D2818" t="s">
        <v>261</v>
      </c>
      <c r="E2818" t="s">
        <v>261</v>
      </c>
      <c r="F2818" t="s">
        <v>285</v>
      </c>
      <c r="G2818">
        <v>75</v>
      </c>
      <c r="H2818">
        <v>80</v>
      </c>
      <c r="I2818">
        <v>74</v>
      </c>
      <c r="J2818" t="s">
        <v>87</v>
      </c>
      <c r="K2818" t="s">
        <v>22</v>
      </c>
      <c r="L2818" t="s">
        <v>64</v>
      </c>
      <c r="M2818" t="s">
        <v>283</v>
      </c>
      <c r="N2818" t="s">
        <v>386</v>
      </c>
      <c r="O2818" t="s">
        <v>282</v>
      </c>
      <c r="P2818" t="s">
        <v>173</v>
      </c>
      <c r="Q2818">
        <v>225</v>
      </c>
      <c r="R2818" t="s">
        <v>160</v>
      </c>
      <c r="S2818" t="s">
        <v>1783</v>
      </c>
      <c r="T2818" t="s">
        <v>26</v>
      </c>
    </row>
    <row r="2819" spans="1:20" x14ac:dyDescent="0.3">
      <c r="A2819" t="s">
        <v>20</v>
      </c>
      <c r="B2819" s="1">
        <v>43627</v>
      </c>
      <c r="C2819">
        <v>15</v>
      </c>
      <c r="D2819" t="s">
        <v>247</v>
      </c>
      <c r="E2819" t="s">
        <v>208</v>
      </c>
      <c r="F2819" t="s">
        <v>385</v>
      </c>
      <c r="G2819">
        <v>72</v>
      </c>
      <c r="H2819">
        <v>76</v>
      </c>
      <c r="I2819">
        <v>70</v>
      </c>
      <c r="J2819" t="s">
        <v>80</v>
      </c>
      <c r="K2819" t="s">
        <v>62</v>
      </c>
      <c r="L2819" t="s">
        <v>81</v>
      </c>
      <c r="M2819" t="s">
        <v>330</v>
      </c>
      <c r="N2819" t="s">
        <v>283</v>
      </c>
      <c r="O2819" t="s">
        <v>330</v>
      </c>
      <c r="P2819" t="s">
        <v>176</v>
      </c>
      <c r="Q2819">
        <v>203</v>
      </c>
      <c r="R2819" t="s">
        <v>168</v>
      </c>
      <c r="S2819" t="s">
        <v>1784</v>
      </c>
      <c r="T2819" t="s">
        <v>26</v>
      </c>
    </row>
    <row r="2820" spans="1:20" x14ac:dyDescent="0.3">
      <c r="A2820" t="s">
        <v>20</v>
      </c>
      <c r="B2820" s="1">
        <v>43627</v>
      </c>
      <c r="C2820">
        <v>13</v>
      </c>
      <c r="D2820" t="s">
        <v>229</v>
      </c>
      <c r="E2820" t="s">
        <v>186</v>
      </c>
      <c r="F2820" t="s">
        <v>272</v>
      </c>
      <c r="G2820">
        <v>78</v>
      </c>
      <c r="H2820">
        <v>90</v>
      </c>
      <c r="I2820">
        <v>75</v>
      </c>
      <c r="J2820" t="s">
        <v>65</v>
      </c>
      <c r="K2820" t="s">
        <v>58</v>
      </c>
      <c r="L2820" t="s">
        <v>81</v>
      </c>
      <c r="M2820" t="s">
        <v>357</v>
      </c>
      <c r="N2820" t="s">
        <v>386</v>
      </c>
      <c r="O2820" t="s">
        <v>308</v>
      </c>
      <c r="P2820" t="s">
        <v>24</v>
      </c>
      <c r="Q2820">
        <v>216</v>
      </c>
      <c r="R2820" t="s">
        <v>198</v>
      </c>
      <c r="S2820" t="s">
        <v>1785</v>
      </c>
      <c r="T2820" t="s">
        <v>26</v>
      </c>
    </row>
    <row r="2821" spans="1:20" x14ac:dyDescent="0.3">
      <c r="A2821" t="s">
        <v>20</v>
      </c>
      <c r="B2821" s="1">
        <v>43627</v>
      </c>
      <c r="C2821">
        <v>19</v>
      </c>
      <c r="D2821" t="s">
        <v>258</v>
      </c>
      <c r="E2821" t="s">
        <v>392</v>
      </c>
      <c r="F2821" t="s">
        <v>264</v>
      </c>
      <c r="G2821">
        <v>62</v>
      </c>
      <c r="H2821">
        <v>62</v>
      </c>
      <c r="I2821">
        <v>57</v>
      </c>
      <c r="J2821" t="s">
        <v>163</v>
      </c>
      <c r="K2821" t="s">
        <v>163</v>
      </c>
      <c r="L2821" t="s">
        <v>577</v>
      </c>
      <c r="M2821" t="s">
        <v>232</v>
      </c>
      <c r="N2821" t="s">
        <v>231</v>
      </c>
      <c r="O2821" t="s">
        <v>130</v>
      </c>
      <c r="P2821" t="s">
        <v>86</v>
      </c>
      <c r="Q2821">
        <v>229</v>
      </c>
      <c r="R2821" t="s">
        <v>230</v>
      </c>
      <c r="S2821" t="s">
        <v>1786</v>
      </c>
      <c r="T2821" t="s">
        <v>26</v>
      </c>
    </row>
    <row r="2822" spans="1:20" x14ac:dyDescent="0.3">
      <c r="A2822" t="s">
        <v>20</v>
      </c>
      <c r="B2822" s="1">
        <v>43627</v>
      </c>
      <c r="C2822">
        <v>18</v>
      </c>
      <c r="D2822" t="s">
        <v>335</v>
      </c>
      <c r="E2822" t="s">
        <v>47</v>
      </c>
      <c r="F2822" t="s">
        <v>200</v>
      </c>
      <c r="G2822">
        <v>58</v>
      </c>
      <c r="H2822">
        <v>63</v>
      </c>
      <c r="I2822">
        <v>56</v>
      </c>
      <c r="J2822" t="s">
        <v>383</v>
      </c>
      <c r="K2822" t="s">
        <v>35</v>
      </c>
      <c r="L2822" t="s">
        <v>579</v>
      </c>
      <c r="M2822" t="s">
        <v>231</v>
      </c>
      <c r="N2822" t="s">
        <v>209</v>
      </c>
      <c r="O2822" t="s">
        <v>231</v>
      </c>
      <c r="P2822" t="s">
        <v>173</v>
      </c>
      <c r="Q2822">
        <v>213</v>
      </c>
      <c r="R2822" t="s">
        <v>230</v>
      </c>
      <c r="S2822" t="s">
        <v>1787</v>
      </c>
      <c r="T2822" t="s">
        <v>26</v>
      </c>
    </row>
    <row r="2823" spans="1:20" x14ac:dyDescent="0.3">
      <c r="A2823" t="s">
        <v>20</v>
      </c>
      <c r="B2823" s="1">
        <v>43627</v>
      </c>
      <c r="C2823">
        <v>17</v>
      </c>
      <c r="D2823" t="s">
        <v>264</v>
      </c>
      <c r="E2823" t="s">
        <v>335</v>
      </c>
      <c r="F2823" t="s">
        <v>247</v>
      </c>
      <c r="G2823">
        <v>59</v>
      </c>
      <c r="H2823">
        <v>66</v>
      </c>
      <c r="I2823">
        <v>58</v>
      </c>
      <c r="J2823" t="s">
        <v>368</v>
      </c>
      <c r="K2823" t="s">
        <v>89</v>
      </c>
      <c r="L2823" t="s">
        <v>393</v>
      </c>
      <c r="M2823" t="s">
        <v>209</v>
      </c>
      <c r="N2823" t="s">
        <v>244</v>
      </c>
      <c r="O2823" t="s">
        <v>209</v>
      </c>
      <c r="P2823" t="s">
        <v>68</v>
      </c>
      <c r="Q2823">
        <v>195</v>
      </c>
      <c r="R2823" t="s">
        <v>230</v>
      </c>
      <c r="S2823" t="s">
        <v>800</v>
      </c>
      <c r="T2823" t="s">
        <v>26</v>
      </c>
    </row>
    <row r="2824" spans="1:20" x14ac:dyDescent="0.3">
      <c r="A2824" t="s">
        <v>20</v>
      </c>
      <c r="B2824" s="1">
        <v>43627</v>
      </c>
      <c r="C2824">
        <v>23</v>
      </c>
      <c r="D2824" t="s">
        <v>196</v>
      </c>
      <c r="E2824" t="s">
        <v>256</v>
      </c>
      <c r="F2824" t="s">
        <v>196</v>
      </c>
      <c r="G2824">
        <v>77</v>
      </c>
      <c r="H2824">
        <v>77</v>
      </c>
      <c r="I2824">
        <v>73</v>
      </c>
      <c r="J2824" t="s">
        <v>73</v>
      </c>
      <c r="K2824" t="s">
        <v>73</v>
      </c>
      <c r="L2824" t="s">
        <v>81</v>
      </c>
      <c r="M2824" t="s">
        <v>90</v>
      </c>
      <c r="N2824" t="s">
        <v>90</v>
      </c>
      <c r="O2824" t="s">
        <v>227</v>
      </c>
      <c r="P2824" t="s">
        <v>124</v>
      </c>
      <c r="Q2824">
        <v>201</v>
      </c>
      <c r="R2824" t="s">
        <v>145</v>
      </c>
      <c r="S2824" t="e" vm="45">
        <f>_FV(-3,"60")</f>
        <v>#VALUE!</v>
      </c>
      <c r="T2824" t="s">
        <v>26</v>
      </c>
    </row>
    <row r="2825" spans="1:20" x14ac:dyDescent="0.3">
      <c r="A2825" t="s">
        <v>20</v>
      </c>
      <c r="B2825" s="1">
        <v>43627</v>
      </c>
      <c r="C2825">
        <v>20</v>
      </c>
      <c r="D2825" t="s">
        <v>48</v>
      </c>
      <c r="E2825" t="s">
        <v>258</v>
      </c>
      <c r="F2825" t="s">
        <v>48</v>
      </c>
      <c r="G2825">
        <v>62</v>
      </c>
      <c r="H2825">
        <v>65</v>
      </c>
      <c r="I2825">
        <v>61</v>
      </c>
      <c r="J2825" t="s">
        <v>396</v>
      </c>
      <c r="K2825" t="s">
        <v>89</v>
      </c>
      <c r="L2825" t="s">
        <v>224</v>
      </c>
      <c r="M2825" t="s">
        <v>59</v>
      </c>
      <c r="N2825" t="s">
        <v>232</v>
      </c>
      <c r="O2825" t="s">
        <v>59</v>
      </c>
      <c r="P2825" t="s">
        <v>104</v>
      </c>
      <c r="Q2825">
        <v>210</v>
      </c>
      <c r="R2825" t="s">
        <v>160</v>
      </c>
      <c r="S2825" t="s">
        <v>1788</v>
      </c>
      <c r="T2825" t="s">
        <v>26</v>
      </c>
    </row>
    <row r="2826" spans="1:20" x14ac:dyDescent="0.3">
      <c r="A2826" t="s">
        <v>20</v>
      </c>
      <c r="B2826" s="1">
        <v>43627</v>
      </c>
      <c r="C2826">
        <v>22</v>
      </c>
      <c r="D2826" t="s">
        <v>281</v>
      </c>
      <c r="E2826" t="s">
        <v>261</v>
      </c>
      <c r="F2826" t="s">
        <v>281</v>
      </c>
      <c r="G2826">
        <v>73</v>
      </c>
      <c r="H2826">
        <v>74</v>
      </c>
      <c r="I2826">
        <v>70</v>
      </c>
      <c r="J2826" t="s">
        <v>99</v>
      </c>
      <c r="K2826" t="s">
        <v>64</v>
      </c>
      <c r="L2826" t="s">
        <v>345</v>
      </c>
      <c r="M2826" t="s">
        <v>227</v>
      </c>
      <c r="N2826" t="s">
        <v>227</v>
      </c>
      <c r="O2826" t="s">
        <v>232</v>
      </c>
      <c r="P2826" t="s">
        <v>128</v>
      </c>
      <c r="Q2826">
        <v>222</v>
      </c>
      <c r="R2826" t="s">
        <v>280</v>
      </c>
      <c r="S2826" t="s">
        <v>1789</v>
      </c>
      <c r="T2826" t="s">
        <v>26</v>
      </c>
    </row>
    <row r="2827" spans="1:20" x14ac:dyDescent="0.3">
      <c r="A2827" t="s">
        <v>20</v>
      </c>
      <c r="B2827" s="1">
        <v>43627</v>
      </c>
      <c r="C2827">
        <v>21</v>
      </c>
      <c r="D2827" t="s">
        <v>261</v>
      </c>
      <c r="E2827" t="s">
        <v>48</v>
      </c>
      <c r="F2827" t="s">
        <v>261</v>
      </c>
      <c r="G2827">
        <v>70</v>
      </c>
      <c r="H2827">
        <v>70</v>
      </c>
      <c r="I2827">
        <v>62</v>
      </c>
      <c r="J2827" t="s">
        <v>100</v>
      </c>
      <c r="K2827" t="s">
        <v>100</v>
      </c>
      <c r="L2827" t="s">
        <v>224</v>
      </c>
      <c r="M2827" t="s">
        <v>232</v>
      </c>
      <c r="N2827" t="s">
        <v>232</v>
      </c>
      <c r="O2827" t="s">
        <v>298</v>
      </c>
      <c r="P2827" t="s">
        <v>112</v>
      </c>
      <c r="Q2827">
        <v>207</v>
      </c>
      <c r="R2827" t="s">
        <v>230</v>
      </c>
      <c r="S2827" t="s">
        <v>1790</v>
      </c>
      <c r="T2827" t="s">
        <v>26</v>
      </c>
    </row>
    <row r="2828" spans="1:20" x14ac:dyDescent="0.3">
      <c r="A2828" t="s">
        <v>20</v>
      </c>
      <c r="B2828" s="1">
        <v>43628</v>
      </c>
      <c r="C2828">
        <v>19</v>
      </c>
      <c r="D2828" t="s">
        <v>186</v>
      </c>
      <c r="E2828" t="s">
        <v>215</v>
      </c>
      <c r="F2828" t="s">
        <v>256</v>
      </c>
      <c r="G2828">
        <v>74</v>
      </c>
      <c r="H2828">
        <v>76</v>
      </c>
      <c r="I2828">
        <v>70</v>
      </c>
      <c r="J2828" t="s">
        <v>119</v>
      </c>
      <c r="K2828" t="s">
        <v>63</v>
      </c>
      <c r="L2828" t="s">
        <v>49</v>
      </c>
      <c r="M2828" t="s">
        <v>150</v>
      </c>
      <c r="N2828" t="s">
        <v>150</v>
      </c>
      <c r="O2828" t="s">
        <v>231</v>
      </c>
      <c r="P2828" t="s">
        <v>68</v>
      </c>
      <c r="Q2828">
        <v>199</v>
      </c>
      <c r="R2828" t="s">
        <v>419</v>
      </c>
      <c r="S2828" t="s">
        <v>1424</v>
      </c>
      <c r="T2828" t="s">
        <v>26</v>
      </c>
    </row>
    <row r="2829" spans="1:20" x14ac:dyDescent="0.3">
      <c r="A2829" t="s">
        <v>20</v>
      </c>
      <c r="B2829" s="1">
        <v>43628</v>
      </c>
      <c r="C2829">
        <v>1</v>
      </c>
      <c r="D2829" t="s">
        <v>333</v>
      </c>
      <c r="E2829" t="s">
        <v>310</v>
      </c>
      <c r="F2829" t="s">
        <v>333</v>
      </c>
      <c r="G2829">
        <v>86</v>
      </c>
      <c r="H2829">
        <v>86</v>
      </c>
      <c r="I2829">
        <v>85</v>
      </c>
      <c r="J2829" t="s">
        <v>109</v>
      </c>
      <c r="K2829" t="s">
        <v>87</v>
      </c>
      <c r="L2829" t="s">
        <v>109</v>
      </c>
      <c r="M2829" t="s">
        <v>276</v>
      </c>
      <c r="N2829" t="s">
        <v>329</v>
      </c>
      <c r="O2829" t="s">
        <v>193</v>
      </c>
      <c r="P2829" t="s">
        <v>67</v>
      </c>
      <c r="Q2829">
        <v>166</v>
      </c>
      <c r="R2829" t="s">
        <v>183</v>
      </c>
      <c r="S2829" t="e" vm="45">
        <f>_FV(-3,"60")</f>
        <v>#VALUE!</v>
      </c>
      <c r="T2829" t="s">
        <v>26</v>
      </c>
    </row>
    <row r="2830" spans="1:20" x14ac:dyDescent="0.3">
      <c r="A2830" t="s">
        <v>20</v>
      </c>
      <c r="B2830" s="1">
        <v>43628</v>
      </c>
      <c r="C2830">
        <v>18</v>
      </c>
      <c r="D2830" t="s">
        <v>275</v>
      </c>
      <c r="E2830" t="s">
        <v>204</v>
      </c>
      <c r="F2830" t="s">
        <v>321</v>
      </c>
      <c r="G2830">
        <v>76</v>
      </c>
      <c r="H2830">
        <v>81</v>
      </c>
      <c r="I2830">
        <v>75</v>
      </c>
      <c r="J2830" t="s">
        <v>63</v>
      </c>
      <c r="K2830" t="s">
        <v>79</v>
      </c>
      <c r="L2830" t="s">
        <v>49</v>
      </c>
      <c r="M2830" t="s">
        <v>227</v>
      </c>
      <c r="N2830" t="s">
        <v>141</v>
      </c>
      <c r="O2830" t="s">
        <v>231</v>
      </c>
      <c r="P2830" t="s">
        <v>24</v>
      </c>
      <c r="Q2830">
        <v>219</v>
      </c>
      <c r="R2830" t="s">
        <v>217</v>
      </c>
      <c r="S2830" t="s">
        <v>1791</v>
      </c>
      <c r="T2830" t="s">
        <v>26</v>
      </c>
    </row>
    <row r="2831" spans="1:20" x14ac:dyDescent="0.3">
      <c r="A2831" t="s">
        <v>20</v>
      </c>
      <c r="B2831" s="1">
        <v>43628</v>
      </c>
      <c r="C2831">
        <v>0</v>
      </c>
      <c r="D2831" t="s">
        <v>310</v>
      </c>
      <c r="E2831" t="s">
        <v>206</v>
      </c>
      <c r="F2831" t="s">
        <v>310</v>
      </c>
      <c r="G2831">
        <v>85</v>
      </c>
      <c r="H2831">
        <v>85</v>
      </c>
      <c r="I2831">
        <v>77</v>
      </c>
      <c r="J2831" t="s">
        <v>87</v>
      </c>
      <c r="K2831" t="s">
        <v>136</v>
      </c>
      <c r="L2831" t="s">
        <v>73</v>
      </c>
      <c r="M2831" t="s">
        <v>193</v>
      </c>
      <c r="N2831" t="s">
        <v>193</v>
      </c>
      <c r="O2831" t="s">
        <v>90</v>
      </c>
      <c r="P2831" t="s">
        <v>70</v>
      </c>
      <c r="Q2831">
        <v>167</v>
      </c>
      <c r="R2831" t="s">
        <v>271</v>
      </c>
      <c r="S2831" t="e" vm="23">
        <f>_FV(-3,"54")</f>
        <v>#VALUE!</v>
      </c>
      <c r="T2831" t="s">
        <v>26</v>
      </c>
    </row>
    <row r="2832" spans="1:20" x14ac:dyDescent="0.3">
      <c r="A2832" t="s">
        <v>20</v>
      </c>
      <c r="B2832" s="1">
        <v>43628</v>
      </c>
      <c r="C2832">
        <v>3</v>
      </c>
      <c r="D2832" t="s">
        <v>156</v>
      </c>
      <c r="E2832" t="s">
        <v>157</v>
      </c>
      <c r="F2832" t="s">
        <v>272</v>
      </c>
      <c r="G2832">
        <v>88</v>
      </c>
      <c r="H2832">
        <v>88</v>
      </c>
      <c r="I2832">
        <v>88</v>
      </c>
      <c r="J2832" t="s">
        <v>80</v>
      </c>
      <c r="K2832" t="s">
        <v>80</v>
      </c>
      <c r="L2832" t="s">
        <v>109</v>
      </c>
      <c r="M2832" t="s">
        <v>245</v>
      </c>
      <c r="N2832" t="s">
        <v>353</v>
      </c>
      <c r="O2832" t="s">
        <v>245</v>
      </c>
      <c r="P2832" t="s">
        <v>111</v>
      </c>
      <c r="Q2832">
        <v>145</v>
      </c>
      <c r="R2832" t="s">
        <v>128</v>
      </c>
      <c r="S2832" t="e" vm="17">
        <f>_FV(-3,"55")</f>
        <v>#VALUE!</v>
      </c>
      <c r="T2832" t="s">
        <v>26</v>
      </c>
    </row>
    <row r="2833" spans="1:20" x14ac:dyDescent="0.3">
      <c r="A2833" t="s">
        <v>20</v>
      </c>
      <c r="B2833" s="1">
        <v>43628</v>
      </c>
      <c r="C2833">
        <v>8</v>
      </c>
      <c r="D2833" t="s">
        <v>79</v>
      </c>
      <c r="E2833" t="s">
        <v>58</v>
      </c>
      <c r="F2833" t="s">
        <v>63</v>
      </c>
      <c r="G2833">
        <v>94</v>
      </c>
      <c r="H2833">
        <v>94</v>
      </c>
      <c r="I2833">
        <v>94</v>
      </c>
      <c r="J2833" t="s">
        <v>64</v>
      </c>
      <c r="K2833" t="s">
        <v>64</v>
      </c>
      <c r="L2833" t="s">
        <v>89</v>
      </c>
      <c r="M2833" t="s">
        <v>328</v>
      </c>
      <c r="N2833" t="s">
        <v>315</v>
      </c>
      <c r="O2833" t="s">
        <v>122</v>
      </c>
      <c r="P2833" t="s">
        <v>473</v>
      </c>
      <c r="Q2833">
        <v>7</v>
      </c>
      <c r="R2833" t="s">
        <v>237</v>
      </c>
      <c r="S2833" t="e" vm="35">
        <f>_FV(0,"95")</f>
        <v>#VALUE!</v>
      </c>
      <c r="T2833" t="s">
        <v>68</v>
      </c>
    </row>
    <row r="2834" spans="1:20" x14ac:dyDescent="0.3">
      <c r="A2834" t="s">
        <v>20</v>
      </c>
      <c r="B2834" s="1">
        <v>43628</v>
      </c>
      <c r="C2834">
        <v>2</v>
      </c>
      <c r="D2834" t="s">
        <v>157</v>
      </c>
      <c r="E2834" t="s">
        <v>333</v>
      </c>
      <c r="F2834" t="s">
        <v>157</v>
      </c>
      <c r="G2834">
        <v>88</v>
      </c>
      <c r="H2834">
        <v>88</v>
      </c>
      <c r="I2834">
        <v>86</v>
      </c>
      <c r="J2834" t="s">
        <v>80</v>
      </c>
      <c r="K2834" t="s">
        <v>80</v>
      </c>
      <c r="L2834" t="s">
        <v>109</v>
      </c>
      <c r="M2834" t="s">
        <v>353</v>
      </c>
      <c r="N2834" t="s">
        <v>282</v>
      </c>
      <c r="O2834" t="s">
        <v>276</v>
      </c>
      <c r="P2834" t="s">
        <v>67</v>
      </c>
      <c r="Q2834">
        <v>158</v>
      </c>
      <c r="R2834" t="s">
        <v>173</v>
      </c>
      <c r="S2834" t="e" vm="27">
        <f>_FV(-3,"53")</f>
        <v>#VALUE!</v>
      </c>
      <c r="T2834" t="s">
        <v>26</v>
      </c>
    </row>
    <row r="2835" spans="1:20" x14ac:dyDescent="0.3">
      <c r="A2835" t="s">
        <v>20</v>
      </c>
      <c r="B2835" s="1">
        <v>43628</v>
      </c>
      <c r="C2835">
        <v>7</v>
      </c>
      <c r="D2835" t="s">
        <v>58</v>
      </c>
      <c r="E2835" t="s">
        <v>148</v>
      </c>
      <c r="F2835" t="s">
        <v>58</v>
      </c>
      <c r="G2835">
        <v>94</v>
      </c>
      <c r="H2835">
        <v>94</v>
      </c>
      <c r="I2835">
        <v>93</v>
      </c>
      <c r="J2835" t="s">
        <v>28</v>
      </c>
      <c r="K2835" t="s">
        <v>109</v>
      </c>
      <c r="L2835" t="s">
        <v>28</v>
      </c>
      <c r="M2835" t="s">
        <v>315</v>
      </c>
      <c r="N2835" t="s">
        <v>311</v>
      </c>
      <c r="O2835" t="s">
        <v>142</v>
      </c>
      <c r="P2835" t="s">
        <v>101</v>
      </c>
      <c r="Q2835">
        <v>282</v>
      </c>
      <c r="R2835" t="s">
        <v>237</v>
      </c>
      <c r="S2835" t="e" vm="89">
        <f>_FV(-1,"77")</f>
        <v>#VALUE!</v>
      </c>
      <c r="T2835" t="s">
        <v>1248</v>
      </c>
    </row>
    <row r="2836" spans="1:20" x14ac:dyDescent="0.3">
      <c r="A2836" t="s">
        <v>20</v>
      </c>
      <c r="B2836" s="1">
        <v>43628</v>
      </c>
      <c r="C2836">
        <v>4</v>
      </c>
      <c r="D2836" t="s">
        <v>107</v>
      </c>
      <c r="E2836" t="s">
        <v>156</v>
      </c>
      <c r="F2836" t="s">
        <v>107</v>
      </c>
      <c r="G2836">
        <v>91</v>
      </c>
      <c r="H2836">
        <v>91</v>
      </c>
      <c r="I2836">
        <v>88</v>
      </c>
      <c r="J2836" t="s">
        <v>80</v>
      </c>
      <c r="K2836" t="s">
        <v>63</v>
      </c>
      <c r="L2836" t="s">
        <v>109</v>
      </c>
      <c r="M2836" t="s">
        <v>91</v>
      </c>
      <c r="N2836" t="s">
        <v>245</v>
      </c>
      <c r="O2836" t="s">
        <v>91</v>
      </c>
      <c r="P2836" t="s">
        <v>83</v>
      </c>
      <c r="Q2836">
        <v>119</v>
      </c>
      <c r="R2836" t="s">
        <v>128</v>
      </c>
      <c r="S2836" t="e" vm="45">
        <f>_FV(-3,"60")</f>
        <v>#VALUE!</v>
      </c>
      <c r="T2836" t="s">
        <v>26</v>
      </c>
    </row>
    <row r="2837" spans="1:20" x14ac:dyDescent="0.3">
      <c r="A2837" t="s">
        <v>20</v>
      </c>
      <c r="B2837" s="1">
        <v>43628</v>
      </c>
      <c r="C2837">
        <v>17</v>
      </c>
      <c r="D2837" t="s">
        <v>302</v>
      </c>
      <c r="E2837" t="s">
        <v>215</v>
      </c>
      <c r="F2837" t="s">
        <v>302</v>
      </c>
      <c r="G2837">
        <v>80</v>
      </c>
      <c r="H2837">
        <v>81</v>
      </c>
      <c r="I2837">
        <v>72</v>
      </c>
      <c r="J2837" t="s">
        <v>136</v>
      </c>
      <c r="K2837" t="s">
        <v>22</v>
      </c>
      <c r="L2837" t="s">
        <v>28</v>
      </c>
      <c r="M2837" t="s">
        <v>141</v>
      </c>
      <c r="N2837" t="s">
        <v>311</v>
      </c>
      <c r="O2837" t="s">
        <v>141</v>
      </c>
      <c r="P2837" t="s">
        <v>24</v>
      </c>
      <c r="Q2837">
        <v>203</v>
      </c>
      <c r="R2837" t="s">
        <v>143</v>
      </c>
      <c r="S2837" t="s">
        <v>1792</v>
      </c>
      <c r="T2837" t="s">
        <v>270</v>
      </c>
    </row>
    <row r="2838" spans="1:20" x14ac:dyDescent="0.3">
      <c r="A2838" t="s">
        <v>20</v>
      </c>
      <c r="B2838" s="1">
        <v>43628</v>
      </c>
      <c r="C2838">
        <v>5</v>
      </c>
      <c r="D2838" t="s">
        <v>135</v>
      </c>
      <c r="E2838" t="s">
        <v>72</v>
      </c>
      <c r="F2838" t="s">
        <v>135</v>
      </c>
      <c r="G2838">
        <v>92</v>
      </c>
      <c r="H2838">
        <v>92</v>
      </c>
      <c r="I2838">
        <v>91</v>
      </c>
      <c r="J2838" t="s">
        <v>80</v>
      </c>
      <c r="K2838" t="s">
        <v>63</v>
      </c>
      <c r="L2838" t="s">
        <v>109</v>
      </c>
      <c r="M2838" t="s">
        <v>142</v>
      </c>
      <c r="N2838" t="s">
        <v>91</v>
      </c>
      <c r="O2838" t="s">
        <v>142</v>
      </c>
      <c r="P2838" t="s">
        <v>115</v>
      </c>
      <c r="Q2838">
        <v>141</v>
      </c>
      <c r="R2838" t="s">
        <v>104</v>
      </c>
      <c r="S2838" t="e" vm="37">
        <f>_FV(-3,"43")</f>
        <v>#VALUE!</v>
      </c>
      <c r="T2838" t="s">
        <v>26</v>
      </c>
    </row>
    <row r="2839" spans="1:20" x14ac:dyDescent="0.3">
      <c r="A2839" t="s">
        <v>20</v>
      </c>
      <c r="B2839" s="1">
        <v>43628</v>
      </c>
      <c r="C2839">
        <v>6</v>
      </c>
      <c r="D2839" t="s">
        <v>118</v>
      </c>
      <c r="E2839" t="s">
        <v>135</v>
      </c>
      <c r="F2839" t="s">
        <v>118</v>
      </c>
      <c r="G2839">
        <v>93</v>
      </c>
      <c r="H2839">
        <v>93</v>
      </c>
      <c r="I2839">
        <v>92</v>
      </c>
      <c r="J2839" t="s">
        <v>73</v>
      </c>
      <c r="K2839" t="s">
        <v>80</v>
      </c>
      <c r="L2839" t="s">
        <v>73</v>
      </c>
      <c r="M2839" t="s">
        <v>142</v>
      </c>
      <c r="N2839" t="s">
        <v>29</v>
      </c>
      <c r="O2839" t="s">
        <v>209</v>
      </c>
      <c r="P2839" t="s">
        <v>67</v>
      </c>
      <c r="Q2839">
        <v>80</v>
      </c>
      <c r="R2839" t="s">
        <v>104</v>
      </c>
      <c r="S2839" t="e" vm="5">
        <f>_FV(-3,"33")</f>
        <v>#VALUE!</v>
      </c>
      <c r="T2839" t="s">
        <v>270</v>
      </c>
    </row>
    <row r="2840" spans="1:20" x14ac:dyDescent="0.3">
      <c r="A2840" t="s">
        <v>20</v>
      </c>
      <c r="B2840" s="1">
        <v>43628</v>
      </c>
      <c r="C2840">
        <v>11</v>
      </c>
      <c r="D2840" t="s">
        <v>79</v>
      </c>
      <c r="E2840" t="s">
        <v>95</v>
      </c>
      <c r="F2840" t="s">
        <v>22</v>
      </c>
      <c r="G2840">
        <v>94</v>
      </c>
      <c r="H2840">
        <v>94</v>
      </c>
      <c r="I2840">
        <v>94</v>
      </c>
      <c r="J2840" t="s">
        <v>119</v>
      </c>
      <c r="K2840" t="s">
        <v>65</v>
      </c>
      <c r="L2840" t="s">
        <v>28</v>
      </c>
      <c r="M2840" t="s">
        <v>282</v>
      </c>
      <c r="N2840" t="s">
        <v>282</v>
      </c>
      <c r="O2840" t="s">
        <v>306</v>
      </c>
      <c r="P2840" t="s">
        <v>111</v>
      </c>
      <c r="Q2840">
        <v>161</v>
      </c>
      <c r="R2840" t="s">
        <v>24</v>
      </c>
      <c r="S2840" t="s">
        <v>1793</v>
      </c>
      <c r="T2840" t="s">
        <v>270</v>
      </c>
    </row>
    <row r="2841" spans="1:20" x14ac:dyDescent="0.3">
      <c r="A2841" t="s">
        <v>20</v>
      </c>
      <c r="B2841" s="1">
        <v>43628</v>
      </c>
      <c r="C2841">
        <v>10</v>
      </c>
      <c r="D2841" t="s">
        <v>22</v>
      </c>
      <c r="E2841" t="s">
        <v>95</v>
      </c>
      <c r="F2841" t="s">
        <v>22</v>
      </c>
      <c r="G2841">
        <v>94</v>
      </c>
      <c r="H2841">
        <v>94</v>
      </c>
      <c r="I2841">
        <v>94</v>
      </c>
      <c r="J2841" t="s">
        <v>64</v>
      </c>
      <c r="K2841" t="s">
        <v>65</v>
      </c>
      <c r="L2841" t="s">
        <v>28</v>
      </c>
      <c r="M2841" t="s">
        <v>306</v>
      </c>
      <c r="N2841" t="s">
        <v>306</v>
      </c>
      <c r="O2841" t="s">
        <v>193</v>
      </c>
      <c r="P2841" t="s">
        <v>174</v>
      </c>
      <c r="Q2841">
        <v>145</v>
      </c>
      <c r="R2841" t="s">
        <v>77</v>
      </c>
      <c r="S2841" s="2">
        <v>5820</v>
      </c>
      <c r="T2841" t="s">
        <v>138</v>
      </c>
    </row>
    <row r="2842" spans="1:20" x14ac:dyDescent="0.3">
      <c r="A2842" t="s">
        <v>20</v>
      </c>
      <c r="B2842" s="1">
        <v>43628</v>
      </c>
      <c r="C2842">
        <v>16</v>
      </c>
      <c r="D2842" t="s">
        <v>204</v>
      </c>
      <c r="E2842" t="s">
        <v>57</v>
      </c>
      <c r="F2842" t="s">
        <v>196</v>
      </c>
      <c r="G2842">
        <v>74</v>
      </c>
      <c r="H2842">
        <v>76</v>
      </c>
      <c r="I2842">
        <v>72</v>
      </c>
      <c r="J2842" t="s">
        <v>73</v>
      </c>
      <c r="K2842" t="s">
        <v>109</v>
      </c>
      <c r="L2842" t="s">
        <v>49</v>
      </c>
      <c r="M2842" t="s">
        <v>311</v>
      </c>
      <c r="N2842" t="s">
        <v>308</v>
      </c>
      <c r="O2842" t="s">
        <v>311</v>
      </c>
      <c r="P2842" t="s">
        <v>112</v>
      </c>
      <c r="Q2842">
        <v>198</v>
      </c>
      <c r="R2842" t="s">
        <v>403</v>
      </c>
      <c r="S2842" t="s">
        <v>1794</v>
      </c>
      <c r="T2842" t="s">
        <v>26</v>
      </c>
    </row>
    <row r="2843" spans="1:20" x14ac:dyDescent="0.3">
      <c r="A2843" t="s">
        <v>20</v>
      </c>
      <c r="B2843" s="1">
        <v>43628</v>
      </c>
      <c r="C2843">
        <v>9</v>
      </c>
      <c r="D2843" t="s">
        <v>58</v>
      </c>
      <c r="E2843" t="s">
        <v>58</v>
      </c>
      <c r="F2843" t="s">
        <v>79</v>
      </c>
      <c r="G2843">
        <v>94</v>
      </c>
      <c r="H2843">
        <v>94</v>
      </c>
      <c r="I2843">
        <v>94</v>
      </c>
      <c r="J2843" t="s">
        <v>119</v>
      </c>
      <c r="K2843" t="s">
        <v>119</v>
      </c>
      <c r="L2843" t="s">
        <v>64</v>
      </c>
      <c r="M2843" t="s">
        <v>193</v>
      </c>
      <c r="N2843" t="s">
        <v>193</v>
      </c>
      <c r="O2843" t="s">
        <v>328</v>
      </c>
      <c r="P2843" t="s">
        <v>67</v>
      </c>
      <c r="Q2843">
        <v>98</v>
      </c>
      <c r="R2843" t="s">
        <v>97</v>
      </c>
      <c r="S2843" t="e" vm="98">
        <f>_FV(-1,"83")</f>
        <v>#VALUE!</v>
      </c>
      <c r="T2843" t="s">
        <v>270</v>
      </c>
    </row>
    <row r="2844" spans="1:20" x14ac:dyDescent="0.3">
      <c r="A2844" t="s">
        <v>20</v>
      </c>
      <c r="B2844" s="1">
        <v>43628</v>
      </c>
      <c r="C2844">
        <v>12</v>
      </c>
      <c r="D2844" t="s">
        <v>148</v>
      </c>
      <c r="E2844" t="s">
        <v>121</v>
      </c>
      <c r="F2844" t="s">
        <v>79</v>
      </c>
      <c r="G2844">
        <v>94</v>
      </c>
      <c r="H2844">
        <v>94</v>
      </c>
      <c r="I2844">
        <v>94</v>
      </c>
      <c r="J2844" t="s">
        <v>80</v>
      </c>
      <c r="K2844" t="s">
        <v>87</v>
      </c>
      <c r="L2844" t="s">
        <v>64</v>
      </c>
      <c r="M2844" t="s">
        <v>282</v>
      </c>
      <c r="N2844" t="s">
        <v>283</v>
      </c>
      <c r="O2844" t="s">
        <v>353</v>
      </c>
      <c r="P2844" t="s">
        <v>70</v>
      </c>
      <c r="Q2844">
        <v>170</v>
      </c>
      <c r="R2844" t="s">
        <v>112</v>
      </c>
      <c r="S2844" t="s">
        <v>1795</v>
      </c>
      <c r="T2844" t="s">
        <v>76</v>
      </c>
    </row>
    <row r="2845" spans="1:20" x14ac:dyDescent="0.3">
      <c r="A2845" t="s">
        <v>20</v>
      </c>
      <c r="B2845" s="1">
        <v>43628</v>
      </c>
      <c r="C2845">
        <v>15</v>
      </c>
      <c r="D2845" t="s">
        <v>185</v>
      </c>
      <c r="E2845" t="s">
        <v>385</v>
      </c>
      <c r="F2845" t="s">
        <v>239</v>
      </c>
      <c r="G2845">
        <v>73</v>
      </c>
      <c r="H2845">
        <v>82</v>
      </c>
      <c r="I2845">
        <v>73</v>
      </c>
      <c r="J2845" t="s">
        <v>100</v>
      </c>
      <c r="K2845" t="s">
        <v>22</v>
      </c>
      <c r="L2845" t="s">
        <v>36</v>
      </c>
      <c r="M2845" t="s">
        <v>308</v>
      </c>
      <c r="N2845" t="s">
        <v>386</v>
      </c>
      <c r="O2845" t="s">
        <v>308</v>
      </c>
      <c r="P2845" t="s">
        <v>176</v>
      </c>
      <c r="Q2845">
        <v>234</v>
      </c>
      <c r="R2845" t="s">
        <v>271</v>
      </c>
      <c r="S2845" t="s">
        <v>1796</v>
      </c>
      <c r="T2845" t="s">
        <v>26</v>
      </c>
    </row>
    <row r="2846" spans="1:20" x14ac:dyDescent="0.3">
      <c r="A2846" t="s">
        <v>20</v>
      </c>
      <c r="B2846" s="1">
        <v>43628</v>
      </c>
      <c r="C2846">
        <v>14</v>
      </c>
      <c r="D2846" t="s">
        <v>239</v>
      </c>
      <c r="E2846" t="s">
        <v>279</v>
      </c>
      <c r="F2846" t="s">
        <v>187</v>
      </c>
      <c r="G2846">
        <v>81</v>
      </c>
      <c r="H2846">
        <v>85</v>
      </c>
      <c r="I2846">
        <v>80</v>
      </c>
      <c r="J2846" t="s">
        <v>119</v>
      </c>
      <c r="K2846" t="s">
        <v>22</v>
      </c>
      <c r="L2846" t="s">
        <v>28</v>
      </c>
      <c r="M2846" t="s">
        <v>386</v>
      </c>
      <c r="N2846" t="s">
        <v>407</v>
      </c>
      <c r="O2846" t="s">
        <v>386</v>
      </c>
      <c r="P2846" t="s">
        <v>268</v>
      </c>
      <c r="Q2846">
        <v>221</v>
      </c>
      <c r="R2846" t="s">
        <v>116</v>
      </c>
      <c r="S2846" t="s">
        <v>1797</v>
      </c>
      <c r="T2846" t="s">
        <v>26</v>
      </c>
    </row>
    <row r="2847" spans="1:20" x14ac:dyDescent="0.3">
      <c r="A2847" t="s">
        <v>20</v>
      </c>
      <c r="B2847" s="1">
        <v>43628</v>
      </c>
      <c r="C2847">
        <v>13</v>
      </c>
      <c r="D2847" t="s">
        <v>236</v>
      </c>
      <c r="E2847" t="s">
        <v>236</v>
      </c>
      <c r="F2847" t="s">
        <v>118</v>
      </c>
      <c r="G2847">
        <v>85</v>
      </c>
      <c r="H2847">
        <v>94</v>
      </c>
      <c r="I2847">
        <v>85</v>
      </c>
      <c r="J2847" t="s">
        <v>136</v>
      </c>
      <c r="K2847" t="s">
        <v>95</v>
      </c>
      <c r="L2847" t="s">
        <v>73</v>
      </c>
      <c r="M2847" t="s">
        <v>363</v>
      </c>
      <c r="N2847" t="s">
        <v>407</v>
      </c>
      <c r="O2847" t="s">
        <v>282</v>
      </c>
      <c r="P2847" t="s">
        <v>138</v>
      </c>
      <c r="Q2847">
        <v>170</v>
      </c>
      <c r="R2847" t="s">
        <v>54</v>
      </c>
      <c r="S2847" t="s">
        <v>1498</v>
      </c>
      <c r="T2847" t="s">
        <v>26</v>
      </c>
    </row>
    <row r="2848" spans="1:20" x14ac:dyDescent="0.3">
      <c r="A2848" t="s">
        <v>20</v>
      </c>
      <c r="B2848" s="1">
        <v>43628</v>
      </c>
      <c r="C2848">
        <v>20</v>
      </c>
      <c r="D2848" t="s">
        <v>281</v>
      </c>
      <c r="E2848" t="s">
        <v>219</v>
      </c>
      <c r="F2848" t="s">
        <v>185</v>
      </c>
      <c r="G2848">
        <v>75</v>
      </c>
      <c r="H2848">
        <v>76</v>
      </c>
      <c r="I2848">
        <v>72</v>
      </c>
      <c r="J2848" t="s">
        <v>64</v>
      </c>
      <c r="K2848" t="s">
        <v>87</v>
      </c>
      <c r="L2848" t="s">
        <v>100</v>
      </c>
      <c r="M2848" t="s">
        <v>150</v>
      </c>
      <c r="N2848" t="s">
        <v>150</v>
      </c>
      <c r="O2848" t="s">
        <v>227</v>
      </c>
      <c r="P2848" t="s">
        <v>116</v>
      </c>
      <c r="Q2848">
        <v>211</v>
      </c>
      <c r="R2848" t="s">
        <v>160</v>
      </c>
      <c r="S2848" t="s">
        <v>1798</v>
      </c>
      <c r="T2848" t="s">
        <v>26</v>
      </c>
    </row>
    <row r="2849" spans="1:20" x14ac:dyDescent="0.3">
      <c r="A2849" t="s">
        <v>20</v>
      </c>
      <c r="B2849" s="1">
        <v>43628</v>
      </c>
      <c r="C2849">
        <v>23</v>
      </c>
      <c r="D2849" t="s">
        <v>272</v>
      </c>
      <c r="E2849" t="s">
        <v>229</v>
      </c>
      <c r="F2849" t="s">
        <v>272</v>
      </c>
      <c r="G2849">
        <v>91</v>
      </c>
      <c r="H2849">
        <v>91</v>
      </c>
      <c r="I2849">
        <v>78</v>
      </c>
      <c r="J2849" t="s">
        <v>22</v>
      </c>
      <c r="K2849" t="s">
        <v>22</v>
      </c>
      <c r="L2849" t="s">
        <v>65</v>
      </c>
      <c r="M2849" t="s">
        <v>245</v>
      </c>
      <c r="N2849" t="s">
        <v>245</v>
      </c>
      <c r="O2849" t="s">
        <v>91</v>
      </c>
      <c r="P2849" t="s">
        <v>178</v>
      </c>
      <c r="Q2849">
        <v>196</v>
      </c>
      <c r="R2849" t="s">
        <v>151</v>
      </c>
      <c r="S2849" t="e" vm="92">
        <f>_FV(-3,"41")</f>
        <v>#VALUE!</v>
      </c>
      <c r="T2849" t="s">
        <v>138</v>
      </c>
    </row>
    <row r="2850" spans="1:20" x14ac:dyDescent="0.3">
      <c r="A2850" t="s">
        <v>20</v>
      </c>
      <c r="B2850" s="1">
        <v>43628</v>
      </c>
      <c r="C2850">
        <v>22</v>
      </c>
      <c r="D2850" t="s">
        <v>229</v>
      </c>
      <c r="E2850" t="s">
        <v>302</v>
      </c>
      <c r="F2850" t="s">
        <v>202</v>
      </c>
      <c r="G2850">
        <v>79</v>
      </c>
      <c r="H2850">
        <v>79</v>
      </c>
      <c r="I2850">
        <v>76</v>
      </c>
      <c r="J2850" t="s">
        <v>73</v>
      </c>
      <c r="K2850" t="s">
        <v>73</v>
      </c>
      <c r="L2850" t="s">
        <v>81</v>
      </c>
      <c r="M2850" t="s">
        <v>91</v>
      </c>
      <c r="N2850" t="s">
        <v>91</v>
      </c>
      <c r="O2850" t="s">
        <v>96</v>
      </c>
      <c r="P2850" t="s">
        <v>77</v>
      </c>
      <c r="Q2850">
        <v>224</v>
      </c>
      <c r="R2850" t="s">
        <v>151</v>
      </c>
      <c r="S2850" t="s">
        <v>1799</v>
      </c>
      <c r="T2850" t="s">
        <v>26</v>
      </c>
    </row>
    <row r="2851" spans="1:20" x14ac:dyDescent="0.3">
      <c r="A2851" t="s">
        <v>20</v>
      </c>
      <c r="B2851" s="1">
        <v>43628</v>
      </c>
      <c r="C2851">
        <v>21</v>
      </c>
      <c r="D2851" t="s">
        <v>229</v>
      </c>
      <c r="E2851" t="s">
        <v>256</v>
      </c>
      <c r="F2851" t="s">
        <v>229</v>
      </c>
      <c r="G2851">
        <v>76</v>
      </c>
      <c r="H2851">
        <v>77</v>
      </c>
      <c r="I2851">
        <v>74</v>
      </c>
      <c r="J2851" t="s">
        <v>28</v>
      </c>
      <c r="K2851" t="s">
        <v>73</v>
      </c>
      <c r="L2851" t="s">
        <v>99</v>
      </c>
      <c r="M2851" t="s">
        <v>96</v>
      </c>
      <c r="N2851" t="s">
        <v>96</v>
      </c>
      <c r="O2851" t="s">
        <v>227</v>
      </c>
      <c r="P2851" t="s">
        <v>101</v>
      </c>
      <c r="Q2851">
        <v>214</v>
      </c>
      <c r="R2851" t="s">
        <v>289</v>
      </c>
      <c r="S2851" t="s">
        <v>1800</v>
      </c>
      <c r="T2851" t="s">
        <v>26</v>
      </c>
    </row>
    <row r="2852" spans="1:20" x14ac:dyDescent="0.3">
      <c r="A2852" t="s">
        <v>20</v>
      </c>
      <c r="B2852" s="1">
        <v>43629</v>
      </c>
      <c r="C2852">
        <v>0</v>
      </c>
      <c r="D2852" t="s">
        <v>72</v>
      </c>
      <c r="E2852" t="s">
        <v>272</v>
      </c>
      <c r="F2852" t="s">
        <v>72</v>
      </c>
      <c r="G2852">
        <v>92</v>
      </c>
      <c r="H2852">
        <v>93</v>
      </c>
      <c r="I2852">
        <v>91</v>
      </c>
      <c r="J2852" t="s">
        <v>136</v>
      </c>
      <c r="K2852" t="s">
        <v>58</v>
      </c>
      <c r="L2852" t="s">
        <v>136</v>
      </c>
      <c r="M2852" t="s">
        <v>282</v>
      </c>
      <c r="N2852" t="s">
        <v>282</v>
      </c>
      <c r="O2852" t="s">
        <v>245</v>
      </c>
      <c r="P2852" t="s">
        <v>133</v>
      </c>
      <c r="Q2852">
        <v>159</v>
      </c>
      <c r="R2852" t="s">
        <v>86</v>
      </c>
      <c r="S2852" t="e" vm="73">
        <f>_FV(-2,"47")</f>
        <v>#VALUE!</v>
      </c>
      <c r="T2852" t="s">
        <v>26</v>
      </c>
    </row>
    <row r="2853" spans="1:20" x14ac:dyDescent="0.3">
      <c r="A2853" t="s">
        <v>20</v>
      </c>
      <c r="B2853" s="1">
        <v>43629</v>
      </c>
      <c r="C2853">
        <v>9</v>
      </c>
      <c r="D2853" t="s">
        <v>88</v>
      </c>
      <c r="E2853" t="s">
        <v>88</v>
      </c>
      <c r="F2853" t="s">
        <v>95</v>
      </c>
      <c r="G2853">
        <v>94</v>
      </c>
      <c r="H2853">
        <v>94</v>
      </c>
      <c r="I2853">
        <v>94</v>
      </c>
      <c r="J2853" t="s">
        <v>73</v>
      </c>
      <c r="K2853" t="s">
        <v>73</v>
      </c>
      <c r="L2853" t="s">
        <v>119</v>
      </c>
      <c r="M2853" t="s">
        <v>315</v>
      </c>
      <c r="N2853" t="s">
        <v>315</v>
      </c>
      <c r="O2853" t="s">
        <v>141</v>
      </c>
      <c r="P2853" t="s">
        <v>133</v>
      </c>
      <c r="Q2853">
        <v>104</v>
      </c>
      <c r="R2853" t="s">
        <v>134</v>
      </c>
      <c r="S2853" t="e" vm="56">
        <f>_FV(-2,"25")</f>
        <v>#VALUE!</v>
      </c>
      <c r="T2853" t="s">
        <v>26</v>
      </c>
    </row>
    <row r="2854" spans="1:20" x14ac:dyDescent="0.3">
      <c r="A2854" t="s">
        <v>20</v>
      </c>
      <c r="B2854" s="1">
        <v>43629</v>
      </c>
      <c r="C2854">
        <v>3</v>
      </c>
      <c r="D2854" t="s">
        <v>121</v>
      </c>
      <c r="E2854" t="s">
        <v>149</v>
      </c>
      <c r="F2854" t="s">
        <v>148</v>
      </c>
      <c r="G2854">
        <v>92</v>
      </c>
      <c r="H2854">
        <v>93</v>
      </c>
      <c r="I2854">
        <v>92</v>
      </c>
      <c r="J2854" t="s">
        <v>109</v>
      </c>
      <c r="K2854" t="s">
        <v>87</v>
      </c>
      <c r="L2854" t="s">
        <v>73</v>
      </c>
      <c r="M2854" t="s">
        <v>282</v>
      </c>
      <c r="N2854" t="s">
        <v>422</v>
      </c>
      <c r="O2854" t="s">
        <v>282</v>
      </c>
      <c r="P2854" t="s">
        <v>133</v>
      </c>
      <c r="Q2854">
        <v>142</v>
      </c>
      <c r="R2854" t="s">
        <v>116</v>
      </c>
      <c r="S2854" t="e" vm="28">
        <f>_FV(-3,"52")</f>
        <v>#VALUE!</v>
      </c>
      <c r="T2854" t="s">
        <v>26</v>
      </c>
    </row>
    <row r="2855" spans="1:20" x14ac:dyDescent="0.3">
      <c r="A2855" t="s">
        <v>20</v>
      </c>
      <c r="B2855" s="1">
        <v>43629</v>
      </c>
      <c r="C2855">
        <v>8</v>
      </c>
      <c r="D2855" t="s">
        <v>95</v>
      </c>
      <c r="E2855" t="s">
        <v>62</v>
      </c>
      <c r="F2855" t="s">
        <v>95</v>
      </c>
      <c r="G2855">
        <v>94</v>
      </c>
      <c r="H2855">
        <v>94</v>
      </c>
      <c r="I2855">
        <v>93</v>
      </c>
      <c r="J2855" t="s">
        <v>119</v>
      </c>
      <c r="K2855" t="s">
        <v>65</v>
      </c>
      <c r="L2855" t="s">
        <v>119</v>
      </c>
      <c r="M2855" t="s">
        <v>141</v>
      </c>
      <c r="N2855" t="s">
        <v>91</v>
      </c>
      <c r="O2855" t="s">
        <v>141</v>
      </c>
      <c r="P2855" t="s">
        <v>115</v>
      </c>
      <c r="Q2855">
        <v>114</v>
      </c>
      <c r="R2855" t="s">
        <v>101</v>
      </c>
      <c r="S2855" t="e" vm="56">
        <f>_FV(-2,"25")</f>
        <v>#VALUE!</v>
      </c>
      <c r="T2855" t="s">
        <v>26</v>
      </c>
    </row>
    <row r="2856" spans="1:20" x14ac:dyDescent="0.3">
      <c r="A2856" t="s">
        <v>20</v>
      </c>
      <c r="B2856" s="1">
        <v>43629</v>
      </c>
      <c r="C2856">
        <v>2</v>
      </c>
      <c r="D2856" t="s">
        <v>135</v>
      </c>
      <c r="E2856" t="s">
        <v>107</v>
      </c>
      <c r="F2856" t="s">
        <v>135</v>
      </c>
      <c r="G2856">
        <v>93</v>
      </c>
      <c r="H2856">
        <v>93</v>
      </c>
      <c r="I2856">
        <v>93</v>
      </c>
      <c r="J2856" t="s">
        <v>87</v>
      </c>
      <c r="K2856" t="s">
        <v>136</v>
      </c>
      <c r="L2856" t="s">
        <v>63</v>
      </c>
      <c r="M2856" t="s">
        <v>433</v>
      </c>
      <c r="N2856" t="s">
        <v>422</v>
      </c>
      <c r="O2856" t="s">
        <v>433</v>
      </c>
      <c r="P2856" t="s">
        <v>111</v>
      </c>
      <c r="Q2856">
        <v>166</v>
      </c>
      <c r="R2856" t="s">
        <v>127</v>
      </c>
      <c r="S2856" t="e" vm="66">
        <f>_FV(-3,"31")</f>
        <v>#VALUE!</v>
      </c>
      <c r="T2856" t="s">
        <v>26</v>
      </c>
    </row>
    <row r="2857" spans="1:20" x14ac:dyDescent="0.3">
      <c r="A2857" t="s">
        <v>20</v>
      </c>
      <c r="B2857" s="1">
        <v>43629</v>
      </c>
      <c r="C2857">
        <v>1</v>
      </c>
      <c r="D2857" t="s">
        <v>135</v>
      </c>
      <c r="E2857" t="s">
        <v>72</v>
      </c>
      <c r="F2857" t="s">
        <v>135</v>
      </c>
      <c r="G2857">
        <v>93</v>
      </c>
      <c r="H2857">
        <v>93</v>
      </c>
      <c r="I2857">
        <v>92</v>
      </c>
      <c r="J2857" t="s">
        <v>87</v>
      </c>
      <c r="K2857" t="s">
        <v>136</v>
      </c>
      <c r="L2857" t="s">
        <v>63</v>
      </c>
      <c r="M2857" t="s">
        <v>433</v>
      </c>
      <c r="N2857" t="s">
        <v>433</v>
      </c>
      <c r="O2857" t="s">
        <v>282</v>
      </c>
      <c r="P2857" t="s">
        <v>67</v>
      </c>
      <c r="Q2857">
        <v>175</v>
      </c>
      <c r="R2857" t="s">
        <v>86</v>
      </c>
      <c r="S2857" t="e" vm="47">
        <f>_FV(-3,"34")</f>
        <v>#VALUE!</v>
      </c>
      <c r="T2857" t="s">
        <v>26</v>
      </c>
    </row>
    <row r="2858" spans="1:20" x14ac:dyDescent="0.3">
      <c r="A2858" t="s">
        <v>20</v>
      </c>
      <c r="B2858" s="1">
        <v>43629</v>
      </c>
      <c r="C2858">
        <v>4</v>
      </c>
      <c r="D2858" t="s">
        <v>88</v>
      </c>
      <c r="E2858" t="s">
        <v>121</v>
      </c>
      <c r="F2858" t="s">
        <v>95</v>
      </c>
      <c r="G2858">
        <v>93</v>
      </c>
      <c r="H2858">
        <v>93</v>
      </c>
      <c r="I2858">
        <v>92</v>
      </c>
      <c r="J2858" t="s">
        <v>119</v>
      </c>
      <c r="K2858" t="s">
        <v>109</v>
      </c>
      <c r="L2858" t="s">
        <v>64</v>
      </c>
      <c r="M2858" t="s">
        <v>308</v>
      </c>
      <c r="N2858" t="s">
        <v>282</v>
      </c>
      <c r="O2858" t="s">
        <v>273</v>
      </c>
      <c r="P2858" t="s">
        <v>76</v>
      </c>
      <c r="Q2858">
        <v>154</v>
      </c>
      <c r="R2858" t="s">
        <v>138</v>
      </c>
      <c r="S2858" t="e" vm="48">
        <f>_FV(-3,"26")</f>
        <v>#VALUE!</v>
      </c>
      <c r="T2858" t="s">
        <v>26</v>
      </c>
    </row>
    <row r="2859" spans="1:20" x14ac:dyDescent="0.3">
      <c r="A2859" t="s">
        <v>20</v>
      </c>
      <c r="B2859" s="1">
        <v>43629</v>
      </c>
      <c r="C2859">
        <v>7</v>
      </c>
      <c r="D2859" t="s">
        <v>62</v>
      </c>
      <c r="E2859" t="s">
        <v>62</v>
      </c>
      <c r="F2859" t="s">
        <v>95</v>
      </c>
      <c r="G2859">
        <v>93</v>
      </c>
      <c r="H2859">
        <v>93</v>
      </c>
      <c r="I2859">
        <v>93</v>
      </c>
      <c r="J2859" t="s">
        <v>119</v>
      </c>
      <c r="K2859" t="s">
        <v>119</v>
      </c>
      <c r="L2859" t="s">
        <v>64</v>
      </c>
      <c r="M2859" t="s">
        <v>91</v>
      </c>
      <c r="N2859" t="s">
        <v>91</v>
      </c>
      <c r="O2859" t="s">
        <v>188</v>
      </c>
      <c r="P2859" t="s">
        <v>133</v>
      </c>
      <c r="Q2859">
        <v>130</v>
      </c>
      <c r="R2859" t="s">
        <v>60</v>
      </c>
      <c r="S2859" t="e" vm="5">
        <f>_FV(-2,"33")</f>
        <v>#VALUE!</v>
      </c>
      <c r="T2859" t="s">
        <v>270</v>
      </c>
    </row>
    <row r="2860" spans="1:20" x14ac:dyDescent="0.3">
      <c r="A2860" t="s">
        <v>20</v>
      </c>
      <c r="B2860" s="1">
        <v>43629</v>
      </c>
      <c r="C2860">
        <v>6</v>
      </c>
      <c r="D2860" t="s">
        <v>95</v>
      </c>
      <c r="E2860" t="s">
        <v>95</v>
      </c>
      <c r="F2860" t="s">
        <v>58</v>
      </c>
      <c r="G2860">
        <v>93</v>
      </c>
      <c r="H2860">
        <v>93</v>
      </c>
      <c r="I2860">
        <v>93</v>
      </c>
      <c r="J2860" t="s">
        <v>64</v>
      </c>
      <c r="K2860" t="s">
        <v>64</v>
      </c>
      <c r="L2860" t="s">
        <v>28</v>
      </c>
      <c r="M2860" t="s">
        <v>91</v>
      </c>
      <c r="N2860" t="s">
        <v>312</v>
      </c>
      <c r="O2860" t="s">
        <v>188</v>
      </c>
      <c r="P2860" t="s">
        <v>111</v>
      </c>
      <c r="Q2860">
        <v>136</v>
      </c>
      <c r="R2860" t="s">
        <v>60</v>
      </c>
      <c r="S2860" t="e" vm="9">
        <f>_FV(-2,"70")</f>
        <v>#VALUE!</v>
      </c>
      <c r="T2860" t="s">
        <v>26</v>
      </c>
    </row>
    <row r="2861" spans="1:20" x14ac:dyDescent="0.3">
      <c r="A2861" t="s">
        <v>20</v>
      </c>
      <c r="B2861" s="1">
        <v>43629</v>
      </c>
      <c r="C2861">
        <v>5</v>
      </c>
      <c r="D2861" t="s">
        <v>58</v>
      </c>
      <c r="E2861" t="s">
        <v>88</v>
      </c>
      <c r="F2861" t="s">
        <v>58</v>
      </c>
      <c r="G2861">
        <v>93</v>
      </c>
      <c r="H2861">
        <v>93</v>
      </c>
      <c r="I2861">
        <v>93</v>
      </c>
      <c r="J2861" t="s">
        <v>28</v>
      </c>
      <c r="K2861" t="s">
        <v>119</v>
      </c>
      <c r="L2861" t="s">
        <v>28</v>
      </c>
      <c r="M2861" t="s">
        <v>312</v>
      </c>
      <c r="N2861" t="s">
        <v>308</v>
      </c>
      <c r="O2861" t="s">
        <v>312</v>
      </c>
      <c r="P2861" t="s">
        <v>111</v>
      </c>
      <c r="Q2861">
        <v>105</v>
      </c>
      <c r="R2861" t="s">
        <v>60</v>
      </c>
      <c r="S2861" t="e" vm="3">
        <f>_FV(-3,"15")</f>
        <v>#VALUE!</v>
      </c>
      <c r="T2861" t="s">
        <v>26</v>
      </c>
    </row>
    <row r="2862" spans="1:20" x14ac:dyDescent="0.3">
      <c r="A2862" t="s">
        <v>20</v>
      </c>
      <c r="B2862" s="1">
        <v>43629</v>
      </c>
      <c r="C2862">
        <v>11</v>
      </c>
      <c r="D2862" t="s">
        <v>149</v>
      </c>
      <c r="E2862" t="s">
        <v>107</v>
      </c>
      <c r="F2862" t="s">
        <v>62</v>
      </c>
      <c r="G2862">
        <v>93</v>
      </c>
      <c r="H2862">
        <v>94</v>
      </c>
      <c r="I2862">
        <v>93</v>
      </c>
      <c r="J2862" t="s">
        <v>136</v>
      </c>
      <c r="K2862" t="s">
        <v>79</v>
      </c>
      <c r="L2862" t="s">
        <v>73</v>
      </c>
      <c r="M2862" t="s">
        <v>353</v>
      </c>
      <c r="N2862" t="s">
        <v>353</v>
      </c>
      <c r="O2862" t="s">
        <v>306</v>
      </c>
      <c r="P2862" t="s">
        <v>83</v>
      </c>
      <c r="Q2862">
        <v>121</v>
      </c>
      <c r="R2862" t="s">
        <v>173</v>
      </c>
      <c r="S2862" t="s">
        <v>1801</v>
      </c>
      <c r="T2862" t="s">
        <v>270</v>
      </c>
    </row>
    <row r="2863" spans="1:20" x14ac:dyDescent="0.3">
      <c r="A2863" t="s">
        <v>20</v>
      </c>
      <c r="B2863" s="1">
        <v>43629</v>
      </c>
      <c r="C2863">
        <v>10</v>
      </c>
      <c r="D2863" t="s">
        <v>62</v>
      </c>
      <c r="E2863" t="s">
        <v>88</v>
      </c>
      <c r="F2863" t="s">
        <v>95</v>
      </c>
      <c r="G2863">
        <v>94</v>
      </c>
      <c r="H2863">
        <v>94</v>
      </c>
      <c r="I2863">
        <v>94</v>
      </c>
      <c r="J2863" t="s">
        <v>73</v>
      </c>
      <c r="K2863" t="s">
        <v>73</v>
      </c>
      <c r="L2863" t="s">
        <v>119</v>
      </c>
      <c r="M2863" t="s">
        <v>306</v>
      </c>
      <c r="N2863" t="s">
        <v>306</v>
      </c>
      <c r="O2863" t="s">
        <v>244</v>
      </c>
      <c r="P2863" t="s">
        <v>70</v>
      </c>
      <c r="Q2863">
        <v>135</v>
      </c>
      <c r="R2863" t="s">
        <v>173</v>
      </c>
      <c r="S2863" t="s">
        <v>1802</v>
      </c>
      <c r="T2863" t="s">
        <v>26</v>
      </c>
    </row>
    <row r="2864" spans="1:20" x14ac:dyDescent="0.3">
      <c r="A2864" t="s">
        <v>20</v>
      </c>
      <c r="B2864" s="1">
        <v>43629</v>
      </c>
      <c r="C2864">
        <v>16</v>
      </c>
      <c r="D2864" t="s">
        <v>205</v>
      </c>
      <c r="E2864" t="s">
        <v>48</v>
      </c>
      <c r="F2864" t="s">
        <v>261</v>
      </c>
      <c r="G2864">
        <v>66</v>
      </c>
      <c r="H2864">
        <v>72</v>
      </c>
      <c r="I2864">
        <v>65</v>
      </c>
      <c r="J2864" t="s">
        <v>345</v>
      </c>
      <c r="K2864" t="s">
        <v>136</v>
      </c>
      <c r="L2864" t="s">
        <v>361</v>
      </c>
      <c r="M2864" t="s">
        <v>311</v>
      </c>
      <c r="N2864" t="s">
        <v>273</v>
      </c>
      <c r="O2864" t="s">
        <v>311</v>
      </c>
      <c r="P2864" t="s">
        <v>24</v>
      </c>
      <c r="Q2864">
        <v>229</v>
      </c>
      <c r="R2864" t="s">
        <v>198</v>
      </c>
      <c r="S2864" t="s">
        <v>1803</v>
      </c>
      <c r="T2864" t="s">
        <v>26</v>
      </c>
    </row>
    <row r="2865" spans="1:20" x14ac:dyDescent="0.3">
      <c r="A2865" t="s">
        <v>20</v>
      </c>
      <c r="B2865" s="1">
        <v>43629</v>
      </c>
      <c r="C2865">
        <v>12</v>
      </c>
      <c r="D2865" t="s">
        <v>229</v>
      </c>
      <c r="E2865" t="s">
        <v>229</v>
      </c>
      <c r="F2865" t="s">
        <v>149</v>
      </c>
      <c r="G2865">
        <v>84</v>
      </c>
      <c r="H2865">
        <v>94</v>
      </c>
      <c r="I2865">
        <v>84</v>
      </c>
      <c r="J2865" t="s">
        <v>88</v>
      </c>
      <c r="K2865" t="s">
        <v>135</v>
      </c>
      <c r="L2865" t="s">
        <v>22</v>
      </c>
      <c r="M2865" t="s">
        <v>433</v>
      </c>
      <c r="N2865" t="s">
        <v>433</v>
      </c>
      <c r="O2865" t="s">
        <v>353</v>
      </c>
      <c r="P2865" t="s">
        <v>138</v>
      </c>
      <c r="Q2865">
        <v>171</v>
      </c>
      <c r="R2865" t="s">
        <v>182</v>
      </c>
      <c r="S2865" t="s">
        <v>1804</v>
      </c>
      <c r="T2865" t="s">
        <v>26</v>
      </c>
    </row>
    <row r="2866" spans="1:20" x14ac:dyDescent="0.3">
      <c r="A2866" t="s">
        <v>20</v>
      </c>
      <c r="B2866" s="1">
        <v>43629</v>
      </c>
      <c r="C2866">
        <v>14</v>
      </c>
      <c r="D2866" t="s">
        <v>256</v>
      </c>
      <c r="E2866" t="s">
        <v>385</v>
      </c>
      <c r="F2866" t="s">
        <v>135</v>
      </c>
      <c r="G2866">
        <v>75</v>
      </c>
      <c r="H2866">
        <v>92</v>
      </c>
      <c r="I2866">
        <v>75</v>
      </c>
      <c r="J2866" t="s">
        <v>64</v>
      </c>
      <c r="K2866" t="s">
        <v>107</v>
      </c>
      <c r="L2866" t="s">
        <v>64</v>
      </c>
      <c r="M2866" t="s">
        <v>422</v>
      </c>
      <c r="N2866" t="s">
        <v>493</v>
      </c>
      <c r="O2866" t="s">
        <v>422</v>
      </c>
      <c r="P2866" t="s">
        <v>173</v>
      </c>
      <c r="Q2866">
        <v>180</v>
      </c>
      <c r="R2866" t="s">
        <v>280</v>
      </c>
      <c r="S2866" t="s">
        <v>1805</v>
      </c>
      <c r="T2866" t="s">
        <v>237</v>
      </c>
    </row>
    <row r="2867" spans="1:20" x14ac:dyDescent="0.3">
      <c r="A2867" t="s">
        <v>20</v>
      </c>
      <c r="B2867" s="1">
        <v>43629</v>
      </c>
      <c r="C2867">
        <v>15</v>
      </c>
      <c r="D2867" t="s">
        <v>250</v>
      </c>
      <c r="E2867" t="s">
        <v>250</v>
      </c>
      <c r="F2867" t="s">
        <v>281</v>
      </c>
      <c r="G2867">
        <v>72</v>
      </c>
      <c r="H2867">
        <v>78</v>
      </c>
      <c r="I2867">
        <v>69</v>
      </c>
      <c r="J2867" t="s">
        <v>109</v>
      </c>
      <c r="K2867" t="s">
        <v>95</v>
      </c>
      <c r="L2867" t="s">
        <v>100</v>
      </c>
      <c r="M2867" t="s">
        <v>273</v>
      </c>
      <c r="N2867" t="s">
        <v>422</v>
      </c>
      <c r="O2867" t="s">
        <v>273</v>
      </c>
      <c r="P2867" t="s">
        <v>176</v>
      </c>
      <c r="Q2867">
        <v>221</v>
      </c>
      <c r="R2867" t="s">
        <v>403</v>
      </c>
      <c r="S2867" t="s">
        <v>249</v>
      </c>
      <c r="T2867" t="s">
        <v>26</v>
      </c>
    </row>
    <row r="2868" spans="1:20" x14ac:dyDescent="0.3">
      <c r="A2868" t="s">
        <v>20</v>
      </c>
      <c r="B2868" s="1">
        <v>43629</v>
      </c>
      <c r="C2868">
        <v>13</v>
      </c>
      <c r="D2868" t="s">
        <v>236</v>
      </c>
      <c r="E2868" t="s">
        <v>302</v>
      </c>
      <c r="F2868" t="s">
        <v>236</v>
      </c>
      <c r="G2868">
        <v>87</v>
      </c>
      <c r="H2868">
        <v>87</v>
      </c>
      <c r="I2868">
        <v>81</v>
      </c>
      <c r="J2868" t="s">
        <v>58</v>
      </c>
      <c r="K2868" t="s">
        <v>88</v>
      </c>
      <c r="L2868" t="s">
        <v>63</v>
      </c>
      <c r="M2868" t="s">
        <v>450</v>
      </c>
      <c r="N2868" t="s">
        <v>444</v>
      </c>
      <c r="O2868" t="s">
        <v>433</v>
      </c>
      <c r="P2868" t="s">
        <v>83</v>
      </c>
      <c r="Q2868">
        <v>160</v>
      </c>
      <c r="R2868" t="s">
        <v>170</v>
      </c>
      <c r="S2868" t="s">
        <v>1806</v>
      </c>
      <c r="T2868" t="s">
        <v>270</v>
      </c>
    </row>
    <row r="2869" spans="1:20" x14ac:dyDescent="0.3">
      <c r="A2869" t="s">
        <v>20</v>
      </c>
      <c r="B2869" s="1">
        <v>43629</v>
      </c>
      <c r="C2869">
        <v>19</v>
      </c>
      <c r="D2869" t="s">
        <v>250</v>
      </c>
      <c r="E2869" t="s">
        <v>335</v>
      </c>
      <c r="F2869" t="s">
        <v>250</v>
      </c>
      <c r="G2869">
        <v>68</v>
      </c>
      <c r="H2869">
        <v>73</v>
      </c>
      <c r="I2869">
        <v>67</v>
      </c>
      <c r="J2869" t="s">
        <v>36</v>
      </c>
      <c r="K2869" t="s">
        <v>22</v>
      </c>
      <c r="L2869" t="s">
        <v>36</v>
      </c>
      <c r="M2869" t="s">
        <v>254</v>
      </c>
      <c r="N2869" t="s">
        <v>137</v>
      </c>
      <c r="O2869" t="s">
        <v>231</v>
      </c>
      <c r="P2869" t="s">
        <v>182</v>
      </c>
      <c r="Q2869">
        <v>232</v>
      </c>
      <c r="R2869" t="s">
        <v>225</v>
      </c>
      <c r="S2869" t="s">
        <v>1807</v>
      </c>
      <c r="T2869" t="s">
        <v>26</v>
      </c>
    </row>
    <row r="2870" spans="1:20" x14ac:dyDescent="0.3">
      <c r="A2870" t="s">
        <v>20</v>
      </c>
      <c r="B2870" s="1">
        <v>43629</v>
      </c>
      <c r="C2870">
        <v>18</v>
      </c>
      <c r="D2870" t="s">
        <v>27</v>
      </c>
      <c r="E2870" t="s">
        <v>392</v>
      </c>
      <c r="F2870" t="s">
        <v>27</v>
      </c>
      <c r="G2870">
        <v>68</v>
      </c>
      <c r="H2870">
        <v>70</v>
      </c>
      <c r="I2870">
        <v>65</v>
      </c>
      <c r="J2870" t="s">
        <v>100</v>
      </c>
      <c r="K2870" t="s">
        <v>136</v>
      </c>
      <c r="L2870" t="s">
        <v>100</v>
      </c>
      <c r="M2870" t="s">
        <v>137</v>
      </c>
      <c r="N2870" t="s">
        <v>122</v>
      </c>
      <c r="O2870" t="s">
        <v>137</v>
      </c>
      <c r="P2870" t="s">
        <v>92</v>
      </c>
      <c r="Q2870">
        <v>251</v>
      </c>
      <c r="R2870" t="s">
        <v>234</v>
      </c>
      <c r="S2870" t="s">
        <v>1808</v>
      </c>
      <c r="T2870" t="s">
        <v>26</v>
      </c>
    </row>
    <row r="2871" spans="1:20" x14ac:dyDescent="0.3">
      <c r="A2871" t="s">
        <v>20</v>
      </c>
      <c r="B2871" s="1">
        <v>43629</v>
      </c>
      <c r="C2871">
        <v>17</v>
      </c>
      <c r="D2871" t="s">
        <v>21</v>
      </c>
      <c r="E2871" t="s">
        <v>220</v>
      </c>
      <c r="F2871" t="s">
        <v>200</v>
      </c>
      <c r="G2871">
        <v>67</v>
      </c>
      <c r="H2871">
        <v>70</v>
      </c>
      <c r="I2871">
        <v>64</v>
      </c>
      <c r="J2871" t="s">
        <v>28</v>
      </c>
      <c r="K2871" t="s">
        <v>22</v>
      </c>
      <c r="L2871" t="s">
        <v>361</v>
      </c>
      <c r="M2871" t="s">
        <v>122</v>
      </c>
      <c r="N2871" t="s">
        <v>311</v>
      </c>
      <c r="O2871" t="s">
        <v>122</v>
      </c>
      <c r="P2871" t="s">
        <v>173</v>
      </c>
      <c r="Q2871">
        <v>214</v>
      </c>
      <c r="R2871" t="s">
        <v>287</v>
      </c>
      <c r="S2871" t="s">
        <v>1809</v>
      </c>
      <c r="T2871" t="s">
        <v>26</v>
      </c>
    </row>
    <row r="2872" spans="1:20" x14ac:dyDescent="0.3">
      <c r="A2872" t="s">
        <v>20</v>
      </c>
      <c r="B2872" s="1">
        <v>43629</v>
      </c>
      <c r="C2872">
        <v>23</v>
      </c>
      <c r="D2872" t="s">
        <v>71</v>
      </c>
      <c r="E2872" t="s">
        <v>149</v>
      </c>
      <c r="F2872" t="s">
        <v>88</v>
      </c>
      <c r="G2872">
        <v>93</v>
      </c>
      <c r="H2872">
        <v>93</v>
      </c>
      <c r="I2872">
        <v>92</v>
      </c>
      <c r="J2872" t="s">
        <v>80</v>
      </c>
      <c r="K2872" t="s">
        <v>87</v>
      </c>
      <c r="L2872" t="s">
        <v>119</v>
      </c>
      <c r="M2872" t="s">
        <v>245</v>
      </c>
      <c r="N2872" t="s">
        <v>245</v>
      </c>
      <c r="O2872" t="s">
        <v>141</v>
      </c>
      <c r="P2872" t="s">
        <v>111</v>
      </c>
      <c r="Q2872">
        <v>180</v>
      </c>
      <c r="R2872" t="s">
        <v>124</v>
      </c>
      <c r="S2872" t="e" vm="29">
        <f>_FV(-2,"49")</f>
        <v>#VALUE!</v>
      </c>
      <c r="T2872" t="s">
        <v>26</v>
      </c>
    </row>
    <row r="2873" spans="1:20" x14ac:dyDescent="0.3">
      <c r="A2873" t="s">
        <v>20</v>
      </c>
      <c r="B2873" s="1">
        <v>43629</v>
      </c>
      <c r="C2873">
        <v>20</v>
      </c>
      <c r="D2873" t="s">
        <v>385</v>
      </c>
      <c r="E2873" t="s">
        <v>27</v>
      </c>
      <c r="F2873" t="s">
        <v>385</v>
      </c>
      <c r="G2873">
        <v>73</v>
      </c>
      <c r="H2873">
        <v>74</v>
      </c>
      <c r="I2873">
        <v>64</v>
      </c>
      <c r="J2873" t="s">
        <v>81</v>
      </c>
      <c r="K2873" t="s">
        <v>109</v>
      </c>
      <c r="L2873" t="s">
        <v>377</v>
      </c>
      <c r="M2873" t="s">
        <v>82</v>
      </c>
      <c r="N2873" t="s">
        <v>123</v>
      </c>
      <c r="O2873" t="s">
        <v>254</v>
      </c>
      <c r="P2873" t="s">
        <v>101</v>
      </c>
      <c r="Q2873">
        <v>237</v>
      </c>
      <c r="R2873" t="s">
        <v>230</v>
      </c>
      <c r="S2873" t="s">
        <v>1810</v>
      </c>
      <c r="T2873" t="s">
        <v>26</v>
      </c>
    </row>
    <row r="2874" spans="1:20" x14ac:dyDescent="0.3">
      <c r="A2874" t="s">
        <v>20</v>
      </c>
      <c r="B2874" s="1">
        <v>43629</v>
      </c>
      <c r="C2874">
        <v>22</v>
      </c>
      <c r="D2874" t="s">
        <v>118</v>
      </c>
      <c r="E2874" t="s">
        <v>121</v>
      </c>
      <c r="F2874" t="s">
        <v>88</v>
      </c>
      <c r="G2874">
        <v>92</v>
      </c>
      <c r="H2874">
        <v>92</v>
      </c>
      <c r="I2874">
        <v>89</v>
      </c>
      <c r="J2874" t="s">
        <v>119</v>
      </c>
      <c r="K2874" t="s">
        <v>65</v>
      </c>
      <c r="L2874" t="s">
        <v>100</v>
      </c>
      <c r="M2874" t="s">
        <v>188</v>
      </c>
      <c r="N2874" t="s">
        <v>188</v>
      </c>
      <c r="O2874" t="s">
        <v>209</v>
      </c>
      <c r="P2874" t="s">
        <v>67</v>
      </c>
      <c r="Q2874">
        <v>53</v>
      </c>
      <c r="R2874" t="s">
        <v>179</v>
      </c>
      <c r="S2874" t="s">
        <v>1811</v>
      </c>
      <c r="T2874" t="s">
        <v>26</v>
      </c>
    </row>
    <row r="2875" spans="1:20" x14ac:dyDescent="0.3">
      <c r="A2875" t="s">
        <v>20</v>
      </c>
      <c r="B2875" s="1">
        <v>43629</v>
      </c>
      <c r="C2875">
        <v>21</v>
      </c>
      <c r="D2875" t="s">
        <v>148</v>
      </c>
      <c r="E2875" t="s">
        <v>385</v>
      </c>
      <c r="F2875" t="s">
        <v>148</v>
      </c>
      <c r="G2875">
        <v>89</v>
      </c>
      <c r="H2875">
        <v>89</v>
      </c>
      <c r="I2875">
        <v>73</v>
      </c>
      <c r="J2875" t="s">
        <v>99</v>
      </c>
      <c r="K2875" t="s">
        <v>119</v>
      </c>
      <c r="L2875" t="s">
        <v>396</v>
      </c>
      <c r="M2875" t="s">
        <v>209</v>
      </c>
      <c r="N2875" t="s">
        <v>122</v>
      </c>
      <c r="O2875" t="s">
        <v>82</v>
      </c>
      <c r="P2875" t="s">
        <v>60</v>
      </c>
      <c r="Q2875">
        <v>347</v>
      </c>
      <c r="R2875" t="s">
        <v>1732</v>
      </c>
      <c r="S2875" t="s">
        <v>1812</v>
      </c>
      <c r="T2875" t="s">
        <v>138</v>
      </c>
    </row>
    <row r="2876" spans="1:20" x14ac:dyDescent="0.3">
      <c r="A2876" t="s">
        <v>20</v>
      </c>
      <c r="B2876" s="1">
        <v>43630</v>
      </c>
      <c r="C2876">
        <v>2</v>
      </c>
      <c r="D2876" t="s">
        <v>108</v>
      </c>
      <c r="E2876" t="s">
        <v>108</v>
      </c>
      <c r="F2876" t="s">
        <v>149</v>
      </c>
      <c r="G2876">
        <v>92</v>
      </c>
      <c r="H2876">
        <v>93</v>
      </c>
      <c r="I2876">
        <v>92</v>
      </c>
      <c r="J2876" t="s">
        <v>22</v>
      </c>
      <c r="K2876" t="s">
        <v>58</v>
      </c>
      <c r="L2876" t="s">
        <v>22</v>
      </c>
      <c r="M2876" t="s">
        <v>444</v>
      </c>
      <c r="N2876" t="s">
        <v>431</v>
      </c>
      <c r="O2876" t="s">
        <v>433</v>
      </c>
      <c r="P2876" t="s">
        <v>268</v>
      </c>
      <c r="Q2876">
        <v>247</v>
      </c>
      <c r="R2876" t="s">
        <v>237</v>
      </c>
      <c r="S2876" t="e" vm="24">
        <f>_FV(-2,"02")</f>
        <v>#VALUE!</v>
      </c>
      <c r="T2876" t="s">
        <v>270</v>
      </c>
    </row>
    <row r="2877" spans="1:20" x14ac:dyDescent="0.3">
      <c r="A2877" t="s">
        <v>20</v>
      </c>
      <c r="B2877" s="1">
        <v>43630</v>
      </c>
      <c r="C2877">
        <v>1</v>
      </c>
      <c r="D2877" t="s">
        <v>107</v>
      </c>
      <c r="E2877" t="s">
        <v>107</v>
      </c>
      <c r="F2877" t="s">
        <v>71</v>
      </c>
      <c r="G2877">
        <v>93</v>
      </c>
      <c r="H2877">
        <v>93</v>
      </c>
      <c r="I2877">
        <v>93</v>
      </c>
      <c r="J2877" t="s">
        <v>79</v>
      </c>
      <c r="K2877" t="s">
        <v>79</v>
      </c>
      <c r="L2877" t="s">
        <v>63</v>
      </c>
      <c r="M2877" t="s">
        <v>433</v>
      </c>
      <c r="N2877" t="s">
        <v>433</v>
      </c>
      <c r="O2877" t="s">
        <v>282</v>
      </c>
      <c r="P2877" t="s">
        <v>1270</v>
      </c>
      <c r="Q2877">
        <v>167</v>
      </c>
      <c r="R2877" t="s">
        <v>124</v>
      </c>
      <c r="S2877" t="e" vm="1">
        <f>_FV(-2,"32")</f>
        <v>#VALUE!</v>
      </c>
      <c r="T2877" t="s">
        <v>26</v>
      </c>
    </row>
    <row r="2878" spans="1:20" x14ac:dyDescent="0.3">
      <c r="A2878" t="s">
        <v>20</v>
      </c>
      <c r="B2878" s="1">
        <v>43630</v>
      </c>
      <c r="C2878">
        <v>0</v>
      </c>
      <c r="D2878" t="s">
        <v>135</v>
      </c>
      <c r="E2878" t="s">
        <v>149</v>
      </c>
      <c r="F2878" t="s">
        <v>121</v>
      </c>
      <c r="G2878">
        <v>93</v>
      </c>
      <c r="H2878">
        <v>93</v>
      </c>
      <c r="I2878">
        <v>92</v>
      </c>
      <c r="J2878" t="s">
        <v>87</v>
      </c>
      <c r="K2878" t="s">
        <v>136</v>
      </c>
      <c r="L2878" t="s">
        <v>109</v>
      </c>
      <c r="M2878" t="s">
        <v>282</v>
      </c>
      <c r="N2878" t="s">
        <v>282</v>
      </c>
      <c r="O2878" t="s">
        <v>245</v>
      </c>
      <c r="P2878" t="s">
        <v>178</v>
      </c>
      <c r="Q2878">
        <v>37</v>
      </c>
      <c r="R2878" t="s">
        <v>124</v>
      </c>
      <c r="S2878" t="e" vm="16">
        <f>_FV(-2,"39")</f>
        <v>#VALUE!</v>
      </c>
      <c r="T2878" t="s">
        <v>26</v>
      </c>
    </row>
    <row r="2879" spans="1:20" x14ac:dyDescent="0.3">
      <c r="A2879" t="s">
        <v>20</v>
      </c>
      <c r="B2879" s="1">
        <v>43630</v>
      </c>
      <c r="C2879">
        <v>3</v>
      </c>
      <c r="D2879" t="s">
        <v>148</v>
      </c>
      <c r="E2879" t="s">
        <v>156</v>
      </c>
      <c r="F2879" t="s">
        <v>118</v>
      </c>
      <c r="G2879">
        <v>91</v>
      </c>
      <c r="H2879">
        <v>92</v>
      </c>
      <c r="I2879">
        <v>91</v>
      </c>
      <c r="J2879" t="s">
        <v>119</v>
      </c>
      <c r="K2879" t="s">
        <v>95</v>
      </c>
      <c r="L2879" t="s">
        <v>64</v>
      </c>
      <c r="M2879" t="s">
        <v>431</v>
      </c>
      <c r="N2879" t="s">
        <v>613</v>
      </c>
      <c r="O2879" t="s">
        <v>444</v>
      </c>
      <c r="P2879" t="s">
        <v>111</v>
      </c>
      <c r="Q2879">
        <v>134</v>
      </c>
      <c r="R2879" t="s">
        <v>305</v>
      </c>
      <c r="S2879" t="e" vm="31">
        <f>_FV(-1,"71")</f>
        <v>#VALUE!</v>
      </c>
      <c r="T2879" t="s">
        <v>76</v>
      </c>
    </row>
    <row r="2880" spans="1:20" x14ac:dyDescent="0.3">
      <c r="A2880" t="s">
        <v>20</v>
      </c>
      <c r="B2880" s="1">
        <v>43630</v>
      </c>
      <c r="C2880">
        <v>8</v>
      </c>
      <c r="D2880" t="s">
        <v>88</v>
      </c>
      <c r="E2880" t="s">
        <v>118</v>
      </c>
      <c r="F2880" t="s">
        <v>88</v>
      </c>
      <c r="G2880">
        <v>94</v>
      </c>
      <c r="H2880">
        <v>94</v>
      </c>
      <c r="I2880">
        <v>94</v>
      </c>
      <c r="J2880" t="s">
        <v>109</v>
      </c>
      <c r="K2880" t="s">
        <v>80</v>
      </c>
      <c r="L2880" t="s">
        <v>109</v>
      </c>
      <c r="M2880" t="s">
        <v>193</v>
      </c>
      <c r="N2880" t="s">
        <v>244</v>
      </c>
      <c r="O2880" t="s">
        <v>141</v>
      </c>
      <c r="P2880" t="s">
        <v>111</v>
      </c>
      <c r="Q2880">
        <v>89</v>
      </c>
      <c r="R2880" t="s">
        <v>97</v>
      </c>
      <c r="S2880" t="e" vm="61">
        <f>_FV(0,"97")</f>
        <v>#VALUE!</v>
      </c>
      <c r="T2880" t="s">
        <v>26</v>
      </c>
    </row>
    <row r="2881" spans="1:20" x14ac:dyDescent="0.3">
      <c r="A2881" t="s">
        <v>20</v>
      </c>
      <c r="B2881" s="1">
        <v>43630</v>
      </c>
      <c r="C2881">
        <v>4</v>
      </c>
      <c r="D2881" t="s">
        <v>62</v>
      </c>
      <c r="E2881" t="s">
        <v>148</v>
      </c>
      <c r="F2881" t="s">
        <v>58</v>
      </c>
      <c r="G2881">
        <v>93</v>
      </c>
      <c r="H2881">
        <v>93</v>
      </c>
      <c r="I2881">
        <v>91</v>
      </c>
      <c r="J2881" t="s">
        <v>64</v>
      </c>
      <c r="K2881" t="s">
        <v>73</v>
      </c>
      <c r="L2881" t="s">
        <v>81</v>
      </c>
      <c r="M2881" t="s">
        <v>363</v>
      </c>
      <c r="N2881" t="s">
        <v>431</v>
      </c>
      <c r="O2881" t="s">
        <v>363</v>
      </c>
      <c r="P2881" t="s">
        <v>76</v>
      </c>
      <c r="Q2881">
        <v>145</v>
      </c>
      <c r="R2881" t="s">
        <v>77</v>
      </c>
      <c r="S2881" t="e" vm="90">
        <f>_FV(-2,"13")</f>
        <v>#VALUE!</v>
      </c>
      <c r="T2881" t="s">
        <v>26</v>
      </c>
    </row>
    <row r="2882" spans="1:20" x14ac:dyDescent="0.3">
      <c r="A2882" t="s">
        <v>20</v>
      </c>
      <c r="B2882" s="1">
        <v>43630</v>
      </c>
      <c r="C2882">
        <v>7</v>
      </c>
      <c r="D2882" t="s">
        <v>118</v>
      </c>
      <c r="E2882" t="s">
        <v>118</v>
      </c>
      <c r="F2882" t="s">
        <v>95</v>
      </c>
      <c r="G2882">
        <v>94</v>
      </c>
      <c r="H2882">
        <v>94</v>
      </c>
      <c r="I2882">
        <v>94</v>
      </c>
      <c r="J2882" t="s">
        <v>80</v>
      </c>
      <c r="K2882" t="s">
        <v>80</v>
      </c>
      <c r="L2882" t="s">
        <v>119</v>
      </c>
      <c r="M2882" t="s">
        <v>141</v>
      </c>
      <c r="N2882" t="s">
        <v>244</v>
      </c>
      <c r="O2882" t="s">
        <v>141</v>
      </c>
      <c r="P2882" t="s">
        <v>133</v>
      </c>
      <c r="Q2882">
        <v>76</v>
      </c>
      <c r="R2882" t="s">
        <v>97</v>
      </c>
      <c r="S2882" t="e" vm="52">
        <f>_FV(-1,"56")</f>
        <v>#VALUE!</v>
      </c>
      <c r="T2882" t="s">
        <v>26</v>
      </c>
    </row>
    <row r="2883" spans="1:20" x14ac:dyDescent="0.3">
      <c r="A2883" t="s">
        <v>20</v>
      </c>
      <c r="B2883" s="1">
        <v>43630</v>
      </c>
      <c r="C2883">
        <v>6</v>
      </c>
      <c r="D2883" t="s">
        <v>95</v>
      </c>
      <c r="E2883" t="s">
        <v>88</v>
      </c>
      <c r="F2883" t="s">
        <v>95</v>
      </c>
      <c r="G2883">
        <v>94</v>
      </c>
      <c r="H2883">
        <v>94</v>
      </c>
      <c r="I2883">
        <v>93</v>
      </c>
      <c r="J2883" t="s">
        <v>119</v>
      </c>
      <c r="K2883" t="s">
        <v>65</v>
      </c>
      <c r="L2883" t="s">
        <v>119</v>
      </c>
      <c r="M2883" t="s">
        <v>244</v>
      </c>
      <c r="N2883" t="s">
        <v>276</v>
      </c>
      <c r="O2883" t="s">
        <v>244</v>
      </c>
      <c r="P2883" t="s">
        <v>67</v>
      </c>
      <c r="Q2883">
        <v>95</v>
      </c>
      <c r="R2883" t="s">
        <v>115</v>
      </c>
      <c r="S2883" t="e" vm="64">
        <f>_FV(-2,"69")</f>
        <v>#VALUE!</v>
      </c>
      <c r="T2883" t="s">
        <v>26</v>
      </c>
    </row>
    <row r="2884" spans="1:20" x14ac:dyDescent="0.3">
      <c r="A2884" t="s">
        <v>20</v>
      </c>
      <c r="B2884" s="1">
        <v>43630</v>
      </c>
      <c r="C2884">
        <v>5</v>
      </c>
      <c r="D2884" t="s">
        <v>88</v>
      </c>
      <c r="E2884" t="s">
        <v>88</v>
      </c>
      <c r="F2884" t="s">
        <v>58</v>
      </c>
      <c r="G2884">
        <v>93</v>
      </c>
      <c r="H2884">
        <v>93</v>
      </c>
      <c r="I2884">
        <v>93</v>
      </c>
      <c r="J2884" t="s">
        <v>65</v>
      </c>
      <c r="K2884" t="s">
        <v>65</v>
      </c>
      <c r="L2884" t="s">
        <v>28</v>
      </c>
      <c r="M2884" t="s">
        <v>276</v>
      </c>
      <c r="N2884" t="s">
        <v>363</v>
      </c>
      <c r="O2884" t="s">
        <v>276</v>
      </c>
      <c r="P2884" t="s">
        <v>174</v>
      </c>
      <c r="Q2884">
        <v>81</v>
      </c>
      <c r="R2884" t="s">
        <v>105</v>
      </c>
      <c r="S2884" t="e" vm="12">
        <f>_FV(-2,"57")</f>
        <v>#VALUE!</v>
      </c>
      <c r="T2884" t="s">
        <v>26</v>
      </c>
    </row>
    <row r="2885" spans="1:20" x14ac:dyDescent="0.3">
      <c r="A2885" t="s">
        <v>20</v>
      </c>
      <c r="B2885" s="1">
        <v>43630</v>
      </c>
      <c r="C2885">
        <v>11</v>
      </c>
      <c r="D2885" t="s">
        <v>135</v>
      </c>
      <c r="E2885" t="s">
        <v>135</v>
      </c>
      <c r="F2885" t="s">
        <v>58</v>
      </c>
      <c r="G2885">
        <v>93</v>
      </c>
      <c r="H2885">
        <v>94</v>
      </c>
      <c r="I2885">
        <v>93</v>
      </c>
      <c r="J2885" t="s">
        <v>136</v>
      </c>
      <c r="K2885" t="s">
        <v>136</v>
      </c>
      <c r="L2885" t="s">
        <v>119</v>
      </c>
      <c r="M2885" t="s">
        <v>283</v>
      </c>
      <c r="N2885" t="s">
        <v>283</v>
      </c>
      <c r="O2885" t="s">
        <v>330</v>
      </c>
      <c r="P2885" t="s">
        <v>105</v>
      </c>
      <c r="Q2885">
        <v>109</v>
      </c>
      <c r="R2885" t="s">
        <v>92</v>
      </c>
      <c r="S2885" t="s">
        <v>1813</v>
      </c>
      <c r="T2885" t="s">
        <v>26</v>
      </c>
    </row>
    <row r="2886" spans="1:20" x14ac:dyDescent="0.3">
      <c r="A2886" t="s">
        <v>20</v>
      </c>
      <c r="B2886" s="1">
        <v>43630</v>
      </c>
      <c r="C2886">
        <v>17</v>
      </c>
      <c r="D2886" t="s">
        <v>321</v>
      </c>
      <c r="E2886" t="s">
        <v>48</v>
      </c>
      <c r="F2886" t="s">
        <v>333</v>
      </c>
      <c r="G2886">
        <v>85</v>
      </c>
      <c r="H2886">
        <v>85</v>
      </c>
      <c r="I2886">
        <v>65</v>
      </c>
      <c r="J2886" t="s">
        <v>79</v>
      </c>
      <c r="K2886" t="s">
        <v>58</v>
      </c>
      <c r="L2886" t="s">
        <v>361</v>
      </c>
      <c r="M2886" t="s">
        <v>29</v>
      </c>
      <c r="N2886" t="s">
        <v>315</v>
      </c>
      <c r="O2886" t="s">
        <v>29</v>
      </c>
      <c r="P2886" t="s">
        <v>134</v>
      </c>
      <c r="Q2886">
        <v>252</v>
      </c>
      <c r="R2886" t="s">
        <v>428</v>
      </c>
      <c r="S2886" t="s">
        <v>327</v>
      </c>
      <c r="T2886" t="s">
        <v>77</v>
      </c>
    </row>
    <row r="2887" spans="1:20" x14ac:dyDescent="0.3">
      <c r="A2887" t="s">
        <v>20</v>
      </c>
      <c r="B2887" s="1">
        <v>43630</v>
      </c>
      <c r="C2887">
        <v>9</v>
      </c>
      <c r="D2887" t="s">
        <v>58</v>
      </c>
      <c r="E2887" t="s">
        <v>88</v>
      </c>
      <c r="F2887" t="s">
        <v>58</v>
      </c>
      <c r="G2887">
        <v>94</v>
      </c>
      <c r="H2887">
        <v>94</v>
      </c>
      <c r="I2887">
        <v>94</v>
      </c>
      <c r="J2887" t="s">
        <v>119</v>
      </c>
      <c r="K2887" t="s">
        <v>109</v>
      </c>
      <c r="L2887" t="s">
        <v>119</v>
      </c>
      <c r="M2887" t="s">
        <v>315</v>
      </c>
      <c r="N2887" t="s">
        <v>23</v>
      </c>
      <c r="O2887" t="s">
        <v>193</v>
      </c>
      <c r="P2887" t="s">
        <v>115</v>
      </c>
      <c r="Q2887">
        <v>91</v>
      </c>
      <c r="R2887" t="s">
        <v>173</v>
      </c>
      <c r="S2887" t="e" vm="9">
        <f>_FV(-1,"70")</f>
        <v>#VALUE!</v>
      </c>
      <c r="T2887" t="s">
        <v>26</v>
      </c>
    </row>
    <row r="2888" spans="1:20" x14ac:dyDescent="0.3">
      <c r="A2888" t="s">
        <v>20</v>
      </c>
      <c r="B2888" s="1">
        <v>43630</v>
      </c>
      <c r="C2888">
        <v>16</v>
      </c>
      <c r="D2888" t="s">
        <v>48</v>
      </c>
      <c r="E2888" t="s">
        <v>370</v>
      </c>
      <c r="F2888" t="s">
        <v>48</v>
      </c>
      <c r="G2888">
        <v>65</v>
      </c>
      <c r="H2888">
        <v>68</v>
      </c>
      <c r="I2888">
        <v>61</v>
      </c>
      <c r="J2888" t="s">
        <v>49</v>
      </c>
      <c r="K2888" t="s">
        <v>62</v>
      </c>
      <c r="L2888" t="s">
        <v>361</v>
      </c>
      <c r="M2888" t="s">
        <v>315</v>
      </c>
      <c r="N2888" t="s">
        <v>308</v>
      </c>
      <c r="O2888" t="s">
        <v>315</v>
      </c>
      <c r="P2888" t="s">
        <v>176</v>
      </c>
      <c r="Q2888">
        <v>251</v>
      </c>
      <c r="R2888" t="s">
        <v>305</v>
      </c>
      <c r="S2888" t="s">
        <v>1814</v>
      </c>
      <c r="T2888" t="s">
        <v>26</v>
      </c>
    </row>
    <row r="2889" spans="1:20" x14ac:dyDescent="0.3">
      <c r="A2889" t="s">
        <v>20</v>
      </c>
      <c r="B2889" s="1">
        <v>43630</v>
      </c>
      <c r="C2889">
        <v>10</v>
      </c>
      <c r="D2889" t="s">
        <v>58</v>
      </c>
      <c r="E2889" t="s">
        <v>62</v>
      </c>
      <c r="F2889" t="s">
        <v>58</v>
      </c>
      <c r="G2889">
        <v>94</v>
      </c>
      <c r="H2889">
        <v>94</v>
      </c>
      <c r="I2889">
        <v>94</v>
      </c>
      <c r="J2889" t="s">
        <v>119</v>
      </c>
      <c r="K2889" t="s">
        <v>73</v>
      </c>
      <c r="L2889" t="s">
        <v>119</v>
      </c>
      <c r="M2889" t="s">
        <v>330</v>
      </c>
      <c r="N2889" t="s">
        <v>330</v>
      </c>
      <c r="O2889" t="s">
        <v>315</v>
      </c>
      <c r="P2889" t="s">
        <v>83</v>
      </c>
      <c r="Q2889">
        <v>102</v>
      </c>
      <c r="R2889" t="s">
        <v>182</v>
      </c>
      <c r="S2889" t="s">
        <v>1815</v>
      </c>
      <c r="T2889" t="s">
        <v>26</v>
      </c>
    </row>
    <row r="2890" spans="1:20" x14ac:dyDescent="0.3">
      <c r="A2890" t="s">
        <v>20</v>
      </c>
      <c r="B2890" s="1">
        <v>43630</v>
      </c>
      <c r="C2890">
        <v>12</v>
      </c>
      <c r="D2890" t="s">
        <v>279</v>
      </c>
      <c r="E2890" t="s">
        <v>285</v>
      </c>
      <c r="F2890" t="s">
        <v>135</v>
      </c>
      <c r="G2890">
        <v>83</v>
      </c>
      <c r="H2890">
        <v>93</v>
      </c>
      <c r="I2890">
        <v>82</v>
      </c>
      <c r="J2890" t="s">
        <v>136</v>
      </c>
      <c r="K2890" t="s">
        <v>135</v>
      </c>
      <c r="L2890" t="s">
        <v>109</v>
      </c>
      <c r="M2890" t="s">
        <v>407</v>
      </c>
      <c r="N2890" t="s">
        <v>407</v>
      </c>
      <c r="O2890" t="s">
        <v>282</v>
      </c>
      <c r="P2890" t="s">
        <v>138</v>
      </c>
      <c r="Q2890">
        <v>164</v>
      </c>
      <c r="R2890" t="s">
        <v>24</v>
      </c>
      <c r="S2890" t="s">
        <v>1816</v>
      </c>
      <c r="T2890" t="s">
        <v>26</v>
      </c>
    </row>
    <row r="2891" spans="1:20" x14ac:dyDescent="0.3">
      <c r="A2891" t="s">
        <v>20</v>
      </c>
      <c r="B2891" s="1">
        <v>43630</v>
      </c>
      <c r="C2891">
        <v>14</v>
      </c>
      <c r="D2891" t="s">
        <v>342</v>
      </c>
      <c r="E2891" t="s">
        <v>21</v>
      </c>
      <c r="F2891" t="s">
        <v>302</v>
      </c>
      <c r="G2891">
        <v>71</v>
      </c>
      <c r="H2891">
        <v>79</v>
      </c>
      <c r="I2891">
        <v>69</v>
      </c>
      <c r="J2891" t="s">
        <v>136</v>
      </c>
      <c r="K2891" t="s">
        <v>62</v>
      </c>
      <c r="L2891" t="s">
        <v>119</v>
      </c>
      <c r="M2891" t="s">
        <v>407</v>
      </c>
      <c r="N2891" t="s">
        <v>422</v>
      </c>
      <c r="O2891" t="s">
        <v>407</v>
      </c>
      <c r="P2891" t="s">
        <v>134</v>
      </c>
      <c r="Q2891">
        <v>192</v>
      </c>
      <c r="R2891" t="s">
        <v>364</v>
      </c>
      <c r="S2891" t="s">
        <v>1817</v>
      </c>
      <c r="T2891" t="s">
        <v>26</v>
      </c>
    </row>
    <row r="2892" spans="1:20" x14ac:dyDescent="0.3">
      <c r="A2892" t="s">
        <v>20</v>
      </c>
      <c r="B2892" s="1">
        <v>43630</v>
      </c>
      <c r="C2892">
        <v>15</v>
      </c>
      <c r="D2892" t="s">
        <v>201</v>
      </c>
      <c r="E2892" t="s">
        <v>47</v>
      </c>
      <c r="F2892" t="s">
        <v>200</v>
      </c>
      <c r="G2892">
        <v>65</v>
      </c>
      <c r="H2892">
        <v>71</v>
      </c>
      <c r="I2892">
        <v>64</v>
      </c>
      <c r="J2892" t="s">
        <v>99</v>
      </c>
      <c r="K2892" t="s">
        <v>79</v>
      </c>
      <c r="L2892" t="s">
        <v>36</v>
      </c>
      <c r="M2892" t="s">
        <v>308</v>
      </c>
      <c r="N2892" t="s">
        <v>407</v>
      </c>
      <c r="O2892" t="s">
        <v>308</v>
      </c>
      <c r="P2892" t="s">
        <v>134</v>
      </c>
      <c r="Q2892">
        <v>203</v>
      </c>
      <c r="R2892" t="s">
        <v>354</v>
      </c>
      <c r="S2892" t="s">
        <v>1818</v>
      </c>
      <c r="T2892" t="s">
        <v>26</v>
      </c>
    </row>
    <row r="2893" spans="1:20" x14ac:dyDescent="0.3">
      <c r="A2893" t="s">
        <v>20</v>
      </c>
      <c r="B2893" s="1">
        <v>43630</v>
      </c>
      <c r="C2893">
        <v>13</v>
      </c>
      <c r="D2893" t="s">
        <v>57</v>
      </c>
      <c r="E2893" t="s">
        <v>219</v>
      </c>
      <c r="F2893" t="s">
        <v>239</v>
      </c>
      <c r="G2893">
        <v>76</v>
      </c>
      <c r="H2893">
        <v>84</v>
      </c>
      <c r="I2893">
        <v>75</v>
      </c>
      <c r="J2893" t="s">
        <v>136</v>
      </c>
      <c r="K2893" t="s">
        <v>121</v>
      </c>
      <c r="L2893" t="s">
        <v>109</v>
      </c>
      <c r="M2893" t="s">
        <v>433</v>
      </c>
      <c r="N2893" t="s">
        <v>422</v>
      </c>
      <c r="O2893" t="s">
        <v>407</v>
      </c>
      <c r="P2893" t="s">
        <v>124</v>
      </c>
      <c r="Q2893">
        <v>166</v>
      </c>
      <c r="R2893" t="s">
        <v>271</v>
      </c>
      <c r="S2893" t="s">
        <v>1819</v>
      </c>
      <c r="T2893" t="s">
        <v>26</v>
      </c>
    </row>
    <row r="2894" spans="1:20" x14ac:dyDescent="0.3">
      <c r="A2894" t="s">
        <v>20</v>
      </c>
      <c r="B2894" s="1">
        <v>43630</v>
      </c>
      <c r="C2894">
        <v>19</v>
      </c>
      <c r="D2894" t="s">
        <v>204</v>
      </c>
      <c r="E2894" t="s">
        <v>261</v>
      </c>
      <c r="F2894" t="s">
        <v>196</v>
      </c>
      <c r="G2894">
        <v>75</v>
      </c>
      <c r="H2894">
        <v>78</v>
      </c>
      <c r="I2894">
        <v>73</v>
      </c>
      <c r="J2894" t="s">
        <v>109</v>
      </c>
      <c r="K2894" t="s">
        <v>58</v>
      </c>
      <c r="L2894" t="s">
        <v>89</v>
      </c>
      <c r="M2894" t="s">
        <v>232</v>
      </c>
      <c r="N2894" t="s">
        <v>45</v>
      </c>
      <c r="O2894" t="s">
        <v>190</v>
      </c>
      <c r="P2894" t="s">
        <v>83</v>
      </c>
      <c r="Q2894">
        <v>202</v>
      </c>
      <c r="R2894" t="s">
        <v>170</v>
      </c>
      <c r="S2894" t="s">
        <v>1820</v>
      </c>
      <c r="T2894" t="s">
        <v>26</v>
      </c>
    </row>
    <row r="2895" spans="1:20" x14ac:dyDescent="0.3">
      <c r="A2895" t="s">
        <v>20</v>
      </c>
      <c r="B2895" s="1">
        <v>43630</v>
      </c>
      <c r="C2895">
        <v>18</v>
      </c>
      <c r="D2895" t="s">
        <v>196</v>
      </c>
      <c r="E2895" t="s">
        <v>196</v>
      </c>
      <c r="F2895" t="s">
        <v>286</v>
      </c>
      <c r="G2895">
        <v>76</v>
      </c>
      <c r="H2895">
        <v>84</v>
      </c>
      <c r="I2895">
        <v>75</v>
      </c>
      <c r="J2895" t="s">
        <v>28</v>
      </c>
      <c r="K2895" t="s">
        <v>58</v>
      </c>
      <c r="L2895" t="s">
        <v>163</v>
      </c>
      <c r="M2895" t="s">
        <v>45</v>
      </c>
      <c r="N2895" t="s">
        <v>29</v>
      </c>
      <c r="O2895" t="s">
        <v>45</v>
      </c>
      <c r="P2895" t="s">
        <v>124</v>
      </c>
      <c r="Q2895">
        <v>218</v>
      </c>
      <c r="R2895" t="s">
        <v>280</v>
      </c>
      <c r="S2895" t="s">
        <v>366</v>
      </c>
      <c r="T2895" t="s">
        <v>270</v>
      </c>
    </row>
    <row r="2896" spans="1:20" x14ac:dyDescent="0.3">
      <c r="A2896" t="s">
        <v>20</v>
      </c>
      <c r="B2896" s="1">
        <v>43630</v>
      </c>
      <c r="C2896">
        <v>20</v>
      </c>
      <c r="D2896" t="s">
        <v>186</v>
      </c>
      <c r="E2896" t="s">
        <v>247</v>
      </c>
      <c r="F2896" t="s">
        <v>256</v>
      </c>
      <c r="G2896">
        <v>77</v>
      </c>
      <c r="H2896">
        <v>77</v>
      </c>
      <c r="I2896">
        <v>73</v>
      </c>
      <c r="J2896" t="s">
        <v>87</v>
      </c>
      <c r="K2896" t="s">
        <v>62</v>
      </c>
      <c r="L2896" t="s">
        <v>28</v>
      </c>
      <c r="M2896" t="s">
        <v>254</v>
      </c>
      <c r="N2896" t="s">
        <v>254</v>
      </c>
      <c r="O2896" t="s">
        <v>232</v>
      </c>
      <c r="P2896" t="s">
        <v>268</v>
      </c>
      <c r="Q2896">
        <v>184</v>
      </c>
      <c r="R2896" t="s">
        <v>147</v>
      </c>
      <c r="S2896" t="s">
        <v>1821</v>
      </c>
      <c r="T2896" t="s">
        <v>26</v>
      </c>
    </row>
    <row r="2897" spans="1:20" x14ac:dyDescent="0.3">
      <c r="A2897" t="s">
        <v>20</v>
      </c>
      <c r="B2897" s="1">
        <v>43630</v>
      </c>
      <c r="C2897">
        <v>23</v>
      </c>
      <c r="D2897" t="s">
        <v>95</v>
      </c>
      <c r="E2897" t="s">
        <v>95</v>
      </c>
      <c r="F2897" t="s">
        <v>79</v>
      </c>
      <c r="G2897">
        <v>94</v>
      </c>
      <c r="H2897">
        <v>94</v>
      </c>
      <c r="I2897">
        <v>94</v>
      </c>
      <c r="J2897" t="s">
        <v>65</v>
      </c>
      <c r="K2897" t="s">
        <v>65</v>
      </c>
      <c r="L2897" t="s">
        <v>64</v>
      </c>
      <c r="M2897" t="s">
        <v>330</v>
      </c>
      <c r="N2897" t="s">
        <v>330</v>
      </c>
      <c r="O2897" t="s">
        <v>122</v>
      </c>
      <c r="P2897" t="s">
        <v>473</v>
      </c>
      <c r="Q2897">
        <v>350</v>
      </c>
      <c r="R2897" t="s">
        <v>173</v>
      </c>
      <c r="S2897" t="e" vm="71">
        <f>_FV(-1,"79")</f>
        <v>#VALUE!</v>
      </c>
      <c r="T2897" t="s">
        <v>26</v>
      </c>
    </row>
    <row r="2898" spans="1:20" x14ac:dyDescent="0.3">
      <c r="A2898" t="s">
        <v>20</v>
      </c>
      <c r="B2898" s="1">
        <v>43630</v>
      </c>
      <c r="C2898">
        <v>21</v>
      </c>
      <c r="D2898" t="s">
        <v>58</v>
      </c>
      <c r="E2898" t="s">
        <v>385</v>
      </c>
      <c r="F2898" t="s">
        <v>119</v>
      </c>
      <c r="G2898">
        <v>94</v>
      </c>
      <c r="H2898">
        <v>94</v>
      </c>
      <c r="I2898">
        <v>76</v>
      </c>
      <c r="J2898" t="s">
        <v>64</v>
      </c>
      <c r="K2898" t="s">
        <v>136</v>
      </c>
      <c r="L2898" t="s">
        <v>373</v>
      </c>
      <c r="M2898" t="s">
        <v>96</v>
      </c>
      <c r="N2898" t="s">
        <v>328</v>
      </c>
      <c r="O2898" t="s">
        <v>254</v>
      </c>
      <c r="P2898" t="s">
        <v>105</v>
      </c>
      <c r="Q2898">
        <v>249</v>
      </c>
      <c r="R2898" t="s">
        <v>1822</v>
      </c>
      <c r="S2898" t="s">
        <v>1823</v>
      </c>
      <c r="T2898" t="s">
        <v>1824</v>
      </c>
    </row>
    <row r="2899" spans="1:20" x14ac:dyDescent="0.3">
      <c r="A2899" t="s">
        <v>20</v>
      </c>
      <c r="B2899" s="1">
        <v>43630</v>
      </c>
      <c r="C2899">
        <v>22</v>
      </c>
      <c r="D2899" t="s">
        <v>79</v>
      </c>
      <c r="E2899" t="s">
        <v>58</v>
      </c>
      <c r="F2899" t="s">
        <v>136</v>
      </c>
      <c r="G2899">
        <v>94</v>
      </c>
      <c r="H2899">
        <v>94</v>
      </c>
      <c r="I2899">
        <v>94</v>
      </c>
      <c r="J2899" t="s">
        <v>64</v>
      </c>
      <c r="K2899" t="s">
        <v>119</v>
      </c>
      <c r="L2899" t="s">
        <v>81</v>
      </c>
      <c r="M2899" t="s">
        <v>122</v>
      </c>
      <c r="N2899" t="s">
        <v>141</v>
      </c>
      <c r="O2899" t="s">
        <v>96</v>
      </c>
      <c r="P2899" t="s">
        <v>70</v>
      </c>
      <c r="Q2899">
        <v>131</v>
      </c>
      <c r="R2899" t="s">
        <v>86</v>
      </c>
      <c r="S2899" s="2">
        <v>3430</v>
      </c>
      <c r="T2899" t="s">
        <v>26</v>
      </c>
    </row>
    <row r="2900" spans="1:20" x14ac:dyDescent="0.3">
      <c r="A2900" t="s">
        <v>20</v>
      </c>
      <c r="B2900" s="1">
        <v>43631</v>
      </c>
      <c r="C2900">
        <v>20</v>
      </c>
      <c r="D2900" t="s">
        <v>108</v>
      </c>
      <c r="E2900" t="s">
        <v>108</v>
      </c>
      <c r="F2900" t="s">
        <v>58</v>
      </c>
      <c r="G2900">
        <v>90</v>
      </c>
      <c r="H2900">
        <v>93</v>
      </c>
      <c r="I2900">
        <v>90</v>
      </c>
      <c r="J2900" t="s">
        <v>80</v>
      </c>
      <c r="K2900" t="s">
        <v>80</v>
      </c>
      <c r="L2900" t="s">
        <v>28</v>
      </c>
      <c r="M2900" t="s">
        <v>123</v>
      </c>
      <c r="N2900" t="s">
        <v>209</v>
      </c>
      <c r="O2900" t="s">
        <v>123</v>
      </c>
      <c r="P2900" t="s">
        <v>83</v>
      </c>
      <c r="Q2900">
        <v>227</v>
      </c>
      <c r="R2900" t="s">
        <v>182</v>
      </c>
      <c r="S2900" t="s">
        <v>1825</v>
      </c>
      <c r="T2900" t="s">
        <v>26</v>
      </c>
    </row>
    <row r="2901" spans="1:20" x14ac:dyDescent="0.3">
      <c r="A2901" t="s">
        <v>20</v>
      </c>
      <c r="B2901" s="1">
        <v>43631</v>
      </c>
      <c r="C2901">
        <v>18</v>
      </c>
      <c r="D2901" t="s">
        <v>65</v>
      </c>
      <c r="E2901" t="s">
        <v>250</v>
      </c>
      <c r="F2901" t="s">
        <v>65</v>
      </c>
      <c r="G2901">
        <v>92</v>
      </c>
      <c r="H2901">
        <v>92</v>
      </c>
      <c r="I2901">
        <v>70</v>
      </c>
      <c r="J2901" t="s">
        <v>35</v>
      </c>
      <c r="K2901" t="s">
        <v>80</v>
      </c>
      <c r="L2901" t="s">
        <v>383</v>
      </c>
      <c r="M2901" t="s">
        <v>315</v>
      </c>
      <c r="N2901" t="s">
        <v>311</v>
      </c>
      <c r="O2901" t="s">
        <v>91</v>
      </c>
      <c r="P2901" t="s">
        <v>170</v>
      </c>
      <c r="Q2901">
        <v>267</v>
      </c>
      <c r="R2901" t="s">
        <v>704</v>
      </c>
      <c r="S2901" t="s">
        <v>1826</v>
      </c>
      <c r="T2901" t="s">
        <v>1395</v>
      </c>
    </row>
    <row r="2902" spans="1:20" x14ac:dyDescent="0.3">
      <c r="A2902" t="s">
        <v>20</v>
      </c>
      <c r="B2902" s="1">
        <v>43631</v>
      </c>
      <c r="C2902">
        <v>17</v>
      </c>
      <c r="D2902" t="s">
        <v>250</v>
      </c>
      <c r="E2902" t="s">
        <v>243</v>
      </c>
      <c r="F2902" t="s">
        <v>202</v>
      </c>
      <c r="G2902">
        <v>73</v>
      </c>
      <c r="H2902">
        <v>86</v>
      </c>
      <c r="I2902">
        <v>71</v>
      </c>
      <c r="J2902" t="s">
        <v>80</v>
      </c>
      <c r="K2902" t="s">
        <v>114</v>
      </c>
      <c r="L2902" t="s">
        <v>99</v>
      </c>
      <c r="M2902" t="s">
        <v>315</v>
      </c>
      <c r="N2902" t="s">
        <v>329</v>
      </c>
      <c r="O2902" t="s">
        <v>244</v>
      </c>
      <c r="P2902" t="s">
        <v>183</v>
      </c>
      <c r="Q2902">
        <v>190</v>
      </c>
      <c r="R2902" t="s">
        <v>160</v>
      </c>
      <c r="S2902" t="s">
        <v>1827</v>
      </c>
      <c r="T2902" t="s">
        <v>26</v>
      </c>
    </row>
    <row r="2903" spans="1:20" x14ac:dyDescent="0.3">
      <c r="A2903" t="s">
        <v>20</v>
      </c>
      <c r="B2903" s="1">
        <v>43631</v>
      </c>
      <c r="C2903">
        <v>16</v>
      </c>
      <c r="D2903" t="s">
        <v>195</v>
      </c>
      <c r="E2903" t="s">
        <v>195</v>
      </c>
      <c r="F2903" t="s">
        <v>107</v>
      </c>
      <c r="G2903">
        <v>86</v>
      </c>
      <c r="H2903">
        <v>93</v>
      </c>
      <c r="I2903">
        <v>85</v>
      </c>
      <c r="J2903" t="s">
        <v>148</v>
      </c>
      <c r="K2903" t="s">
        <v>135</v>
      </c>
      <c r="L2903" t="s">
        <v>22</v>
      </c>
      <c r="M2903" t="s">
        <v>329</v>
      </c>
      <c r="N2903" t="s">
        <v>386</v>
      </c>
      <c r="O2903" t="s">
        <v>329</v>
      </c>
      <c r="P2903" t="s">
        <v>101</v>
      </c>
      <c r="Q2903">
        <v>181</v>
      </c>
      <c r="R2903" t="s">
        <v>364</v>
      </c>
      <c r="S2903" t="s">
        <v>1828</v>
      </c>
      <c r="T2903" t="s">
        <v>26</v>
      </c>
    </row>
    <row r="2904" spans="1:20" x14ac:dyDescent="0.3">
      <c r="A2904" t="s">
        <v>20</v>
      </c>
      <c r="B2904" s="1">
        <v>43631</v>
      </c>
      <c r="C2904">
        <v>12</v>
      </c>
      <c r="D2904" t="s">
        <v>121</v>
      </c>
      <c r="E2904" t="s">
        <v>272</v>
      </c>
      <c r="F2904" t="s">
        <v>95</v>
      </c>
      <c r="G2904">
        <v>92</v>
      </c>
      <c r="H2904">
        <v>94</v>
      </c>
      <c r="I2904">
        <v>91</v>
      </c>
      <c r="J2904" t="s">
        <v>73</v>
      </c>
      <c r="K2904" t="s">
        <v>62</v>
      </c>
      <c r="L2904" t="s">
        <v>65</v>
      </c>
      <c r="M2904" t="s">
        <v>363</v>
      </c>
      <c r="N2904" t="s">
        <v>363</v>
      </c>
      <c r="O2904" t="s">
        <v>308</v>
      </c>
      <c r="P2904" t="s">
        <v>138</v>
      </c>
      <c r="Q2904">
        <v>111</v>
      </c>
      <c r="R2904" t="s">
        <v>54</v>
      </c>
      <c r="S2904" t="s">
        <v>1829</v>
      </c>
      <c r="T2904" t="s">
        <v>26</v>
      </c>
    </row>
    <row r="2905" spans="1:20" x14ac:dyDescent="0.3">
      <c r="A2905" t="s">
        <v>20</v>
      </c>
      <c r="B2905" s="1">
        <v>43631</v>
      </c>
      <c r="C2905">
        <v>22</v>
      </c>
      <c r="D2905" t="s">
        <v>187</v>
      </c>
      <c r="E2905" t="s">
        <v>236</v>
      </c>
      <c r="F2905" t="s">
        <v>233</v>
      </c>
      <c r="G2905">
        <v>83</v>
      </c>
      <c r="H2905">
        <v>83</v>
      </c>
      <c r="I2905">
        <v>81</v>
      </c>
      <c r="J2905" t="s">
        <v>119</v>
      </c>
      <c r="K2905" t="s">
        <v>119</v>
      </c>
      <c r="L2905" t="s">
        <v>99</v>
      </c>
      <c r="M2905" t="s">
        <v>141</v>
      </c>
      <c r="N2905" t="s">
        <v>141</v>
      </c>
      <c r="O2905" t="s">
        <v>123</v>
      </c>
      <c r="P2905" t="s">
        <v>92</v>
      </c>
      <c r="Q2905">
        <v>215</v>
      </c>
      <c r="R2905" t="s">
        <v>350</v>
      </c>
      <c r="S2905" t="s">
        <v>1830</v>
      </c>
      <c r="T2905" t="s">
        <v>26</v>
      </c>
    </row>
    <row r="2906" spans="1:20" x14ac:dyDescent="0.3">
      <c r="A2906" t="s">
        <v>20</v>
      </c>
      <c r="B2906" s="1">
        <v>43631</v>
      </c>
      <c r="C2906">
        <v>23</v>
      </c>
      <c r="D2906" t="s">
        <v>236</v>
      </c>
      <c r="E2906" t="s">
        <v>236</v>
      </c>
      <c r="F2906" t="s">
        <v>187</v>
      </c>
      <c r="G2906">
        <v>79</v>
      </c>
      <c r="H2906">
        <v>83</v>
      </c>
      <c r="I2906">
        <v>79</v>
      </c>
      <c r="J2906" t="s">
        <v>89</v>
      </c>
      <c r="K2906" t="s">
        <v>119</v>
      </c>
      <c r="L2906" t="s">
        <v>49</v>
      </c>
      <c r="M2906" t="s">
        <v>311</v>
      </c>
      <c r="N2906" t="s">
        <v>312</v>
      </c>
      <c r="O2906" t="s">
        <v>141</v>
      </c>
      <c r="P2906" t="s">
        <v>182</v>
      </c>
      <c r="Q2906">
        <v>223</v>
      </c>
      <c r="R2906" t="s">
        <v>428</v>
      </c>
      <c r="S2906" t="e" vm="83">
        <f>_FV(-2,"29")</f>
        <v>#VALUE!</v>
      </c>
      <c r="T2906" t="s">
        <v>26</v>
      </c>
    </row>
    <row r="2907" spans="1:20" x14ac:dyDescent="0.3">
      <c r="A2907" t="s">
        <v>20</v>
      </c>
      <c r="B2907" s="1">
        <v>43631</v>
      </c>
      <c r="C2907">
        <v>19</v>
      </c>
      <c r="D2907" t="s">
        <v>58</v>
      </c>
      <c r="E2907" t="s">
        <v>95</v>
      </c>
      <c r="F2907" t="s">
        <v>65</v>
      </c>
      <c r="G2907">
        <v>93</v>
      </c>
      <c r="H2907">
        <v>94</v>
      </c>
      <c r="I2907">
        <v>92</v>
      </c>
      <c r="J2907" t="s">
        <v>28</v>
      </c>
      <c r="K2907" t="s">
        <v>28</v>
      </c>
      <c r="L2907" t="s">
        <v>35</v>
      </c>
      <c r="M2907" t="s">
        <v>96</v>
      </c>
      <c r="N2907" t="s">
        <v>315</v>
      </c>
      <c r="O2907" t="s">
        <v>96</v>
      </c>
      <c r="P2907" t="s">
        <v>115</v>
      </c>
      <c r="Q2907">
        <v>237</v>
      </c>
      <c r="R2907" t="s">
        <v>847</v>
      </c>
      <c r="S2907" t="s">
        <v>1831</v>
      </c>
      <c r="T2907" t="s">
        <v>237</v>
      </c>
    </row>
    <row r="2908" spans="1:20" x14ac:dyDescent="0.3">
      <c r="A2908" t="s">
        <v>20</v>
      </c>
      <c r="B2908" s="1">
        <v>43631</v>
      </c>
      <c r="C2908">
        <v>21</v>
      </c>
      <c r="D2908" t="s">
        <v>192</v>
      </c>
      <c r="E2908" t="s">
        <v>192</v>
      </c>
      <c r="F2908" t="s">
        <v>108</v>
      </c>
      <c r="G2908">
        <v>83</v>
      </c>
      <c r="H2908">
        <v>90</v>
      </c>
      <c r="I2908">
        <v>83</v>
      </c>
      <c r="J2908" t="s">
        <v>119</v>
      </c>
      <c r="K2908" t="s">
        <v>87</v>
      </c>
      <c r="L2908" t="s">
        <v>119</v>
      </c>
      <c r="M2908" t="s">
        <v>96</v>
      </c>
      <c r="N2908" t="s">
        <v>209</v>
      </c>
      <c r="O2908" t="s">
        <v>123</v>
      </c>
      <c r="P2908" t="s">
        <v>92</v>
      </c>
      <c r="Q2908">
        <v>206</v>
      </c>
      <c r="R2908" t="s">
        <v>234</v>
      </c>
      <c r="S2908" t="s">
        <v>1832</v>
      </c>
      <c r="T2908" t="s">
        <v>26</v>
      </c>
    </row>
    <row r="2909" spans="1:20" x14ac:dyDescent="0.3">
      <c r="A2909" t="s">
        <v>20</v>
      </c>
      <c r="B2909" s="1">
        <v>43631</v>
      </c>
      <c r="C2909">
        <v>11</v>
      </c>
      <c r="D2909" t="s">
        <v>88</v>
      </c>
      <c r="E2909" t="s">
        <v>88</v>
      </c>
      <c r="F2909" t="s">
        <v>63</v>
      </c>
      <c r="G2909">
        <v>94</v>
      </c>
      <c r="H2909">
        <v>95</v>
      </c>
      <c r="I2909">
        <v>94</v>
      </c>
      <c r="J2909" t="s">
        <v>109</v>
      </c>
      <c r="K2909" t="s">
        <v>109</v>
      </c>
      <c r="L2909" t="s">
        <v>100</v>
      </c>
      <c r="M2909" t="s">
        <v>308</v>
      </c>
      <c r="N2909" t="s">
        <v>308</v>
      </c>
      <c r="O2909" t="s">
        <v>245</v>
      </c>
      <c r="P2909" t="s">
        <v>67</v>
      </c>
      <c r="Q2909">
        <v>82</v>
      </c>
      <c r="R2909" t="s">
        <v>183</v>
      </c>
      <c r="S2909" t="s">
        <v>1833</v>
      </c>
      <c r="T2909" t="s">
        <v>26</v>
      </c>
    </row>
    <row r="2910" spans="1:20" x14ac:dyDescent="0.3">
      <c r="A2910" t="s">
        <v>20</v>
      </c>
      <c r="B2910" s="1">
        <v>43631</v>
      </c>
      <c r="C2910">
        <v>10</v>
      </c>
      <c r="D2910" t="s">
        <v>87</v>
      </c>
      <c r="E2910" t="s">
        <v>136</v>
      </c>
      <c r="F2910" t="s">
        <v>80</v>
      </c>
      <c r="G2910">
        <v>95</v>
      </c>
      <c r="H2910">
        <v>95</v>
      </c>
      <c r="I2910">
        <v>95</v>
      </c>
      <c r="J2910" t="s">
        <v>81</v>
      </c>
      <c r="K2910" t="s">
        <v>81</v>
      </c>
      <c r="L2910" t="s">
        <v>100</v>
      </c>
      <c r="M2910" t="s">
        <v>245</v>
      </c>
      <c r="N2910" t="s">
        <v>245</v>
      </c>
      <c r="O2910" t="s">
        <v>244</v>
      </c>
      <c r="P2910" t="s">
        <v>105</v>
      </c>
      <c r="Q2910">
        <v>113</v>
      </c>
      <c r="R2910" t="s">
        <v>173</v>
      </c>
      <c r="S2910" t="s">
        <v>1834</v>
      </c>
      <c r="T2910" t="s">
        <v>26</v>
      </c>
    </row>
    <row r="2911" spans="1:20" x14ac:dyDescent="0.3">
      <c r="A2911" t="s">
        <v>20</v>
      </c>
      <c r="B2911" s="1">
        <v>43631</v>
      </c>
      <c r="C2911">
        <v>9</v>
      </c>
      <c r="D2911" t="s">
        <v>63</v>
      </c>
      <c r="E2911" t="s">
        <v>63</v>
      </c>
      <c r="F2911" t="s">
        <v>80</v>
      </c>
      <c r="G2911">
        <v>95</v>
      </c>
      <c r="H2911">
        <v>95</v>
      </c>
      <c r="I2911">
        <v>95</v>
      </c>
      <c r="J2911" t="s">
        <v>99</v>
      </c>
      <c r="K2911" t="s">
        <v>99</v>
      </c>
      <c r="L2911" t="s">
        <v>89</v>
      </c>
      <c r="M2911" t="s">
        <v>244</v>
      </c>
      <c r="N2911" t="s">
        <v>244</v>
      </c>
      <c r="O2911" t="s">
        <v>122</v>
      </c>
      <c r="P2911" t="s">
        <v>70</v>
      </c>
      <c r="Q2911">
        <v>125</v>
      </c>
      <c r="R2911" t="s">
        <v>104</v>
      </c>
      <c r="S2911" t="e" vm="48">
        <f>_FV(-1,"26")</f>
        <v>#VALUE!</v>
      </c>
      <c r="T2911" t="s">
        <v>26</v>
      </c>
    </row>
    <row r="2912" spans="1:20" x14ac:dyDescent="0.3">
      <c r="A2912" t="s">
        <v>20</v>
      </c>
      <c r="B2912" s="1">
        <v>43631</v>
      </c>
      <c r="C2912">
        <v>0</v>
      </c>
      <c r="D2912" t="s">
        <v>95</v>
      </c>
      <c r="E2912" t="s">
        <v>62</v>
      </c>
      <c r="F2912" t="s">
        <v>58</v>
      </c>
      <c r="G2912">
        <v>94</v>
      </c>
      <c r="H2912">
        <v>94</v>
      </c>
      <c r="I2912">
        <v>94</v>
      </c>
      <c r="J2912" t="s">
        <v>65</v>
      </c>
      <c r="K2912" t="s">
        <v>73</v>
      </c>
      <c r="L2912" t="s">
        <v>119</v>
      </c>
      <c r="M2912" t="s">
        <v>357</v>
      </c>
      <c r="N2912" t="s">
        <v>357</v>
      </c>
      <c r="O2912" t="s">
        <v>330</v>
      </c>
      <c r="P2912" t="s">
        <v>67</v>
      </c>
      <c r="Q2912">
        <v>186</v>
      </c>
      <c r="R2912" t="s">
        <v>77</v>
      </c>
      <c r="S2912" t="e" vm="100">
        <f>_FV(-2,"03")</f>
        <v>#VALUE!</v>
      </c>
      <c r="T2912" t="s">
        <v>26</v>
      </c>
    </row>
    <row r="2913" spans="1:20" x14ac:dyDescent="0.3">
      <c r="A2913" t="s">
        <v>20</v>
      </c>
      <c r="B2913" s="1">
        <v>43631</v>
      </c>
      <c r="C2913">
        <v>3</v>
      </c>
      <c r="D2913" t="s">
        <v>87</v>
      </c>
      <c r="E2913" t="s">
        <v>95</v>
      </c>
      <c r="F2913" t="s">
        <v>87</v>
      </c>
      <c r="G2913">
        <v>93</v>
      </c>
      <c r="H2913">
        <v>93</v>
      </c>
      <c r="I2913">
        <v>93</v>
      </c>
      <c r="J2913" t="s">
        <v>100</v>
      </c>
      <c r="K2913" t="s">
        <v>64</v>
      </c>
      <c r="L2913" t="s">
        <v>100</v>
      </c>
      <c r="M2913" t="s">
        <v>357</v>
      </c>
      <c r="N2913" t="s">
        <v>422</v>
      </c>
      <c r="O2913" t="s">
        <v>357</v>
      </c>
      <c r="P2913" t="s">
        <v>67</v>
      </c>
      <c r="Q2913">
        <v>136</v>
      </c>
      <c r="R2913" t="s">
        <v>173</v>
      </c>
      <c r="S2913" t="e" vm="6">
        <f>_FV(-1,"30")</f>
        <v>#VALUE!</v>
      </c>
      <c r="T2913" t="s">
        <v>26</v>
      </c>
    </row>
    <row r="2914" spans="1:20" x14ac:dyDescent="0.3">
      <c r="A2914" t="s">
        <v>20</v>
      </c>
      <c r="B2914" s="1">
        <v>43631</v>
      </c>
      <c r="C2914">
        <v>8</v>
      </c>
      <c r="D2914" t="s">
        <v>80</v>
      </c>
      <c r="E2914" t="s">
        <v>80</v>
      </c>
      <c r="F2914" t="s">
        <v>109</v>
      </c>
      <c r="G2914">
        <v>95</v>
      </c>
      <c r="H2914">
        <v>95</v>
      </c>
      <c r="I2914">
        <v>95</v>
      </c>
      <c r="J2914" t="s">
        <v>100</v>
      </c>
      <c r="K2914" t="s">
        <v>100</v>
      </c>
      <c r="L2914" t="s">
        <v>89</v>
      </c>
      <c r="M2914" t="s">
        <v>122</v>
      </c>
      <c r="N2914" t="s">
        <v>141</v>
      </c>
      <c r="O2914" t="s">
        <v>29</v>
      </c>
      <c r="P2914" t="s">
        <v>124</v>
      </c>
      <c r="Q2914">
        <v>122</v>
      </c>
      <c r="R2914" t="s">
        <v>104</v>
      </c>
      <c r="S2914" t="e" vm="84">
        <f>_FV(0,"81")</f>
        <v>#VALUE!</v>
      </c>
      <c r="T2914" t="s">
        <v>26</v>
      </c>
    </row>
    <row r="2915" spans="1:20" x14ac:dyDescent="0.3">
      <c r="A2915" t="s">
        <v>20</v>
      </c>
      <c r="B2915" s="1">
        <v>43631</v>
      </c>
      <c r="C2915">
        <v>2</v>
      </c>
      <c r="D2915" t="s">
        <v>95</v>
      </c>
      <c r="E2915" t="s">
        <v>95</v>
      </c>
      <c r="F2915" t="s">
        <v>22</v>
      </c>
      <c r="G2915">
        <v>93</v>
      </c>
      <c r="H2915">
        <v>93</v>
      </c>
      <c r="I2915">
        <v>93</v>
      </c>
      <c r="J2915" t="s">
        <v>28</v>
      </c>
      <c r="K2915" t="s">
        <v>28</v>
      </c>
      <c r="L2915" t="s">
        <v>100</v>
      </c>
      <c r="M2915" t="s">
        <v>433</v>
      </c>
      <c r="N2915" t="s">
        <v>431</v>
      </c>
      <c r="O2915" t="s">
        <v>433</v>
      </c>
      <c r="P2915" t="s">
        <v>70</v>
      </c>
      <c r="Q2915">
        <v>223</v>
      </c>
      <c r="R2915" t="s">
        <v>154</v>
      </c>
      <c r="S2915" t="e" vm="87">
        <f>_FV(-1,"85")</f>
        <v>#VALUE!</v>
      </c>
      <c r="T2915" t="s">
        <v>270</v>
      </c>
    </row>
    <row r="2916" spans="1:20" x14ac:dyDescent="0.3">
      <c r="A2916" t="s">
        <v>20</v>
      </c>
      <c r="B2916" s="1">
        <v>43631</v>
      </c>
      <c r="C2916">
        <v>1</v>
      </c>
      <c r="D2916" t="s">
        <v>22</v>
      </c>
      <c r="E2916" t="s">
        <v>118</v>
      </c>
      <c r="F2916" t="s">
        <v>109</v>
      </c>
      <c r="G2916">
        <v>93</v>
      </c>
      <c r="H2916">
        <v>94</v>
      </c>
      <c r="I2916">
        <v>93</v>
      </c>
      <c r="J2916" t="s">
        <v>99</v>
      </c>
      <c r="K2916" t="s">
        <v>80</v>
      </c>
      <c r="L2916" t="s">
        <v>36</v>
      </c>
      <c r="M2916" t="s">
        <v>431</v>
      </c>
      <c r="N2916" t="s">
        <v>494</v>
      </c>
      <c r="O2916" t="s">
        <v>357</v>
      </c>
      <c r="P2916" t="s">
        <v>60</v>
      </c>
      <c r="Q2916">
        <v>249</v>
      </c>
      <c r="R2916" t="s">
        <v>1732</v>
      </c>
      <c r="S2916" t="e" vm="36">
        <f>_FV(0,"58")</f>
        <v>#VALUE!</v>
      </c>
      <c r="T2916" t="s">
        <v>54</v>
      </c>
    </row>
    <row r="2917" spans="1:20" x14ac:dyDescent="0.3">
      <c r="A2917" t="s">
        <v>20</v>
      </c>
      <c r="B2917" s="1">
        <v>43631</v>
      </c>
      <c r="C2917">
        <v>4</v>
      </c>
      <c r="D2917" t="s">
        <v>80</v>
      </c>
      <c r="E2917" t="s">
        <v>136</v>
      </c>
      <c r="F2917" t="s">
        <v>80</v>
      </c>
      <c r="G2917">
        <v>94</v>
      </c>
      <c r="H2917">
        <v>94</v>
      </c>
      <c r="I2917">
        <v>93</v>
      </c>
      <c r="J2917" t="s">
        <v>89</v>
      </c>
      <c r="K2917" t="s">
        <v>99</v>
      </c>
      <c r="L2917" t="s">
        <v>89</v>
      </c>
      <c r="M2917" t="s">
        <v>312</v>
      </c>
      <c r="N2917" t="s">
        <v>357</v>
      </c>
      <c r="O2917" t="s">
        <v>312</v>
      </c>
      <c r="P2917" t="s">
        <v>67</v>
      </c>
      <c r="Q2917">
        <v>89</v>
      </c>
      <c r="R2917" t="s">
        <v>97</v>
      </c>
      <c r="S2917" t="e" vm="36">
        <f>_FV(-2,"58")</f>
        <v>#VALUE!</v>
      </c>
      <c r="T2917" t="s">
        <v>26</v>
      </c>
    </row>
    <row r="2918" spans="1:20" x14ac:dyDescent="0.3">
      <c r="A2918" t="s">
        <v>20</v>
      </c>
      <c r="B2918" s="1">
        <v>43631</v>
      </c>
      <c r="C2918">
        <v>6</v>
      </c>
      <c r="D2918" t="s">
        <v>63</v>
      </c>
      <c r="E2918" t="s">
        <v>87</v>
      </c>
      <c r="F2918" t="s">
        <v>80</v>
      </c>
      <c r="G2918">
        <v>94</v>
      </c>
      <c r="H2918">
        <v>94</v>
      </c>
      <c r="I2918">
        <v>94</v>
      </c>
      <c r="J2918" t="s">
        <v>99</v>
      </c>
      <c r="K2918" t="s">
        <v>99</v>
      </c>
      <c r="L2918" t="s">
        <v>89</v>
      </c>
      <c r="M2918" t="s">
        <v>122</v>
      </c>
      <c r="N2918" t="s">
        <v>244</v>
      </c>
      <c r="O2918" t="s">
        <v>122</v>
      </c>
      <c r="P2918" t="s">
        <v>105</v>
      </c>
      <c r="Q2918">
        <v>121</v>
      </c>
      <c r="R2918" t="s">
        <v>128</v>
      </c>
      <c r="S2918" t="e" vm="28">
        <f>_FV(-1,"52")</f>
        <v>#VALUE!</v>
      </c>
      <c r="T2918" t="s">
        <v>270</v>
      </c>
    </row>
    <row r="2919" spans="1:20" x14ac:dyDescent="0.3">
      <c r="A2919" t="s">
        <v>20</v>
      </c>
      <c r="B2919" s="1">
        <v>43631</v>
      </c>
      <c r="C2919">
        <v>7</v>
      </c>
      <c r="D2919" t="s">
        <v>109</v>
      </c>
      <c r="E2919" t="s">
        <v>87</v>
      </c>
      <c r="F2919" t="s">
        <v>109</v>
      </c>
      <c r="G2919">
        <v>95</v>
      </c>
      <c r="H2919">
        <v>95</v>
      </c>
      <c r="I2919">
        <v>94</v>
      </c>
      <c r="J2919" t="s">
        <v>89</v>
      </c>
      <c r="K2919" t="s">
        <v>99</v>
      </c>
      <c r="L2919" t="s">
        <v>49</v>
      </c>
      <c r="M2919" t="s">
        <v>122</v>
      </c>
      <c r="N2919" t="s">
        <v>122</v>
      </c>
      <c r="O2919" t="s">
        <v>29</v>
      </c>
      <c r="P2919" t="s">
        <v>83</v>
      </c>
      <c r="Q2919">
        <v>108</v>
      </c>
      <c r="R2919" t="s">
        <v>101</v>
      </c>
      <c r="S2919" t="e" vm="17">
        <f>_FV(-1,"55")</f>
        <v>#VALUE!</v>
      </c>
      <c r="T2919" t="s">
        <v>26</v>
      </c>
    </row>
    <row r="2920" spans="1:20" x14ac:dyDescent="0.3">
      <c r="A2920" t="s">
        <v>20</v>
      </c>
      <c r="B2920" s="1">
        <v>43631</v>
      </c>
      <c r="C2920">
        <v>5</v>
      </c>
      <c r="D2920" t="s">
        <v>80</v>
      </c>
      <c r="E2920" t="s">
        <v>63</v>
      </c>
      <c r="F2920" t="s">
        <v>109</v>
      </c>
      <c r="G2920">
        <v>94</v>
      </c>
      <c r="H2920">
        <v>94</v>
      </c>
      <c r="I2920">
        <v>94</v>
      </c>
      <c r="J2920" t="s">
        <v>89</v>
      </c>
      <c r="K2920" t="s">
        <v>100</v>
      </c>
      <c r="L2920" t="s">
        <v>49</v>
      </c>
      <c r="M2920" t="s">
        <v>244</v>
      </c>
      <c r="N2920" t="s">
        <v>312</v>
      </c>
      <c r="O2920" t="s">
        <v>244</v>
      </c>
      <c r="P2920" t="s">
        <v>70</v>
      </c>
      <c r="Q2920">
        <v>138</v>
      </c>
      <c r="R2920" t="s">
        <v>128</v>
      </c>
      <c r="S2920" t="e" vm="23">
        <f>_FV(-1,"54")</f>
        <v>#VALUE!</v>
      </c>
      <c r="T2920" t="s">
        <v>26</v>
      </c>
    </row>
    <row r="2921" spans="1:20" x14ac:dyDescent="0.3">
      <c r="A2921" t="s">
        <v>20</v>
      </c>
      <c r="B2921" s="1">
        <v>43631</v>
      </c>
      <c r="C2921">
        <v>15</v>
      </c>
      <c r="D2921" t="s">
        <v>107</v>
      </c>
      <c r="E2921" t="s">
        <v>72</v>
      </c>
      <c r="F2921" t="s">
        <v>71</v>
      </c>
      <c r="G2921">
        <v>93</v>
      </c>
      <c r="H2921">
        <v>93</v>
      </c>
      <c r="I2921">
        <v>91</v>
      </c>
      <c r="J2921" t="s">
        <v>136</v>
      </c>
      <c r="K2921" t="s">
        <v>79</v>
      </c>
      <c r="L2921" t="s">
        <v>73</v>
      </c>
      <c r="M2921" t="s">
        <v>386</v>
      </c>
      <c r="N2921" t="s">
        <v>444</v>
      </c>
      <c r="O2921" t="s">
        <v>386</v>
      </c>
      <c r="P2921" t="s">
        <v>138</v>
      </c>
      <c r="Q2921">
        <v>137</v>
      </c>
      <c r="R2921" t="s">
        <v>440</v>
      </c>
      <c r="S2921" t="s">
        <v>1835</v>
      </c>
      <c r="T2921" t="s">
        <v>176</v>
      </c>
    </row>
    <row r="2922" spans="1:20" x14ac:dyDescent="0.3">
      <c r="A2922" t="s">
        <v>20</v>
      </c>
      <c r="B2922" s="1">
        <v>43631</v>
      </c>
      <c r="C2922">
        <v>14</v>
      </c>
      <c r="D2922" t="s">
        <v>149</v>
      </c>
      <c r="E2922" t="s">
        <v>356</v>
      </c>
      <c r="F2922" t="s">
        <v>149</v>
      </c>
      <c r="G2922">
        <v>91</v>
      </c>
      <c r="H2922">
        <v>93</v>
      </c>
      <c r="I2922">
        <v>90</v>
      </c>
      <c r="J2922" t="s">
        <v>80</v>
      </c>
      <c r="K2922" t="s">
        <v>88</v>
      </c>
      <c r="L2922" t="s">
        <v>80</v>
      </c>
      <c r="M2922" t="s">
        <v>444</v>
      </c>
      <c r="N2922" t="s">
        <v>431</v>
      </c>
      <c r="O2922" t="s">
        <v>422</v>
      </c>
      <c r="P2922" t="s">
        <v>77</v>
      </c>
      <c r="Q2922">
        <v>137</v>
      </c>
      <c r="R2922" t="s">
        <v>237</v>
      </c>
      <c r="S2922" t="s">
        <v>1836</v>
      </c>
      <c r="T2922" t="s">
        <v>270</v>
      </c>
    </row>
    <row r="2923" spans="1:20" x14ac:dyDescent="0.3">
      <c r="A2923" t="s">
        <v>20</v>
      </c>
      <c r="B2923" s="1">
        <v>43631</v>
      </c>
      <c r="C2923">
        <v>13</v>
      </c>
      <c r="D2923" t="s">
        <v>156</v>
      </c>
      <c r="E2923" t="s">
        <v>356</v>
      </c>
      <c r="F2923" t="s">
        <v>148</v>
      </c>
      <c r="G2923">
        <v>93</v>
      </c>
      <c r="H2923">
        <v>93</v>
      </c>
      <c r="I2923">
        <v>92</v>
      </c>
      <c r="J2923" t="s">
        <v>88</v>
      </c>
      <c r="K2923" t="s">
        <v>148</v>
      </c>
      <c r="L2923" t="s">
        <v>65</v>
      </c>
      <c r="M2923" t="s">
        <v>450</v>
      </c>
      <c r="N2923" t="s">
        <v>444</v>
      </c>
      <c r="O2923" t="s">
        <v>363</v>
      </c>
      <c r="P2923" t="s">
        <v>115</v>
      </c>
      <c r="Q2923">
        <v>92</v>
      </c>
      <c r="R2923" t="s">
        <v>271</v>
      </c>
      <c r="S2923" t="s">
        <v>1837</v>
      </c>
      <c r="T2923" t="s">
        <v>270</v>
      </c>
    </row>
    <row r="2924" spans="1:20" x14ac:dyDescent="0.3">
      <c r="A2924" t="s">
        <v>20</v>
      </c>
      <c r="B2924" s="1">
        <v>43632</v>
      </c>
      <c r="C2924">
        <v>18</v>
      </c>
      <c r="D2924" t="s">
        <v>392</v>
      </c>
      <c r="E2924" t="s">
        <v>297</v>
      </c>
      <c r="F2924" t="s">
        <v>264</v>
      </c>
      <c r="G2924">
        <v>63</v>
      </c>
      <c r="H2924">
        <v>65</v>
      </c>
      <c r="I2924">
        <v>57</v>
      </c>
      <c r="J2924" t="s">
        <v>100</v>
      </c>
      <c r="K2924" t="s">
        <v>99</v>
      </c>
      <c r="L2924" t="s">
        <v>37</v>
      </c>
      <c r="M2924" t="s">
        <v>29</v>
      </c>
      <c r="N2924" t="s">
        <v>315</v>
      </c>
      <c r="O2924" t="s">
        <v>29</v>
      </c>
      <c r="P2924" t="s">
        <v>104</v>
      </c>
      <c r="Q2924">
        <v>218</v>
      </c>
      <c r="R2924" t="s">
        <v>262</v>
      </c>
      <c r="S2924" t="s">
        <v>1838</v>
      </c>
      <c r="T2924" t="s">
        <v>26</v>
      </c>
    </row>
    <row r="2925" spans="1:20" x14ac:dyDescent="0.3">
      <c r="A2925" t="s">
        <v>20</v>
      </c>
      <c r="B2925" s="1">
        <v>43632</v>
      </c>
      <c r="C2925">
        <v>17</v>
      </c>
      <c r="D2925" t="s">
        <v>291</v>
      </c>
      <c r="E2925" t="s">
        <v>291</v>
      </c>
      <c r="F2925" t="s">
        <v>208</v>
      </c>
      <c r="G2925">
        <v>61</v>
      </c>
      <c r="H2925">
        <v>69</v>
      </c>
      <c r="I2925">
        <v>60</v>
      </c>
      <c r="J2925" t="s">
        <v>49</v>
      </c>
      <c r="K2925" t="s">
        <v>63</v>
      </c>
      <c r="L2925" t="s">
        <v>216</v>
      </c>
      <c r="M2925" t="s">
        <v>315</v>
      </c>
      <c r="N2925" t="s">
        <v>282</v>
      </c>
      <c r="O2925" t="s">
        <v>315</v>
      </c>
      <c r="P2925" t="s">
        <v>92</v>
      </c>
      <c r="Q2925">
        <v>222</v>
      </c>
      <c r="R2925" t="s">
        <v>294</v>
      </c>
      <c r="S2925" t="s">
        <v>1839</v>
      </c>
      <c r="T2925" t="s">
        <v>26</v>
      </c>
    </row>
    <row r="2926" spans="1:20" x14ac:dyDescent="0.3">
      <c r="A2926" t="s">
        <v>20</v>
      </c>
      <c r="B2926" s="1">
        <v>43632</v>
      </c>
      <c r="C2926">
        <v>16</v>
      </c>
      <c r="D2926" t="s">
        <v>342</v>
      </c>
      <c r="E2926" t="s">
        <v>392</v>
      </c>
      <c r="F2926" t="s">
        <v>205</v>
      </c>
      <c r="G2926">
        <v>68</v>
      </c>
      <c r="H2926">
        <v>71</v>
      </c>
      <c r="I2926">
        <v>66</v>
      </c>
      <c r="J2926" t="s">
        <v>65</v>
      </c>
      <c r="K2926" t="s">
        <v>22</v>
      </c>
      <c r="L2926" t="s">
        <v>99</v>
      </c>
      <c r="M2926" t="s">
        <v>282</v>
      </c>
      <c r="N2926" t="s">
        <v>422</v>
      </c>
      <c r="O2926" t="s">
        <v>282</v>
      </c>
      <c r="P2926" t="s">
        <v>24</v>
      </c>
      <c r="Q2926">
        <v>244</v>
      </c>
      <c r="R2926" t="s">
        <v>354</v>
      </c>
      <c r="S2926" t="s">
        <v>1840</v>
      </c>
      <c r="T2926" t="s">
        <v>26</v>
      </c>
    </row>
    <row r="2927" spans="1:20" x14ac:dyDescent="0.3">
      <c r="A2927" t="s">
        <v>20</v>
      </c>
      <c r="B2927" s="1">
        <v>43632</v>
      </c>
      <c r="C2927">
        <v>23</v>
      </c>
      <c r="D2927" t="s">
        <v>228</v>
      </c>
      <c r="E2927" t="s">
        <v>196</v>
      </c>
      <c r="F2927" t="s">
        <v>228</v>
      </c>
      <c r="G2927">
        <v>79</v>
      </c>
      <c r="H2927">
        <v>80</v>
      </c>
      <c r="I2927">
        <v>77</v>
      </c>
      <c r="J2927" t="s">
        <v>28</v>
      </c>
      <c r="K2927" t="s">
        <v>73</v>
      </c>
      <c r="L2927" t="s">
        <v>28</v>
      </c>
      <c r="M2927" t="s">
        <v>245</v>
      </c>
      <c r="N2927" t="s">
        <v>245</v>
      </c>
      <c r="O2927" t="s">
        <v>141</v>
      </c>
      <c r="P2927" t="s">
        <v>111</v>
      </c>
      <c r="Q2927">
        <v>169</v>
      </c>
      <c r="R2927" t="s">
        <v>127</v>
      </c>
      <c r="S2927" t="e" vm="45">
        <f>_FV(-3,"60")</f>
        <v>#VALUE!</v>
      </c>
      <c r="T2927" t="s">
        <v>26</v>
      </c>
    </row>
    <row r="2928" spans="1:20" x14ac:dyDescent="0.3">
      <c r="A2928" t="s">
        <v>20</v>
      </c>
      <c r="B2928" s="1">
        <v>43632</v>
      </c>
      <c r="C2928">
        <v>20</v>
      </c>
      <c r="D2928" t="s">
        <v>335</v>
      </c>
      <c r="E2928" t="s">
        <v>220</v>
      </c>
      <c r="F2928" t="s">
        <v>21</v>
      </c>
      <c r="G2928">
        <v>65</v>
      </c>
      <c r="H2928">
        <v>65</v>
      </c>
      <c r="I2928">
        <v>60</v>
      </c>
      <c r="J2928" t="s">
        <v>89</v>
      </c>
      <c r="K2928" t="s">
        <v>89</v>
      </c>
      <c r="L2928" t="s">
        <v>373</v>
      </c>
      <c r="M2928" t="s">
        <v>96</v>
      </c>
      <c r="N2928" t="s">
        <v>96</v>
      </c>
      <c r="O2928" t="s">
        <v>137</v>
      </c>
      <c r="P2928" t="s">
        <v>183</v>
      </c>
      <c r="Q2928">
        <v>218</v>
      </c>
      <c r="R2928" t="s">
        <v>102</v>
      </c>
      <c r="S2928" t="s">
        <v>1841</v>
      </c>
      <c r="T2928" t="s">
        <v>26</v>
      </c>
    </row>
    <row r="2929" spans="1:20" x14ac:dyDescent="0.3">
      <c r="A2929" t="s">
        <v>20</v>
      </c>
      <c r="B2929" s="1">
        <v>43632</v>
      </c>
      <c r="C2929">
        <v>19</v>
      </c>
      <c r="D2929" t="s">
        <v>258</v>
      </c>
      <c r="E2929" t="s">
        <v>214</v>
      </c>
      <c r="F2929" t="s">
        <v>335</v>
      </c>
      <c r="G2929">
        <v>61</v>
      </c>
      <c r="H2929">
        <v>64</v>
      </c>
      <c r="I2929">
        <v>59</v>
      </c>
      <c r="J2929" t="s">
        <v>44</v>
      </c>
      <c r="K2929" t="s">
        <v>81</v>
      </c>
      <c r="L2929" t="s">
        <v>377</v>
      </c>
      <c r="M2929" t="s">
        <v>82</v>
      </c>
      <c r="N2929" t="s">
        <v>29</v>
      </c>
      <c r="O2929" t="s">
        <v>82</v>
      </c>
      <c r="P2929" t="s">
        <v>104</v>
      </c>
      <c r="Q2929">
        <v>219</v>
      </c>
      <c r="R2929" t="s">
        <v>419</v>
      </c>
      <c r="S2929" t="s">
        <v>1022</v>
      </c>
      <c r="T2929" t="s">
        <v>26</v>
      </c>
    </row>
    <row r="2930" spans="1:20" x14ac:dyDescent="0.3">
      <c r="A2930" t="s">
        <v>20</v>
      </c>
      <c r="B2930" s="1">
        <v>43632</v>
      </c>
      <c r="C2930">
        <v>21</v>
      </c>
      <c r="D2930" t="s">
        <v>250</v>
      </c>
      <c r="E2930" t="s">
        <v>201</v>
      </c>
      <c r="F2930" t="s">
        <v>250</v>
      </c>
      <c r="G2930">
        <v>68</v>
      </c>
      <c r="H2930">
        <v>68</v>
      </c>
      <c r="I2930">
        <v>64</v>
      </c>
      <c r="J2930" t="s">
        <v>89</v>
      </c>
      <c r="K2930" t="s">
        <v>99</v>
      </c>
      <c r="L2930" t="s">
        <v>361</v>
      </c>
      <c r="M2930" t="s">
        <v>142</v>
      </c>
      <c r="N2930" t="s">
        <v>142</v>
      </c>
      <c r="O2930" t="s">
        <v>123</v>
      </c>
      <c r="P2930" t="s">
        <v>86</v>
      </c>
      <c r="Q2930">
        <v>219</v>
      </c>
      <c r="R2930" t="s">
        <v>217</v>
      </c>
      <c r="S2930" t="s">
        <v>1842</v>
      </c>
      <c r="T2930" t="s">
        <v>26</v>
      </c>
    </row>
    <row r="2931" spans="1:20" x14ac:dyDescent="0.3">
      <c r="A2931" t="s">
        <v>20</v>
      </c>
      <c r="B2931" s="1">
        <v>43632</v>
      </c>
      <c r="C2931">
        <v>22</v>
      </c>
      <c r="D2931" t="s">
        <v>196</v>
      </c>
      <c r="E2931" t="s">
        <v>250</v>
      </c>
      <c r="F2931" t="s">
        <v>196</v>
      </c>
      <c r="G2931">
        <v>77</v>
      </c>
      <c r="H2931">
        <v>77</v>
      </c>
      <c r="I2931">
        <v>68</v>
      </c>
      <c r="J2931" t="s">
        <v>119</v>
      </c>
      <c r="K2931" t="s">
        <v>119</v>
      </c>
      <c r="L2931" t="s">
        <v>89</v>
      </c>
      <c r="M2931" t="s">
        <v>141</v>
      </c>
      <c r="N2931" t="s">
        <v>141</v>
      </c>
      <c r="O2931" t="s">
        <v>142</v>
      </c>
      <c r="P2931" t="s">
        <v>70</v>
      </c>
      <c r="Q2931">
        <v>175</v>
      </c>
      <c r="R2931" t="s">
        <v>84</v>
      </c>
      <c r="S2931" t="s">
        <v>1843</v>
      </c>
      <c r="T2931" t="s">
        <v>26</v>
      </c>
    </row>
    <row r="2932" spans="1:20" x14ac:dyDescent="0.3">
      <c r="A2932" t="s">
        <v>20</v>
      </c>
      <c r="B2932" s="1">
        <v>43632</v>
      </c>
      <c r="C2932">
        <v>3</v>
      </c>
      <c r="D2932" t="s">
        <v>156</v>
      </c>
      <c r="E2932" t="s">
        <v>286</v>
      </c>
      <c r="F2932" t="s">
        <v>156</v>
      </c>
      <c r="G2932">
        <v>87</v>
      </c>
      <c r="H2932">
        <v>87</v>
      </c>
      <c r="I2932">
        <v>84</v>
      </c>
      <c r="J2932" t="s">
        <v>73</v>
      </c>
      <c r="K2932" t="s">
        <v>73</v>
      </c>
      <c r="L2932" t="s">
        <v>119</v>
      </c>
      <c r="M2932" t="s">
        <v>433</v>
      </c>
      <c r="N2932" t="s">
        <v>422</v>
      </c>
      <c r="O2932" t="s">
        <v>363</v>
      </c>
      <c r="P2932" t="s">
        <v>83</v>
      </c>
      <c r="Q2932">
        <v>280</v>
      </c>
      <c r="R2932" t="s">
        <v>271</v>
      </c>
      <c r="S2932" t="e" vm="72">
        <f>_FV(-3,"18")</f>
        <v>#VALUE!</v>
      </c>
      <c r="T2932" t="s">
        <v>26</v>
      </c>
    </row>
    <row r="2933" spans="1:20" x14ac:dyDescent="0.3">
      <c r="A2933" t="s">
        <v>20</v>
      </c>
      <c r="B2933" s="1">
        <v>43632</v>
      </c>
      <c r="C2933">
        <v>2</v>
      </c>
      <c r="D2933" t="s">
        <v>286</v>
      </c>
      <c r="E2933" t="s">
        <v>286</v>
      </c>
      <c r="F2933" t="s">
        <v>333</v>
      </c>
      <c r="G2933">
        <v>84</v>
      </c>
      <c r="H2933">
        <v>85</v>
      </c>
      <c r="I2933">
        <v>84</v>
      </c>
      <c r="J2933" t="s">
        <v>119</v>
      </c>
      <c r="K2933" t="s">
        <v>65</v>
      </c>
      <c r="L2933" t="s">
        <v>64</v>
      </c>
      <c r="M2933" t="s">
        <v>363</v>
      </c>
      <c r="N2933" t="s">
        <v>407</v>
      </c>
      <c r="O2933" t="s">
        <v>363</v>
      </c>
      <c r="P2933" t="s">
        <v>97</v>
      </c>
      <c r="Q2933">
        <v>237</v>
      </c>
      <c r="R2933" t="s">
        <v>271</v>
      </c>
      <c r="S2933" t="e" vm="4">
        <f>_FV(-1,"92")</f>
        <v>#VALUE!</v>
      </c>
      <c r="T2933" t="s">
        <v>26</v>
      </c>
    </row>
    <row r="2934" spans="1:20" x14ac:dyDescent="0.3">
      <c r="A2934" t="s">
        <v>20</v>
      </c>
      <c r="B2934" s="1">
        <v>43632</v>
      </c>
      <c r="C2934">
        <v>1</v>
      </c>
      <c r="D2934" t="s">
        <v>286</v>
      </c>
      <c r="E2934" t="s">
        <v>187</v>
      </c>
      <c r="F2934" t="s">
        <v>286</v>
      </c>
      <c r="G2934">
        <v>84</v>
      </c>
      <c r="H2934">
        <v>84</v>
      </c>
      <c r="I2934">
        <v>80</v>
      </c>
      <c r="J2934" t="s">
        <v>64</v>
      </c>
      <c r="K2934" t="s">
        <v>64</v>
      </c>
      <c r="L2934" t="s">
        <v>49</v>
      </c>
      <c r="M2934" t="s">
        <v>363</v>
      </c>
      <c r="N2934" t="s">
        <v>363</v>
      </c>
      <c r="O2934" t="s">
        <v>357</v>
      </c>
      <c r="P2934" t="s">
        <v>97</v>
      </c>
      <c r="Q2934">
        <v>241</v>
      </c>
      <c r="R2934" t="s">
        <v>440</v>
      </c>
      <c r="S2934" t="e" vm="100">
        <f>_FV(-2,"03")</f>
        <v>#VALUE!</v>
      </c>
      <c r="T2934" t="s">
        <v>26</v>
      </c>
    </row>
    <row r="2935" spans="1:20" x14ac:dyDescent="0.3">
      <c r="A2935" t="s">
        <v>20</v>
      </c>
      <c r="B2935" s="1">
        <v>43632</v>
      </c>
      <c r="C2935">
        <v>4</v>
      </c>
      <c r="D2935" t="s">
        <v>79</v>
      </c>
      <c r="E2935" t="s">
        <v>156</v>
      </c>
      <c r="F2935" t="s">
        <v>22</v>
      </c>
      <c r="G2935">
        <v>91</v>
      </c>
      <c r="H2935">
        <v>92</v>
      </c>
      <c r="I2935">
        <v>87</v>
      </c>
      <c r="J2935" t="s">
        <v>49</v>
      </c>
      <c r="K2935" t="s">
        <v>80</v>
      </c>
      <c r="L2935" t="s">
        <v>36</v>
      </c>
      <c r="M2935" t="s">
        <v>386</v>
      </c>
      <c r="N2935" t="s">
        <v>433</v>
      </c>
      <c r="O2935" t="s">
        <v>386</v>
      </c>
      <c r="P2935" t="s">
        <v>222</v>
      </c>
      <c r="Q2935">
        <v>263</v>
      </c>
      <c r="R2935" t="s">
        <v>530</v>
      </c>
      <c r="S2935" t="e" vm="81">
        <f>_FV(-1,"62")</f>
        <v>#VALUE!</v>
      </c>
      <c r="T2935" t="s">
        <v>287</v>
      </c>
    </row>
    <row r="2936" spans="1:20" x14ac:dyDescent="0.3">
      <c r="A2936" t="s">
        <v>20</v>
      </c>
      <c r="B2936" s="1">
        <v>43632</v>
      </c>
      <c r="C2936">
        <v>14</v>
      </c>
      <c r="D2936" t="s">
        <v>204</v>
      </c>
      <c r="E2936" t="s">
        <v>261</v>
      </c>
      <c r="F2936" t="s">
        <v>206</v>
      </c>
      <c r="G2936">
        <v>74</v>
      </c>
      <c r="H2936">
        <v>78</v>
      </c>
      <c r="I2936">
        <v>73</v>
      </c>
      <c r="J2936" t="s">
        <v>73</v>
      </c>
      <c r="K2936" t="s">
        <v>79</v>
      </c>
      <c r="L2936" t="s">
        <v>64</v>
      </c>
      <c r="M2936" t="s">
        <v>494</v>
      </c>
      <c r="N2936" t="s">
        <v>595</v>
      </c>
      <c r="O2936" t="s">
        <v>494</v>
      </c>
      <c r="P2936" t="s">
        <v>271</v>
      </c>
      <c r="Q2936">
        <v>259</v>
      </c>
      <c r="R2936" t="s">
        <v>280</v>
      </c>
      <c r="S2936" t="s">
        <v>1844</v>
      </c>
      <c r="T2936" t="s">
        <v>26</v>
      </c>
    </row>
    <row r="2937" spans="1:20" x14ac:dyDescent="0.3">
      <c r="A2937" t="s">
        <v>20</v>
      </c>
      <c r="B2937" s="1">
        <v>43632</v>
      </c>
      <c r="C2937">
        <v>15</v>
      </c>
      <c r="D2937" t="s">
        <v>48</v>
      </c>
      <c r="E2937" t="s">
        <v>48</v>
      </c>
      <c r="F2937" t="s">
        <v>275</v>
      </c>
      <c r="G2937">
        <v>70</v>
      </c>
      <c r="H2937">
        <v>77</v>
      </c>
      <c r="I2937">
        <v>69</v>
      </c>
      <c r="J2937" t="s">
        <v>80</v>
      </c>
      <c r="K2937" t="s">
        <v>88</v>
      </c>
      <c r="L2937" t="s">
        <v>81</v>
      </c>
      <c r="M2937" t="s">
        <v>422</v>
      </c>
      <c r="N2937" t="s">
        <v>493</v>
      </c>
      <c r="O2937" t="s">
        <v>422</v>
      </c>
      <c r="P2937" t="s">
        <v>92</v>
      </c>
      <c r="Q2937">
        <v>259</v>
      </c>
      <c r="R2937" t="s">
        <v>234</v>
      </c>
      <c r="S2937" t="s">
        <v>1845</v>
      </c>
      <c r="T2937" t="s">
        <v>26</v>
      </c>
    </row>
    <row r="2938" spans="1:20" x14ac:dyDescent="0.3">
      <c r="A2938" t="s">
        <v>20</v>
      </c>
      <c r="B2938" s="1">
        <v>43632</v>
      </c>
      <c r="C2938">
        <v>0</v>
      </c>
      <c r="D2938" t="s">
        <v>187</v>
      </c>
      <c r="E2938" t="s">
        <v>236</v>
      </c>
      <c r="F2938" t="s">
        <v>187</v>
      </c>
      <c r="G2938">
        <v>80</v>
      </c>
      <c r="H2938">
        <v>80</v>
      </c>
      <c r="I2938">
        <v>78</v>
      </c>
      <c r="J2938" t="s">
        <v>49</v>
      </c>
      <c r="K2938" t="s">
        <v>89</v>
      </c>
      <c r="L2938" t="s">
        <v>36</v>
      </c>
      <c r="M2938" t="s">
        <v>357</v>
      </c>
      <c r="N2938" t="s">
        <v>357</v>
      </c>
      <c r="O2938" t="s">
        <v>311</v>
      </c>
      <c r="P2938" t="s">
        <v>134</v>
      </c>
      <c r="Q2938">
        <v>231</v>
      </c>
      <c r="R2938" t="s">
        <v>212</v>
      </c>
      <c r="S2938" t="e" vm="53">
        <f>_FV(-1,"93")</f>
        <v>#VALUE!</v>
      </c>
      <c r="T2938" t="s">
        <v>26</v>
      </c>
    </row>
    <row r="2939" spans="1:20" x14ac:dyDescent="0.3">
      <c r="A2939" t="s">
        <v>20</v>
      </c>
      <c r="B2939" s="1">
        <v>43632</v>
      </c>
      <c r="C2939">
        <v>6</v>
      </c>
      <c r="D2939" t="s">
        <v>118</v>
      </c>
      <c r="E2939" t="s">
        <v>148</v>
      </c>
      <c r="F2939" t="s">
        <v>88</v>
      </c>
      <c r="G2939">
        <v>90</v>
      </c>
      <c r="H2939">
        <v>91</v>
      </c>
      <c r="I2939">
        <v>90</v>
      </c>
      <c r="J2939" t="s">
        <v>81</v>
      </c>
      <c r="K2939" t="s">
        <v>28</v>
      </c>
      <c r="L2939" t="s">
        <v>81</v>
      </c>
      <c r="M2939" t="s">
        <v>328</v>
      </c>
      <c r="N2939" t="s">
        <v>311</v>
      </c>
      <c r="O2939" t="s">
        <v>328</v>
      </c>
      <c r="P2939" t="s">
        <v>138</v>
      </c>
      <c r="Q2939">
        <v>243</v>
      </c>
      <c r="R2939" t="s">
        <v>125</v>
      </c>
      <c r="S2939" t="s">
        <v>1846</v>
      </c>
      <c r="T2939" t="s">
        <v>26</v>
      </c>
    </row>
    <row r="2940" spans="1:20" x14ac:dyDescent="0.3">
      <c r="A2940" t="s">
        <v>20</v>
      </c>
      <c r="B2940" s="1">
        <v>43632</v>
      </c>
      <c r="C2940">
        <v>5</v>
      </c>
      <c r="D2940" t="s">
        <v>88</v>
      </c>
      <c r="E2940" t="s">
        <v>88</v>
      </c>
      <c r="F2940" t="s">
        <v>79</v>
      </c>
      <c r="G2940">
        <v>91</v>
      </c>
      <c r="H2940">
        <v>91</v>
      </c>
      <c r="I2940">
        <v>90</v>
      </c>
      <c r="J2940" t="s">
        <v>28</v>
      </c>
      <c r="K2940" t="s">
        <v>28</v>
      </c>
      <c r="L2940" t="s">
        <v>36</v>
      </c>
      <c r="M2940" t="s">
        <v>311</v>
      </c>
      <c r="N2940" t="s">
        <v>386</v>
      </c>
      <c r="O2940" t="s">
        <v>311</v>
      </c>
      <c r="P2940" t="s">
        <v>101</v>
      </c>
      <c r="Q2940">
        <v>249</v>
      </c>
      <c r="R2940" t="s">
        <v>212</v>
      </c>
      <c r="S2940" t="e" vm="64">
        <f>_FV(0,"69")</f>
        <v>#VALUE!</v>
      </c>
      <c r="T2940" t="s">
        <v>270</v>
      </c>
    </row>
    <row r="2941" spans="1:20" x14ac:dyDescent="0.3">
      <c r="A2941" t="s">
        <v>20</v>
      </c>
      <c r="B2941" s="1">
        <v>43632</v>
      </c>
      <c r="C2941">
        <v>13</v>
      </c>
      <c r="D2941" t="s">
        <v>281</v>
      </c>
      <c r="E2941" t="s">
        <v>281</v>
      </c>
      <c r="F2941" t="s">
        <v>236</v>
      </c>
      <c r="G2941">
        <v>78</v>
      </c>
      <c r="H2941">
        <v>83</v>
      </c>
      <c r="I2941">
        <v>77</v>
      </c>
      <c r="J2941" t="s">
        <v>63</v>
      </c>
      <c r="K2941" t="s">
        <v>79</v>
      </c>
      <c r="L2941" t="s">
        <v>81</v>
      </c>
      <c r="M2941" t="s">
        <v>613</v>
      </c>
      <c r="N2941" t="s">
        <v>595</v>
      </c>
      <c r="O2941" t="s">
        <v>494</v>
      </c>
      <c r="P2941" t="s">
        <v>173</v>
      </c>
      <c r="Q2941">
        <v>254</v>
      </c>
      <c r="R2941" t="s">
        <v>354</v>
      </c>
      <c r="S2941" t="s">
        <v>852</v>
      </c>
      <c r="T2941" t="s">
        <v>26</v>
      </c>
    </row>
    <row r="2942" spans="1:20" x14ac:dyDescent="0.3">
      <c r="A2942" t="s">
        <v>20</v>
      </c>
      <c r="B2942" s="1">
        <v>43632</v>
      </c>
      <c r="C2942">
        <v>8</v>
      </c>
      <c r="D2942" t="s">
        <v>108</v>
      </c>
      <c r="E2942" t="s">
        <v>108</v>
      </c>
      <c r="F2942" t="s">
        <v>71</v>
      </c>
      <c r="G2942">
        <v>87</v>
      </c>
      <c r="H2942">
        <v>90</v>
      </c>
      <c r="I2942">
        <v>87</v>
      </c>
      <c r="J2942" t="s">
        <v>81</v>
      </c>
      <c r="K2942" t="s">
        <v>65</v>
      </c>
      <c r="L2942" t="s">
        <v>81</v>
      </c>
      <c r="M2942" t="s">
        <v>188</v>
      </c>
      <c r="N2942" t="s">
        <v>91</v>
      </c>
      <c r="O2942" t="s">
        <v>188</v>
      </c>
      <c r="P2942" t="s">
        <v>60</v>
      </c>
      <c r="Q2942">
        <v>257</v>
      </c>
      <c r="R2942" t="s">
        <v>240</v>
      </c>
      <c r="S2942" t="e" vm="64">
        <f>_FV(-1,"69")</f>
        <v>#VALUE!</v>
      </c>
      <c r="T2942" t="s">
        <v>26</v>
      </c>
    </row>
    <row r="2943" spans="1:20" x14ac:dyDescent="0.3">
      <c r="A2943" t="s">
        <v>20</v>
      </c>
      <c r="B2943" s="1">
        <v>43632</v>
      </c>
      <c r="C2943">
        <v>7</v>
      </c>
      <c r="D2943" t="s">
        <v>135</v>
      </c>
      <c r="E2943" t="s">
        <v>135</v>
      </c>
      <c r="F2943" t="s">
        <v>118</v>
      </c>
      <c r="G2943">
        <v>90</v>
      </c>
      <c r="H2943">
        <v>91</v>
      </c>
      <c r="I2943">
        <v>90</v>
      </c>
      <c r="J2943" t="s">
        <v>65</v>
      </c>
      <c r="K2943" t="s">
        <v>65</v>
      </c>
      <c r="L2943" t="s">
        <v>81</v>
      </c>
      <c r="M2943" t="s">
        <v>91</v>
      </c>
      <c r="N2943" t="s">
        <v>91</v>
      </c>
      <c r="O2943" t="s">
        <v>141</v>
      </c>
      <c r="P2943" t="s">
        <v>97</v>
      </c>
      <c r="Q2943">
        <v>244</v>
      </c>
      <c r="R2943" t="s">
        <v>170</v>
      </c>
      <c r="S2943" t="e" vm="99">
        <f>_FV(0,"91")</f>
        <v>#VALUE!</v>
      </c>
      <c r="T2943" t="s">
        <v>26</v>
      </c>
    </row>
    <row r="2944" spans="1:20" x14ac:dyDescent="0.3">
      <c r="A2944" t="s">
        <v>20</v>
      </c>
      <c r="B2944" s="1">
        <v>43632</v>
      </c>
      <c r="C2944">
        <v>12</v>
      </c>
      <c r="D2944" t="s">
        <v>279</v>
      </c>
      <c r="E2944" t="s">
        <v>279</v>
      </c>
      <c r="F2944" t="s">
        <v>272</v>
      </c>
      <c r="G2944">
        <v>82</v>
      </c>
      <c r="H2944">
        <v>87</v>
      </c>
      <c r="I2944">
        <v>80</v>
      </c>
      <c r="J2944" t="s">
        <v>80</v>
      </c>
      <c r="K2944" t="s">
        <v>80</v>
      </c>
      <c r="L2944" t="s">
        <v>99</v>
      </c>
      <c r="M2944" t="s">
        <v>494</v>
      </c>
      <c r="N2944" t="s">
        <v>494</v>
      </c>
      <c r="O2944" t="s">
        <v>386</v>
      </c>
      <c r="P2944" t="s">
        <v>68</v>
      </c>
      <c r="Q2944">
        <v>269</v>
      </c>
      <c r="R2944" t="s">
        <v>143</v>
      </c>
      <c r="S2944" t="s">
        <v>1847</v>
      </c>
      <c r="T2944" t="s">
        <v>26</v>
      </c>
    </row>
    <row r="2945" spans="1:20" x14ac:dyDescent="0.3">
      <c r="A2945" t="s">
        <v>20</v>
      </c>
      <c r="B2945" s="1">
        <v>43632</v>
      </c>
      <c r="C2945">
        <v>11</v>
      </c>
      <c r="D2945" t="s">
        <v>156</v>
      </c>
      <c r="E2945" t="s">
        <v>157</v>
      </c>
      <c r="F2945" t="s">
        <v>107</v>
      </c>
      <c r="G2945">
        <v>86</v>
      </c>
      <c r="H2945">
        <v>88</v>
      </c>
      <c r="I2945">
        <v>85</v>
      </c>
      <c r="J2945" t="s">
        <v>119</v>
      </c>
      <c r="K2945" t="s">
        <v>119</v>
      </c>
      <c r="L2945" t="s">
        <v>81</v>
      </c>
      <c r="M2945" t="s">
        <v>386</v>
      </c>
      <c r="N2945" t="s">
        <v>386</v>
      </c>
      <c r="O2945" t="s">
        <v>329</v>
      </c>
      <c r="P2945" t="s">
        <v>127</v>
      </c>
      <c r="Q2945">
        <v>288</v>
      </c>
      <c r="R2945" t="s">
        <v>287</v>
      </c>
      <c r="S2945" t="s">
        <v>1848</v>
      </c>
      <c r="T2945" t="s">
        <v>26</v>
      </c>
    </row>
    <row r="2946" spans="1:20" x14ac:dyDescent="0.3">
      <c r="A2946" t="s">
        <v>20</v>
      </c>
      <c r="B2946" s="1">
        <v>43632</v>
      </c>
      <c r="C2946">
        <v>10</v>
      </c>
      <c r="D2946" t="s">
        <v>107</v>
      </c>
      <c r="E2946" t="s">
        <v>72</v>
      </c>
      <c r="F2946" t="s">
        <v>149</v>
      </c>
      <c r="G2946">
        <v>88</v>
      </c>
      <c r="H2946">
        <v>89</v>
      </c>
      <c r="I2946">
        <v>87</v>
      </c>
      <c r="J2946" t="s">
        <v>28</v>
      </c>
      <c r="K2946" t="s">
        <v>65</v>
      </c>
      <c r="L2946" t="s">
        <v>81</v>
      </c>
      <c r="M2946" t="s">
        <v>329</v>
      </c>
      <c r="N2946" t="s">
        <v>329</v>
      </c>
      <c r="O2946" t="s">
        <v>23</v>
      </c>
      <c r="P2946" t="s">
        <v>173</v>
      </c>
      <c r="Q2946">
        <v>284</v>
      </c>
      <c r="R2946" t="s">
        <v>364</v>
      </c>
      <c r="S2946" t="s">
        <v>1849</v>
      </c>
      <c r="T2946" t="s">
        <v>26</v>
      </c>
    </row>
    <row r="2947" spans="1:20" x14ac:dyDescent="0.3">
      <c r="A2947" t="s">
        <v>20</v>
      </c>
      <c r="B2947" s="1">
        <v>43632</v>
      </c>
      <c r="C2947">
        <v>9</v>
      </c>
      <c r="D2947" t="s">
        <v>107</v>
      </c>
      <c r="E2947" t="s">
        <v>108</v>
      </c>
      <c r="F2947" t="s">
        <v>135</v>
      </c>
      <c r="G2947">
        <v>89</v>
      </c>
      <c r="H2947">
        <v>90</v>
      </c>
      <c r="I2947">
        <v>87</v>
      </c>
      <c r="J2947" t="s">
        <v>65</v>
      </c>
      <c r="K2947" t="s">
        <v>65</v>
      </c>
      <c r="L2947" t="s">
        <v>99</v>
      </c>
      <c r="M2947" t="s">
        <v>245</v>
      </c>
      <c r="N2947" t="s">
        <v>245</v>
      </c>
      <c r="O2947" t="s">
        <v>188</v>
      </c>
      <c r="P2947" t="s">
        <v>60</v>
      </c>
      <c r="Q2947">
        <v>258</v>
      </c>
      <c r="R2947" t="s">
        <v>170</v>
      </c>
      <c r="S2947" t="e" vm="16">
        <f>_FV(-2,"39")</f>
        <v>#VALUE!</v>
      </c>
      <c r="T2947" t="s">
        <v>26</v>
      </c>
    </row>
    <row r="2948" spans="1:20" x14ac:dyDescent="0.3">
      <c r="A2948" t="s">
        <v>20</v>
      </c>
      <c r="B2948" s="1">
        <v>43633</v>
      </c>
      <c r="C2948">
        <v>4</v>
      </c>
      <c r="D2948" t="s">
        <v>118</v>
      </c>
      <c r="E2948" t="s">
        <v>135</v>
      </c>
      <c r="F2948" t="s">
        <v>118</v>
      </c>
      <c r="G2948">
        <v>91</v>
      </c>
      <c r="H2948">
        <v>91</v>
      </c>
      <c r="I2948">
        <v>89</v>
      </c>
      <c r="J2948" t="s">
        <v>81</v>
      </c>
      <c r="K2948" t="s">
        <v>119</v>
      </c>
      <c r="L2948" t="s">
        <v>81</v>
      </c>
      <c r="M2948" t="s">
        <v>357</v>
      </c>
      <c r="N2948" t="s">
        <v>422</v>
      </c>
      <c r="O2948" t="s">
        <v>357</v>
      </c>
      <c r="P2948" t="s">
        <v>133</v>
      </c>
      <c r="Q2948">
        <v>127</v>
      </c>
      <c r="R2948" t="s">
        <v>176</v>
      </c>
      <c r="S2948" t="e" vm="45">
        <f>_FV(-3,"60")</f>
        <v>#VALUE!</v>
      </c>
      <c r="T2948" t="s">
        <v>26</v>
      </c>
    </row>
    <row r="2949" spans="1:20" x14ac:dyDescent="0.3">
      <c r="A2949" t="s">
        <v>20</v>
      </c>
      <c r="B2949" s="1">
        <v>43633</v>
      </c>
      <c r="C2949">
        <v>22</v>
      </c>
      <c r="D2949" t="s">
        <v>233</v>
      </c>
      <c r="E2949" t="s">
        <v>239</v>
      </c>
      <c r="F2949" t="s">
        <v>72</v>
      </c>
      <c r="G2949">
        <v>83</v>
      </c>
      <c r="H2949">
        <v>84</v>
      </c>
      <c r="I2949">
        <v>74</v>
      </c>
      <c r="J2949" t="s">
        <v>28</v>
      </c>
      <c r="K2949" t="s">
        <v>64</v>
      </c>
      <c r="L2949" t="s">
        <v>377</v>
      </c>
      <c r="M2949" t="s">
        <v>193</v>
      </c>
      <c r="N2949" t="s">
        <v>193</v>
      </c>
      <c r="O2949" t="s">
        <v>90</v>
      </c>
      <c r="P2949" t="s">
        <v>105</v>
      </c>
      <c r="Q2949">
        <v>262</v>
      </c>
      <c r="R2949" t="s">
        <v>143</v>
      </c>
      <c r="S2949" t="s">
        <v>1850</v>
      </c>
      <c r="T2949" t="s">
        <v>26</v>
      </c>
    </row>
    <row r="2950" spans="1:20" x14ac:dyDescent="0.3">
      <c r="A2950" t="s">
        <v>20</v>
      </c>
      <c r="B2950" s="1">
        <v>43633</v>
      </c>
      <c r="C2950">
        <v>21</v>
      </c>
      <c r="D2950" t="s">
        <v>239</v>
      </c>
      <c r="E2950" t="s">
        <v>220</v>
      </c>
      <c r="F2950" t="s">
        <v>310</v>
      </c>
      <c r="G2950">
        <v>76</v>
      </c>
      <c r="H2950">
        <v>76</v>
      </c>
      <c r="I2950">
        <v>63</v>
      </c>
      <c r="J2950" t="s">
        <v>361</v>
      </c>
      <c r="K2950" t="s">
        <v>28</v>
      </c>
      <c r="L2950" t="s">
        <v>388</v>
      </c>
      <c r="M2950" t="s">
        <v>122</v>
      </c>
      <c r="N2950" t="s">
        <v>141</v>
      </c>
      <c r="O2950" t="s">
        <v>209</v>
      </c>
      <c r="P2950" t="s">
        <v>271</v>
      </c>
      <c r="Q2950">
        <v>290</v>
      </c>
      <c r="R2950" t="s">
        <v>336</v>
      </c>
      <c r="S2950" t="s">
        <v>1851</v>
      </c>
      <c r="T2950" t="s">
        <v>26</v>
      </c>
    </row>
    <row r="2951" spans="1:20" x14ac:dyDescent="0.3">
      <c r="A2951" t="s">
        <v>20</v>
      </c>
      <c r="B2951" s="1">
        <v>43633</v>
      </c>
      <c r="C2951">
        <v>20</v>
      </c>
      <c r="D2951" t="s">
        <v>220</v>
      </c>
      <c r="E2951" t="s">
        <v>43</v>
      </c>
      <c r="F2951" t="s">
        <v>220</v>
      </c>
      <c r="G2951">
        <v>64</v>
      </c>
      <c r="H2951">
        <v>64</v>
      </c>
      <c r="I2951">
        <v>57</v>
      </c>
      <c r="J2951" t="s">
        <v>100</v>
      </c>
      <c r="K2951" t="s">
        <v>99</v>
      </c>
      <c r="L2951" t="s">
        <v>224</v>
      </c>
      <c r="M2951" t="s">
        <v>209</v>
      </c>
      <c r="N2951" t="s">
        <v>142</v>
      </c>
      <c r="O2951" t="s">
        <v>254</v>
      </c>
      <c r="P2951" t="s">
        <v>128</v>
      </c>
      <c r="Q2951">
        <v>231</v>
      </c>
      <c r="R2951" t="s">
        <v>225</v>
      </c>
      <c r="S2951" t="s">
        <v>716</v>
      </c>
      <c r="T2951" t="s">
        <v>26</v>
      </c>
    </row>
    <row r="2952" spans="1:20" x14ac:dyDescent="0.3">
      <c r="A2952" t="s">
        <v>20</v>
      </c>
      <c r="B2952" s="1">
        <v>43633</v>
      </c>
      <c r="C2952">
        <v>19</v>
      </c>
      <c r="D2952" t="s">
        <v>370</v>
      </c>
      <c r="E2952" t="s">
        <v>1360</v>
      </c>
      <c r="F2952" t="s">
        <v>251</v>
      </c>
      <c r="G2952">
        <v>59</v>
      </c>
      <c r="H2952">
        <v>62</v>
      </c>
      <c r="I2952">
        <v>57</v>
      </c>
      <c r="J2952" t="s">
        <v>345</v>
      </c>
      <c r="K2952" t="s">
        <v>65</v>
      </c>
      <c r="L2952" t="s">
        <v>377</v>
      </c>
      <c r="M2952" t="s">
        <v>150</v>
      </c>
      <c r="N2952" t="s">
        <v>209</v>
      </c>
      <c r="O2952" t="s">
        <v>150</v>
      </c>
      <c r="P2952" t="s">
        <v>173</v>
      </c>
      <c r="Q2952">
        <v>198</v>
      </c>
      <c r="R2952" t="s">
        <v>160</v>
      </c>
      <c r="S2952" t="s">
        <v>1576</v>
      </c>
      <c r="T2952" t="s">
        <v>26</v>
      </c>
    </row>
    <row r="2953" spans="1:20" x14ac:dyDescent="0.3">
      <c r="A2953" t="s">
        <v>20</v>
      </c>
      <c r="B2953" s="1">
        <v>43633</v>
      </c>
      <c r="C2953">
        <v>1</v>
      </c>
      <c r="D2953" t="s">
        <v>333</v>
      </c>
      <c r="E2953" t="s">
        <v>310</v>
      </c>
      <c r="F2953" t="s">
        <v>333</v>
      </c>
      <c r="G2953">
        <v>83</v>
      </c>
      <c r="H2953">
        <v>83</v>
      </c>
      <c r="I2953">
        <v>82</v>
      </c>
      <c r="J2953" t="s">
        <v>99</v>
      </c>
      <c r="K2953" t="s">
        <v>119</v>
      </c>
      <c r="L2953" t="s">
        <v>99</v>
      </c>
      <c r="M2953" t="s">
        <v>450</v>
      </c>
      <c r="N2953" t="s">
        <v>450</v>
      </c>
      <c r="O2953" t="s">
        <v>353</v>
      </c>
      <c r="P2953" t="s">
        <v>138</v>
      </c>
      <c r="Q2953">
        <v>172</v>
      </c>
      <c r="R2953" t="s">
        <v>68</v>
      </c>
      <c r="S2953" t="e" vm="45">
        <f>_FV(-3,"60")</f>
        <v>#VALUE!</v>
      </c>
      <c r="T2953" t="s">
        <v>26</v>
      </c>
    </row>
    <row r="2954" spans="1:20" x14ac:dyDescent="0.3">
      <c r="A2954" t="s">
        <v>20</v>
      </c>
      <c r="B2954" s="1">
        <v>43633</v>
      </c>
      <c r="C2954">
        <v>3</v>
      </c>
      <c r="D2954" t="s">
        <v>71</v>
      </c>
      <c r="E2954" t="s">
        <v>108</v>
      </c>
      <c r="F2954" t="s">
        <v>71</v>
      </c>
      <c r="G2954">
        <v>89</v>
      </c>
      <c r="H2954">
        <v>89</v>
      </c>
      <c r="I2954">
        <v>87</v>
      </c>
      <c r="J2954" t="s">
        <v>64</v>
      </c>
      <c r="K2954" t="s">
        <v>64</v>
      </c>
      <c r="L2954" t="s">
        <v>28</v>
      </c>
      <c r="M2954" t="s">
        <v>422</v>
      </c>
      <c r="N2954" t="s">
        <v>444</v>
      </c>
      <c r="O2954" t="s">
        <v>422</v>
      </c>
      <c r="P2954" t="s">
        <v>67</v>
      </c>
      <c r="Q2954">
        <v>166</v>
      </c>
      <c r="R2954" t="s">
        <v>86</v>
      </c>
      <c r="S2954" t="e" vm="45">
        <f>_FV(-3,"60")</f>
        <v>#VALUE!</v>
      </c>
      <c r="T2954" t="s">
        <v>26</v>
      </c>
    </row>
    <row r="2955" spans="1:20" x14ac:dyDescent="0.3">
      <c r="A2955" t="s">
        <v>20</v>
      </c>
      <c r="B2955" s="1">
        <v>43633</v>
      </c>
      <c r="C2955">
        <v>2</v>
      </c>
      <c r="D2955" t="s">
        <v>108</v>
      </c>
      <c r="E2955" t="s">
        <v>333</v>
      </c>
      <c r="F2955" t="s">
        <v>108</v>
      </c>
      <c r="G2955">
        <v>87</v>
      </c>
      <c r="H2955">
        <v>87</v>
      </c>
      <c r="I2955">
        <v>83</v>
      </c>
      <c r="J2955" t="s">
        <v>28</v>
      </c>
      <c r="K2955" t="s">
        <v>28</v>
      </c>
      <c r="L2955" t="s">
        <v>99</v>
      </c>
      <c r="M2955" t="s">
        <v>444</v>
      </c>
      <c r="N2955" t="s">
        <v>431</v>
      </c>
      <c r="O2955" t="s">
        <v>450</v>
      </c>
      <c r="P2955" t="s">
        <v>105</v>
      </c>
      <c r="Q2955">
        <v>170</v>
      </c>
      <c r="R2955" t="s">
        <v>271</v>
      </c>
      <c r="S2955" t="e" vm="45">
        <f>_FV(-3,"60")</f>
        <v>#VALUE!</v>
      </c>
      <c r="T2955" t="s">
        <v>26</v>
      </c>
    </row>
    <row r="2956" spans="1:20" x14ac:dyDescent="0.3">
      <c r="A2956" t="s">
        <v>20</v>
      </c>
      <c r="B2956" s="1">
        <v>43633</v>
      </c>
      <c r="C2956">
        <v>17</v>
      </c>
      <c r="D2956" t="s">
        <v>43</v>
      </c>
      <c r="E2956" t="s">
        <v>1360</v>
      </c>
      <c r="F2956" t="s">
        <v>317</v>
      </c>
      <c r="G2956">
        <v>61</v>
      </c>
      <c r="H2956">
        <v>66</v>
      </c>
      <c r="I2956">
        <v>60</v>
      </c>
      <c r="J2956" t="s">
        <v>28</v>
      </c>
      <c r="K2956" t="s">
        <v>22</v>
      </c>
      <c r="L2956" t="s">
        <v>49</v>
      </c>
      <c r="M2956" t="s">
        <v>244</v>
      </c>
      <c r="N2956" t="s">
        <v>329</v>
      </c>
      <c r="O2956" t="s">
        <v>244</v>
      </c>
      <c r="P2956" t="s">
        <v>173</v>
      </c>
      <c r="Q2956">
        <v>203</v>
      </c>
      <c r="R2956" t="s">
        <v>168</v>
      </c>
      <c r="S2956" t="s">
        <v>1852</v>
      </c>
      <c r="T2956" t="s">
        <v>26</v>
      </c>
    </row>
    <row r="2957" spans="1:20" x14ac:dyDescent="0.3">
      <c r="A2957" t="s">
        <v>20</v>
      </c>
      <c r="B2957" s="1">
        <v>43633</v>
      </c>
      <c r="C2957">
        <v>18</v>
      </c>
      <c r="D2957" t="s">
        <v>297</v>
      </c>
      <c r="E2957" t="s">
        <v>412</v>
      </c>
      <c r="F2957" t="s">
        <v>291</v>
      </c>
      <c r="G2957">
        <v>62</v>
      </c>
      <c r="H2957">
        <v>63</v>
      </c>
      <c r="I2957">
        <v>58</v>
      </c>
      <c r="J2957" t="s">
        <v>28</v>
      </c>
      <c r="K2957" t="s">
        <v>63</v>
      </c>
      <c r="L2957" t="s">
        <v>163</v>
      </c>
      <c r="M2957" t="s">
        <v>209</v>
      </c>
      <c r="N2957" t="s">
        <v>244</v>
      </c>
      <c r="O2957" t="s">
        <v>209</v>
      </c>
      <c r="P2957" t="s">
        <v>128</v>
      </c>
      <c r="Q2957">
        <v>189</v>
      </c>
      <c r="R2957" t="s">
        <v>145</v>
      </c>
      <c r="S2957" t="s">
        <v>1853</v>
      </c>
      <c r="T2957" t="s">
        <v>26</v>
      </c>
    </row>
    <row r="2958" spans="1:20" x14ac:dyDescent="0.3">
      <c r="A2958" t="s">
        <v>20</v>
      </c>
      <c r="B2958" s="1">
        <v>43633</v>
      </c>
      <c r="C2958">
        <v>16</v>
      </c>
      <c r="D2958" t="s">
        <v>317</v>
      </c>
      <c r="E2958" t="s">
        <v>43</v>
      </c>
      <c r="F2958" t="s">
        <v>21</v>
      </c>
      <c r="G2958">
        <v>63</v>
      </c>
      <c r="H2958">
        <v>71</v>
      </c>
      <c r="I2958">
        <v>62</v>
      </c>
      <c r="J2958" t="s">
        <v>99</v>
      </c>
      <c r="K2958" t="s">
        <v>88</v>
      </c>
      <c r="L2958" t="s">
        <v>99</v>
      </c>
      <c r="M2958" t="s">
        <v>329</v>
      </c>
      <c r="N2958" t="s">
        <v>363</v>
      </c>
      <c r="O2958" t="s">
        <v>329</v>
      </c>
      <c r="P2958" t="s">
        <v>60</v>
      </c>
      <c r="Q2958">
        <v>207</v>
      </c>
      <c r="R2958" t="s">
        <v>287</v>
      </c>
      <c r="S2958" t="s">
        <v>1854</v>
      </c>
      <c r="T2958" t="s">
        <v>26</v>
      </c>
    </row>
    <row r="2959" spans="1:20" x14ac:dyDescent="0.3">
      <c r="A2959" t="s">
        <v>20</v>
      </c>
      <c r="B2959" s="1">
        <v>43633</v>
      </c>
      <c r="C2959">
        <v>0</v>
      </c>
      <c r="D2959" t="s">
        <v>310</v>
      </c>
      <c r="E2959" t="s">
        <v>228</v>
      </c>
      <c r="F2959" t="s">
        <v>310</v>
      </c>
      <c r="G2959">
        <v>82</v>
      </c>
      <c r="H2959">
        <v>82</v>
      </c>
      <c r="I2959">
        <v>79</v>
      </c>
      <c r="J2959" t="s">
        <v>119</v>
      </c>
      <c r="K2959" t="s">
        <v>65</v>
      </c>
      <c r="L2959" t="s">
        <v>64</v>
      </c>
      <c r="M2959" t="s">
        <v>353</v>
      </c>
      <c r="N2959" t="s">
        <v>353</v>
      </c>
      <c r="O2959" t="s">
        <v>245</v>
      </c>
      <c r="P2959" t="s">
        <v>83</v>
      </c>
      <c r="Q2959">
        <v>174</v>
      </c>
      <c r="R2959" t="s">
        <v>24</v>
      </c>
      <c r="S2959" t="e" vm="45">
        <f>_FV(-3,"60")</f>
        <v>#VALUE!</v>
      </c>
      <c r="T2959" t="s">
        <v>26</v>
      </c>
    </row>
    <row r="2960" spans="1:20" x14ac:dyDescent="0.3">
      <c r="A2960" t="s">
        <v>20</v>
      </c>
      <c r="B2960" s="1">
        <v>43633</v>
      </c>
      <c r="C2960">
        <v>15</v>
      </c>
      <c r="D2960" t="s">
        <v>220</v>
      </c>
      <c r="E2960" t="s">
        <v>220</v>
      </c>
      <c r="F2960" t="s">
        <v>247</v>
      </c>
      <c r="G2960">
        <v>71</v>
      </c>
      <c r="H2960">
        <v>72</v>
      </c>
      <c r="I2960">
        <v>68</v>
      </c>
      <c r="J2960" t="s">
        <v>88</v>
      </c>
      <c r="K2960" t="s">
        <v>88</v>
      </c>
      <c r="L2960" t="s">
        <v>119</v>
      </c>
      <c r="M2960" t="s">
        <v>363</v>
      </c>
      <c r="N2960" t="s">
        <v>444</v>
      </c>
      <c r="O2960" t="s">
        <v>386</v>
      </c>
      <c r="P2960" t="s">
        <v>24</v>
      </c>
      <c r="Q2960">
        <v>219</v>
      </c>
      <c r="R2960" t="s">
        <v>280</v>
      </c>
      <c r="S2960" t="s">
        <v>1855</v>
      </c>
      <c r="T2960" t="s">
        <v>26</v>
      </c>
    </row>
    <row r="2961" spans="1:20" x14ac:dyDescent="0.3">
      <c r="A2961" t="s">
        <v>20</v>
      </c>
      <c r="B2961" s="1">
        <v>43633</v>
      </c>
      <c r="C2961">
        <v>23</v>
      </c>
      <c r="D2961" t="s">
        <v>279</v>
      </c>
      <c r="E2961" t="s">
        <v>321</v>
      </c>
      <c r="F2961" t="s">
        <v>233</v>
      </c>
      <c r="G2961">
        <v>79</v>
      </c>
      <c r="H2961">
        <v>83</v>
      </c>
      <c r="I2961">
        <v>79</v>
      </c>
      <c r="J2961" t="s">
        <v>28</v>
      </c>
      <c r="K2961" t="s">
        <v>119</v>
      </c>
      <c r="L2961" t="s">
        <v>99</v>
      </c>
      <c r="M2961" t="s">
        <v>306</v>
      </c>
      <c r="N2961" t="s">
        <v>306</v>
      </c>
      <c r="O2961" t="s">
        <v>193</v>
      </c>
      <c r="P2961" t="s">
        <v>124</v>
      </c>
      <c r="Q2961">
        <v>252</v>
      </c>
      <c r="R2961" t="s">
        <v>403</v>
      </c>
      <c r="S2961" t="e" vm="48">
        <f>_FV(-3,"26")</f>
        <v>#VALUE!</v>
      </c>
      <c r="T2961" t="s">
        <v>26</v>
      </c>
    </row>
    <row r="2962" spans="1:20" x14ac:dyDescent="0.3">
      <c r="A2962" t="s">
        <v>20</v>
      </c>
      <c r="B2962" s="1">
        <v>43633</v>
      </c>
      <c r="C2962">
        <v>14</v>
      </c>
      <c r="D2962" t="s">
        <v>205</v>
      </c>
      <c r="E2962" t="s">
        <v>264</v>
      </c>
      <c r="F2962" t="s">
        <v>186</v>
      </c>
      <c r="G2962">
        <v>72</v>
      </c>
      <c r="H2962">
        <v>78</v>
      </c>
      <c r="I2962">
        <v>70</v>
      </c>
      <c r="J2962" t="s">
        <v>136</v>
      </c>
      <c r="K2962" t="s">
        <v>148</v>
      </c>
      <c r="L2962" t="s">
        <v>119</v>
      </c>
      <c r="M2962" t="s">
        <v>444</v>
      </c>
      <c r="N2962" t="s">
        <v>494</v>
      </c>
      <c r="O2962" t="s">
        <v>450</v>
      </c>
      <c r="P2962" t="s">
        <v>24</v>
      </c>
      <c r="Q2962">
        <v>209</v>
      </c>
      <c r="R2962" t="s">
        <v>143</v>
      </c>
      <c r="S2962" t="s">
        <v>1856</v>
      </c>
      <c r="T2962" t="s">
        <v>26</v>
      </c>
    </row>
    <row r="2963" spans="1:20" x14ac:dyDescent="0.3">
      <c r="A2963" t="s">
        <v>20</v>
      </c>
      <c r="B2963" s="1">
        <v>43633</v>
      </c>
      <c r="C2963">
        <v>7</v>
      </c>
      <c r="D2963" t="s">
        <v>95</v>
      </c>
      <c r="E2963" t="s">
        <v>62</v>
      </c>
      <c r="F2963" t="s">
        <v>79</v>
      </c>
      <c r="G2963">
        <v>93</v>
      </c>
      <c r="H2963">
        <v>93</v>
      </c>
      <c r="I2963">
        <v>93</v>
      </c>
      <c r="J2963" t="s">
        <v>64</v>
      </c>
      <c r="K2963" t="s">
        <v>119</v>
      </c>
      <c r="L2963" t="s">
        <v>81</v>
      </c>
      <c r="M2963" t="s">
        <v>244</v>
      </c>
      <c r="N2963" t="s">
        <v>23</v>
      </c>
      <c r="O2963" t="s">
        <v>244</v>
      </c>
      <c r="P2963" t="s">
        <v>133</v>
      </c>
      <c r="Q2963">
        <v>139</v>
      </c>
      <c r="R2963" t="s">
        <v>138</v>
      </c>
      <c r="S2963" t="e" vm="42">
        <f>_FV(-3,"20")</f>
        <v>#VALUE!</v>
      </c>
      <c r="T2963" t="s">
        <v>26</v>
      </c>
    </row>
    <row r="2964" spans="1:20" x14ac:dyDescent="0.3">
      <c r="A2964" t="s">
        <v>20</v>
      </c>
      <c r="B2964" s="1">
        <v>43633</v>
      </c>
      <c r="C2964">
        <v>6</v>
      </c>
      <c r="D2964" t="s">
        <v>79</v>
      </c>
      <c r="E2964" t="s">
        <v>62</v>
      </c>
      <c r="F2964" t="s">
        <v>22</v>
      </c>
      <c r="G2964">
        <v>93</v>
      </c>
      <c r="H2964">
        <v>93</v>
      </c>
      <c r="I2964">
        <v>92</v>
      </c>
      <c r="J2964" t="s">
        <v>81</v>
      </c>
      <c r="K2964" t="s">
        <v>28</v>
      </c>
      <c r="L2964" t="s">
        <v>100</v>
      </c>
      <c r="M2964" t="s">
        <v>23</v>
      </c>
      <c r="N2964" t="s">
        <v>306</v>
      </c>
      <c r="O2964" t="s">
        <v>23</v>
      </c>
      <c r="P2964" t="s">
        <v>178</v>
      </c>
      <c r="Q2964">
        <v>165</v>
      </c>
      <c r="R2964" t="s">
        <v>138</v>
      </c>
      <c r="S2964" t="e" vm="45">
        <f>_FV(-3,"60")</f>
        <v>#VALUE!</v>
      </c>
      <c r="T2964" t="s">
        <v>26</v>
      </c>
    </row>
    <row r="2965" spans="1:20" x14ac:dyDescent="0.3">
      <c r="A2965" t="s">
        <v>20</v>
      </c>
      <c r="B2965" s="1">
        <v>43633</v>
      </c>
      <c r="C2965">
        <v>13</v>
      </c>
      <c r="D2965" t="s">
        <v>215</v>
      </c>
      <c r="E2965" t="s">
        <v>250</v>
      </c>
      <c r="F2965" t="s">
        <v>202</v>
      </c>
      <c r="G2965">
        <v>76</v>
      </c>
      <c r="H2965">
        <v>91</v>
      </c>
      <c r="I2965">
        <v>74</v>
      </c>
      <c r="J2965" t="s">
        <v>58</v>
      </c>
      <c r="K2965" t="s">
        <v>114</v>
      </c>
      <c r="L2965" t="s">
        <v>73</v>
      </c>
      <c r="M2965" t="s">
        <v>494</v>
      </c>
      <c r="N2965" t="s">
        <v>493</v>
      </c>
      <c r="O2965" t="s">
        <v>431</v>
      </c>
      <c r="P2965" t="s">
        <v>134</v>
      </c>
      <c r="Q2965">
        <v>235</v>
      </c>
      <c r="R2965" t="s">
        <v>358</v>
      </c>
      <c r="S2965" t="s">
        <v>901</v>
      </c>
      <c r="T2965" t="s">
        <v>26</v>
      </c>
    </row>
    <row r="2966" spans="1:20" x14ac:dyDescent="0.3">
      <c r="A2966" t="s">
        <v>20</v>
      </c>
      <c r="B2966" s="1">
        <v>43633</v>
      </c>
      <c r="C2966">
        <v>5</v>
      </c>
      <c r="D2966" t="s">
        <v>62</v>
      </c>
      <c r="E2966" t="s">
        <v>118</v>
      </c>
      <c r="F2966" t="s">
        <v>62</v>
      </c>
      <c r="G2966">
        <v>92</v>
      </c>
      <c r="H2966">
        <v>92</v>
      </c>
      <c r="I2966">
        <v>91</v>
      </c>
      <c r="J2966" t="s">
        <v>28</v>
      </c>
      <c r="K2966" t="s">
        <v>64</v>
      </c>
      <c r="L2966" t="s">
        <v>81</v>
      </c>
      <c r="M2966" t="s">
        <v>306</v>
      </c>
      <c r="N2966" t="s">
        <v>357</v>
      </c>
      <c r="O2966" t="s">
        <v>306</v>
      </c>
      <c r="P2966" t="s">
        <v>174</v>
      </c>
      <c r="Q2966">
        <v>137</v>
      </c>
      <c r="R2966" t="s">
        <v>97</v>
      </c>
      <c r="S2966" t="e" vm="45">
        <f>_FV(-3,"60")</f>
        <v>#VALUE!</v>
      </c>
      <c r="T2966" t="s">
        <v>26</v>
      </c>
    </row>
    <row r="2967" spans="1:20" x14ac:dyDescent="0.3">
      <c r="A2967" t="s">
        <v>20</v>
      </c>
      <c r="B2967" s="1">
        <v>43633</v>
      </c>
      <c r="C2967">
        <v>12</v>
      </c>
      <c r="D2967" t="s">
        <v>229</v>
      </c>
      <c r="E2967" t="s">
        <v>229</v>
      </c>
      <c r="F2967" t="s">
        <v>62</v>
      </c>
      <c r="G2967">
        <v>91</v>
      </c>
      <c r="H2967">
        <v>94</v>
      </c>
      <c r="I2967">
        <v>91</v>
      </c>
      <c r="J2967" t="s">
        <v>356</v>
      </c>
      <c r="K2967" t="s">
        <v>356</v>
      </c>
      <c r="L2967" t="s">
        <v>65</v>
      </c>
      <c r="M2967" t="s">
        <v>431</v>
      </c>
      <c r="N2967" t="s">
        <v>431</v>
      </c>
      <c r="O2967" t="s">
        <v>407</v>
      </c>
      <c r="P2967" t="s">
        <v>83</v>
      </c>
      <c r="Q2967">
        <v>252</v>
      </c>
      <c r="R2967" t="s">
        <v>182</v>
      </c>
      <c r="S2967" t="s">
        <v>1857</v>
      </c>
      <c r="T2967" t="s">
        <v>115</v>
      </c>
    </row>
    <row r="2968" spans="1:20" x14ac:dyDescent="0.3">
      <c r="A2968" t="s">
        <v>20</v>
      </c>
      <c r="B2968" s="1">
        <v>43633</v>
      </c>
      <c r="C2968">
        <v>10</v>
      </c>
      <c r="D2968" t="s">
        <v>95</v>
      </c>
      <c r="E2968" t="s">
        <v>95</v>
      </c>
      <c r="F2968" t="s">
        <v>79</v>
      </c>
      <c r="G2968">
        <v>94</v>
      </c>
      <c r="H2968">
        <v>94</v>
      </c>
      <c r="I2968">
        <v>94</v>
      </c>
      <c r="J2968" t="s">
        <v>65</v>
      </c>
      <c r="K2968" t="s">
        <v>65</v>
      </c>
      <c r="L2968" t="s">
        <v>64</v>
      </c>
      <c r="M2968" t="s">
        <v>282</v>
      </c>
      <c r="N2968" t="s">
        <v>282</v>
      </c>
      <c r="O2968" t="s">
        <v>306</v>
      </c>
      <c r="P2968" t="s">
        <v>111</v>
      </c>
      <c r="Q2968">
        <v>106</v>
      </c>
      <c r="R2968" t="s">
        <v>134</v>
      </c>
      <c r="S2968" t="s">
        <v>1858</v>
      </c>
      <c r="T2968" t="s">
        <v>26</v>
      </c>
    </row>
    <row r="2969" spans="1:20" x14ac:dyDescent="0.3">
      <c r="A2969" t="s">
        <v>20</v>
      </c>
      <c r="B2969" s="1">
        <v>43633</v>
      </c>
      <c r="C2969">
        <v>9</v>
      </c>
      <c r="D2969" t="s">
        <v>79</v>
      </c>
      <c r="E2969" t="s">
        <v>95</v>
      </c>
      <c r="F2969" t="s">
        <v>79</v>
      </c>
      <c r="G2969">
        <v>94</v>
      </c>
      <c r="H2969">
        <v>94</v>
      </c>
      <c r="I2969">
        <v>94</v>
      </c>
      <c r="J2969" t="s">
        <v>64</v>
      </c>
      <c r="K2969" t="s">
        <v>119</v>
      </c>
      <c r="L2969" t="s">
        <v>64</v>
      </c>
      <c r="M2969" t="s">
        <v>306</v>
      </c>
      <c r="N2969" t="s">
        <v>306</v>
      </c>
      <c r="O2969" t="s">
        <v>315</v>
      </c>
      <c r="P2969" t="s">
        <v>111</v>
      </c>
      <c r="Q2969">
        <v>124</v>
      </c>
      <c r="R2969" t="s">
        <v>77</v>
      </c>
      <c r="S2969" t="e" vm="60">
        <f>_FV(-3,"05")</f>
        <v>#VALUE!</v>
      </c>
      <c r="T2969" t="s">
        <v>26</v>
      </c>
    </row>
    <row r="2970" spans="1:20" x14ac:dyDescent="0.3">
      <c r="A2970" t="s">
        <v>20</v>
      </c>
      <c r="B2970" s="1">
        <v>43633</v>
      </c>
      <c r="C2970">
        <v>8</v>
      </c>
      <c r="D2970" t="s">
        <v>95</v>
      </c>
      <c r="E2970" t="s">
        <v>95</v>
      </c>
      <c r="F2970" t="s">
        <v>58</v>
      </c>
      <c r="G2970">
        <v>94</v>
      </c>
      <c r="H2970">
        <v>94</v>
      </c>
      <c r="I2970">
        <v>93</v>
      </c>
      <c r="J2970" t="s">
        <v>119</v>
      </c>
      <c r="K2970" t="s">
        <v>119</v>
      </c>
      <c r="L2970" t="s">
        <v>28</v>
      </c>
      <c r="M2970" t="s">
        <v>315</v>
      </c>
      <c r="N2970" t="s">
        <v>315</v>
      </c>
      <c r="O2970" t="s">
        <v>193</v>
      </c>
      <c r="P2970" t="s">
        <v>133</v>
      </c>
      <c r="Q2970">
        <v>89</v>
      </c>
      <c r="R2970" t="s">
        <v>77</v>
      </c>
      <c r="S2970" t="e" vm="53">
        <f>_FV(-1,"93")</f>
        <v>#VALUE!</v>
      </c>
      <c r="T2970" t="s">
        <v>26</v>
      </c>
    </row>
    <row r="2971" spans="1:20" x14ac:dyDescent="0.3">
      <c r="A2971" t="s">
        <v>20</v>
      </c>
      <c r="B2971" s="1">
        <v>43633</v>
      </c>
      <c r="C2971">
        <v>11</v>
      </c>
      <c r="D2971" t="s">
        <v>88</v>
      </c>
      <c r="E2971" t="s">
        <v>88</v>
      </c>
      <c r="F2971" t="s">
        <v>79</v>
      </c>
      <c r="G2971">
        <v>94</v>
      </c>
      <c r="H2971">
        <v>94</v>
      </c>
      <c r="I2971">
        <v>94</v>
      </c>
      <c r="J2971" t="s">
        <v>109</v>
      </c>
      <c r="K2971" t="s">
        <v>109</v>
      </c>
      <c r="L2971" t="s">
        <v>64</v>
      </c>
      <c r="M2971" t="s">
        <v>407</v>
      </c>
      <c r="N2971" t="s">
        <v>407</v>
      </c>
      <c r="O2971" t="s">
        <v>282</v>
      </c>
      <c r="P2971" t="s">
        <v>133</v>
      </c>
      <c r="Q2971">
        <v>353</v>
      </c>
      <c r="R2971" t="s">
        <v>176</v>
      </c>
      <c r="S2971" t="s">
        <v>1859</v>
      </c>
      <c r="T2971" t="s">
        <v>26</v>
      </c>
    </row>
    <row r="2972" spans="1:20" x14ac:dyDescent="0.3">
      <c r="A2972" t="s">
        <v>20</v>
      </c>
      <c r="B2972" s="1">
        <v>43634</v>
      </c>
      <c r="C2972">
        <v>18</v>
      </c>
      <c r="D2972" t="s">
        <v>220</v>
      </c>
      <c r="E2972" t="s">
        <v>412</v>
      </c>
      <c r="F2972" t="s">
        <v>220</v>
      </c>
      <c r="G2972">
        <v>65</v>
      </c>
      <c r="H2972">
        <v>65</v>
      </c>
      <c r="I2972">
        <v>57</v>
      </c>
      <c r="J2972" t="s">
        <v>28</v>
      </c>
      <c r="K2972" t="s">
        <v>64</v>
      </c>
      <c r="L2972" t="s">
        <v>377</v>
      </c>
      <c r="M2972" t="s">
        <v>137</v>
      </c>
      <c r="N2972" t="s">
        <v>141</v>
      </c>
      <c r="O2972" t="s">
        <v>150</v>
      </c>
      <c r="P2972" t="s">
        <v>54</v>
      </c>
      <c r="Q2972">
        <v>187</v>
      </c>
      <c r="R2972" t="s">
        <v>476</v>
      </c>
      <c r="S2972" t="s">
        <v>1860</v>
      </c>
      <c r="T2972" t="s">
        <v>26</v>
      </c>
    </row>
    <row r="2973" spans="1:20" x14ac:dyDescent="0.3">
      <c r="A2973" t="s">
        <v>20</v>
      </c>
      <c r="B2973" s="1">
        <v>43634</v>
      </c>
      <c r="C2973">
        <v>17</v>
      </c>
      <c r="D2973" t="s">
        <v>297</v>
      </c>
      <c r="E2973" t="s">
        <v>297</v>
      </c>
      <c r="F2973" t="s">
        <v>208</v>
      </c>
      <c r="G2973">
        <v>61</v>
      </c>
      <c r="H2973">
        <v>67</v>
      </c>
      <c r="I2973">
        <v>59</v>
      </c>
      <c r="J2973" t="s">
        <v>81</v>
      </c>
      <c r="K2973" t="s">
        <v>64</v>
      </c>
      <c r="L2973" t="s">
        <v>44</v>
      </c>
      <c r="M2973" t="s">
        <v>141</v>
      </c>
      <c r="N2973" t="s">
        <v>276</v>
      </c>
      <c r="O2973" t="s">
        <v>141</v>
      </c>
      <c r="P2973" t="s">
        <v>86</v>
      </c>
      <c r="Q2973">
        <v>224</v>
      </c>
      <c r="R2973" t="s">
        <v>428</v>
      </c>
      <c r="S2973" t="s">
        <v>1861</v>
      </c>
      <c r="T2973" t="s">
        <v>26</v>
      </c>
    </row>
    <row r="2974" spans="1:20" x14ac:dyDescent="0.3">
      <c r="A2974" t="s">
        <v>20</v>
      </c>
      <c r="B2974" s="1">
        <v>43634</v>
      </c>
      <c r="C2974">
        <v>16</v>
      </c>
      <c r="D2974" t="s">
        <v>201</v>
      </c>
      <c r="E2974" t="s">
        <v>370</v>
      </c>
      <c r="F2974" t="s">
        <v>264</v>
      </c>
      <c r="G2974">
        <v>63</v>
      </c>
      <c r="H2974">
        <v>68</v>
      </c>
      <c r="I2974">
        <v>60</v>
      </c>
      <c r="J2974" t="s">
        <v>163</v>
      </c>
      <c r="K2974" t="s">
        <v>87</v>
      </c>
      <c r="L2974" t="s">
        <v>163</v>
      </c>
      <c r="M2974" t="s">
        <v>276</v>
      </c>
      <c r="N2974" t="s">
        <v>386</v>
      </c>
      <c r="O2974" t="s">
        <v>330</v>
      </c>
      <c r="P2974" t="s">
        <v>222</v>
      </c>
      <c r="Q2974">
        <v>202</v>
      </c>
      <c r="R2974" t="s">
        <v>259</v>
      </c>
      <c r="S2974" t="s">
        <v>1637</v>
      </c>
      <c r="T2974" t="s">
        <v>26</v>
      </c>
    </row>
    <row r="2975" spans="1:20" x14ac:dyDescent="0.3">
      <c r="A2975" t="s">
        <v>20</v>
      </c>
      <c r="B2975" s="1">
        <v>43634</v>
      </c>
      <c r="C2975">
        <v>19</v>
      </c>
      <c r="D2975" t="s">
        <v>214</v>
      </c>
      <c r="E2975" t="s">
        <v>291</v>
      </c>
      <c r="F2975" t="s">
        <v>264</v>
      </c>
      <c r="G2975">
        <v>60</v>
      </c>
      <c r="H2975">
        <v>67</v>
      </c>
      <c r="I2975">
        <v>60</v>
      </c>
      <c r="J2975" t="s">
        <v>361</v>
      </c>
      <c r="K2975" t="s">
        <v>22</v>
      </c>
      <c r="L2975" t="s">
        <v>216</v>
      </c>
      <c r="M2975" t="s">
        <v>180</v>
      </c>
      <c r="N2975" t="s">
        <v>137</v>
      </c>
      <c r="O2975" t="s">
        <v>45</v>
      </c>
      <c r="P2975" t="s">
        <v>104</v>
      </c>
      <c r="Q2975">
        <v>209</v>
      </c>
      <c r="R2975" t="s">
        <v>241</v>
      </c>
      <c r="S2975" t="s">
        <v>362</v>
      </c>
      <c r="T2975" t="s">
        <v>26</v>
      </c>
    </row>
    <row r="2976" spans="1:20" x14ac:dyDescent="0.3">
      <c r="A2976" t="s">
        <v>20</v>
      </c>
      <c r="B2976" s="1">
        <v>43634</v>
      </c>
      <c r="C2976">
        <v>21</v>
      </c>
      <c r="D2976" t="s">
        <v>219</v>
      </c>
      <c r="E2976" t="s">
        <v>264</v>
      </c>
      <c r="F2976" t="s">
        <v>219</v>
      </c>
      <c r="G2976">
        <v>73</v>
      </c>
      <c r="H2976">
        <v>73</v>
      </c>
      <c r="I2976">
        <v>66</v>
      </c>
      <c r="J2976" t="s">
        <v>109</v>
      </c>
      <c r="K2976" t="s">
        <v>80</v>
      </c>
      <c r="L2976" t="s">
        <v>99</v>
      </c>
      <c r="M2976" t="s">
        <v>123</v>
      </c>
      <c r="N2976" t="s">
        <v>123</v>
      </c>
      <c r="O2976" t="s">
        <v>254</v>
      </c>
      <c r="P2976" t="s">
        <v>183</v>
      </c>
      <c r="Q2976">
        <v>216</v>
      </c>
      <c r="R2976" t="s">
        <v>248</v>
      </c>
      <c r="S2976" t="s">
        <v>1862</v>
      </c>
      <c r="T2976" t="s">
        <v>26</v>
      </c>
    </row>
    <row r="2977" spans="1:20" x14ac:dyDescent="0.3">
      <c r="A2977" t="s">
        <v>20</v>
      </c>
      <c r="B2977" s="1">
        <v>43634</v>
      </c>
      <c r="C2977">
        <v>20</v>
      </c>
      <c r="D2977" t="s">
        <v>48</v>
      </c>
      <c r="E2977" t="s">
        <v>214</v>
      </c>
      <c r="F2977" t="s">
        <v>48</v>
      </c>
      <c r="G2977">
        <v>66</v>
      </c>
      <c r="H2977">
        <v>67</v>
      </c>
      <c r="I2977">
        <v>59</v>
      </c>
      <c r="J2977" t="s">
        <v>100</v>
      </c>
      <c r="K2977" t="s">
        <v>81</v>
      </c>
      <c r="L2977" t="s">
        <v>396</v>
      </c>
      <c r="M2977" t="s">
        <v>254</v>
      </c>
      <c r="N2977" t="s">
        <v>254</v>
      </c>
      <c r="O2977" t="s">
        <v>45</v>
      </c>
      <c r="P2977" t="s">
        <v>40</v>
      </c>
      <c r="Q2977">
        <v>205</v>
      </c>
      <c r="R2977" t="s">
        <v>55</v>
      </c>
      <c r="S2977" t="s">
        <v>1684</v>
      </c>
      <c r="T2977" t="s">
        <v>26</v>
      </c>
    </row>
    <row r="2978" spans="1:20" x14ac:dyDescent="0.3">
      <c r="A2978" t="s">
        <v>20</v>
      </c>
      <c r="B2978" s="1">
        <v>43634</v>
      </c>
      <c r="C2978">
        <v>22</v>
      </c>
      <c r="D2978" t="s">
        <v>156</v>
      </c>
      <c r="E2978" t="s">
        <v>219</v>
      </c>
      <c r="F2978" t="s">
        <v>272</v>
      </c>
      <c r="G2978">
        <v>84</v>
      </c>
      <c r="H2978">
        <v>84</v>
      </c>
      <c r="I2978">
        <v>70</v>
      </c>
      <c r="J2978" t="s">
        <v>100</v>
      </c>
      <c r="K2978" t="s">
        <v>100</v>
      </c>
      <c r="L2978" t="s">
        <v>37</v>
      </c>
      <c r="M2978" t="s">
        <v>122</v>
      </c>
      <c r="N2978" t="s">
        <v>122</v>
      </c>
      <c r="O2978" t="s">
        <v>82</v>
      </c>
      <c r="P2978" t="s">
        <v>133</v>
      </c>
      <c r="Q2978">
        <v>228</v>
      </c>
      <c r="R2978" t="s">
        <v>428</v>
      </c>
      <c r="S2978" t="s">
        <v>1863</v>
      </c>
      <c r="T2978" t="s">
        <v>26</v>
      </c>
    </row>
    <row r="2979" spans="1:20" x14ac:dyDescent="0.3">
      <c r="A2979" t="s">
        <v>20</v>
      </c>
      <c r="B2979" s="1">
        <v>43634</v>
      </c>
      <c r="C2979">
        <v>23</v>
      </c>
      <c r="D2979" t="s">
        <v>310</v>
      </c>
      <c r="E2979" t="s">
        <v>265</v>
      </c>
      <c r="F2979" t="s">
        <v>272</v>
      </c>
      <c r="G2979">
        <v>85</v>
      </c>
      <c r="H2979">
        <v>86</v>
      </c>
      <c r="I2979">
        <v>83</v>
      </c>
      <c r="J2979" t="s">
        <v>87</v>
      </c>
      <c r="K2979" t="s">
        <v>87</v>
      </c>
      <c r="L2979" t="s">
        <v>100</v>
      </c>
      <c r="M2979" t="s">
        <v>315</v>
      </c>
      <c r="N2979" t="s">
        <v>315</v>
      </c>
      <c r="O2979" t="s">
        <v>122</v>
      </c>
      <c r="P2979" t="s">
        <v>268</v>
      </c>
      <c r="Q2979">
        <v>162</v>
      </c>
      <c r="R2979" t="s">
        <v>116</v>
      </c>
      <c r="S2979" t="e" vm="45">
        <f>_FV(-3,"60")</f>
        <v>#VALUE!</v>
      </c>
      <c r="T2979" t="s">
        <v>26</v>
      </c>
    </row>
    <row r="2980" spans="1:20" x14ac:dyDescent="0.3">
      <c r="A2980" t="s">
        <v>20</v>
      </c>
      <c r="B2980" s="1">
        <v>43634</v>
      </c>
      <c r="C2980">
        <v>15</v>
      </c>
      <c r="D2980" t="s">
        <v>317</v>
      </c>
      <c r="E2980" t="s">
        <v>214</v>
      </c>
      <c r="F2980" t="s">
        <v>250</v>
      </c>
      <c r="G2980">
        <v>65</v>
      </c>
      <c r="H2980">
        <v>73</v>
      </c>
      <c r="I2980">
        <v>65</v>
      </c>
      <c r="J2980" t="s">
        <v>73</v>
      </c>
      <c r="K2980" t="s">
        <v>136</v>
      </c>
      <c r="L2980" t="s">
        <v>99</v>
      </c>
      <c r="M2980" t="s">
        <v>386</v>
      </c>
      <c r="N2980" t="s">
        <v>407</v>
      </c>
      <c r="O2980" t="s">
        <v>386</v>
      </c>
      <c r="P2980" t="s">
        <v>127</v>
      </c>
      <c r="Q2980">
        <v>205</v>
      </c>
      <c r="R2980" t="s">
        <v>168</v>
      </c>
      <c r="S2980" t="s">
        <v>1864</v>
      </c>
      <c r="T2980" t="s">
        <v>26</v>
      </c>
    </row>
    <row r="2981" spans="1:20" x14ac:dyDescent="0.3">
      <c r="A2981" t="s">
        <v>20</v>
      </c>
      <c r="B2981" s="1">
        <v>43634</v>
      </c>
      <c r="C2981">
        <v>1</v>
      </c>
      <c r="D2981" t="s">
        <v>187</v>
      </c>
      <c r="E2981" t="s">
        <v>228</v>
      </c>
      <c r="F2981" t="s">
        <v>233</v>
      </c>
      <c r="G2981">
        <v>85</v>
      </c>
      <c r="H2981">
        <v>85</v>
      </c>
      <c r="I2981">
        <v>79</v>
      </c>
      <c r="J2981" t="s">
        <v>80</v>
      </c>
      <c r="K2981" t="s">
        <v>80</v>
      </c>
      <c r="L2981" t="s">
        <v>28</v>
      </c>
      <c r="M2981" t="s">
        <v>433</v>
      </c>
      <c r="N2981" t="s">
        <v>433</v>
      </c>
      <c r="O2981" t="s">
        <v>282</v>
      </c>
      <c r="P2981" t="s">
        <v>67</v>
      </c>
      <c r="Q2981">
        <v>171</v>
      </c>
      <c r="R2981" t="s">
        <v>68</v>
      </c>
      <c r="S2981" t="e" vm="80">
        <f>_FV(-3,"59")</f>
        <v>#VALUE!</v>
      </c>
      <c r="T2981" t="s">
        <v>26</v>
      </c>
    </row>
    <row r="2982" spans="1:20" x14ac:dyDescent="0.3">
      <c r="A2982" t="s">
        <v>20</v>
      </c>
      <c r="B2982" s="1">
        <v>43634</v>
      </c>
      <c r="C2982">
        <v>14</v>
      </c>
      <c r="D2982" t="s">
        <v>247</v>
      </c>
      <c r="E2982" t="s">
        <v>200</v>
      </c>
      <c r="F2982" t="s">
        <v>256</v>
      </c>
      <c r="G2982">
        <v>69</v>
      </c>
      <c r="H2982">
        <v>78</v>
      </c>
      <c r="I2982">
        <v>68</v>
      </c>
      <c r="J2982" t="s">
        <v>28</v>
      </c>
      <c r="K2982" t="s">
        <v>58</v>
      </c>
      <c r="L2982" t="s">
        <v>100</v>
      </c>
      <c r="M2982" t="s">
        <v>407</v>
      </c>
      <c r="N2982" t="s">
        <v>444</v>
      </c>
      <c r="O2982" t="s">
        <v>363</v>
      </c>
      <c r="P2982" t="s">
        <v>128</v>
      </c>
      <c r="Q2982">
        <v>233</v>
      </c>
      <c r="R2982" t="s">
        <v>358</v>
      </c>
      <c r="S2982" t="s">
        <v>1865</v>
      </c>
      <c r="T2982" t="s">
        <v>26</v>
      </c>
    </row>
    <row r="2983" spans="1:20" x14ac:dyDescent="0.3">
      <c r="A2983" t="s">
        <v>20</v>
      </c>
      <c r="B2983" s="1">
        <v>43634</v>
      </c>
      <c r="C2983">
        <v>0</v>
      </c>
      <c r="D2983" t="s">
        <v>228</v>
      </c>
      <c r="E2983" t="s">
        <v>195</v>
      </c>
      <c r="F2983" t="s">
        <v>279</v>
      </c>
      <c r="G2983">
        <v>79</v>
      </c>
      <c r="H2983">
        <v>79</v>
      </c>
      <c r="I2983">
        <v>78</v>
      </c>
      <c r="J2983" t="s">
        <v>64</v>
      </c>
      <c r="K2983" t="s">
        <v>64</v>
      </c>
      <c r="L2983" t="s">
        <v>28</v>
      </c>
      <c r="M2983" t="s">
        <v>282</v>
      </c>
      <c r="N2983" t="s">
        <v>282</v>
      </c>
      <c r="O2983" t="s">
        <v>306</v>
      </c>
      <c r="P2983" t="s">
        <v>138</v>
      </c>
      <c r="Q2983">
        <v>207</v>
      </c>
      <c r="R2983" t="s">
        <v>116</v>
      </c>
      <c r="S2983" t="e" vm="45">
        <f>_FV(-3,"60")</f>
        <v>#VALUE!</v>
      </c>
      <c r="T2983" t="s">
        <v>26</v>
      </c>
    </row>
    <row r="2984" spans="1:20" x14ac:dyDescent="0.3">
      <c r="A2984" t="s">
        <v>20</v>
      </c>
      <c r="B2984" s="1">
        <v>43634</v>
      </c>
      <c r="C2984">
        <v>3</v>
      </c>
      <c r="D2984" t="s">
        <v>333</v>
      </c>
      <c r="E2984" t="s">
        <v>286</v>
      </c>
      <c r="F2984" t="s">
        <v>333</v>
      </c>
      <c r="G2984">
        <v>88</v>
      </c>
      <c r="H2984">
        <v>88</v>
      </c>
      <c r="I2984">
        <v>86</v>
      </c>
      <c r="J2984" t="s">
        <v>87</v>
      </c>
      <c r="K2984" t="s">
        <v>87</v>
      </c>
      <c r="L2984" t="s">
        <v>80</v>
      </c>
      <c r="M2984" t="s">
        <v>493</v>
      </c>
      <c r="N2984" t="s">
        <v>595</v>
      </c>
      <c r="O2984" t="s">
        <v>493</v>
      </c>
      <c r="P2984" t="s">
        <v>115</v>
      </c>
      <c r="Q2984">
        <v>165</v>
      </c>
      <c r="R2984" t="s">
        <v>68</v>
      </c>
      <c r="S2984" t="e" vm="87">
        <f>_FV(-2,"85")</f>
        <v>#VALUE!</v>
      </c>
      <c r="T2984" t="s">
        <v>26</v>
      </c>
    </row>
    <row r="2985" spans="1:20" x14ac:dyDescent="0.3">
      <c r="A2985" t="s">
        <v>20</v>
      </c>
      <c r="B2985" s="1">
        <v>43634</v>
      </c>
      <c r="C2985">
        <v>13</v>
      </c>
      <c r="D2985" t="s">
        <v>256</v>
      </c>
      <c r="E2985" t="s">
        <v>27</v>
      </c>
      <c r="F2985" t="s">
        <v>185</v>
      </c>
      <c r="G2985">
        <v>76</v>
      </c>
      <c r="H2985">
        <v>79</v>
      </c>
      <c r="I2985">
        <v>73</v>
      </c>
      <c r="J2985" t="s">
        <v>109</v>
      </c>
      <c r="K2985" t="s">
        <v>88</v>
      </c>
      <c r="L2985" t="s">
        <v>73</v>
      </c>
      <c r="M2985" t="s">
        <v>444</v>
      </c>
      <c r="N2985" t="s">
        <v>431</v>
      </c>
      <c r="O2985" t="s">
        <v>433</v>
      </c>
      <c r="P2985" t="s">
        <v>24</v>
      </c>
      <c r="Q2985">
        <v>242</v>
      </c>
      <c r="R2985" t="s">
        <v>234</v>
      </c>
      <c r="S2985" t="s">
        <v>1866</v>
      </c>
      <c r="T2985" t="s">
        <v>26</v>
      </c>
    </row>
    <row r="2986" spans="1:20" x14ac:dyDescent="0.3">
      <c r="A2986" t="s">
        <v>20</v>
      </c>
      <c r="B2986" s="1">
        <v>43634</v>
      </c>
      <c r="C2986">
        <v>2</v>
      </c>
      <c r="D2986" t="s">
        <v>286</v>
      </c>
      <c r="E2986" t="s">
        <v>187</v>
      </c>
      <c r="F2986" t="s">
        <v>333</v>
      </c>
      <c r="G2986">
        <v>86</v>
      </c>
      <c r="H2986">
        <v>86</v>
      </c>
      <c r="I2986">
        <v>85</v>
      </c>
      <c r="J2986" t="s">
        <v>80</v>
      </c>
      <c r="K2986" t="s">
        <v>63</v>
      </c>
      <c r="L2986" t="s">
        <v>109</v>
      </c>
      <c r="M2986" t="s">
        <v>613</v>
      </c>
      <c r="N2986" t="s">
        <v>613</v>
      </c>
      <c r="O2986" t="s">
        <v>433</v>
      </c>
      <c r="P2986" t="s">
        <v>133</v>
      </c>
      <c r="Q2986">
        <v>145</v>
      </c>
      <c r="R2986" t="s">
        <v>173</v>
      </c>
      <c r="S2986" t="e" vm="22">
        <f>_FV(-3,"28")</f>
        <v>#VALUE!</v>
      </c>
      <c r="T2986" t="s">
        <v>26</v>
      </c>
    </row>
    <row r="2987" spans="1:20" x14ac:dyDescent="0.3">
      <c r="A2987" t="s">
        <v>20</v>
      </c>
      <c r="B2987" s="1">
        <v>43634</v>
      </c>
      <c r="C2987">
        <v>6</v>
      </c>
      <c r="D2987" t="s">
        <v>72</v>
      </c>
      <c r="E2987" t="s">
        <v>156</v>
      </c>
      <c r="F2987" t="s">
        <v>107</v>
      </c>
      <c r="G2987">
        <v>91</v>
      </c>
      <c r="H2987">
        <v>91</v>
      </c>
      <c r="I2987">
        <v>90</v>
      </c>
      <c r="J2987" t="s">
        <v>63</v>
      </c>
      <c r="K2987" t="s">
        <v>87</v>
      </c>
      <c r="L2987" t="s">
        <v>80</v>
      </c>
      <c r="M2987" t="s">
        <v>308</v>
      </c>
      <c r="N2987" t="s">
        <v>357</v>
      </c>
      <c r="O2987" t="s">
        <v>308</v>
      </c>
      <c r="P2987" t="s">
        <v>111</v>
      </c>
      <c r="Q2987">
        <v>169</v>
      </c>
      <c r="R2987" t="s">
        <v>60</v>
      </c>
      <c r="S2987" t="e" vm="85">
        <f>_FV(-3,"45")</f>
        <v>#VALUE!</v>
      </c>
      <c r="T2987" t="s">
        <v>26</v>
      </c>
    </row>
    <row r="2988" spans="1:20" x14ac:dyDescent="0.3">
      <c r="A2988" t="s">
        <v>20</v>
      </c>
      <c r="B2988" s="1">
        <v>43634</v>
      </c>
      <c r="C2988">
        <v>12</v>
      </c>
      <c r="D2988" t="s">
        <v>281</v>
      </c>
      <c r="E2988" t="s">
        <v>215</v>
      </c>
      <c r="F2988" t="s">
        <v>286</v>
      </c>
      <c r="G2988">
        <v>77</v>
      </c>
      <c r="H2988">
        <v>91</v>
      </c>
      <c r="I2988">
        <v>75</v>
      </c>
      <c r="J2988" t="s">
        <v>109</v>
      </c>
      <c r="K2988" t="s">
        <v>71</v>
      </c>
      <c r="L2988" t="s">
        <v>73</v>
      </c>
      <c r="M2988" t="s">
        <v>422</v>
      </c>
      <c r="N2988" t="s">
        <v>422</v>
      </c>
      <c r="O2988" t="s">
        <v>363</v>
      </c>
      <c r="P2988" t="s">
        <v>182</v>
      </c>
      <c r="Q2988">
        <v>211</v>
      </c>
      <c r="R2988" t="s">
        <v>234</v>
      </c>
      <c r="S2988" t="s">
        <v>1867</v>
      </c>
      <c r="T2988" t="s">
        <v>26</v>
      </c>
    </row>
    <row r="2989" spans="1:20" x14ac:dyDescent="0.3">
      <c r="A2989" t="s">
        <v>20</v>
      </c>
      <c r="B2989" s="1">
        <v>43634</v>
      </c>
      <c r="C2989">
        <v>5</v>
      </c>
      <c r="D2989" t="s">
        <v>272</v>
      </c>
      <c r="E2989" t="s">
        <v>157</v>
      </c>
      <c r="F2989" t="s">
        <v>272</v>
      </c>
      <c r="G2989">
        <v>90</v>
      </c>
      <c r="H2989">
        <v>90</v>
      </c>
      <c r="I2989">
        <v>88</v>
      </c>
      <c r="J2989" t="s">
        <v>87</v>
      </c>
      <c r="K2989" t="s">
        <v>136</v>
      </c>
      <c r="L2989" t="s">
        <v>80</v>
      </c>
      <c r="M2989" t="s">
        <v>357</v>
      </c>
      <c r="N2989" t="s">
        <v>433</v>
      </c>
      <c r="O2989" t="s">
        <v>357</v>
      </c>
      <c r="P2989" t="s">
        <v>67</v>
      </c>
      <c r="Q2989">
        <v>164</v>
      </c>
      <c r="R2989" t="s">
        <v>86</v>
      </c>
      <c r="S2989" t="e" vm="38">
        <f>_FV(-2,"98")</f>
        <v>#VALUE!</v>
      </c>
      <c r="T2989" t="s">
        <v>26</v>
      </c>
    </row>
    <row r="2990" spans="1:20" x14ac:dyDescent="0.3">
      <c r="A2990" t="s">
        <v>20</v>
      </c>
      <c r="B2990" s="1">
        <v>43634</v>
      </c>
      <c r="C2990">
        <v>4</v>
      </c>
      <c r="D2990" t="s">
        <v>157</v>
      </c>
      <c r="E2990" t="s">
        <v>286</v>
      </c>
      <c r="F2990" t="s">
        <v>157</v>
      </c>
      <c r="G2990">
        <v>88</v>
      </c>
      <c r="H2990">
        <v>88</v>
      </c>
      <c r="I2990">
        <v>88</v>
      </c>
      <c r="J2990" t="s">
        <v>63</v>
      </c>
      <c r="K2990" t="s">
        <v>136</v>
      </c>
      <c r="L2990" t="s">
        <v>63</v>
      </c>
      <c r="M2990" t="s">
        <v>433</v>
      </c>
      <c r="N2990" t="s">
        <v>493</v>
      </c>
      <c r="O2990" t="s">
        <v>433</v>
      </c>
      <c r="P2990" t="s">
        <v>111</v>
      </c>
      <c r="Q2990">
        <v>163</v>
      </c>
      <c r="R2990" t="s">
        <v>68</v>
      </c>
      <c r="S2990" t="e" vm="78">
        <f>_FV(-2,"90")</f>
        <v>#VALUE!</v>
      </c>
      <c r="T2990" t="s">
        <v>26</v>
      </c>
    </row>
    <row r="2991" spans="1:20" x14ac:dyDescent="0.3">
      <c r="A2991" t="s">
        <v>20</v>
      </c>
      <c r="B2991" s="1">
        <v>43634</v>
      </c>
      <c r="C2991">
        <v>8</v>
      </c>
      <c r="D2991" t="s">
        <v>72</v>
      </c>
      <c r="E2991" t="s">
        <v>108</v>
      </c>
      <c r="F2991" t="s">
        <v>72</v>
      </c>
      <c r="G2991">
        <v>92</v>
      </c>
      <c r="H2991">
        <v>92</v>
      </c>
      <c r="I2991">
        <v>91</v>
      </c>
      <c r="J2991" t="s">
        <v>87</v>
      </c>
      <c r="K2991" t="s">
        <v>136</v>
      </c>
      <c r="L2991" t="s">
        <v>87</v>
      </c>
      <c r="M2991" t="s">
        <v>276</v>
      </c>
      <c r="N2991" t="s">
        <v>276</v>
      </c>
      <c r="O2991" t="s">
        <v>306</v>
      </c>
      <c r="P2991" t="s">
        <v>133</v>
      </c>
      <c r="Q2991">
        <v>152</v>
      </c>
      <c r="R2991" t="s">
        <v>60</v>
      </c>
      <c r="S2991" t="e" vm="70">
        <f>_FV(-2,"80")</f>
        <v>#VALUE!</v>
      </c>
      <c r="T2991" t="s">
        <v>26</v>
      </c>
    </row>
    <row r="2992" spans="1:20" x14ac:dyDescent="0.3">
      <c r="A2992" t="s">
        <v>20</v>
      </c>
      <c r="B2992" s="1">
        <v>43634</v>
      </c>
      <c r="C2992">
        <v>11</v>
      </c>
      <c r="D2992" t="s">
        <v>286</v>
      </c>
      <c r="E2992" t="s">
        <v>233</v>
      </c>
      <c r="F2992" t="s">
        <v>135</v>
      </c>
      <c r="G2992">
        <v>90</v>
      </c>
      <c r="H2992">
        <v>93</v>
      </c>
      <c r="I2992">
        <v>90</v>
      </c>
      <c r="J2992" t="s">
        <v>62</v>
      </c>
      <c r="K2992" t="s">
        <v>148</v>
      </c>
      <c r="L2992" t="s">
        <v>63</v>
      </c>
      <c r="M2992" t="s">
        <v>363</v>
      </c>
      <c r="N2992" t="s">
        <v>363</v>
      </c>
      <c r="O2992" t="s">
        <v>282</v>
      </c>
      <c r="P2992" t="s">
        <v>105</v>
      </c>
      <c r="Q2992">
        <v>134</v>
      </c>
      <c r="R2992" t="s">
        <v>86</v>
      </c>
      <c r="S2992" t="s">
        <v>1868</v>
      </c>
      <c r="T2992" t="s">
        <v>26</v>
      </c>
    </row>
    <row r="2993" spans="1:20" x14ac:dyDescent="0.3">
      <c r="A2993" t="s">
        <v>20</v>
      </c>
      <c r="B2993" s="1">
        <v>43634</v>
      </c>
      <c r="C2993">
        <v>7</v>
      </c>
      <c r="D2993" t="s">
        <v>72</v>
      </c>
      <c r="E2993" t="s">
        <v>108</v>
      </c>
      <c r="F2993" t="s">
        <v>107</v>
      </c>
      <c r="G2993">
        <v>91</v>
      </c>
      <c r="H2993">
        <v>91</v>
      </c>
      <c r="I2993">
        <v>91</v>
      </c>
      <c r="J2993" t="s">
        <v>87</v>
      </c>
      <c r="K2993" t="s">
        <v>87</v>
      </c>
      <c r="L2993" t="s">
        <v>63</v>
      </c>
      <c r="M2993" t="s">
        <v>330</v>
      </c>
      <c r="N2993" t="s">
        <v>308</v>
      </c>
      <c r="O2993" t="s">
        <v>330</v>
      </c>
      <c r="P2993" t="s">
        <v>133</v>
      </c>
      <c r="Q2993">
        <v>159</v>
      </c>
      <c r="R2993" t="s">
        <v>60</v>
      </c>
      <c r="S2993" t="e" vm="30">
        <f>_FV(-2,"36")</f>
        <v>#VALUE!</v>
      </c>
      <c r="T2993" t="s">
        <v>26</v>
      </c>
    </row>
    <row r="2994" spans="1:20" x14ac:dyDescent="0.3">
      <c r="A2994" t="s">
        <v>20</v>
      </c>
      <c r="B2994" s="1">
        <v>43634</v>
      </c>
      <c r="C2994">
        <v>9</v>
      </c>
      <c r="D2994" t="s">
        <v>149</v>
      </c>
      <c r="E2994" t="s">
        <v>72</v>
      </c>
      <c r="F2994" t="s">
        <v>135</v>
      </c>
      <c r="G2994">
        <v>92</v>
      </c>
      <c r="H2994">
        <v>92</v>
      </c>
      <c r="I2994">
        <v>92</v>
      </c>
      <c r="J2994" t="s">
        <v>63</v>
      </c>
      <c r="K2994" t="s">
        <v>87</v>
      </c>
      <c r="L2994" t="s">
        <v>63</v>
      </c>
      <c r="M2994" t="s">
        <v>308</v>
      </c>
      <c r="N2994" t="s">
        <v>308</v>
      </c>
      <c r="O2994" t="s">
        <v>276</v>
      </c>
      <c r="P2994" t="s">
        <v>70</v>
      </c>
      <c r="Q2994">
        <v>124</v>
      </c>
      <c r="R2994" t="s">
        <v>77</v>
      </c>
      <c r="S2994" t="e" vm="51">
        <f>_FV(-3,"22")</f>
        <v>#VALUE!</v>
      </c>
      <c r="T2994" t="s">
        <v>26</v>
      </c>
    </row>
    <row r="2995" spans="1:20" x14ac:dyDescent="0.3">
      <c r="A2995" t="s">
        <v>20</v>
      </c>
      <c r="B2995" s="1">
        <v>43634</v>
      </c>
      <c r="C2995">
        <v>10</v>
      </c>
      <c r="D2995" t="s">
        <v>149</v>
      </c>
      <c r="E2995" t="s">
        <v>149</v>
      </c>
      <c r="F2995" t="s">
        <v>135</v>
      </c>
      <c r="G2995">
        <v>93</v>
      </c>
      <c r="H2995">
        <v>93</v>
      </c>
      <c r="I2995">
        <v>92</v>
      </c>
      <c r="J2995" t="s">
        <v>87</v>
      </c>
      <c r="K2995" t="s">
        <v>136</v>
      </c>
      <c r="L2995" t="s">
        <v>63</v>
      </c>
      <c r="M2995" t="s">
        <v>282</v>
      </c>
      <c r="N2995" t="s">
        <v>282</v>
      </c>
      <c r="O2995" t="s">
        <v>308</v>
      </c>
      <c r="P2995" t="s">
        <v>83</v>
      </c>
      <c r="Q2995">
        <v>128</v>
      </c>
      <c r="R2995" t="s">
        <v>134</v>
      </c>
      <c r="S2995" t="s">
        <v>1869</v>
      </c>
      <c r="T2995" t="s">
        <v>26</v>
      </c>
    </row>
    <row r="2996" spans="1:20" x14ac:dyDescent="0.3">
      <c r="A2996" t="s">
        <v>20</v>
      </c>
      <c r="B2996" s="1">
        <v>43635</v>
      </c>
      <c r="C2996">
        <v>2</v>
      </c>
      <c r="D2996" t="s">
        <v>333</v>
      </c>
      <c r="E2996" t="s">
        <v>233</v>
      </c>
      <c r="F2996" t="s">
        <v>333</v>
      </c>
      <c r="G2996">
        <v>85</v>
      </c>
      <c r="H2996">
        <v>86</v>
      </c>
      <c r="I2996">
        <v>85</v>
      </c>
      <c r="J2996" t="s">
        <v>65</v>
      </c>
      <c r="K2996" t="s">
        <v>80</v>
      </c>
      <c r="L2996" t="s">
        <v>65</v>
      </c>
      <c r="M2996" t="s">
        <v>433</v>
      </c>
      <c r="N2996" t="s">
        <v>433</v>
      </c>
      <c r="O2996" t="s">
        <v>283</v>
      </c>
      <c r="P2996" t="s">
        <v>60</v>
      </c>
      <c r="Q2996">
        <v>178</v>
      </c>
      <c r="R2996" t="s">
        <v>287</v>
      </c>
      <c r="S2996" t="e" vm="45">
        <f>_FV(-3,"60")</f>
        <v>#VALUE!</v>
      </c>
      <c r="T2996" t="s">
        <v>26</v>
      </c>
    </row>
    <row r="2997" spans="1:20" x14ac:dyDescent="0.3">
      <c r="A2997" t="s">
        <v>20</v>
      </c>
      <c r="B2997" s="1">
        <v>43635</v>
      </c>
      <c r="C2997">
        <v>22</v>
      </c>
      <c r="D2997" t="s">
        <v>219</v>
      </c>
      <c r="E2997" t="s">
        <v>200</v>
      </c>
      <c r="F2997" t="s">
        <v>261</v>
      </c>
      <c r="G2997">
        <v>70</v>
      </c>
      <c r="H2997">
        <v>70</v>
      </c>
      <c r="I2997">
        <v>61</v>
      </c>
      <c r="J2997" t="s">
        <v>99</v>
      </c>
      <c r="K2997" t="s">
        <v>81</v>
      </c>
      <c r="L2997" t="s">
        <v>292</v>
      </c>
      <c r="M2997" t="s">
        <v>315</v>
      </c>
      <c r="N2997" t="s">
        <v>315</v>
      </c>
      <c r="O2997" t="s">
        <v>188</v>
      </c>
      <c r="P2997" t="s">
        <v>97</v>
      </c>
      <c r="Q2997">
        <v>203</v>
      </c>
      <c r="R2997" t="s">
        <v>198</v>
      </c>
      <c r="S2997" t="s">
        <v>1870</v>
      </c>
      <c r="T2997" t="s">
        <v>26</v>
      </c>
    </row>
    <row r="2998" spans="1:20" x14ac:dyDescent="0.3">
      <c r="A2998" t="s">
        <v>20</v>
      </c>
      <c r="B2998" s="1">
        <v>43635</v>
      </c>
      <c r="C2998">
        <v>17</v>
      </c>
      <c r="D2998" t="s">
        <v>251</v>
      </c>
      <c r="E2998" t="s">
        <v>412</v>
      </c>
      <c r="F2998" t="s">
        <v>214</v>
      </c>
      <c r="G2998">
        <v>54</v>
      </c>
      <c r="H2998">
        <v>58</v>
      </c>
      <c r="I2998">
        <v>50</v>
      </c>
      <c r="J2998" t="s">
        <v>389</v>
      </c>
      <c r="K2998" t="s">
        <v>44</v>
      </c>
      <c r="L2998" t="s">
        <v>659</v>
      </c>
      <c r="M2998" t="s">
        <v>273</v>
      </c>
      <c r="N2998" t="s">
        <v>422</v>
      </c>
      <c r="O2998" t="s">
        <v>273</v>
      </c>
      <c r="P2998" t="s">
        <v>112</v>
      </c>
      <c r="Q2998">
        <v>246</v>
      </c>
      <c r="R2998" t="s">
        <v>259</v>
      </c>
      <c r="S2998" t="s">
        <v>1871</v>
      </c>
      <c r="T2998" t="s">
        <v>26</v>
      </c>
    </row>
    <row r="2999" spans="1:20" x14ac:dyDescent="0.3">
      <c r="A2999" t="s">
        <v>20</v>
      </c>
      <c r="B2999" s="1">
        <v>43635</v>
      </c>
      <c r="C2999">
        <v>1</v>
      </c>
      <c r="D2999" t="s">
        <v>233</v>
      </c>
      <c r="E2999" t="s">
        <v>265</v>
      </c>
      <c r="F2999" t="s">
        <v>286</v>
      </c>
      <c r="G2999">
        <v>86</v>
      </c>
      <c r="H2999">
        <v>86</v>
      </c>
      <c r="I2999">
        <v>84</v>
      </c>
      <c r="J2999" t="s">
        <v>80</v>
      </c>
      <c r="K2999" t="s">
        <v>87</v>
      </c>
      <c r="L2999" t="s">
        <v>80</v>
      </c>
      <c r="M2999" t="s">
        <v>283</v>
      </c>
      <c r="N2999" t="s">
        <v>283</v>
      </c>
      <c r="O2999" t="s">
        <v>276</v>
      </c>
      <c r="P2999" t="s">
        <v>101</v>
      </c>
      <c r="Q2999">
        <v>181</v>
      </c>
      <c r="R2999" t="s">
        <v>364</v>
      </c>
      <c r="S2999" t="e" vm="45">
        <f>_FV(-3,"60")</f>
        <v>#VALUE!</v>
      </c>
      <c r="T2999" t="s">
        <v>26</v>
      </c>
    </row>
    <row r="3000" spans="1:20" x14ac:dyDescent="0.3">
      <c r="A3000" t="s">
        <v>20</v>
      </c>
      <c r="B3000" s="1">
        <v>43635</v>
      </c>
      <c r="C3000">
        <v>16</v>
      </c>
      <c r="D3000" t="s">
        <v>297</v>
      </c>
      <c r="E3000" t="s">
        <v>43</v>
      </c>
      <c r="F3000" t="s">
        <v>201</v>
      </c>
      <c r="G3000">
        <v>54</v>
      </c>
      <c r="H3000">
        <v>63</v>
      </c>
      <c r="I3000">
        <v>53</v>
      </c>
      <c r="J3000" t="s">
        <v>389</v>
      </c>
      <c r="K3000" t="s">
        <v>99</v>
      </c>
      <c r="L3000" t="s">
        <v>583</v>
      </c>
      <c r="M3000" t="s">
        <v>422</v>
      </c>
      <c r="N3000" t="s">
        <v>595</v>
      </c>
      <c r="O3000" t="s">
        <v>422</v>
      </c>
      <c r="P3000" t="s">
        <v>182</v>
      </c>
      <c r="Q3000">
        <v>224</v>
      </c>
      <c r="R3000" t="s">
        <v>259</v>
      </c>
      <c r="S3000" t="s">
        <v>1872</v>
      </c>
      <c r="T3000" t="s">
        <v>26</v>
      </c>
    </row>
    <row r="3001" spans="1:20" x14ac:dyDescent="0.3">
      <c r="A3001" t="s">
        <v>20</v>
      </c>
      <c r="B3001" s="1">
        <v>43635</v>
      </c>
      <c r="C3001">
        <v>23</v>
      </c>
      <c r="D3001" t="s">
        <v>302</v>
      </c>
      <c r="E3001" t="s">
        <v>219</v>
      </c>
      <c r="F3001" t="s">
        <v>302</v>
      </c>
      <c r="G3001">
        <v>74</v>
      </c>
      <c r="H3001">
        <v>74</v>
      </c>
      <c r="I3001">
        <v>70</v>
      </c>
      <c r="J3001" t="s">
        <v>89</v>
      </c>
      <c r="K3001" t="s">
        <v>99</v>
      </c>
      <c r="L3001" t="s">
        <v>36</v>
      </c>
      <c r="M3001" t="s">
        <v>276</v>
      </c>
      <c r="N3001" t="s">
        <v>276</v>
      </c>
      <c r="O3001" t="s">
        <v>315</v>
      </c>
      <c r="P3001" t="s">
        <v>97</v>
      </c>
      <c r="Q3001">
        <v>179</v>
      </c>
      <c r="R3001" t="s">
        <v>170</v>
      </c>
      <c r="S3001" t="e" vm="45">
        <f>_FV(-3,"60")</f>
        <v>#VALUE!</v>
      </c>
      <c r="T3001" t="s">
        <v>26</v>
      </c>
    </row>
    <row r="3002" spans="1:20" x14ac:dyDescent="0.3">
      <c r="A3002" t="s">
        <v>20</v>
      </c>
      <c r="B3002" s="1">
        <v>43635</v>
      </c>
      <c r="C3002">
        <v>4</v>
      </c>
      <c r="D3002" t="s">
        <v>107</v>
      </c>
      <c r="E3002" t="s">
        <v>108</v>
      </c>
      <c r="F3002" t="s">
        <v>107</v>
      </c>
      <c r="G3002">
        <v>91</v>
      </c>
      <c r="H3002">
        <v>91</v>
      </c>
      <c r="I3002">
        <v>88</v>
      </c>
      <c r="J3002" t="s">
        <v>109</v>
      </c>
      <c r="K3002" t="s">
        <v>109</v>
      </c>
      <c r="L3002" t="s">
        <v>65</v>
      </c>
      <c r="M3002" t="s">
        <v>407</v>
      </c>
      <c r="N3002" t="s">
        <v>422</v>
      </c>
      <c r="O3002" t="s">
        <v>363</v>
      </c>
      <c r="P3002" t="s">
        <v>70</v>
      </c>
      <c r="Q3002">
        <v>144</v>
      </c>
      <c r="R3002" t="s">
        <v>128</v>
      </c>
      <c r="S3002" t="e" vm="45">
        <f>_FV(-3,"60")</f>
        <v>#VALUE!</v>
      </c>
      <c r="T3002" t="s">
        <v>26</v>
      </c>
    </row>
    <row r="3003" spans="1:20" x14ac:dyDescent="0.3">
      <c r="A3003" t="s">
        <v>20</v>
      </c>
      <c r="B3003" s="1">
        <v>43635</v>
      </c>
      <c r="C3003">
        <v>3</v>
      </c>
      <c r="D3003" t="s">
        <v>108</v>
      </c>
      <c r="E3003" t="s">
        <v>333</v>
      </c>
      <c r="F3003" t="s">
        <v>108</v>
      </c>
      <c r="G3003">
        <v>88</v>
      </c>
      <c r="H3003">
        <v>88</v>
      </c>
      <c r="I3003">
        <v>85</v>
      </c>
      <c r="J3003" t="s">
        <v>65</v>
      </c>
      <c r="K3003" t="s">
        <v>73</v>
      </c>
      <c r="L3003" t="s">
        <v>65</v>
      </c>
      <c r="M3003" t="s">
        <v>422</v>
      </c>
      <c r="N3003" t="s">
        <v>450</v>
      </c>
      <c r="O3003" t="s">
        <v>433</v>
      </c>
      <c r="P3003" t="s">
        <v>133</v>
      </c>
      <c r="Q3003">
        <v>154</v>
      </c>
      <c r="R3003" t="s">
        <v>154</v>
      </c>
      <c r="S3003" t="e" vm="45">
        <f>_FV(-3,"60")</f>
        <v>#VALUE!</v>
      </c>
      <c r="T3003" t="s">
        <v>26</v>
      </c>
    </row>
    <row r="3004" spans="1:20" x14ac:dyDescent="0.3">
      <c r="A3004" t="s">
        <v>20</v>
      </c>
      <c r="B3004" s="1">
        <v>43635</v>
      </c>
      <c r="C3004">
        <v>21</v>
      </c>
      <c r="D3004" t="s">
        <v>200</v>
      </c>
      <c r="E3004" t="s">
        <v>258</v>
      </c>
      <c r="F3004" t="s">
        <v>200</v>
      </c>
      <c r="G3004">
        <v>61</v>
      </c>
      <c r="H3004">
        <v>61</v>
      </c>
      <c r="I3004">
        <v>57</v>
      </c>
      <c r="J3004" t="s">
        <v>292</v>
      </c>
      <c r="K3004" t="s">
        <v>377</v>
      </c>
      <c r="L3004" t="s">
        <v>393</v>
      </c>
      <c r="M3004" t="s">
        <v>188</v>
      </c>
      <c r="N3004" t="s">
        <v>91</v>
      </c>
      <c r="O3004" t="s">
        <v>328</v>
      </c>
      <c r="P3004" t="s">
        <v>112</v>
      </c>
      <c r="Q3004">
        <v>199</v>
      </c>
      <c r="R3004" t="s">
        <v>143</v>
      </c>
      <c r="S3004" t="s">
        <v>1873</v>
      </c>
      <c r="T3004" t="s">
        <v>26</v>
      </c>
    </row>
    <row r="3005" spans="1:20" x14ac:dyDescent="0.3">
      <c r="A3005" t="s">
        <v>20</v>
      </c>
      <c r="B3005" s="1">
        <v>43635</v>
      </c>
      <c r="C3005">
        <v>18</v>
      </c>
      <c r="D3005" t="s">
        <v>32</v>
      </c>
      <c r="E3005" t="s">
        <v>412</v>
      </c>
      <c r="F3005" t="s">
        <v>251</v>
      </c>
      <c r="G3005">
        <v>53</v>
      </c>
      <c r="H3005">
        <v>56</v>
      </c>
      <c r="I3005">
        <v>50</v>
      </c>
      <c r="J3005" t="s">
        <v>383</v>
      </c>
      <c r="K3005" t="s">
        <v>377</v>
      </c>
      <c r="L3005" t="s">
        <v>574</v>
      </c>
      <c r="M3005" t="s">
        <v>23</v>
      </c>
      <c r="N3005" t="s">
        <v>308</v>
      </c>
      <c r="O3005" t="s">
        <v>23</v>
      </c>
      <c r="P3005" t="s">
        <v>127</v>
      </c>
      <c r="Q3005">
        <v>248</v>
      </c>
      <c r="R3005" t="s">
        <v>259</v>
      </c>
      <c r="S3005" t="s">
        <v>1853</v>
      </c>
      <c r="T3005" t="s">
        <v>26</v>
      </c>
    </row>
    <row r="3006" spans="1:20" x14ac:dyDescent="0.3">
      <c r="A3006" t="s">
        <v>20</v>
      </c>
      <c r="B3006" s="1">
        <v>43635</v>
      </c>
      <c r="C3006">
        <v>0</v>
      </c>
      <c r="D3006" t="s">
        <v>310</v>
      </c>
      <c r="E3006" t="s">
        <v>310</v>
      </c>
      <c r="F3006" t="s">
        <v>236</v>
      </c>
      <c r="G3006">
        <v>84</v>
      </c>
      <c r="H3006">
        <v>86</v>
      </c>
      <c r="I3006">
        <v>84</v>
      </c>
      <c r="J3006" t="s">
        <v>87</v>
      </c>
      <c r="K3006" t="s">
        <v>22</v>
      </c>
      <c r="L3006" t="s">
        <v>87</v>
      </c>
      <c r="M3006" t="s">
        <v>276</v>
      </c>
      <c r="N3006" t="s">
        <v>276</v>
      </c>
      <c r="O3006" t="s">
        <v>315</v>
      </c>
      <c r="P3006" t="s">
        <v>101</v>
      </c>
      <c r="Q3006">
        <v>187</v>
      </c>
      <c r="R3006" t="s">
        <v>84</v>
      </c>
      <c r="S3006" t="e" vm="80">
        <f>_FV(-3,"59")</f>
        <v>#VALUE!</v>
      </c>
      <c r="T3006" t="s">
        <v>26</v>
      </c>
    </row>
    <row r="3007" spans="1:20" x14ac:dyDescent="0.3">
      <c r="A3007" t="s">
        <v>20</v>
      </c>
      <c r="B3007" s="1">
        <v>43635</v>
      </c>
      <c r="C3007">
        <v>19</v>
      </c>
      <c r="D3007" t="s">
        <v>201</v>
      </c>
      <c r="E3007" t="s">
        <v>1360</v>
      </c>
      <c r="F3007" t="s">
        <v>201</v>
      </c>
      <c r="G3007">
        <v>59</v>
      </c>
      <c r="H3007">
        <v>59</v>
      </c>
      <c r="I3007">
        <v>49</v>
      </c>
      <c r="J3007" t="s">
        <v>373</v>
      </c>
      <c r="K3007" t="s">
        <v>396</v>
      </c>
      <c r="L3007" t="s">
        <v>560</v>
      </c>
      <c r="M3007" t="s">
        <v>91</v>
      </c>
      <c r="N3007" t="s">
        <v>23</v>
      </c>
      <c r="O3007" t="s">
        <v>91</v>
      </c>
      <c r="P3007" t="s">
        <v>92</v>
      </c>
      <c r="Q3007">
        <v>209</v>
      </c>
      <c r="R3007" t="s">
        <v>160</v>
      </c>
      <c r="S3007" t="s">
        <v>1874</v>
      </c>
      <c r="T3007" t="s">
        <v>26</v>
      </c>
    </row>
    <row r="3008" spans="1:20" x14ac:dyDescent="0.3">
      <c r="A3008" t="s">
        <v>20</v>
      </c>
      <c r="B3008" s="1">
        <v>43635</v>
      </c>
      <c r="C3008">
        <v>20</v>
      </c>
      <c r="D3008" t="s">
        <v>48</v>
      </c>
      <c r="E3008" t="s">
        <v>201</v>
      </c>
      <c r="F3008" t="s">
        <v>200</v>
      </c>
      <c r="G3008">
        <v>58</v>
      </c>
      <c r="H3008">
        <v>64</v>
      </c>
      <c r="I3008">
        <v>58</v>
      </c>
      <c r="J3008" t="s">
        <v>393</v>
      </c>
      <c r="K3008" t="s">
        <v>345</v>
      </c>
      <c r="L3008" t="s">
        <v>588</v>
      </c>
      <c r="M3008" t="s">
        <v>328</v>
      </c>
      <c r="N3008" t="s">
        <v>193</v>
      </c>
      <c r="O3008" t="s">
        <v>328</v>
      </c>
      <c r="P3008" t="s">
        <v>24</v>
      </c>
      <c r="Q3008">
        <v>205</v>
      </c>
      <c r="R3008" t="s">
        <v>160</v>
      </c>
      <c r="S3008" t="s">
        <v>1875</v>
      </c>
      <c r="T3008" t="s">
        <v>26</v>
      </c>
    </row>
    <row r="3009" spans="1:20" x14ac:dyDescent="0.3">
      <c r="A3009" t="s">
        <v>20</v>
      </c>
      <c r="B3009" s="1">
        <v>43635</v>
      </c>
      <c r="C3009">
        <v>15</v>
      </c>
      <c r="D3009" t="s">
        <v>34</v>
      </c>
      <c r="E3009" t="s">
        <v>34</v>
      </c>
      <c r="F3009" t="s">
        <v>208</v>
      </c>
      <c r="G3009">
        <v>61</v>
      </c>
      <c r="H3009">
        <v>67</v>
      </c>
      <c r="I3009">
        <v>61</v>
      </c>
      <c r="J3009" t="s">
        <v>89</v>
      </c>
      <c r="K3009" t="s">
        <v>119</v>
      </c>
      <c r="L3009" t="s">
        <v>361</v>
      </c>
      <c r="M3009" t="s">
        <v>595</v>
      </c>
      <c r="N3009" t="s">
        <v>622</v>
      </c>
      <c r="O3009" t="s">
        <v>595</v>
      </c>
      <c r="P3009" t="s">
        <v>183</v>
      </c>
      <c r="Q3009">
        <v>210</v>
      </c>
      <c r="R3009" t="s">
        <v>259</v>
      </c>
      <c r="S3009" t="s">
        <v>1876</v>
      </c>
      <c r="T3009" t="s">
        <v>26</v>
      </c>
    </row>
    <row r="3010" spans="1:20" x14ac:dyDescent="0.3">
      <c r="A3010" t="s">
        <v>20</v>
      </c>
      <c r="B3010" s="1">
        <v>43635</v>
      </c>
      <c r="C3010">
        <v>6</v>
      </c>
      <c r="D3010" t="s">
        <v>95</v>
      </c>
      <c r="E3010" t="s">
        <v>148</v>
      </c>
      <c r="F3010" t="s">
        <v>95</v>
      </c>
      <c r="G3010">
        <v>92</v>
      </c>
      <c r="H3010">
        <v>92</v>
      </c>
      <c r="I3010">
        <v>91</v>
      </c>
      <c r="J3010" t="s">
        <v>81</v>
      </c>
      <c r="K3010" t="s">
        <v>119</v>
      </c>
      <c r="L3010" t="s">
        <v>81</v>
      </c>
      <c r="M3010" t="s">
        <v>329</v>
      </c>
      <c r="N3010" t="s">
        <v>283</v>
      </c>
      <c r="O3010" t="s">
        <v>329</v>
      </c>
      <c r="P3010" t="s">
        <v>473</v>
      </c>
      <c r="Q3010">
        <v>140</v>
      </c>
      <c r="R3010" t="s">
        <v>134</v>
      </c>
      <c r="S3010" t="e" vm="45">
        <f>_FV(-3,"60")</f>
        <v>#VALUE!</v>
      </c>
      <c r="T3010" t="s">
        <v>26</v>
      </c>
    </row>
    <row r="3011" spans="1:20" x14ac:dyDescent="0.3">
      <c r="A3011" t="s">
        <v>20</v>
      </c>
      <c r="B3011" s="1">
        <v>43635</v>
      </c>
      <c r="C3011">
        <v>14</v>
      </c>
      <c r="D3011" t="s">
        <v>21</v>
      </c>
      <c r="E3011" t="s">
        <v>201</v>
      </c>
      <c r="F3011" t="s">
        <v>219</v>
      </c>
      <c r="G3011">
        <v>65</v>
      </c>
      <c r="H3011">
        <v>73</v>
      </c>
      <c r="I3011">
        <v>64</v>
      </c>
      <c r="J3011" t="s">
        <v>49</v>
      </c>
      <c r="K3011" t="s">
        <v>95</v>
      </c>
      <c r="L3011" t="s">
        <v>345</v>
      </c>
      <c r="M3011" t="s">
        <v>637</v>
      </c>
      <c r="N3011" t="s">
        <v>447</v>
      </c>
      <c r="O3011" t="s">
        <v>637</v>
      </c>
      <c r="P3011" t="s">
        <v>182</v>
      </c>
      <c r="Q3011">
        <v>223</v>
      </c>
      <c r="R3011" t="s">
        <v>248</v>
      </c>
      <c r="S3011" t="s">
        <v>830</v>
      </c>
      <c r="T3011" t="s">
        <v>26</v>
      </c>
    </row>
    <row r="3012" spans="1:20" x14ac:dyDescent="0.3">
      <c r="A3012" t="s">
        <v>20</v>
      </c>
      <c r="B3012" s="1">
        <v>43635</v>
      </c>
      <c r="C3012">
        <v>13</v>
      </c>
      <c r="D3012" t="s">
        <v>219</v>
      </c>
      <c r="E3012" t="s">
        <v>205</v>
      </c>
      <c r="F3012" t="s">
        <v>196</v>
      </c>
      <c r="G3012">
        <v>72</v>
      </c>
      <c r="H3012">
        <v>77</v>
      </c>
      <c r="I3012">
        <v>69</v>
      </c>
      <c r="J3012" t="s">
        <v>119</v>
      </c>
      <c r="K3012" t="s">
        <v>22</v>
      </c>
      <c r="L3012" t="s">
        <v>81</v>
      </c>
      <c r="M3012" t="s">
        <v>590</v>
      </c>
      <c r="N3012" t="s">
        <v>447</v>
      </c>
      <c r="O3012" t="s">
        <v>589</v>
      </c>
      <c r="P3012" t="s">
        <v>183</v>
      </c>
      <c r="Q3012">
        <v>221</v>
      </c>
      <c r="R3012" t="s">
        <v>241</v>
      </c>
      <c r="S3012" t="s">
        <v>1254</v>
      </c>
      <c r="T3012" t="s">
        <v>26</v>
      </c>
    </row>
    <row r="3013" spans="1:20" x14ac:dyDescent="0.3">
      <c r="A3013" t="s">
        <v>20</v>
      </c>
      <c r="B3013" s="1">
        <v>43635</v>
      </c>
      <c r="C3013">
        <v>5</v>
      </c>
      <c r="D3013" t="s">
        <v>148</v>
      </c>
      <c r="E3013" t="s">
        <v>107</v>
      </c>
      <c r="F3013" t="s">
        <v>148</v>
      </c>
      <c r="G3013">
        <v>91</v>
      </c>
      <c r="H3013">
        <v>91</v>
      </c>
      <c r="I3013">
        <v>91</v>
      </c>
      <c r="J3013" t="s">
        <v>119</v>
      </c>
      <c r="K3013" t="s">
        <v>109</v>
      </c>
      <c r="L3013" t="s">
        <v>119</v>
      </c>
      <c r="M3013" t="s">
        <v>283</v>
      </c>
      <c r="N3013" t="s">
        <v>407</v>
      </c>
      <c r="O3013" t="s">
        <v>283</v>
      </c>
      <c r="P3013" t="s">
        <v>133</v>
      </c>
      <c r="Q3013">
        <v>157</v>
      </c>
      <c r="R3013" t="s">
        <v>86</v>
      </c>
      <c r="S3013" t="e" vm="45">
        <f>_FV(-3,"60")</f>
        <v>#VALUE!</v>
      </c>
      <c r="T3013" t="s">
        <v>26</v>
      </c>
    </row>
    <row r="3014" spans="1:20" x14ac:dyDescent="0.3">
      <c r="A3014" t="s">
        <v>20</v>
      </c>
      <c r="B3014" s="1">
        <v>43635</v>
      </c>
      <c r="C3014">
        <v>12</v>
      </c>
      <c r="D3014" t="s">
        <v>385</v>
      </c>
      <c r="E3014" t="s">
        <v>204</v>
      </c>
      <c r="F3014" t="s">
        <v>107</v>
      </c>
      <c r="G3014">
        <v>76</v>
      </c>
      <c r="H3014">
        <v>90</v>
      </c>
      <c r="I3014">
        <v>76</v>
      </c>
      <c r="J3014" t="s">
        <v>80</v>
      </c>
      <c r="K3014" t="s">
        <v>135</v>
      </c>
      <c r="L3014" t="s">
        <v>119</v>
      </c>
      <c r="M3014" t="s">
        <v>605</v>
      </c>
      <c r="N3014" t="s">
        <v>605</v>
      </c>
      <c r="O3014" t="s">
        <v>494</v>
      </c>
      <c r="P3014" t="s">
        <v>77</v>
      </c>
      <c r="Q3014">
        <v>214</v>
      </c>
      <c r="R3014" t="s">
        <v>240</v>
      </c>
      <c r="S3014" t="s">
        <v>1877</v>
      </c>
      <c r="T3014" t="s">
        <v>26</v>
      </c>
    </row>
    <row r="3015" spans="1:20" x14ac:dyDescent="0.3">
      <c r="A3015" t="s">
        <v>20</v>
      </c>
      <c r="B3015" s="1">
        <v>43635</v>
      </c>
      <c r="C3015">
        <v>8</v>
      </c>
      <c r="D3015" t="s">
        <v>22</v>
      </c>
      <c r="E3015" t="s">
        <v>79</v>
      </c>
      <c r="F3015" t="s">
        <v>22</v>
      </c>
      <c r="G3015">
        <v>93</v>
      </c>
      <c r="H3015">
        <v>93</v>
      </c>
      <c r="I3015">
        <v>93</v>
      </c>
      <c r="J3015" t="s">
        <v>99</v>
      </c>
      <c r="K3015" t="s">
        <v>28</v>
      </c>
      <c r="L3015" t="s">
        <v>99</v>
      </c>
      <c r="M3015" t="s">
        <v>273</v>
      </c>
      <c r="N3015" t="s">
        <v>273</v>
      </c>
      <c r="O3015" t="s">
        <v>329</v>
      </c>
      <c r="P3015" t="s">
        <v>111</v>
      </c>
      <c r="Q3015">
        <v>126</v>
      </c>
      <c r="R3015" t="s">
        <v>128</v>
      </c>
      <c r="S3015" t="e" vm="33">
        <f>_FV(-3,"50")</f>
        <v>#VALUE!</v>
      </c>
      <c r="T3015" t="s">
        <v>26</v>
      </c>
    </row>
    <row r="3016" spans="1:20" x14ac:dyDescent="0.3">
      <c r="A3016" t="s">
        <v>20</v>
      </c>
      <c r="B3016" s="1">
        <v>43635</v>
      </c>
      <c r="C3016">
        <v>7</v>
      </c>
      <c r="D3016" t="s">
        <v>79</v>
      </c>
      <c r="E3016" t="s">
        <v>95</v>
      </c>
      <c r="F3016" t="s">
        <v>22</v>
      </c>
      <c r="G3016">
        <v>93</v>
      </c>
      <c r="H3016">
        <v>93</v>
      </c>
      <c r="I3016">
        <v>92</v>
      </c>
      <c r="J3016" t="s">
        <v>81</v>
      </c>
      <c r="K3016" t="s">
        <v>28</v>
      </c>
      <c r="L3016" t="s">
        <v>100</v>
      </c>
      <c r="M3016" t="s">
        <v>273</v>
      </c>
      <c r="N3016" t="s">
        <v>308</v>
      </c>
      <c r="O3016" t="s">
        <v>329</v>
      </c>
      <c r="P3016" t="s">
        <v>111</v>
      </c>
      <c r="Q3016">
        <v>114</v>
      </c>
      <c r="R3016" t="s">
        <v>268</v>
      </c>
      <c r="S3016" t="e" vm="36">
        <f>_FV(-3,"58")</f>
        <v>#VALUE!</v>
      </c>
      <c r="T3016" t="s">
        <v>26</v>
      </c>
    </row>
    <row r="3017" spans="1:20" x14ac:dyDescent="0.3">
      <c r="A3017" t="s">
        <v>20</v>
      </c>
      <c r="B3017" s="1">
        <v>43635</v>
      </c>
      <c r="C3017">
        <v>10</v>
      </c>
      <c r="D3017" t="s">
        <v>87</v>
      </c>
      <c r="E3017" t="s">
        <v>87</v>
      </c>
      <c r="F3017" t="s">
        <v>80</v>
      </c>
      <c r="G3017">
        <v>94</v>
      </c>
      <c r="H3017">
        <v>94</v>
      </c>
      <c r="I3017">
        <v>94</v>
      </c>
      <c r="J3017" t="s">
        <v>100</v>
      </c>
      <c r="K3017" t="s">
        <v>100</v>
      </c>
      <c r="L3017" t="s">
        <v>49</v>
      </c>
      <c r="M3017" t="s">
        <v>363</v>
      </c>
      <c r="N3017" t="s">
        <v>363</v>
      </c>
      <c r="O3017" t="s">
        <v>282</v>
      </c>
      <c r="P3017" t="s">
        <v>105</v>
      </c>
      <c r="Q3017">
        <v>116</v>
      </c>
      <c r="R3017" t="s">
        <v>101</v>
      </c>
      <c r="S3017" t="s">
        <v>1878</v>
      </c>
      <c r="T3017" t="s">
        <v>270</v>
      </c>
    </row>
    <row r="3018" spans="1:20" x14ac:dyDescent="0.3">
      <c r="A3018" t="s">
        <v>20</v>
      </c>
      <c r="B3018" s="1">
        <v>43635</v>
      </c>
      <c r="C3018">
        <v>9</v>
      </c>
      <c r="D3018" t="s">
        <v>63</v>
      </c>
      <c r="E3018" t="s">
        <v>22</v>
      </c>
      <c r="F3018" t="s">
        <v>63</v>
      </c>
      <c r="G3018">
        <v>94</v>
      </c>
      <c r="H3018">
        <v>94</v>
      </c>
      <c r="I3018">
        <v>93</v>
      </c>
      <c r="J3018" t="s">
        <v>89</v>
      </c>
      <c r="K3018" t="s">
        <v>99</v>
      </c>
      <c r="L3018" t="s">
        <v>89</v>
      </c>
      <c r="M3018" t="s">
        <v>282</v>
      </c>
      <c r="N3018" t="s">
        <v>282</v>
      </c>
      <c r="O3018" t="s">
        <v>329</v>
      </c>
      <c r="P3018" t="s">
        <v>70</v>
      </c>
      <c r="Q3018">
        <v>112</v>
      </c>
      <c r="R3018" t="s">
        <v>134</v>
      </c>
      <c r="S3018" t="e" vm="80">
        <f>_FV(-3,"59")</f>
        <v>#VALUE!</v>
      </c>
      <c r="T3018" t="s">
        <v>26</v>
      </c>
    </row>
    <row r="3019" spans="1:20" x14ac:dyDescent="0.3">
      <c r="A3019" t="s">
        <v>20</v>
      </c>
      <c r="B3019" s="1">
        <v>43635</v>
      </c>
      <c r="C3019">
        <v>11</v>
      </c>
      <c r="D3019" t="s">
        <v>72</v>
      </c>
      <c r="E3019" t="s">
        <v>272</v>
      </c>
      <c r="F3019" t="s">
        <v>87</v>
      </c>
      <c r="G3019">
        <v>89</v>
      </c>
      <c r="H3019">
        <v>94</v>
      </c>
      <c r="I3019">
        <v>88</v>
      </c>
      <c r="J3019" t="s">
        <v>65</v>
      </c>
      <c r="K3019" t="s">
        <v>87</v>
      </c>
      <c r="L3019" t="s">
        <v>100</v>
      </c>
      <c r="M3019" t="s">
        <v>494</v>
      </c>
      <c r="N3019" t="s">
        <v>494</v>
      </c>
      <c r="O3019" t="s">
        <v>363</v>
      </c>
      <c r="P3019" t="s">
        <v>138</v>
      </c>
      <c r="Q3019">
        <v>130</v>
      </c>
      <c r="R3019" t="s">
        <v>127</v>
      </c>
      <c r="S3019" t="s">
        <v>1879</v>
      </c>
      <c r="T3019" t="s">
        <v>26</v>
      </c>
    </row>
    <row r="3020" spans="1:20" x14ac:dyDescent="0.3">
      <c r="A3020" t="s">
        <v>20</v>
      </c>
      <c r="B3020" s="1">
        <v>43636</v>
      </c>
      <c r="C3020">
        <v>9</v>
      </c>
      <c r="D3020" t="s">
        <v>65</v>
      </c>
      <c r="E3020" t="s">
        <v>109</v>
      </c>
      <c r="F3020" t="s">
        <v>65</v>
      </c>
      <c r="G3020">
        <v>94</v>
      </c>
      <c r="H3020">
        <v>94</v>
      </c>
      <c r="I3020">
        <v>94</v>
      </c>
      <c r="J3020" t="s">
        <v>345</v>
      </c>
      <c r="K3020" t="s">
        <v>49</v>
      </c>
      <c r="L3020" t="s">
        <v>345</v>
      </c>
      <c r="M3020" t="s">
        <v>363</v>
      </c>
      <c r="N3020" t="s">
        <v>363</v>
      </c>
      <c r="O3020" t="s">
        <v>353</v>
      </c>
      <c r="P3020" t="s">
        <v>111</v>
      </c>
      <c r="Q3020">
        <v>127</v>
      </c>
      <c r="R3020" t="s">
        <v>101</v>
      </c>
      <c r="S3020" t="e" vm="27">
        <f>_FV(-3,"53")</f>
        <v>#VALUE!</v>
      </c>
      <c r="T3020" t="s">
        <v>26</v>
      </c>
    </row>
    <row r="3021" spans="1:20" x14ac:dyDescent="0.3">
      <c r="A3021" t="s">
        <v>20</v>
      </c>
      <c r="B3021" s="1">
        <v>43636</v>
      </c>
      <c r="C3021">
        <v>3</v>
      </c>
      <c r="D3021" t="s">
        <v>135</v>
      </c>
      <c r="E3021" t="s">
        <v>107</v>
      </c>
      <c r="F3021" t="s">
        <v>135</v>
      </c>
      <c r="G3021">
        <v>87</v>
      </c>
      <c r="H3021">
        <v>87</v>
      </c>
      <c r="I3021">
        <v>86</v>
      </c>
      <c r="J3021" t="s">
        <v>89</v>
      </c>
      <c r="K3021" t="s">
        <v>100</v>
      </c>
      <c r="L3021" t="s">
        <v>89</v>
      </c>
      <c r="M3021" t="s">
        <v>444</v>
      </c>
      <c r="N3021" t="s">
        <v>431</v>
      </c>
      <c r="O3021" t="s">
        <v>444</v>
      </c>
      <c r="P3021" t="s">
        <v>105</v>
      </c>
      <c r="Q3021">
        <v>172</v>
      </c>
      <c r="R3021" t="s">
        <v>183</v>
      </c>
      <c r="S3021" t="e" vm="45">
        <f>_FV(-3,"60")</f>
        <v>#VALUE!</v>
      </c>
      <c r="T3021" t="s">
        <v>26</v>
      </c>
    </row>
    <row r="3022" spans="1:20" x14ac:dyDescent="0.3">
      <c r="A3022" t="s">
        <v>20</v>
      </c>
      <c r="B3022" s="1">
        <v>43636</v>
      </c>
      <c r="C3022">
        <v>20</v>
      </c>
      <c r="D3022" t="s">
        <v>186</v>
      </c>
      <c r="E3022" t="s">
        <v>205</v>
      </c>
      <c r="F3022" t="s">
        <v>185</v>
      </c>
      <c r="G3022">
        <v>67</v>
      </c>
      <c r="H3022">
        <v>67</v>
      </c>
      <c r="I3022">
        <v>60</v>
      </c>
      <c r="J3022" t="s">
        <v>373</v>
      </c>
      <c r="K3022" t="s">
        <v>163</v>
      </c>
      <c r="L3022" t="s">
        <v>574</v>
      </c>
      <c r="M3022" t="s">
        <v>91</v>
      </c>
      <c r="N3022" t="s">
        <v>312</v>
      </c>
      <c r="O3022" t="s">
        <v>188</v>
      </c>
      <c r="P3022" t="s">
        <v>115</v>
      </c>
      <c r="Q3022">
        <v>167</v>
      </c>
      <c r="R3022" t="s">
        <v>241</v>
      </c>
      <c r="S3022" t="s">
        <v>1880</v>
      </c>
      <c r="T3022" t="s">
        <v>26</v>
      </c>
    </row>
    <row r="3023" spans="1:20" x14ac:dyDescent="0.3">
      <c r="A3023" t="s">
        <v>20</v>
      </c>
      <c r="B3023" s="1">
        <v>43636</v>
      </c>
      <c r="C3023">
        <v>17</v>
      </c>
      <c r="D3023" t="s">
        <v>356</v>
      </c>
      <c r="E3023" t="s">
        <v>1362</v>
      </c>
      <c r="F3023" t="s">
        <v>356</v>
      </c>
      <c r="G3023">
        <v>74</v>
      </c>
      <c r="H3023">
        <v>74</v>
      </c>
      <c r="I3023">
        <v>52</v>
      </c>
      <c r="J3023" t="s">
        <v>389</v>
      </c>
      <c r="K3023" t="s">
        <v>119</v>
      </c>
      <c r="L3023" t="s">
        <v>566</v>
      </c>
      <c r="M3023" t="s">
        <v>283</v>
      </c>
      <c r="N3023" t="s">
        <v>433</v>
      </c>
      <c r="O3023" t="s">
        <v>273</v>
      </c>
      <c r="P3023" t="s">
        <v>179</v>
      </c>
      <c r="Q3023">
        <v>274</v>
      </c>
      <c r="R3023" t="s">
        <v>299</v>
      </c>
      <c r="S3023" t="s">
        <v>1881</v>
      </c>
      <c r="T3023" t="s">
        <v>70</v>
      </c>
    </row>
    <row r="3024" spans="1:20" x14ac:dyDescent="0.3">
      <c r="A3024" t="s">
        <v>20</v>
      </c>
      <c r="B3024" s="1">
        <v>43636</v>
      </c>
      <c r="C3024">
        <v>16</v>
      </c>
      <c r="D3024" t="s">
        <v>335</v>
      </c>
      <c r="E3024" t="s">
        <v>415</v>
      </c>
      <c r="F3024" t="s">
        <v>264</v>
      </c>
      <c r="G3024">
        <v>62</v>
      </c>
      <c r="H3024">
        <v>63</v>
      </c>
      <c r="I3024">
        <v>57</v>
      </c>
      <c r="J3024" t="s">
        <v>361</v>
      </c>
      <c r="K3024" t="s">
        <v>73</v>
      </c>
      <c r="L3024" t="s">
        <v>224</v>
      </c>
      <c r="M3024" t="s">
        <v>433</v>
      </c>
      <c r="N3024" t="s">
        <v>493</v>
      </c>
      <c r="O3024" t="s">
        <v>433</v>
      </c>
      <c r="P3024" t="s">
        <v>60</v>
      </c>
      <c r="Q3024">
        <v>246</v>
      </c>
      <c r="R3024" t="s">
        <v>154</v>
      </c>
      <c r="S3024" t="s">
        <v>1882</v>
      </c>
      <c r="T3024" t="s">
        <v>26</v>
      </c>
    </row>
    <row r="3025" spans="1:20" x14ac:dyDescent="0.3">
      <c r="A3025" t="s">
        <v>20</v>
      </c>
      <c r="B3025" s="1">
        <v>43636</v>
      </c>
      <c r="C3025">
        <v>18</v>
      </c>
      <c r="D3025" t="s">
        <v>200</v>
      </c>
      <c r="E3025" t="s">
        <v>200</v>
      </c>
      <c r="F3025" t="s">
        <v>156</v>
      </c>
      <c r="G3025">
        <v>66</v>
      </c>
      <c r="H3025">
        <v>82</v>
      </c>
      <c r="I3025">
        <v>66</v>
      </c>
      <c r="J3025" t="s">
        <v>49</v>
      </c>
      <c r="K3025" t="s">
        <v>109</v>
      </c>
      <c r="L3025" t="s">
        <v>292</v>
      </c>
      <c r="M3025" t="s">
        <v>245</v>
      </c>
      <c r="N3025" t="s">
        <v>283</v>
      </c>
      <c r="O3025" t="s">
        <v>245</v>
      </c>
      <c r="P3025" t="s">
        <v>268</v>
      </c>
      <c r="Q3025">
        <v>286</v>
      </c>
      <c r="R3025" t="s">
        <v>419</v>
      </c>
      <c r="S3025" t="s">
        <v>1883</v>
      </c>
      <c r="T3025" t="s">
        <v>174</v>
      </c>
    </row>
    <row r="3026" spans="1:20" x14ac:dyDescent="0.3">
      <c r="A3026" t="s">
        <v>20</v>
      </c>
      <c r="B3026" s="1">
        <v>43636</v>
      </c>
      <c r="C3026">
        <v>19</v>
      </c>
      <c r="D3026" t="s">
        <v>243</v>
      </c>
      <c r="E3026" t="s">
        <v>251</v>
      </c>
      <c r="F3026" t="s">
        <v>247</v>
      </c>
      <c r="G3026">
        <v>67</v>
      </c>
      <c r="H3026">
        <v>67</v>
      </c>
      <c r="I3026">
        <v>56</v>
      </c>
      <c r="J3026" t="s">
        <v>49</v>
      </c>
      <c r="K3026" t="s">
        <v>100</v>
      </c>
      <c r="L3026" t="s">
        <v>393</v>
      </c>
      <c r="M3026" t="s">
        <v>245</v>
      </c>
      <c r="N3026" t="s">
        <v>245</v>
      </c>
      <c r="O3026" t="s">
        <v>244</v>
      </c>
      <c r="P3026" t="s">
        <v>182</v>
      </c>
      <c r="Q3026">
        <v>241</v>
      </c>
      <c r="R3026" t="s">
        <v>225</v>
      </c>
      <c r="S3026" t="s">
        <v>1884</v>
      </c>
      <c r="T3026" t="s">
        <v>26</v>
      </c>
    </row>
    <row r="3027" spans="1:20" x14ac:dyDescent="0.3">
      <c r="A3027" t="s">
        <v>20</v>
      </c>
      <c r="B3027" s="1">
        <v>43636</v>
      </c>
      <c r="C3027">
        <v>2</v>
      </c>
      <c r="D3027" t="s">
        <v>107</v>
      </c>
      <c r="E3027" t="s">
        <v>157</v>
      </c>
      <c r="F3027" t="s">
        <v>107</v>
      </c>
      <c r="G3027">
        <v>86</v>
      </c>
      <c r="H3027">
        <v>86</v>
      </c>
      <c r="I3027">
        <v>83</v>
      </c>
      <c r="J3027" t="s">
        <v>89</v>
      </c>
      <c r="K3027" t="s">
        <v>100</v>
      </c>
      <c r="L3027" t="s">
        <v>49</v>
      </c>
      <c r="M3027" t="s">
        <v>444</v>
      </c>
      <c r="N3027" t="s">
        <v>431</v>
      </c>
      <c r="O3027" t="s">
        <v>450</v>
      </c>
      <c r="P3027" t="s">
        <v>70</v>
      </c>
      <c r="Q3027">
        <v>164</v>
      </c>
      <c r="R3027" t="s">
        <v>68</v>
      </c>
      <c r="S3027" t="e" vm="45">
        <f>_FV(-3,"60")</f>
        <v>#VALUE!</v>
      </c>
      <c r="T3027" t="s">
        <v>26</v>
      </c>
    </row>
    <row r="3028" spans="1:20" x14ac:dyDescent="0.3">
      <c r="A3028" t="s">
        <v>20</v>
      </c>
      <c r="B3028" s="1">
        <v>43636</v>
      </c>
      <c r="C3028">
        <v>23</v>
      </c>
      <c r="D3028" t="s">
        <v>99</v>
      </c>
      <c r="E3028" t="s">
        <v>229</v>
      </c>
      <c r="F3028" t="s">
        <v>99</v>
      </c>
      <c r="G3028">
        <v>88</v>
      </c>
      <c r="H3028">
        <v>89</v>
      </c>
      <c r="I3028">
        <v>68</v>
      </c>
      <c r="J3028" t="s">
        <v>577</v>
      </c>
      <c r="K3028" t="s">
        <v>28</v>
      </c>
      <c r="L3028" t="s">
        <v>560</v>
      </c>
      <c r="M3028" t="s">
        <v>276</v>
      </c>
      <c r="N3028" t="s">
        <v>357</v>
      </c>
      <c r="O3028" t="s">
        <v>312</v>
      </c>
      <c r="P3028" t="s">
        <v>111</v>
      </c>
      <c r="Q3028">
        <v>148</v>
      </c>
      <c r="R3028" t="s">
        <v>343</v>
      </c>
      <c r="S3028" t="e" vm="95">
        <f>_FV(-3,"19")</f>
        <v>#VALUE!</v>
      </c>
      <c r="T3028" t="s">
        <v>222</v>
      </c>
    </row>
    <row r="3029" spans="1:20" x14ac:dyDescent="0.3">
      <c r="A3029" t="s">
        <v>20</v>
      </c>
      <c r="B3029" s="1">
        <v>43636</v>
      </c>
      <c r="C3029">
        <v>21</v>
      </c>
      <c r="D3029" t="s">
        <v>186</v>
      </c>
      <c r="E3029" t="s">
        <v>219</v>
      </c>
      <c r="F3029" t="s">
        <v>186</v>
      </c>
      <c r="G3029">
        <v>68</v>
      </c>
      <c r="H3029">
        <v>68</v>
      </c>
      <c r="I3029">
        <v>61</v>
      </c>
      <c r="J3029" t="s">
        <v>216</v>
      </c>
      <c r="K3029" t="s">
        <v>35</v>
      </c>
      <c r="L3029" t="s">
        <v>588</v>
      </c>
      <c r="M3029" t="s">
        <v>193</v>
      </c>
      <c r="N3029" t="s">
        <v>193</v>
      </c>
      <c r="O3029" t="s">
        <v>188</v>
      </c>
      <c r="P3029" t="s">
        <v>133</v>
      </c>
      <c r="Q3029">
        <v>148</v>
      </c>
      <c r="R3029" t="s">
        <v>240</v>
      </c>
      <c r="S3029" t="s">
        <v>1885</v>
      </c>
      <c r="T3029" t="s">
        <v>26</v>
      </c>
    </row>
    <row r="3030" spans="1:20" x14ac:dyDescent="0.3">
      <c r="A3030" t="s">
        <v>20</v>
      </c>
      <c r="B3030" s="1">
        <v>43636</v>
      </c>
      <c r="C3030">
        <v>0</v>
      </c>
      <c r="D3030" t="s">
        <v>310</v>
      </c>
      <c r="E3030" t="s">
        <v>302</v>
      </c>
      <c r="F3030" t="s">
        <v>236</v>
      </c>
      <c r="G3030">
        <v>80</v>
      </c>
      <c r="H3030">
        <v>80</v>
      </c>
      <c r="I3030">
        <v>74</v>
      </c>
      <c r="J3030" t="s">
        <v>99</v>
      </c>
      <c r="K3030" t="s">
        <v>99</v>
      </c>
      <c r="L3030" t="s">
        <v>49</v>
      </c>
      <c r="M3030" t="s">
        <v>386</v>
      </c>
      <c r="N3030" t="s">
        <v>386</v>
      </c>
      <c r="O3030" t="s">
        <v>276</v>
      </c>
      <c r="P3030" t="s">
        <v>97</v>
      </c>
      <c r="Q3030">
        <v>177</v>
      </c>
      <c r="R3030" t="s">
        <v>40</v>
      </c>
      <c r="S3030" t="e" vm="45">
        <f>_FV(-3,"60")</f>
        <v>#VALUE!</v>
      </c>
      <c r="T3030" t="s">
        <v>26</v>
      </c>
    </row>
    <row r="3031" spans="1:20" x14ac:dyDescent="0.3">
      <c r="A3031" t="s">
        <v>20</v>
      </c>
      <c r="B3031" s="1">
        <v>43636</v>
      </c>
      <c r="C3031">
        <v>1</v>
      </c>
      <c r="D3031" t="s">
        <v>157</v>
      </c>
      <c r="E3031" t="s">
        <v>310</v>
      </c>
      <c r="F3031" t="s">
        <v>157</v>
      </c>
      <c r="G3031">
        <v>83</v>
      </c>
      <c r="H3031">
        <v>83</v>
      </c>
      <c r="I3031">
        <v>80</v>
      </c>
      <c r="J3031" t="s">
        <v>100</v>
      </c>
      <c r="K3031" t="s">
        <v>81</v>
      </c>
      <c r="L3031" t="s">
        <v>100</v>
      </c>
      <c r="M3031" t="s">
        <v>450</v>
      </c>
      <c r="N3031" t="s">
        <v>450</v>
      </c>
      <c r="O3031" t="s">
        <v>386</v>
      </c>
      <c r="P3031" t="s">
        <v>268</v>
      </c>
      <c r="Q3031">
        <v>179</v>
      </c>
      <c r="R3031" t="s">
        <v>222</v>
      </c>
      <c r="S3031" t="e" vm="45">
        <f>_FV(-3,"60")</f>
        <v>#VALUE!</v>
      </c>
      <c r="T3031" t="s">
        <v>26</v>
      </c>
    </row>
    <row r="3032" spans="1:20" x14ac:dyDescent="0.3">
      <c r="A3032" t="s">
        <v>20</v>
      </c>
      <c r="B3032" s="1">
        <v>43636</v>
      </c>
      <c r="C3032">
        <v>22</v>
      </c>
      <c r="D3032" t="s">
        <v>228</v>
      </c>
      <c r="E3032" t="s">
        <v>186</v>
      </c>
      <c r="F3032" t="s">
        <v>321</v>
      </c>
      <c r="G3032">
        <v>78</v>
      </c>
      <c r="H3032">
        <v>79</v>
      </c>
      <c r="I3032">
        <v>68</v>
      </c>
      <c r="J3032" t="s">
        <v>99</v>
      </c>
      <c r="K3032" t="s">
        <v>64</v>
      </c>
      <c r="L3032" t="s">
        <v>216</v>
      </c>
      <c r="M3032" t="s">
        <v>312</v>
      </c>
      <c r="N3032" t="s">
        <v>312</v>
      </c>
      <c r="O3032" t="s">
        <v>193</v>
      </c>
      <c r="P3032" t="s">
        <v>60</v>
      </c>
      <c r="Q3032">
        <v>175</v>
      </c>
      <c r="R3032" t="s">
        <v>240</v>
      </c>
      <c r="S3032" t="s">
        <v>1886</v>
      </c>
      <c r="T3032" t="s">
        <v>26</v>
      </c>
    </row>
    <row r="3033" spans="1:20" x14ac:dyDescent="0.3">
      <c r="A3033" t="s">
        <v>20</v>
      </c>
      <c r="B3033" s="1">
        <v>43636</v>
      </c>
      <c r="C3033">
        <v>4</v>
      </c>
      <c r="D3033" t="s">
        <v>88</v>
      </c>
      <c r="E3033" t="s">
        <v>135</v>
      </c>
      <c r="F3033" t="s">
        <v>95</v>
      </c>
      <c r="G3033">
        <v>88</v>
      </c>
      <c r="H3033">
        <v>89</v>
      </c>
      <c r="I3033">
        <v>86</v>
      </c>
      <c r="J3033" t="s">
        <v>49</v>
      </c>
      <c r="K3033" t="s">
        <v>99</v>
      </c>
      <c r="L3033" t="s">
        <v>345</v>
      </c>
      <c r="M3033" t="s">
        <v>363</v>
      </c>
      <c r="N3033" t="s">
        <v>444</v>
      </c>
      <c r="O3033" t="s">
        <v>363</v>
      </c>
      <c r="P3033" t="s">
        <v>174</v>
      </c>
      <c r="Q3033">
        <v>141</v>
      </c>
      <c r="R3033" t="s">
        <v>134</v>
      </c>
      <c r="S3033" t="e" vm="45">
        <f>_FV(-3,"60")</f>
        <v>#VALUE!</v>
      </c>
      <c r="T3033" t="s">
        <v>26</v>
      </c>
    </row>
    <row r="3034" spans="1:20" x14ac:dyDescent="0.3">
      <c r="A3034" t="s">
        <v>20</v>
      </c>
      <c r="B3034" s="1">
        <v>43636</v>
      </c>
      <c r="C3034">
        <v>6</v>
      </c>
      <c r="D3034" t="s">
        <v>80</v>
      </c>
      <c r="E3034" t="s">
        <v>58</v>
      </c>
      <c r="F3034" t="s">
        <v>80</v>
      </c>
      <c r="G3034">
        <v>93</v>
      </c>
      <c r="H3034">
        <v>93</v>
      </c>
      <c r="I3034">
        <v>90</v>
      </c>
      <c r="J3034" t="s">
        <v>345</v>
      </c>
      <c r="K3034" t="s">
        <v>49</v>
      </c>
      <c r="L3034" t="s">
        <v>345</v>
      </c>
      <c r="M3034" t="s">
        <v>308</v>
      </c>
      <c r="N3034" t="s">
        <v>353</v>
      </c>
      <c r="O3034" t="s">
        <v>273</v>
      </c>
      <c r="P3034" t="s">
        <v>178</v>
      </c>
      <c r="Q3034">
        <v>122</v>
      </c>
      <c r="R3034" t="s">
        <v>83</v>
      </c>
      <c r="S3034" t="e" vm="45">
        <f>_FV(-3,"60")</f>
        <v>#VALUE!</v>
      </c>
      <c r="T3034" t="s">
        <v>26</v>
      </c>
    </row>
    <row r="3035" spans="1:20" x14ac:dyDescent="0.3">
      <c r="A3035" t="s">
        <v>20</v>
      </c>
      <c r="B3035" s="1">
        <v>43636</v>
      </c>
      <c r="C3035">
        <v>8</v>
      </c>
      <c r="D3035" t="s">
        <v>73</v>
      </c>
      <c r="E3035" t="s">
        <v>87</v>
      </c>
      <c r="F3035" t="s">
        <v>65</v>
      </c>
      <c r="G3035">
        <v>94</v>
      </c>
      <c r="H3035">
        <v>94</v>
      </c>
      <c r="I3035">
        <v>93</v>
      </c>
      <c r="J3035" t="s">
        <v>36</v>
      </c>
      <c r="K3035" t="s">
        <v>100</v>
      </c>
      <c r="L3035" t="s">
        <v>163</v>
      </c>
      <c r="M3035" t="s">
        <v>353</v>
      </c>
      <c r="N3035" t="s">
        <v>282</v>
      </c>
      <c r="O3035" t="s">
        <v>308</v>
      </c>
      <c r="P3035" t="s">
        <v>174</v>
      </c>
      <c r="Q3035">
        <v>93</v>
      </c>
      <c r="R3035" t="s">
        <v>268</v>
      </c>
      <c r="S3035" t="e" vm="12">
        <f>_FV(-3,"57")</f>
        <v>#VALUE!</v>
      </c>
      <c r="T3035" t="s">
        <v>26</v>
      </c>
    </row>
    <row r="3036" spans="1:20" x14ac:dyDescent="0.3">
      <c r="A3036" t="s">
        <v>20</v>
      </c>
      <c r="B3036" s="1">
        <v>43636</v>
      </c>
      <c r="C3036">
        <v>5</v>
      </c>
      <c r="D3036" t="s">
        <v>58</v>
      </c>
      <c r="E3036" t="s">
        <v>148</v>
      </c>
      <c r="F3036" t="s">
        <v>58</v>
      </c>
      <c r="G3036">
        <v>90</v>
      </c>
      <c r="H3036">
        <v>90</v>
      </c>
      <c r="I3036">
        <v>89</v>
      </c>
      <c r="J3036" t="s">
        <v>49</v>
      </c>
      <c r="K3036" t="s">
        <v>99</v>
      </c>
      <c r="L3036" t="s">
        <v>49</v>
      </c>
      <c r="M3036" t="s">
        <v>308</v>
      </c>
      <c r="N3036" t="s">
        <v>386</v>
      </c>
      <c r="O3036" t="s">
        <v>308</v>
      </c>
      <c r="P3036" t="s">
        <v>178</v>
      </c>
      <c r="Q3036">
        <v>147</v>
      </c>
      <c r="R3036" t="s">
        <v>176</v>
      </c>
      <c r="S3036" t="e" vm="45">
        <f>_FV(-3,"60")</f>
        <v>#VALUE!</v>
      </c>
      <c r="T3036" t="s">
        <v>26</v>
      </c>
    </row>
    <row r="3037" spans="1:20" x14ac:dyDescent="0.3">
      <c r="A3037" t="s">
        <v>20</v>
      </c>
      <c r="B3037" s="1">
        <v>43636</v>
      </c>
      <c r="C3037">
        <v>7</v>
      </c>
      <c r="D3037" t="s">
        <v>87</v>
      </c>
      <c r="E3037" t="s">
        <v>136</v>
      </c>
      <c r="F3037" t="s">
        <v>109</v>
      </c>
      <c r="G3037">
        <v>93</v>
      </c>
      <c r="H3037">
        <v>93</v>
      </c>
      <c r="I3037">
        <v>93</v>
      </c>
      <c r="J3037" t="s">
        <v>100</v>
      </c>
      <c r="K3037" t="s">
        <v>99</v>
      </c>
      <c r="L3037" t="s">
        <v>345</v>
      </c>
      <c r="M3037" t="s">
        <v>353</v>
      </c>
      <c r="N3037" t="s">
        <v>353</v>
      </c>
      <c r="O3037" t="s">
        <v>273</v>
      </c>
      <c r="P3037" t="s">
        <v>178</v>
      </c>
      <c r="Q3037">
        <v>134</v>
      </c>
      <c r="R3037" t="s">
        <v>268</v>
      </c>
      <c r="S3037" t="e" vm="45">
        <f>_FV(-3,"60")</f>
        <v>#VALUE!</v>
      </c>
      <c r="T3037" t="s">
        <v>26</v>
      </c>
    </row>
    <row r="3038" spans="1:20" x14ac:dyDescent="0.3">
      <c r="A3038" t="s">
        <v>20</v>
      </c>
      <c r="B3038" s="1">
        <v>43636</v>
      </c>
      <c r="C3038">
        <v>15</v>
      </c>
      <c r="D3038" t="s">
        <v>317</v>
      </c>
      <c r="E3038" t="s">
        <v>317</v>
      </c>
      <c r="F3038" t="s">
        <v>208</v>
      </c>
      <c r="G3038">
        <v>63</v>
      </c>
      <c r="H3038">
        <v>68</v>
      </c>
      <c r="I3038">
        <v>62</v>
      </c>
      <c r="J3038" t="s">
        <v>100</v>
      </c>
      <c r="K3038" t="s">
        <v>109</v>
      </c>
      <c r="L3038" t="s">
        <v>44</v>
      </c>
      <c r="M3038" t="s">
        <v>493</v>
      </c>
      <c r="N3038" t="s">
        <v>605</v>
      </c>
      <c r="O3038" t="s">
        <v>493</v>
      </c>
      <c r="P3038" t="s">
        <v>60</v>
      </c>
      <c r="Q3038">
        <v>259</v>
      </c>
      <c r="R3038" t="s">
        <v>151</v>
      </c>
      <c r="S3038" t="s">
        <v>1887</v>
      </c>
      <c r="T3038" t="s">
        <v>26</v>
      </c>
    </row>
    <row r="3039" spans="1:20" x14ac:dyDescent="0.3">
      <c r="A3039" t="s">
        <v>20</v>
      </c>
      <c r="B3039" s="1">
        <v>43636</v>
      </c>
      <c r="C3039">
        <v>14</v>
      </c>
      <c r="D3039" t="s">
        <v>208</v>
      </c>
      <c r="E3039" t="s">
        <v>21</v>
      </c>
      <c r="F3039" t="s">
        <v>57</v>
      </c>
      <c r="G3039">
        <v>67</v>
      </c>
      <c r="H3039">
        <v>74</v>
      </c>
      <c r="I3039">
        <v>64</v>
      </c>
      <c r="J3039" t="s">
        <v>100</v>
      </c>
      <c r="K3039" t="s">
        <v>80</v>
      </c>
      <c r="L3039" t="s">
        <v>345</v>
      </c>
      <c r="M3039" t="s">
        <v>605</v>
      </c>
      <c r="N3039" t="s">
        <v>590</v>
      </c>
      <c r="O3039" t="s">
        <v>605</v>
      </c>
      <c r="P3039" t="s">
        <v>86</v>
      </c>
      <c r="Q3039">
        <v>225</v>
      </c>
      <c r="R3039" t="s">
        <v>230</v>
      </c>
      <c r="S3039" t="s">
        <v>1888</v>
      </c>
      <c r="T3039" t="s">
        <v>26</v>
      </c>
    </row>
    <row r="3040" spans="1:20" x14ac:dyDescent="0.3">
      <c r="A3040" t="s">
        <v>20</v>
      </c>
      <c r="B3040" s="1">
        <v>43636</v>
      </c>
      <c r="C3040">
        <v>13</v>
      </c>
      <c r="D3040" t="s">
        <v>57</v>
      </c>
      <c r="E3040" t="s">
        <v>243</v>
      </c>
      <c r="F3040" t="s">
        <v>202</v>
      </c>
      <c r="G3040">
        <v>73</v>
      </c>
      <c r="H3040">
        <v>80</v>
      </c>
      <c r="I3040">
        <v>69</v>
      </c>
      <c r="J3040" t="s">
        <v>119</v>
      </c>
      <c r="K3040" t="s">
        <v>58</v>
      </c>
      <c r="L3040" t="s">
        <v>100</v>
      </c>
      <c r="M3040" t="s">
        <v>590</v>
      </c>
      <c r="N3040" t="s">
        <v>447</v>
      </c>
      <c r="O3040" t="s">
        <v>637</v>
      </c>
      <c r="P3040" t="s">
        <v>134</v>
      </c>
      <c r="Q3040">
        <v>201</v>
      </c>
      <c r="R3040" t="s">
        <v>145</v>
      </c>
      <c r="S3040" t="s">
        <v>1889</v>
      </c>
      <c r="T3040" t="s">
        <v>26</v>
      </c>
    </row>
    <row r="3041" spans="1:20" x14ac:dyDescent="0.3">
      <c r="A3041" t="s">
        <v>20</v>
      </c>
      <c r="B3041" s="1">
        <v>43636</v>
      </c>
      <c r="C3041">
        <v>10</v>
      </c>
      <c r="D3041" t="s">
        <v>119</v>
      </c>
      <c r="E3041" t="s">
        <v>65</v>
      </c>
      <c r="F3041" t="s">
        <v>119</v>
      </c>
      <c r="G3041">
        <v>94</v>
      </c>
      <c r="H3041">
        <v>94</v>
      </c>
      <c r="I3041">
        <v>94</v>
      </c>
      <c r="J3041" t="s">
        <v>163</v>
      </c>
      <c r="K3041" t="s">
        <v>345</v>
      </c>
      <c r="L3041" t="s">
        <v>163</v>
      </c>
      <c r="M3041" t="s">
        <v>433</v>
      </c>
      <c r="N3041" t="s">
        <v>433</v>
      </c>
      <c r="O3041" t="s">
        <v>386</v>
      </c>
      <c r="P3041" t="s">
        <v>133</v>
      </c>
      <c r="Q3041">
        <v>71</v>
      </c>
      <c r="R3041" t="s">
        <v>176</v>
      </c>
      <c r="S3041" t="s">
        <v>1890</v>
      </c>
      <c r="T3041" t="s">
        <v>26</v>
      </c>
    </row>
    <row r="3042" spans="1:20" x14ac:dyDescent="0.3">
      <c r="A3042" t="s">
        <v>20</v>
      </c>
      <c r="B3042" s="1">
        <v>43636</v>
      </c>
      <c r="C3042">
        <v>12</v>
      </c>
      <c r="D3042" t="s">
        <v>186</v>
      </c>
      <c r="E3042" t="s">
        <v>385</v>
      </c>
      <c r="F3042" t="s">
        <v>71</v>
      </c>
      <c r="G3042">
        <v>78</v>
      </c>
      <c r="H3042">
        <v>92</v>
      </c>
      <c r="I3042">
        <v>78</v>
      </c>
      <c r="J3042" t="s">
        <v>22</v>
      </c>
      <c r="K3042" t="s">
        <v>118</v>
      </c>
      <c r="L3042" t="s">
        <v>109</v>
      </c>
      <c r="M3042" t="s">
        <v>637</v>
      </c>
      <c r="N3042" t="s">
        <v>637</v>
      </c>
      <c r="O3042" t="s">
        <v>431</v>
      </c>
      <c r="P3042" t="s">
        <v>83</v>
      </c>
      <c r="Q3042">
        <v>184</v>
      </c>
      <c r="R3042" t="s">
        <v>271</v>
      </c>
      <c r="S3042" t="s">
        <v>1891</v>
      </c>
      <c r="T3042" t="s">
        <v>26</v>
      </c>
    </row>
    <row r="3043" spans="1:20" x14ac:dyDescent="0.3">
      <c r="A3043" t="s">
        <v>20</v>
      </c>
      <c r="B3043" s="1">
        <v>43636</v>
      </c>
      <c r="C3043">
        <v>11</v>
      </c>
      <c r="D3043" t="s">
        <v>71</v>
      </c>
      <c r="E3043" t="s">
        <v>71</v>
      </c>
      <c r="F3043" t="s">
        <v>119</v>
      </c>
      <c r="G3043">
        <v>92</v>
      </c>
      <c r="H3043">
        <v>94</v>
      </c>
      <c r="I3043">
        <v>92</v>
      </c>
      <c r="J3043" t="s">
        <v>80</v>
      </c>
      <c r="K3043" t="s">
        <v>63</v>
      </c>
      <c r="L3043" t="s">
        <v>163</v>
      </c>
      <c r="M3043" t="s">
        <v>431</v>
      </c>
      <c r="N3043" t="s">
        <v>431</v>
      </c>
      <c r="O3043" t="s">
        <v>433</v>
      </c>
      <c r="P3043" t="s">
        <v>97</v>
      </c>
      <c r="Q3043">
        <v>133</v>
      </c>
      <c r="R3043" t="s">
        <v>271</v>
      </c>
      <c r="S3043" t="s">
        <v>1892</v>
      </c>
      <c r="T3043" t="s">
        <v>26</v>
      </c>
    </row>
    <row r="3044" spans="1:20" x14ac:dyDescent="0.3">
      <c r="A3044" t="s">
        <v>20</v>
      </c>
      <c r="B3044" s="1">
        <v>43637</v>
      </c>
      <c r="C3044">
        <v>0</v>
      </c>
      <c r="D3044" t="s">
        <v>63</v>
      </c>
      <c r="E3044" t="s">
        <v>63</v>
      </c>
      <c r="F3044" t="s">
        <v>99</v>
      </c>
      <c r="G3044">
        <v>91</v>
      </c>
      <c r="H3044">
        <v>92</v>
      </c>
      <c r="I3044">
        <v>88</v>
      </c>
      <c r="J3044" t="s">
        <v>163</v>
      </c>
      <c r="K3044" t="s">
        <v>163</v>
      </c>
      <c r="L3044" t="s">
        <v>383</v>
      </c>
      <c r="M3044" t="s">
        <v>353</v>
      </c>
      <c r="N3044" t="s">
        <v>353</v>
      </c>
      <c r="O3044" t="s">
        <v>330</v>
      </c>
      <c r="P3044" t="s">
        <v>105</v>
      </c>
      <c r="Q3044">
        <v>215</v>
      </c>
      <c r="R3044" t="s">
        <v>128</v>
      </c>
      <c r="S3044" t="e" vm="100">
        <f>_FV(0,"03")</f>
        <v>#VALUE!</v>
      </c>
      <c r="T3044" t="s">
        <v>26</v>
      </c>
    </row>
    <row r="3045" spans="1:20" x14ac:dyDescent="0.3">
      <c r="A3045" t="s">
        <v>20</v>
      </c>
      <c r="B3045" s="1">
        <v>43637</v>
      </c>
      <c r="C3045">
        <v>9</v>
      </c>
      <c r="D3045" t="s">
        <v>64</v>
      </c>
      <c r="E3045" t="s">
        <v>64</v>
      </c>
      <c r="F3045" t="s">
        <v>28</v>
      </c>
      <c r="G3045">
        <v>94</v>
      </c>
      <c r="H3045">
        <v>94</v>
      </c>
      <c r="I3045">
        <v>94</v>
      </c>
      <c r="J3045" t="s">
        <v>361</v>
      </c>
      <c r="K3045" t="s">
        <v>361</v>
      </c>
      <c r="L3045" t="s">
        <v>44</v>
      </c>
      <c r="M3045" t="s">
        <v>283</v>
      </c>
      <c r="N3045" t="s">
        <v>283</v>
      </c>
      <c r="O3045" t="s">
        <v>308</v>
      </c>
      <c r="P3045" t="s">
        <v>133</v>
      </c>
      <c r="Q3045">
        <v>124</v>
      </c>
      <c r="R3045" t="s">
        <v>128</v>
      </c>
      <c r="S3045" t="e" vm="97">
        <f>_FV(-3,"00")</f>
        <v>#VALUE!</v>
      </c>
      <c r="T3045" t="s">
        <v>26</v>
      </c>
    </row>
    <row r="3046" spans="1:20" x14ac:dyDescent="0.3">
      <c r="A3046" t="s">
        <v>20</v>
      </c>
      <c r="B3046" s="1">
        <v>43637</v>
      </c>
      <c r="C3046">
        <v>21</v>
      </c>
      <c r="D3046" t="s">
        <v>186</v>
      </c>
      <c r="E3046" t="s">
        <v>243</v>
      </c>
      <c r="F3046" t="s">
        <v>256</v>
      </c>
      <c r="G3046">
        <v>70</v>
      </c>
      <c r="H3046">
        <v>71</v>
      </c>
      <c r="I3046">
        <v>64</v>
      </c>
      <c r="J3046" t="s">
        <v>163</v>
      </c>
      <c r="K3046" t="s">
        <v>89</v>
      </c>
      <c r="L3046" t="s">
        <v>224</v>
      </c>
      <c r="M3046" t="s">
        <v>330</v>
      </c>
      <c r="N3046" t="s">
        <v>330</v>
      </c>
      <c r="O3046" t="s">
        <v>311</v>
      </c>
      <c r="P3046" t="s">
        <v>68</v>
      </c>
      <c r="Q3046">
        <v>192</v>
      </c>
      <c r="R3046" t="s">
        <v>403</v>
      </c>
      <c r="S3046" t="s">
        <v>1893</v>
      </c>
      <c r="T3046" t="s">
        <v>26</v>
      </c>
    </row>
    <row r="3047" spans="1:20" x14ac:dyDescent="0.3">
      <c r="A3047" t="s">
        <v>20</v>
      </c>
      <c r="B3047" s="1">
        <v>43637</v>
      </c>
      <c r="C3047">
        <v>12</v>
      </c>
      <c r="D3047" t="s">
        <v>71</v>
      </c>
      <c r="E3047" t="s">
        <v>149</v>
      </c>
      <c r="F3047" t="s">
        <v>87</v>
      </c>
      <c r="G3047">
        <v>89</v>
      </c>
      <c r="H3047">
        <v>94</v>
      </c>
      <c r="I3047">
        <v>89</v>
      </c>
      <c r="J3047" t="s">
        <v>28</v>
      </c>
      <c r="K3047" t="s">
        <v>109</v>
      </c>
      <c r="L3047" t="s">
        <v>99</v>
      </c>
      <c r="M3047" t="s">
        <v>622</v>
      </c>
      <c r="N3047" t="s">
        <v>447</v>
      </c>
      <c r="O3047" t="s">
        <v>595</v>
      </c>
      <c r="P3047" t="s">
        <v>70</v>
      </c>
      <c r="Q3047">
        <v>100</v>
      </c>
      <c r="R3047" t="s">
        <v>92</v>
      </c>
      <c r="S3047" t="s">
        <v>1894</v>
      </c>
      <c r="T3047" t="s">
        <v>26</v>
      </c>
    </row>
    <row r="3048" spans="1:20" x14ac:dyDescent="0.3">
      <c r="A3048" t="s">
        <v>20</v>
      </c>
      <c r="B3048" s="1">
        <v>43637</v>
      </c>
      <c r="C3048">
        <v>3</v>
      </c>
      <c r="D3048" t="s">
        <v>22</v>
      </c>
      <c r="E3048" t="s">
        <v>22</v>
      </c>
      <c r="F3048" t="s">
        <v>63</v>
      </c>
      <c r="G3048">
        <v>93</v>
      </c>
      <c r="H3048">
        <v>93</v>
      </c>
      <c r="I3048">
        <v>93</v>
      </c>
      <c r="J3048" t="s">
        <v>100</v>
      </c>
      <c r="K3048" t="s">
        <v>99</v>
      </c>
      <c r="L3048" t="s">
        <v>36</v>
      </c>
      <c r="M3048" t="s">
        <v>613</v>
      </c>
      <c r="N3048" t="s">
        <v>605</v>
      </c>
      <c r="O3048" t="s">
        <v>613</v>
      </c>
      <c r="P3048" t="s">
        <v>111</v>
      </c>
      <c r="Q3048">
        <v>125</v>
      </c>
      <c r="R3048" t="s">
        <v>60</v>
      </c>
      <c r="S3048" t="e" vm="4">
        <f>_FV(-2,"92")</f>
        <v>#VALUE!</v>
      </c>
      <c r="T3048" t="s">
        <v>26</v>
      </c>
    </row>
    <row r="3049" spans="1:20" x14ac:dyDescent="0.3">
      <c r="A3049" t="s">
        <v>20</v>
      </c>
      <c r="B3049" s="1">
        <v>43637</v>
      </c>
      <c r="C3049">
        <v>22</v>
      </c>
      <c r="D3049" t="s">
        <v>195</v>
      </c>
      <c r="E3049" t="s">
        <v>186</v>
      </c>
      <c r="F3049" t="s">
        <v>195</v>
      </c>
      <c r="G3049">
        <v>76</v>
      </c>
      <c r="H3049">
        <v>76</v>
      </c>
      <c r="I3049">
        <v>70</v>
      </c>
      <c r="J3049" t="s">
        <v>100</v>
      </c>
      <c r="K3049" t="s">
        <v>100</v>
      </c>
      <c r="L3049" t="s">
        <v>163</v>
      </c>
      <c r="M3049" t="s">
        <v>329</v>
      </c>
      <c r="N3049" t="s">
        <v>329</v>
      </c>
      <c r="O3049" t="s">
        <v>306</v>
      </c>
      <c r="P3049" t="s">
        <v>60</v>
      </c>
      <c r="Q3049">
        <v>179</v>
      </c>
      <c r="R3049" t="s">
        <v>168</v>
      </c>
      <c r="S3049" t="s">
        <v>1895</v>
      </c>
      <c r="T3049" t="s">
        <v>26</v>
      </c>
    </row>
    <row r="3050" spans="1:20" x14ac:dyDescent="0.3">
      <c r="A3050" t="s">
        <v>20</v>
      </c>
      <c r="B3050" s="1">
        <v>43637</v>
      </c>
      <c r="C3050">
        <v>20</v>
      </c>
      <c r="D3050" t="s">
        <v>219</v>
      </c>
      <c r="E3050" t="s">
        <v>205</v>
      </c>
      <c r="F3050" t="s">
        <v>185</v>
      </c>
      <c r="G3050">
        <v>69</v>
      </c>
      <c r="H3050">
        <v>71</v>
      </c>
      <c r="I3050">
        <v>65</v>
      </c>
      <c r="J3050" t="s">
        <v>49</v>
      </c>
      <c r="K3050" t="s">
        <v>73</v>
      </c>
      <c r="L3050" t="s">
        <v>396</v>
      </c>
      <c r="M3050" t="s">
        <v>312</v>
      </c>
      <c r="N3050" t="s">
        <v>330</v>
      </c>
      <c r="O3050" t="s">
        <v>23</v>
      </c>
      <c r="P3050" t="s">
        <v>101</v>
      </c>
      <c r="Q3050">
        <v>193</v>
      </c>
      <c r="R3050" t="s">
        <v>354</v>
      </c>
      <c r="S3050" t="s">
        <v>1615</v>
      </c>
      <c r="T3050" t="s">
        <v>26</v>
      </c>
    </row>
    <row r="3051" spans="1:20" x14ac:dyDescent="0.3">
      <c r="A3051" t="s">
        <v>20</v>
      </c>
      <c r="B3051" s="1">
        <v>43637</v>
      </c>
      <c r="C3051">
        <v>11</v>
      </c>
      <c r="D3051" t="s">
        <v>87</v>
      </c>
      <c r="E3051" t="s">
        <v>87</v>
      </c>
      <c r="F3051" t="s">
        <v>64</v>
      </c>
      <c r="G3051">
        <v>94</v>
      </c>
      <c r="H3051">
        <v>94</v>
      </c>
      <c r="I3051">
        <v>94</v>
      </c>
      <c r="J3051" t="s">
        <v>100</v>
      </c>
      <c r="K3051" t="s">
        <v>99</v>
      </c>
      <c r="L3051" t="s">
        <v>361</v>
      </c>
      <c r="M3051" t="s">
        <v>613</v>
      </c>
      <c r="N3051" t="s">
        <v>613</v>
      </c>
      <c r="O3051" t="s">
        <v>433</v>
      </c>
      <c r="P3051" t="s">
        <v>67</v>
      </c>
      <c r="Q3051">
        <v>129</v>
      </c>
      <c r="R3051" t="s">
        <v>86</v>
      </c>
      <c r="S3051" t="s">
        <v>1896</v>
      </c>
      <c r="T3051" t="s">
        <v>26</v>
      </c>
    </row>
    <row r="3052" spans="1:20" x14ac:dyDescent="0.3">
      <c r="A3052" t="s">
        <v>20</v>
      </c>
      <c r="B3052" s="1">
        <v>43637</v>
      </c>
      <c r="C3052">
        <v>19</v>
      </c>
      <c r="D3052" t="s">
        <v>57</v>
      </c>
      <c r="E3052" t="s">
        <v>43</v>
      </c>
      <c r="F3052" t="s">
        <v>202</v>
      </c>
      <c r="G3052">
        <v>71</v>
      </c>
      <c r="H3052">
        <v>72</v>
      </c>
      <c r="I3052">
        <v>57</v>
      </c>
      <c r="J3052" t="s">
        <v>99</v>
      </c>
      <c r="K3052" t="s">
        <v>28</v>
      </c>
      <c r="L3052" t="s">
        <v>397</v>
      </c>
      <c r="M3052" t="s">
        <v>23</v>
      </c>
      <c r="N3052" t="s">
        <v>312</v>
      </c>
      <c r="O3052" t="s">
        <v>23</v>
      </c>
      <c r="P3052" t="s">
        <v>97</v>
      </c>
      <c r="Q3052">
        <v>307</v>
      </c>
      <c r="R3052" t="s">
        <v>217</v>
      </c>
      <c r="S3052" t="s">
        <v>1314</v>
      </c>
      <c r="T3052" t="s">
        <v>26</v>
      </c>
    </row>
    <row r="3053" spans="1:20" x14ac:dyDescent="0.3">
      <c r="A3053" t="s">
        <v>20</v>
      </c>
      <c r="B3053" s="1">
        <v>43637</v>
      </c>
      <c r="C3053">
        <v>14</v>
      </c>
      <c r="D3053" t="s">
        <v>281</v>
      </c>
      <c r="E3053" t="s">
        <v>219</v>
      </c>
      <c r="F3053" t="s">
        <v>228</v>
      </c>
      <c r="G3053">
        <v>73</v>
      </c>
      <c r="H3053">
        <v>83</v>
      </c>
      <c r="I3053">
        <v>71</v>
      </c>
      <c r="J3053" t="s">
        <v>100</v>
      </c>
      <c r="K3053" t="s">
        <v>88</v>
      </c>
      <c r="L3053" t="s">
        <v>36</v>
      </c>
      <c r="M3053" t="s">
        <v>622</v>
      </c>
      <c r="N3053" t="s">
        <v>622</v>
      </c>
      <c r="O3053" t="s">
        <v>637</v>
      </c>
      <c r="P3053" t="s">
        <v>134</v>
      </c>
      <c r="Q3053">
        <v>180</v>
      </c>
      <c r="R3053" t="s">
        <v>179</v>
      </c>
      <c r="S3053" t="s">
        <v>1897</v>
      </c>
      <c r="T3053" t="s">
        <v>26</v>
      </c>
    </row>
    <row r="3054" spans="1:20" x14ac:dyDescent="0.3">
      <c r="A3054" t="s">
        <v>20</v>
      </c>
      <c r="B3054" s="1">
        <v>43637</v>
      </c>
      <c r="C3054">
        <v>10</v>
      </c>
      <c r="D3054" t="s">
        <v>64</v>
      </c>
      <c r="E3054" t="s">
        <v>64</v>
      </c>
      <c r="F3054" t="s">
        <v>28</v>
      </c>
      <c r="G3054">
        <v>94</v>
      </c>
      <c r="H3054">
        <v>94</v>
      </c>
      <c r="I3054">
        <v>94</v>
      </c>
      <c r="J3054" t="s">
        <v>361</v>
      </c>
      <c r="K3054" t="s">
        <v>361</v>
      </c>
      <c r="L3054" t="s">
        <v>44</v>
      </c>
      <c r="M3054" t="s">
        <v>450</v>
      </c>
      <c r="N3054" t="s">
        <v>444</v>
      </c>
      <c r="O3054" t="s">
        <v>283</v>
      </c>
      <c r="P3054" t="s">
        <v>67</v>
      </c>
      <c r="Q3054">
        <v>120</v>
      </c>
      <c r="R3054" t="s">
        <v>176</v>
      </c>
      <c r="S3054" t="s">
        <v>1898</v>
      </c>
      <c r="T3054" t="s">
        <v>26</v>
      </c>
    </row>
    <row r="3055" spans="1:20" x14ac:dyDescent="0.3">
      <c r="A3055" t="s">
        <v>20</v>
      </c>
      <c r="B3055" s="1">
        <v>43637</v>
      </c>
      <c r="C3055">
        <v>2</v>
      </c>
      <c r="D3055" t="s">
        <v>63</v>
      </c>
      <c r="E3055" t="s">
        <v>22</v>
      </c>
      <c r="F3055" t="s">
        <v>63</v>
      </c>
      <c r="G3055">
        <v>93</v>
      </c>
      <c r="H3055">
        <v>93</v>
      </c>
      <c r="I3055">
        <v>92</v>
      </c>
      <c r="J3055" t="s">
        <v>49</v>
      </c>
      <c r="K3055" t="s">
        <v>99</v>
      </c>
      <c r="L3055" t="s">
        <v>36</v>
      </c>
      <c r="M3055" t="s">
        <v>613</v>
      </c>
      <c r="N3055" t="s">
        <v>595</v>
      </c>
      <c r="O3055" t="s">
        <v>422</v>
      </c>
      <c r="P3055" t="s">
        <v>67</v>
      </c>
      <c r="Q3055">
        <v>78</v>
      </c>
      <c r="R3055" t="s">
        <v>176</v>
      </c>
      <c r="S3055" t="e" vm="26">
        <f>_FV(-2,"94")</f>
        <v>#VALUE!</v>
      </c>
      <c r="T3055" t="s">
        <v>26</v>
      </c>
    </row>
    <row r="3056" spans="1:20" x14ac:dyDescent="0.3">
      <c r="A3056" t="s">
        <v>20</v>
      </c>
      <c r="B3056" s="1">
        <v>43637</v>
      </c>
      <c r="C3056">
        <v>13</v>
      </c>
      <c r="D3056" t="s">
        <v>228</v>
      </c>
      <c r="E3056" t="s">
        <v>228</v>
      </c>
      <c r="F3056" t="s">
        <v>71</v>
      </c>
      <c r="G3056">
        <v>83</v>
      </c>
      <c r="H3056">
        <v>89</v>
      </c>
      <c r="I3056">
        <v>82</v>
      </c>
      <c r="J3056" t="s">
        <v>87</v>
      </c>
      <c r="K3056" t="s">
        <v>87</v>
      </c>
      <c r="L3056" t="s">
        <v>99</v>
      </c>
      <c r="M3056" t="s">
        <v>637</v>
      </c>
      <c r="N3056" t="s">
        <v>622</v>
      </c>
      <c r="O3056" t="s">
        <v>637</v>
      </c>
      <c r="P3056" t="s">
        <v>83</v>
      </c>
      <c r="Q3056">
        <v>141</v>
      </c>
      <c r="R3056" t="s">
        <v>68</v>
      </c>
      <c r="S3056" t="s">
        <v>918</v>
      </c>
      <c r="T3056" t="s">
        <v>26</v>
      </c>
    </row>
    <row r="3057" spans="1:20" x14ac:dyDescent="0.3">
      <c r="A3057" t="s">
        <v>20</v>
      </c>
      <c r="B3057" s="1">
        <v>43637</v>
      </c>
      <c r="C3057">
        <v>1</v>
      </c>
      <c r="D3057" t="s">
        <v>87</v>
      </c>
      <c r="E3057" t="s">
        <v>79</v>
      </c>
      <c r="F3057" t="s">
        <v>80</v>
      </c>
      <c r="G3057">
        <v>93</v>
      </c>
      <c r="H3057">
        <v>93</v>
      </c>
      <c r="I3057">
        <v>91</v>
      </c>
      <c r="J3057" t="s">
        <v>49</v>
      </c>
      <c r="K3057" t="s">
        <v>100</v>
      </c>
      <c r="L3057" t="s">
        <v>361</v>
      </c>
      <c r="M3057" t="s">
        <v>422</v>
      </c>
      <c r="N3057" t="s">
        <v>450</v>
      </c>
      <c r="O3057" t="s">
        <v>353</v>
      </c>
      <c r="P3057" t="s">
        <v>178</v>
      </c>
      <c r="Q3057">
        <v>118</v>
      </c>
      <c r="R3057" t="s">
        <v>77</v>
      </c>
      <c r="S3057" t="e" vm="10">
        <f>_FV(-2,"06")</f>
        <v>#VALUE!</v>
      </c>
      <c r="T3057" t="s">
        <v>26</v>
      </c>
    </row>
    <row r="3058" spans="1:20" x14ac:dyDescent="0.3">
      <c r="A3058" t="s">
        <v>20</v>
      </c>
      <c r="B3058" s="1">
        <v>43637</v>
      </c>
      <c r="C3058">
        <v>23</v>
      </c>
      <c r="D3058" t="s">
        <v>310</v>
      </c>
      <c r="E3058" t="s">
        <v>195</v>
      </c>
      <c r="F3058" t="s">
        <v>310</v>
      </c>
      <c r="G3058">
        <v>81</v>
      </c>
      <c r="H3058">
        <v>81</v>
      </c>
      <c r="I3058">
        <v>76</v>
      </c>
      <c r="J3058" t="s">
        <v>28</v>
      </c>
      <c r="K3058" t="s">
        <v>64</v>
      </c>
      <c r="L3058" t="s">
        <v>89</v>
      </c>
      <c r="M3058" t="s">
        <v>363</v>
      </c>
      <c r="N3058" t="s">
        <v>363</v>
      </c>
      <c r="O3058" t="s">
        <v>329</v>
      </c>
      <c r="P3058" t="s">
        <v>115</v>
      </c>
      <c r="Q3058">
        <v>180</v>
      </c>
      <c r="R3058" t="s">
        <v>222</v>
      </c>
      <c r="S3058" t="e" vm="45">
        <f>_FV(-3,"60")</f>
        <v>#VALUE!</v>
      </c>
      <c r="T3058" t="s">
        <v>26</v>
      </c>
    </row>
    <row r="3059" spans="1:20" x14ac:dyDescent="0.3">
      <c r="A3059" t="s">
        <v>20</v>
      </c>
      <c r="B3059" s="1">
        <v>43637</v>
      </c>
      <c r="C3059">
        <v>18</v>
      </c>
      <c r="D3059" t="s">
        <v>43</v>
      </c>
      <c r="E3059" t="s">
        <v>1360</v>
      </c>
      <c r="F3059" t="s">
        <v>392</v>
      </c>
      <c r="G3059">
        <v>57</v>
      </c>
      <c r="H3059">
        <v>63</v>
      </c>
      <c r="I3059">
        <v>57</v>
      </c>
      <c r="J3059" t="s">
        <v>396</v>
      </c>
      <c r="K3059" t="s">
        <v>64</v>
      </c>
      <c r="L3059" t="s">
        <v>224</v>
      </c>
      <c r="M3059" t="s">
        <v>312</v>
      </c>
      <c r="N3059" t="s">
        <v>329</v>
      </c>
      <c r="O3059" t="s">
        <v>312</v>
      </c>
      <c r="P3059" t="s">
        <v>112</v>
      </c>
      <c r="Q3059">
        <v>203</v>
      </c>
      <c r="R3059" t="s">
        <v>428</v>
      </c>
      <c r="S3059" t="s">
        <v>1899</v>
      </c>
      <c r="T3059" t="s">
        <v>26</v>
      </c>
    </row>
    <row r="3060" spans="1:20" x14ac:dyDescent="0.3">
      <c r="A3060" t="s">
        <v>20</v>
      </c>
      <c r="B3060" s="1">
        <v>43637</v>
      </c>
      <c r="C3060">
        <v>7</v>
      </c>
      <c r="D3060" t="s">
        <v>109</v>
      </c>
      <c r="E3060" t="s">
        <v>63</v>
      </c>
      <c r="F3060" t="s">
        <v>109</v>
      </c>
      <c r="G3060">
        <v>93</v>
      </c>
      <c r="H3060">
        <v>93</v>
      </c>
      <c r="I3060">
        <v>93</v>
      </c>
      <c r="J3060" t="s">
        <v>345</v>
      </c>
      <c r="K3060" t="s">
        <v>49</v>
      </c>
      <c r="L3060" t="s">
        <v>345</v>
      </c>
      <c r="M3060" t="s">
        <v>273</v>
      </c>
      <c r="N3060" t="s">
        <v>308</v>
      </c>
      <c r="O3060" t="s">
        <v>273</v>
      </c>
      <c r="P3060" t="s">
        <v>111</v>
      </c>
      <c r="Q3060">
        <v>106</v>
      </c>
      <c r="R3060" t="s">
        <v>176</v>
      </c>
      <c r="S3060" t="e" vm="73">
        <f>_FV(-3,"47")</f>
        <v>#VALUE!</v>
      </c>
      <c r="T3060" t="s">
        <v>26</v>
      </c>
    </row>
    <row r="3061" spans="1:20" x14ac:dyDescent="0.3">
      <c r="A3061" t="s">
        <v>20</v>
      </c>
      <c r="B3061" s="1">
        <v>43637</v>
      </c>
      <c r="C3061">
        <v>8</v>
      </c>
      <c r="D3061" t="s">
        <v>64</v>
      </c>
      <c r="E3061" t="s">
        <v>109</v>
      </c>
      <c r="F3061" t="s">
        <v>64</v>
      </c>
      <c r="G3061">
        <v>94</v>
      </c>
      <c r="H3061">
        <v>94</v>
      </c>
      <c r="I3061">
        <v>93</v>
      </c>
      <c r="J3061" t="s">
        <v>361</v>
      </c>
      <c r="K3061" t="s">
        <v>345</v>
      </c>
      <c r="L3061" t="s">
        <v>361</v>
      </c>
      <c r="M3061" t="s">
        <v>308</v>
      </c>
      <c r="N3061" t="s">
        <v>308</v>
      </c>
      <c r="O3061" t="s">
        <v>329</v>
      </c>
      <c r="P3061" t="s">
        <v>133</v>
      </c>
      <c r="Q3061">
        <v>83</v>
      </c>
      <c r="R3061" t="s">
        <v>134</v>
      </c>
      <c r="S3061" t="e" vm="47">
        <f>_FV(-3,"34")</f>
        <v>#VALUE!</v>
      </c>
      <c r="T3061" t="s">
        <v>26</v>
      </c>
    </row>
    <row r="3062" spans="1:20" x14ac:dyDescent="0.3">
      <c r="A3062" t="s">
        <v>20</v>
      </c>
      <c r="B3062" s="1">
        <v>43637</v>
      </c>
      <c r="C3062">
        <v>6</v>
      </c>
      <c r="D3062" t="s">
        <v>80</v>
      </c>
      <c r="E3062" t="s">
        <v>87</v>
      </c>
      <c r="F3062" t="s">
        <v>80</v>
      </c>
      <c r="G3062">
        <v>93</v>
      </c>
      <c r="H3062">
        <v>93</v>
      </c>
      <c r="I3062">
        <v>93</v>
      </c>
      <c r="J3062" t="s">
        <v>49</v>
      </c>
      <c r="K3062" t="s">
        <v>89</v>
      </c>
      <c r="L3062" t="s">
        <v>49</v>
      </c>
      <c r="M3062" t="s">
        <v>273</v>
      </c>
      <c r="N3062" t="s">
        <v>386</v>
      </c>
      <c r="O3062" t="s">
        <v>273</v>
      </c>
      <c r="P3062" t="s">
        <v>174</v>
      </c>
      <c r="Q3062">
        <v>144</v>
      </c>
      <c r="R3062" t="s">
        <v>127</v>
      </c>
      <c r="S3062" t="e" vm="88">
        <f>_FV(-2,"76")</f>
        <v>#VALUE!</v>
      </c>
      <c r="T3062" t="s">
        <v>26</v>
      </c>
    </row>
    <row r="3063" spans="1:20" x14ac:dyDescent="0.3">
      <c r="A3063" t="s">
        <v>20</v>
      </c>
      <c r="B3063" s="1">
        <v>43637</v>
      </c>
      <c r="C3063">
        <v>16</v>
      </c>
      <c r="D3063" t="s">
        <v>21</v>
      </c>
      <c r="E3063" t="s">
        <v>392</v>
      </c>
      <c r="F3063" t="s">
        <v>27</v>
      </c>
      <c r="G3063">
        <v>63</v>
      </c>
      <c r="H3063">
        <v>70</v>
      </c>
      <c r="I3063">
        <v>63</v>
      </c>
      <c r="J3063" t="s">
        <v>163</v>
      </c>
      <c r="K3063" t="s">
        <v>109</v>
      </c>
      <c r="L3063" t="s">
        <v>163</v>
      </c>
      <c r="M3063" t="s">
        <v>431</v>
      </c>
      <c r="N3063" t="s">
        <v>589</v>
      </c>
      <c r="O3063" t="s">
        <v>431</v>
      </c>
      <c r="P3063" t="s">
        <v>104</v>
      </c>
      <c r="Q3063">
        <v>209</v>
      </c>
      <c r="R3063" t="s">
        <v>102</v>
      </c>
      <c r="S3063" t="s">
        <v>1900</v>
      </c>
      <c r="T3063" t="s">
        <v>26</v>
      </c>
    </row>
    <row r="3064" spans="1:20" x14ac:dyDescent="0.3">
      <c r="A3064" t="s">
        <v>20</v>
      </c>
      <c r="B3064" s="1">
        <v>43637</v>
      </c>
      <c r="C3064">
        <v>17</v>
      </c>
      <c r="D3064" t="s">
        <v>47</v>
      </c>
      <c r="E3064" t="s">
        <v>214</v>
      </c>
      <c r="F3064" t="s">
        <v>21</v>
      </c>
      <c r="G3064">
        <v>59</v>
      </c>
      <c r="H3064">
        <v>65</v>
      </c>
      <c r="I3064">
        <v>59</v>
      </c>
      <c r="J3064" t="s">
        <v>377</v>
      </c>
      <c r="K3064" t="s">
        <v>64</v>
      </c>
      <c r="L3064" t="s">
        <v>377</v>
      </c>
      <c r="M3064" t="s">
        <v>276</v>
      </c>
      <c r="N3064" t="s">
        <v>431</v>
      </c>
      <c r="O3064" t="s">
        <v>276</v>
      </c>
      <c r="P3064" t="s">
        <v>68</v>
      </c>
      <c r="Q3064">
        <v>220</v>
      </c>
      <c r="R3064" t="s">
        <v>289</v>
      </c>
      <c r="S3064" t="s">
        <v>1901</v>
      </c>
      <c r="T3064" t="s">
        <v>26</v>
      </c>
    </row>
    <row r="3065" spans="1:20" x14ac:dyDescent="0.3">
      <c r="A3065" t="s">
        <v>20</v>
      </c>
      <c r="B3065" s="1">
        <v>43637</v>
      </c>
      <c r="C3065">
        <v>15</v>
      </c>
      <c r="D3065" t="s">
        <v>243</v>
      </c>
      <c r="E3065" t="s">
        <v>48</v>
      </c>
      <c r="F3065" t="s">
        <v>281</v>
      </c>
      <c r="G3065">
        <v>67</v>
      </c>
      <c r="H3065">
        <v>73</v>
      </c>
      <c r="I3065">
        <v>65</v>
      </c>
      <c r="J3065" t="s">
        <v>36</v>
      </c>
      <c r="K3065" t="s">
        <v>119</v>
      </c>
      <c r="L3065" t="s">
        <v>216</v>
      </c>
      <c r="M3065" t="s">
        <v>589</v>
      </c>
      <c r="N3065" t="s">
        <v>622</v>
      </c>
      <c r="O3065" t="s">
        <v>589</v>
      </c>
      <c r="P3065" t="s">
        <v>127</v>
      </c>
      <c r="Q3065">
        <v>212</v>
      </c>
      <c r="R3065" t="s">
        <v>168</v>
      </c>
      <c r="S3065" t="s">
        <v>1902</v>
      </c>
      <c r="T3065" t="s">
        <v>26</v>
      </c>
    </row>
    <row r="3066" spans="1:20" x14ac:dyDescent="0.3">
      <c r="A3066" t="s">
        <v>20</v>
      </c>
      <c r="B3066" s="1">
        <v>43637</v>
      </c>
      <c r="C3066">
        <v>4</v>
      </c>
      <c r="D3066" t="s">
        <v>87</v>
      </c>
      <c r="E3066" t="s">
        <v>22</v>
      </c>
      <c r="F3066" t="s">
        <v>87</v>
      </c>
      <c r="G3066">
        <v>93</v>
      </c>
      <c r="H3066">
        <v>93</v>
      </c>
      <c r="I3066">
        <v>93</v>
      </c>
      <c r="J3066" t="s">
        <v>89</v>
      </c>
      <c r="K3066" t="s">
        <v>99</v>
      </c>
      <c r="L3066" t="s">
        <v>89</v>
      </c>
      <c r="M3066" t="s">
        <v>431</v>
      </c>
      <c r="N3066" t="s">
        <v>613</v>
      </c>
      <c r="O3066" t="s">
        <v>444</v>
      </c>
      <c r="P3066" t="s">
        <v>133</v>
      </c>
      <c r="Q3066">
        <v>97</v>
      </c>
      <c r="R3066" t="s">
        <v>176</v>
      </c>
      <c r="S3066" t="e" vm="92">
        <f>_FV(-3,"41")</f>
        <v>#VALUE!</v>
      </c>
      <c r="T3066" t="s">
        <v>26</v>
      </c>
    </row>
    <row r="3067" spans="1:20" x14ac:dyDescent="0.3">
      <c r="A3067" t="s">
        <v>20</v>
      </c>
      <c r="B3067" s="1">
        <v>43637</v>
      </c>
      <c r="C3067">
        <v>5</v>
      </c>
      <c r="D3067" t="s">
        <v>63</v>
      </c>
      <c r="E3067" t="s">
        <v>136</v>
      </c>
      <c r="F3067" t="s">
        <v>63</v>
      </c>
      <c r="G3067">
        <v>93</v>
      </c>
      <c r="H3067">
        <v>93</v>
      </c>
      <c r="I3067">
        <v>93</v>
      </c>
      <c r="J3067" t="s">
        <v>89</v>
      </c>
      <c r="K3067" t="s">
        <v>99</v>
      </c>
      <c r="L3067" t="s">
        <v>89</v>
      </c>
      <c r="M3067" t="s">
        <v>386</v>
      </c>
      <c r="N3067" t="s">
        <v>431</v>
      </c>
      <c r="O3067" t="s">
        <v>386</v>
      </c>
      <c r="P3067" t="s">
        <v>70</v>
      </c>
      <c r="Q3067">
        <v>90</v>
      </c>
      <c r="R3067" t="s">
        <v>60</v>
      </c>
      <c r="S3067" t="e" vm="34">
        <f>_FV(-3,"10")</f>
        <v>#VALUE!</v>
      </c>
      <c r="T3067" t="s">
        <v>26</v>
      </c>
    </row>
    <row r="3068" spans="1:20" x14ac:dyDescent="0.3">
      <c r="A3068" t="s">
        <v>20</v>
      </c>
      <c r="B3068" s="1">
        <v>43638</v>
      </c>
      <c r="C3068">
        <v>19</v>
      </c>
      <c r="D3068" t="s">
        <v>275</v>
      </c>
      <c r="E3068" t="s">
        <v>251</v>
      </c>
      <c r="F3068" t="s">
        <v>275</v>
      </c>
      <c r="G3068">
        <v>71</v>
      </c>
      <c r="H3068">
        <v>71</v>
      </c>
      <c r="I3068">
        <v>59</v>
      </c>
      <c r="J3068" t="s">
        <v>100</v>
      </c>
      <c r="K3068" t="s">
        <v>65</v>
      </c>
      <c r="L3068" t="s">
        <v>35</v>
      </c>
      <c r="M3068" t="s">
        <v>273</v>
      </c>
      <c r="N3068" t="s">
        <v>282</v>
      </c>
      <c r="O3068" t="s">
        <v>329</v>
      </c>
      <c r="P3068" t="s">
        <v>104</v>
      </c>
      <c r="Q3068">
        <v>278</v>
      </c>
      <c r="R3068" t="s">
        <v>358</v>
      </c>
      <c r="S3068" t="s">
        <v>1903</v>
      </c>
      <c r="T3068" t="s">
        <v>26</v>
      </c>
    </row>
    <row r="3069" spans="1:20" x14ac:dyDescent="0.3">
      <c r="A3069" t="s">
        <v>20</v>
      </c>
      <c r="B3069" s="1">
        <v>43638</v>
      </c>
      <c r="C3069">
        <v>0</v>
      </c>
      <c r="D3069" t="s">
        <v>192</v>
      </c>
      <c r="E3069" t="s">
        <v>265</v>
      </c>
      <c r="F3069" t="s">
        <v>233</v>
      </c>
      <c r="G3069">
        <v>83</v>
      </c>
      <c r="H3069">
        <v>83</v>
      </c>
      <c r="I3069">
        <v>81</v>
      </c>
      <c r="J3069" t="s">
        <v>119</v>
      </c>
      <c r="K3069" t="s">
        <v>119</v>
      </c>
      <c r="L3069" t="s">
        <v>28</v>
      </c>
      <c r="M3069" t="s">
        <v>444</v>
      </c>
      <c r="N3069" t="s">
        <v>444</v>
      </c>
      <c r="O3069" t="s">
        <v>363</v>
      </c>
      <c r="P3069" t="s">
        <v>101</v>
      </c>
      <c r="Q3069">
        <v>184</v>
      </c>
      <c r="R3069" t="s">
        <v>440</v>
      </c>
      <c r="S3069" t="e" vm="45">
        <f>_FV(-3,"60")</f>
        <v>#VALUE!</v>
      </c>
      <c r="T3069" t="s">
        <v>26</v>
      </c>
    </row>
    <row r="3070" spans="1:20" x14ac:dyDescent="0.3">
      <c r="A3070" t="s">
        <v>20</v>
      </c>
      <c r="B3070" s="1">
        <v>43638</v>
      </c>
      <c r="C3070">
        <v>16</v>
      </c>
      <c r="D3070" t="s">
        <v>342</v>
      </c>
      <c r="E3070" t="s">
        <v>47</v>
      </c>
      <c r="F3070" t="s">
        <v>208</v>
      </c>
      <c r="G3070">
        <v>64</v>
      </c>
      <c r="H3070">
        <v>70</v>
      </c>
      <c r="I3070">
        <v>62</v>
      </c>
      <c r="J3070" t="s">
        <v>345</v>
      </c>
      <c r="K3070" t="s">
        <v>79</v>
      </c>
      <c r="L3070" t="s">
        <v>361</v>
      </c>
      <c r="M3070" t="s">
        <v>493</v>
      </c>
      <c r="N3070" t="s">
        <v>604</v>
      </c>
      <c r="O3070" t="s">
        <v>493</v>
      </c>
      <c r="P3070" t="s">
        <v>127</v>
      </c>
      <c r="Q3070">
        <v>219</v>
      </c>
      <c r="R3070" t="s">
        <v>280</v>
      </c>
      <c r="S3070" t="s">
        <v>1904</v>
      </c>
      <c r="T3070" t="s">
        <v>26</v>
      </c>
    </row>
    <row r="3071" spans="1:20" x14ac:dyDescent="0.3">
      <c r="A3071" t="s">
        <v>20</v>
      </c>
      <c r="B3071" s="1">
        <v>43638</v>
      </c>
      <c r="C3071">
        <v>12</v>
      </c>
      <c r="D3071" t="s">
        <v>333</v>
      </c>
      <c r="E3071" t="s">
        <v>192</v>
      </c>
      <c r="F3071" t="s">
        <v>63</v>
      </c>
      <c r="G3071">
        <v>88</v>
      </c>
      <c r="H3071">
        <v>94</v>
      </c>
      <c r="I3071">
        <v>88</v>
      </c>
      <c r="J3071" t="s">
        <v>87</v>
      </c>
      <c r="K3071" t="s">
        <v>148</v>
      </c>
      <c r="L3071" t="s">
        <v>100</v>
      </c>
      <c r="M3071" t="s">
        <v>1905</v>
      </c>
      <c r="N3071" t="s">
        <v>1905</v>
      </c>
      <c r="O3071" t="s">
        <v>684</v>
      </c>
      <c r="P3071" t="s">
        <v>133</v>
      </c>
      <c r="Q3071">
        <v>127</v>
      </c>
      <c r="R3071" t="s">
        <v>101</v>
      </c>
      <c r="S3071" t="s">
        <v>1906</v>
      </c>
      <c r="T3071" t="s">
        <v>26</v>
      </c>
    </row>
    <row r="3072" spans="1:20" x14ac:dyDescent="0.3">
      <c r="A3072" t="s">
        <v>20</v>
      </c>
      <c r="B3072" s="1">
        <v>43638</v>
      </c>
      <c r="C3072">
        <v>17</v>
      </c>
      <c r="D3072" t="s">
        <v>205</v>
      </c>
      <c r="E3072" t="s">
        <v>392</v>
      </c>
      <c r="F3072" t="s">
        <v>205</v>
      </c>
      <c r="G3072">
        <v>66</v>
      </c>
      <c r="H3072">
        <v>67</v>
      </c>
      <c r="I3072">
        <v>63</v>
      </c>
      <c r="J3072" t="s">
        <v>345</v>
      </c>
      <c r="K3072" t="s">
        <v>65</v>
      </c>
      <c r="L3072" t="s">
        <v>163</v>
      </c>
      <c r="M3072" t="s">
        <v>407</v>
      </c>
      <c r="N3072" t="s">
        <v>493</v>
      </c>
      <c r="O3072" t="s">
        <v>407</v>
      </c>
      <c r="P3072" t="s">
        <v>112</v>
      </c>
      <c r="Q3072">
        <v>204</v>
      </c>
      <c r="R3072" t="s">
        <v>168</v>
      </c>
      <c r="S3072" t="s">
        <v>523</v>
      </c>
      <c r="T3072" t="s">
        <v>26</v>
      </c>
    </row>
    <row r="3073" spans="1:20" x14ac:dyDescent="0.3">
      <c r="A3073" t="s">
        <v>20</v>
      </c>
      <c r="B3073" s="1">
        <v>43638</v>
      </c>
      <c r="C3073">
        <v>11</v>
      </c>
      <c r="D3073" t="s">
        <v>63</v>
      </c>
      <c r="E3073" t="s">
        <v>63</v>
      </c>
      <c r="F3073" t="s">
        <v>28</v>
      </c>
      <c r="G3073">
        <v>94</v>
      </c>
      <c r="H3073">
        <v>94</v>
      </c>
      <c r="I3073">
        <v>94</v>
      </c>
      <c r="J3073" t="s">
        <v>100</v>
      </c>
      <c r="K3073" t="s">
        <v>100</v>
      </c>
      <c r="L3073" t="s">
        <v>44</v>
      </c>
      <c r="M3073" t="s">
        <v>684</v>
      </c>
      <c r="N3073" t="s">
        <v>684</v>
      </c>
      <c r="O3073" t="s">
        <v>604</v>
      </c>
      <c r="P3073" t="s">
        <v>115</v>
      </c>
      <c r="Q3073">
        <v>104</v>
      </c>
      <c r="R3073" t="s">
        <v>134</v>
      </c>
      <c r="S3073" t="s">
        <v>1907</v>
      </c>
      <c r="T3073" t="s">
        <v>26</v>
      </c>
    </row>
    <row r="3074" spans="1:20" x14ac:dyDescent="0.3">
      <c r="A3074" t="s">
        <v>20</v>
      </c>
      <c r="B3074" s="1">
        <v>43638</v>
      </c>
      <c r="C3074">
        <v>20</v>
      </c>
      <c r="D3074" t="s">
        <v>281</v>
      </c>
      <c r="E3074" t="s">
        <v>220</v>
      </c>
      <c r="F3074" t="s">
        <v>265</v>
      </c>
      <c r="G3074">
        <v>73</v>
      </c>
      <c r="H3074">
        <v>75</v>
      </c>
      <c r="I3074">
        <v>63</v>
      </c>
      <c r="J3074" t="s">
        <v>100</v>
      </c>
      <c r="K3074" t="s">
        <v>22</v>
      </c>
      <c r="L3074" t="s">
        <v>389</v>
      </c>
      <c r="M3074" t="s">
        <v>308</v>
      </c>
      <c r="N3074" t="s">
        <v>386</v>
      </c>
      <c r="O3074" t="s">
        <v>273</v>
      </c>
      <c r="P3074" t="s">
        <v>268</v>
      </c>
      <c r="Q3074">
        <v>206</v>
      </c>
      <c r="R3074" t="s">
        <v>1732</v>
      </c>
      <c r="S3074" t="s">
        <v>1908</v>
      </c>
      <c r="T3074" t="s">
        <v>26</v>
      </c>
    </row>
    <row r="3075" spans="1:20" x14ac:dyDescent="0.3">
      <c r="A3075" t="s">
        <v>20</v>
      </c>
      <c r="B3075" s="1">
        <v>43638</v>
      </c>
      <c r="C3075">
        <v>10</v>
      </c>
      <c r="D3075" t="s">
        <v>28</v>
      </c>
      <c r="E3075" t="s">
        <v>119</v>
      </c>
      <c r="F3075" t="s">
        <v>81</v>
      </c>
      <c r="G3075">
        <v>94</v>
      </c>
      <c r="H3075">
        <v>94</v>
      </c>
      <c r="I3075">
        <v>93</v>
      </c>
      <c r="J3075" t="s">
        <v>44</v>
      </c>
      <c r="K3075" t="s">
        <v>361</v>
      </c>
      <c r="L3075" t="s">
        <v>35</v>
      </c>
      <c r="M3075" t="s">
        <v>604</v>
      </c>
      <c r="N3075" t="s">
        <v>604</v>
      </c>
      <c r="O3075" t="s">
        <v>637</v>
      </c>
      <c r="P3075" t="s">
        <v>174</v>
      </c>
      <c r="Q3075">
        <v>88</v>
      </c>
      <c r="R3075" t="s">
        <v>127</v>
      </c>
      <c r="S3075" t="s">
        <v>1909</v>
      </c>
      <c r="T3075" t="s">
        <v>26</v>
      </c>
    </row>
    <row r="3076" spans="1:20" x14ac:dyDescent="0.3">
      <c r="A3076" t="s">
        <v>20</v>
      </c>
      <c r="B3076" s="1">
        <v>43638</v>
      </c>
      <c r="C3076">
        <v>23</v>
      </c>
      <c r="D3076" t="s">
        <v>285</v>
      </c>
      <c r="E3076" t="s">
        <v>202</v>
      </c>
      <c r="F3076" t="s">
        <v>285</v>
      </c>
      <c r="G3076">
        <v>80</v>
      </c>
      <c r="H3076">
        <v>81</v>
      </c>
      <c r="I3076">
        <v>78</v>
      </c>
      <c r="J3076" t="s">
        <v>73</v>
      </c>
      <c r="K3076" t="s">
        <v>63</v>
      </c>
      <c r="L3076" t="s">
        <v>119</v>
      </c>
      <c r="M3076" t="s">
        <v>433</v>
      </c>
      <c r="N3076" t="s">
        <v>433</v>
      </c>
      <c r="O3076" t="s">
        <v>283</v>
      </c>
      <c r="P3076" t="s">
        <v>116</v>
      </c>
      <c r="Q3076">
        <v>212</v>
      </c>
      <c r="R3076" t="s">
        <v>102</v>
      </c>
      <c r="S3076" t="e" vm="55">
        <f>_FV(-3,"51")</f>
        <v>#VALUE!</v>
      </c>
      <c r="T3076" t="s">
        <v>26</v>
      </c>
    </row>
    <row r="3077" spans="1:20" x14ac:dyDescent="0.3">
      <c r="A3077" t="s">
        <v>20</v>
      </c>
      <c r="B3077" s="1">
        <v>43638</v>
      </c>
      <c r="C3077">
        <v>22</v>
      </c>
      <c r="D3077" t="s">
        <v>285</v>
      </c>
      <c r="E3077" t="s">
        <v>185</v>
      </c>
      <c r="F3077" t="s">
        <v>228</v>
      </c>
      <c r="G3077">
        <v>81</v>
      </c>
      <c r="H3077">
        <v>83</v>
      </c>
      <c r="I3077">
        <v>76</v>
      </c>
      <c r="J3077" t="s">
        <v>80</v>
      </c>
      <c r="K3077" t="s">
        <v>136</v>
      </c>
      <c r="L3077" t="s">
        <v>119</v>
      </c>
      <c r="M3077" t="s">
        <v>283</v>
      </c>
      <c r="N3077" t="s">
        <v>357</v>
      </c>
      <c r="O3077" t="s">
        <v>282</v>
      </c>
      <c r="P3077" t="s">
        <v>173</v>
      </c>
      <c r="Q3077">
        <v>213</v>
      </c>
      <c r="R3077" t="s">
        <v>280</v>
      </c>
      <c r="S3077" t="s">
        <v>1910</v>
      </c>
      <c r="T3077" t="s">
        <v>26</v>
      </c>
    </row>
    <row r="3078" spans="1:20" x14ac:dyDescent="0.3">
      <c r="A3078" t="s">
        <v>20</v>
      </c>
      <c r="B3078" s="1">
        <v>43638</v>
      </c>
      <c r="C3078">
        <v>9</v>
      </c>
      <c r="D3078" t="s">
        <v>119</v>
      </c>
      <c r="E3078" t="s">
        <v>87</v>
      </c>
      <c r="F3078" t="s">
        <v>81</v>
      </c>
      <c r="G3078">
        <v>93</v>
      </c>
      <c r="H3078">
        <v>94</v>
      </c>
      <c r="I3078">
        <v>92</v>
      </c>
      <c r="J3078" t="s">
        <v>44</v>
      </c>
      <c r="K3078" t="s">
        <v>345</v>
      </c>
      <c r="L3078" t="s">
        <v>396</v>
      </c>
      <c r="M3078" t="s">
        <v>637</v>
      </c>
      <c r="N3078" t="s">
        <v>637</v>
      </c>
      <c r="O3078" t="s">
        <v>494</v>
      </c>
      <c r="P3078" t="s">
        <v>76</v>
      </c>
      <c r="Q3078">
        <v>148</v>
      </c>
      <c r="R3078" t="s">
        <v>259</v>
      </c>
      <c r="S3078" t="e" vm="64">
        <f>_FV(0,"69")</f>
        <v>#VALUE!</v>
      </c>
      <c r="T3078" t="s">
        <v>287</v>
      </c>
    </row>
    <row r="3079" spans="1:20" x14ac:dyDescent="0.3">
      <c r="A3079" t="s">
        <v>20</v>
      </c>
      <c r="B3079" s="1">
        <v>43638</v>
      </c>
      <c r="C3079">
        <v>3</v>
      </c>
      <c r="D3079" t="s">
        <v>114</v>
      </c>
      <c r="E3079" t="s">
        <v>156</v>
      </c>
      <c r="F3079" t="s">
        <v>114</v>
      </c>
      <c r="G3079">
        <v>88</v>
      </c>
      <c r="H3079">
        <v>89</v>
      </c>
      <c r="I3079">
        <v>87</v>
      </c>
      <c r="J3079" t="s">
        <v>109</v>
      </c>
      <c r="K3079" t="s">
        <v>80</v>
      </c>
      <c r="L3079" t="s">
        <v>65</v>
      </c>
      <c r="M3079" t="s">
        <v>684</v>
      </c>
      <c r="N3079" t="s">
        <v>1911</v>
      </c>
      <c r="O3079" t="s">
        <v>683</v>
      </c>
      <c r="P3079" t="s">
        <v>138</v>
      </c>
      <c r="Q3079">
        <v>170</v>
      </c>
      <c r="R3079" t="s">
        <v>116</v>
      </c>
      <c r="S3079" t="e" vm="45">
        <f>_FV(-3,"60")</f>
        <v>#VALUE!</v>
      </c>
      <c r="T3079" t="s">
        <v>26</v>
      </c>
    </row>
    <row r="3080" spans="1:20" x14ac:dyDescent="0.3">
      <c r="A3080" t="s">
        <v>20</v>
      </c>
      <c r="B3080" s="1">
        <v>43638</v>
      </c>
      <c r="C3080">
        <v>21</v>
      </c>
      <c r="D3080" t="s">
        <v>206</v>
      </c>
      <c r="E3080" t="s">
        <v>256</v>
      </c>
      <c r="F3080" t="s">
        <v>302</v>
      </c>
      <c r="G3080">
        <v>76</v>
      </c>
      <c r="H3080">
        <v>77</v>
      </c>
      <c r="I3080">
        <v>73</v>
      </c>
      <c r="J3080" t="s">
        <v>119</v>
      </c>
      <c r="K3080" t="s">
        <v>65</v>
      </c>
      <c r="L3080" t="s">
        <v>100</v>
      </c>
      <c r="M3080" t="s">
        <v>283</v>
      </c>
      <c r="N3080" t="s">
        <v>357</v>
      </c>
      <c r="O3080" t="s">
        <v>329</v>
      </c>
      <c r="P3080" t="s">
        <v>104</v>
      </c>
      <c r="Q3080">
        <v>219</v>
      </c>
      <c r="R3080" t="s">
        <v>428</v>
      </c>
      <c r="S3080" t="s">
        <v>679</v>
      </c>
      <c r="T3080" t="s">
        <v>26</v>
      </c>
    </row>
    <row r="3081" spans="1:20" x14ac:dyDescent="0.3">
      <c r="A3081" t="s">
        <v>20</v>
      </c>
      <c r="B3081" s="1">
        <v>43638</v>
      </c>
      <c r="C3081">
        <v>14</v>
      </c>
      <c r="D3081" t="s">
        <v>261</v>
      </c>
      <c r="E3081" t="s">
        <v>27</v>
      </c>
      <c r="F3081" t="s">
        <v>185</v>
      </c>
      <c r="G3081">
        <v>73</v>
      </c>
      <c r="H3081">
        <v>78</v>
      </c>
      <c r="I3081">
        <v>70</v>
      </c>
      <c r="J3081" t="s">
        <v>65</v>
      </c>
      <c r="K3081" t="s">
        <v>79</v>
      </c>
      <c r="L3081" t="s">
        <v>89</v>
      </c>
      <c r="M3081" t="s">
        <v>1912</v>
      </c>
      <c r="N3081" t="s">
        <v>1905</v>
      </c>
      <c r="O3081" t="s">
        <v>1912</v>
      </c>
      <c r="P3081" t="s">
        <v>173</v>
      </c>
      <c r="Q3081">
        <v>263</v>
      </c>
      <c r="R3081" t="s">
        <v>84</v>
      </c>
      <c r="S3081" t="s">
        <v>1913</v>
      </c>
      <c r="T3081" t="s">
        <v>26</v>
      </c>
    </row>
    <row r="3082" spans="1:20" x14ac:dyDescent="0.3">
      <c r="A3082" t="s">
        <v>20</v>
      </c>
      <c r="B3082" s="1">
        <v>43638</v>
      </c>
      <c r="C3082">
        <v>15</v>
      </c>
      <c r="D3082" t="s">
        <v>48</v>
      </c>
      <c r="E3082" t="s">
        <v>335</v>
      </c>
      <c r="F3082" t="s">
        <v>261</v>
      </c>
      <c r="G3082">
        <v>67</v>
      </c>
      <c r="H3082">
        <v>74</v>
      </c>
      <c r="I3082">
        <v>65</v>
      </c>
      <c r="J3082" t="s">
        <v>28</v>
      </c>
      <c r="K3082" t="s">
        <v>118</v>
      </c>
      <c r="L3082" t="s">
        <v>345</v>
      </c>
      <c r="M3082" t="s">
        <v>604</v>
      </c>
      <c r="N3082" t="s">
        <v>1912</v>
      </c>
      <c r="O3082" t="s">
        <v>604</v>
      </c>
      <c r="P3082" t="s">
        <v>134</v>
      </c>
      <c r="Q3082">
        <v>235</v>
      </c>
      <c r="R3082" t="s">
        <v>294</v>
      </c>
      <c r="S3082" t="s">
        <v>1914</v>
      </c>
      <c r="T3082" t="s">
        <v>26</v>
      </c>
    </row>
    <row r="3083" spans="1:20" x14ac:dyDescent="0.3">
      <c r="A3083" t="s">
        <v>20</v>
      </c>
      <c r="B3083" s="1">
        <v>43638</v>
      </c>
      <c r="C3083">
        <v>13</v>
      </c>
      <c r="D3083" t="s">
        <v>256</v>
      </c>
      <c r="E3083" t="s">
        <v>256</v>
      </c>
      <c r="F3083" t="s">
        <v>156</v>
      </c>
      <c r="G3083">
        <v>78</v>
      </c>
      <c r="H3083">
        <v>88</v>
      </c>
      <c r="I3083">
        <v>77</v>
      </c>
      <c r="J3083" t="s">
        <v>87</v>
      </c>
      <c r="K3083" t="s">
        <v>79</v>
      </c>
      <c r="L3083" t="s">
        <v>81</v>
      </c>
      <c r="M3083" t="s">
        <v>1912</v>
      </c>
      <c r="N3083" t="s">
        <v>1905</v>
      </c>
      <c r="O3083" t="s">
        <v>1911</v>
      </c>
      <c r="P3083" t="s">
        <v>138</v>
      </c>
      <c r="Q3083">
        <v>265</v>
      </c>
      <c r="R3083" t="s">
        <v>183</v>
      </c>
      <c r="S3083" t="s">
        <v>516</v>
      </c>
      <c r="T3083" t="s">
        <v>26</v>
      </c>
    </row>
    <row r="3084" spans="1:20" x14ac:dyDescent="0.3">
      <c r="A3084" t="s">
        <v>20</v>
      </c>
      <c r="B3084" s="1">
        <v>43638</v>
      </c>
      <c r="C3084">
        <v>1</v>
      </c>
      <c r="D3084" t="s">
        <v>356</v>
      </c>
      <c r="E3084" t="s">
        <v>192</v>
      </c>
      <c r="F3084" t="s">
        <v>356</v>
      </c>
      <c r="G3084">
        <v>84</v>
      </c>
      <c r="H3084">
        <v>84</v>
      </c>
      <c r="I3084">
        <v>83</v>
      </c>
      <c r="J3084" t="s">
        <v>28</v>
      </c>
      <c r="K3084" t="s">
        <v>119</v>
      </c>
      <c r="L3084" t="s">
        <v>28</v>
      </c>
      <c r="M3084" t="s">
        <v>604</v>
      </c>
      <c r="N3084" t="s">
        <v>604</v>
      </c>
      <c r="O3084" t="s">
        <v>444</v>
      </c>
      <c r="P3084" t="s">
        <v>138</v>
      </c>
      <c r="Q3084">
        <v>172</v>
      </c>
      <c r="R3084" t="s">
        <v>170</v>
      </c>
      <c r="S3084" t="e" vm="45">
        <f>_FV(-3,"60")</f>
        <v>#VALUE!</v>
      </c>
      <c r="T3084" t="s">
        <v>26</v>
      </c>
    </row>
    <row r="3085" spans="1:20" x14ac:dyDescent="0.3">
      <c r="A3085" t="s">
        <v>20</v>
      </c>
      <c r="B3085" s="1">
        <v>43638</v>
      </c>
      <c r="C3085">
        <v>6</v>
      </c>
      <c r="D3085" t="s">
        <v>149</v>
      </c>
      <c r="E3085" t="s">
        <v>108</v>
      </c>
      <c r="F3085" t="s">
        <v>149</v>
      </c>
      <c r="G3085">
        <v>91</v>
      </c>
      <c r="H3085">
        <v>91</v>
      </c>
      <c r="I3085">
        <v>90</v>
      </c>
      <c r="J3085" t="s">
        <v>80</v>
      </c>
      <c r="K3085" t="s">
        <v>63</v>
      </c>
      <c r="L3085" t="s">
        <v>109</v>
      </c>
      <c r="M3085" t="s">
        <v>494</v>
      </c>
      <c r="N3085" t="s">
        <v>605</v>
      </c>
      <c r="O3085" t="s">
        <v>494</v>
      </c>
      <c r="P3085" t="s">
        <v>70</v>
      </c>
      <c r="Q3085">
        <v>134</v>
      </c>
      <c r="R3085" t="s">
        <v>128</v>
      </c>
      <c r="S3085" t="e" vm="80">
        <f>_FV(-3,"59")</f>
        <v>#VALUE!</v>
      </c>
      <c r="T3085" t="s">
        <v>26</v>
      </c>
    </row>
    <row r="3086" spans="1:20" x14ac:dyDescent="0.3">
      <c r="A3086" t="s">
        <v>20</v>
      </c>
      <c r="B3086" s="1">
        <v>43638</v>
      </c>
      <c r="C3086">
        <v>18</v>
      </c>
      <c r="D3086" t="s">
        <v>317</v>
      </c>
      <c r="E3086" t="s">
        <v>317</v>
      </c>
      <c r="F3086" t="s">
        <v>243</v>
      </c>
      <c r="G3086">
        <v>65</v>
      </c>
      <c r="H3086">
        <v>70</v>
      </c>
      <c r="I3086">
        <v>63</v>
      </c>
      <c r="J3086" t="s">
        <v>119</v>
      </c>
      <c r="K3086" t="s">
        <v>63</v>
      </c>
      <c r="L3086" t="s">
        <v>163</v>
      </c>
      <c r="M3086" t="s">
        <v>273</v>
      </c>
      <c r="N3086" t="s">
        <v>407</v>
      </c>
      <c r="O3086" t="s">
        <v>273</v>
      </c>
      <c r="P3086" t="s">
        <v>134</v>
      </c>
      <c r="Q3086">
        <v>184</v>
      </c>
      <c r="R3086" t="s">
        <v>207</v>
      </c>
      <c r="S3086" t="s">
        <v>1915</v>
      </c>
      <c r="T3086" t="s">
        <v>26</v>
      </c>
    </row>
    <row r="3087" spans="1:20" x14ac:dyDescent="0.3">
      <c r="A3087" t="s">
        <v>20</v>
      </c>
      <c r="B3087" s="1">
        <v>43638</v>
      </c>
      <c r="C3087">
        <v>8</v>
      </c>
      <c r="D3087" t="s">
        <v>87</v>
      </c>
      <c r="E3087" t="s">
        <v>148</v>
      </c>
      <c r="F3087" t="s">
        <v>87</v>
      </c>
      <c r="G3087">
        <v>92</v>
      </c>
      <c r="H3087">
        <v>93</v>
      </c>
      <c r="I3087">
        <v>92</v>
      </c>
      <c r="J3087" t="s">
        <v>36</v>
      </c>
      <c r="K3087" t="s">
        <v>73</v>
      </c>
      <c r="L3087" t="s">
        <v>36</v>
      </c>
      <c r="M3087" t="s">
        <v>589</v>
      </c>
      <c r="N3087" t="s">
        <v>589</v>
      </c>
      <c r="O3087" t="s">
        <v>422</v>
      </c>
      <c r="P3087" t="s">
        <v>92</v>
      </c>
      <c r="Q3087">
        <v>178</v>
      </c>
      <c r="R3087" t="s">
        <v>259</v>
      </c>
      <c r="S3087" t="e" vm="82">
        <f>_FV(-2,"14")</f>
        <v>#VALUE!</v>
      </c>
      <c r="T3087" t="s">
        <v>168</v>
      </c>
    </row>
    <row r="3088" spans="1:20" x14ac:dyDescent="0.3">
      <c r="A3088" t="s">
        <v>20</v>
      </c>
      <c r="B3088" s="1">
        <v>43638</v>
      </c>
      <c r="C3088">
        <v>7</v>
      </c>
      <c r="D3088" t="s">
        <v>148</v>
      </c>
      <c r="E3088" t="s">
        <v>149</v>
      </c>
      <c r="F3088" t="s">
        <v>148</v>
      </c>
      <c r="G3088">
        <v>92</v>
      </c>
      <c r="H3088">
        <v>92</v>
      </c>
      <c r="I3088">
        <v>91</v>
      </c>
      <c r="J3088" t="s">
        <v>65</v>
      </c>
      <c r="K3088" t="s">
        <v>80</v>
      </c>
      <c r="L3088" t="s">
        <v>65</v>
      </c>
      <c r="M3088" t="s">
        <v>431</v>
      </c>
      <c r="N3088" t="s">
        <v>494</v>
      </c>
      <c r="O3088" t="s">
        <v>431</v>
      </c>
      <c r="P3088" t="s">
        <v>138</v>
      </c>
      <c r="Q3088">
        <v>113</v>
      </c>
      <c r="R3088" t="s">
        <v>24</v>
      </c>
      <c r="S3088" t="e" vm="98">
        <f>_FV(-2,"83")</f>
        <v>#VALUE!</v>
      </c>
      <c r="T3088" t="s">
        <v>26</v>
      </c>
    </row>
    <row r="3089" spans="1:20" x14ac:dyDescent="0.3">
      <c r="A3089" t="s">
        <v>20</v>
      </c>
      <c r="B3089" s="1">
        <v>43638</v>
      </c>
      <c r="C3089">
        <v>5</v>
      </c>
      <c r="D3089" t="s">
        <v>108</v>
      </c>
      <c r="E3089" t="s">
        <v>156</v>
      </c>
      <c r="F3089" t="s">
        <v>108</v>
      </c>
      <c r="G3089">
        <v>90</v>
      </c>
      <c r="H3089">
        <v>90</v>
      </c>
      <c r="I3089">
        <v>89</v>
      </c>
      <c r="J3089" t="s">
        <v>80</v>
      </c>
      <c r="K3089" t="s">
        <v>63</v>
      </c>
      <c r="L3089" t="s">
        <v>80</v>
      </c>
      <c r="M3089" t="s">
        <v>605</v>
      </c>
      <c r="N3089" t="s">
        <v>685</v>
      </c>
      <c r="O3089" t="s">
        <v>605</v>
      </c>
      <c r="P3089" t="s">
        <v>133</v>
      </c>
      <c r="Q3089">
        <v>149</v>
      </c>
      <c r="R3089" t="s">
        <v>24</v>
      </c>
      <c r="S3089" t="e" vm="35">
        <f>_FV(-2,"95")</f>
        <v>#VALUE!</v>
      </c>
      <c r="T3089" t="s">
        <v>26</v>
      </c>
    </row>
    <row r="3090" spans="1:20" x14ac:dyDescent="0.3">
      <c r="A3090" t="s">
        <v>20</v>
      </c>
      <c r="B3090" s="1">
        <v>43638</v>
      </c>
      <c r="C3090">
        <v>4</v>
      </c>
      <c r="D3090" t="s">
        <v>272</v>
      </c>
      <c r="E3090" t="s">
        <v>272</v>
      </c>
      <c r="F3090" t="s">
        <v>114</v>
      </c>
      <c r="G3090">
        <v>89</v>
      </c>
      <c r="H3090">
        <v>89</v>
      </c>
      <c r="I3090">
        <v>88</v>
      </c>
      <c r="J3090" t="s">
        <v>63</v>
      </c>
      <c r="K3090" t="s">
        <v>63</v>
      </c>
      <c r="L3090" t="s">
        <v>73</v>
      </c>
      <c r="M3090" t="s">
        <v>685</v>
      </c>
      <c r="N3090" t="s">
        <v>684</v>
      </c>
      <c r="O3090" t="s">
        <v>685</v>
      </c>
      <c r="P3090" t="s">
        <v>115</v>
      </c>
      <c r="Q3090">
        <v>182</v>
      </c>
      <c r="R3090" t="s">
        <v>147</v>
      </c>
      <c r="S3090" t="e" vm="43">
        <f>_FV(-3,"38")</f>
        <v>#VALUE!</v>
      </c>
      <c r="T3090" t="s">
        <v>26</v>
      </c>
    </row>
    <row r="3091" spans="1:20" x14ac:dyDescent="0.3">
      <c r="A3091" t="s">
        <v>20</v>
      </c>
      <c r="B3091" s="1">
        <v>43638</v>
      </c>
      <c r="C3091">
        <v>2</v>
      </c>
      <c r="D3091" t="s">
        <v>272</v>
      </c>
      <c r="E3091" t="s">
        <v>356</v>
      </c>
      <c r="F3091" t="s">
        <v>272</v>
      </c>
      <c r="G3091">
        <v>87</v>
      </c>
      <c r="H3091">
        <v>87</v>
      </c>
      <c r="I3091">
        <v>84</v>
      </c>
      <c r="J3091" t="s">
        <v>65</v>
      </c>
      <c r="K3091" t="s">
        <v>65</v>
      </c>
      <c r="L3091" t="s">
        <v>28</v>
      </c>
      <c r="M3091" t="s">
        <v>684</v>
      </c>
      <c r="N3091" t="s">
        <v>684</v>
      </c>
      <c r="O3091" t="s">
        <v>604</v>
      </c>
      <c r="P3091" t="s">
        <v>138</v>
      </c>
      <c r="Q3091">
        <v>174</v>
      </c>
      <c r="R3091" t="s">
        <v>222</v>
      </c>
      <c r="S3091" t="e" vm="45">
        <f>_FV(-3,"60")</f>
        <v>#VALUE!</v>
      </c>
      <c r="T3091" t="s">
        <v>26</v>
      </c>
    </row>
    <row r="3092" spans="1:20" x14ac:dyDescent="0.3">
      <c r="A3092" t="s">
        <v>20</v>
      </c>
      <c r="B3092" s="1">
        <v>43639</v>
      </c>
      <c r="C3092">
        <v>10</v>
      </c>
      <c r="D3092" t="s">
        <v>22</v>
      </c>
      <c r="E3092" t="s">
        <v>22</v>
      </c>
      <c r="F3092" t="s">
        <v>87</v>
      </c>
      <c r="G3092">
        <v>93</v>
      </c>
      <c r="H3092">
        <v>93</v>
      </c>
      <c r="I3092">
        <v>92</v>
      </c>
      <c r="J3092" t="s">
        <v>99</v>
      </c>
      <c r="K3092" t="s">
        <v>81</v>
      </c>
      <c r="L3092" t="s">
        <v>49</v>
      </c>
      <c r="M3092" t="s">
        <v>604</v>
      </c>
      <c r="N3092" t="s">
        <v>604</v>
      </c>
      <c r="O3092" t="s">
        <v>590</v>
      </c>
      <c r="P3092" t="s">
        <v>270</v>
      </c>
      <c r="Q3092">
        <v>8</v>
      </c>
      <c r="R3092" t="s">
        <v>138</v>
      </c>
      <c r="S3092" t="s">
        <v>1916</v>
      </c>
      <c r="T3092" t="s">
        <v>26</v>
      </c>
    </row>
    <row r="3093" spans="1:20" x14ac:dyDescent="0.3">
      <c r="A3093" t="s">
        <v>20</v>
      </c>
      <c r="B3093" s="1">
        <v>43639</v>
      </c>
      <c r="C3093">
        <v>1</v>
      </c>
      <c r="D3093" t="s">
        <v>239</v>
      </c>
      <c r="E3093" t="s">
        <v>195</v>
      </c>
      <c r="F3093" t="s">
        <v>239</v>
      </c>
      <c r="G3093">
        <v>76</v>
      </c>
      <c r="H3093">
        <v>76</v>
      </c>
      <c r="I3093">
        <v>73</v>
      </c>
      <c r="J3093" t="s">
        <v>345</v>
      </c>
      <c r="K3093" t="s">
        <v>49</v>
      </c>
      <c r="L3093" t="s">
        <v>35</v>
      </c>
      <c r="M3093" t="s">
        <v>604</v>
      </c>
      <c r="N3093" t="s">
        <v>604</v>
      </c>
      <c r="O3093" t="s">
        <v>589</v>
      </c>
      <c r="P3093" t="s">
        <v>97</v>
      </c>
      <c r="Q3093">
        <v>227</v>
      </c>
      <c r="R3093" t="s">
        <v>198</v>
      </c>
      <c r="S3093" t="e" vm="34">
        <f>_FV(-3,"10")</f>
        <v>#VALUE!</v>
      </c>
      <c r="T3093" t="s">
        <v>26</v>
      </c>
    </row>
    <row r="3094" spans="1:20" x14ac:dyDescent="0.3">
      <c r="A3094" t="s">
        <v>20</v>
      </c>
      <c r="B3094" s="1">
        <v>43639</v>
      </c>
      <c r="C3094">
        <v>22</v>
      </c>
      <c r="D3094" t="s">
        <v>279</v>
      </c>
      <c r="E3094" t="s">
        <v>228</v>
      </c>
      <c r="F3094" t="s">
        <v>233</v>
      </c>
      <c r="G3094">
        <v>80</v>
      </c>
      <c r="H3094">
        <v>86</v>
      </c>
      <c r="I3094">
        <v>80</v>
      </c>
      <c r="J3094" t="s">
        <v>64</v>
      </c>
      <c r="K3094" t="s">
        <v>63</v>
      </c>
      <c r="L3094" t="s">
        <v>64</v>
      </c>
      <c r="M3094" t="s">
        <v>312</v>
      </c>
      <c r="N3094" t="s">
        <v>312</v>
      </c>
      <c r="O3094" t="s">
        <v>244</v>
      </c>
      <c r="P3094" t="s">
        <v>176</v>
      </c>
      <c r="Q3094">
        <v>180</v>
      </c>
      <c r="R3094" t="s">
        <v>271</v>
      </c>
      <c r="S3094" t="s">
        <v>1917</v>
      </c>
      <c r="T3094" t="s">
        <v>26</v>
      </c>
    </row>
    <row r="3095" spans="1:20" x14ac:dyDescent="0.3">
      <c r="A3095" t="s">
        <v>20</v>
      </c>
      <c r="B3095" s="1">
        <v>43639</v>
      </c>
      <c r="C3095">
        <v>21</v>
      </c>
      <c r="D3095" t="s">
        <v>187</v>
      </c>
      <c r="E3095" t="s">
        <v>321</v>
      </c>
      <c r="F3095" t="s">
        <v>233</v>
      </c>
      <c r="G3095">
        <v>85</v>
      </c>
      <c r="H3095">
        <v>85</v>
      </c>
      <c r="I3095">
        <v>78</v>
      </c>
      <c r="J3095" t="s">
        <v>109</v>
      </c>
      <c r="K3095" t="s">
        <v>80</v>
      </c>
      <c r="L3095" t="s">
        <v>163</v>
      </c>
      <c r="M3095" t="s">
        <v>315</v>
      </c>
      <c r="N3095" t="s">
        <v>315</v>
      </c>
      <c r="O3095" t="s">
        <v>193</v>
      </c>
      <c r="P3095" t="s">
        <v>174</v>
      </c>
      <c r="Q3095">
        <v>89</v>
      </c>
      <c r="R3095" t="s">
        <v>68</v>
      </c>
      <c r="S3095" t="s">
        <v>1918</v>
      </c>
      <c r="T3095" t="s">
        <v>26</v>
      </c>
    </row>
    <row r="3096" spans="1:20" x14ac:dyDescent="0.3">
      <c r="A3096" t="s">
        <v>20</v>
      </c>
      <c r="B3096" s="1">
        <v>43639</v>
      </c>
      <c r="C3096">
        <v>0</v>
      </c>
      <c r="D3096" t="s">
        <v>285</v>
      </c>
      <c r="E3096" t="s">
        <v>229</v>
      </c>
      <c r="F3096" t="s">
        <v>228</v>
      </c>
      <c r="G3096">
        <v>76</v>
      </c>
      <c r="H3096">
        <v>82</v>
      </c>
      <c r="I3096">
        <v>76</v>
      </c>
      <c r="J3096" t="s">
        <v>89</v>
      </c>
      <c r="K3096" t="s">
        <v>87</v>
      </c>
      <c r="L3096" t="s">
        <v>89</v>
      </c>
      <c r="M3096" t="s">
        <v>589</v>
      </c>
      <c r="N3096" t="s">
        <v>589</v>
      </c>
      <c r="O3096" t="s">
        <v>433</v>
      </c>
      <c r="P3096" t="s">
        <v>173</v>
      </c>
      <c r="Q3096">
        <v>250</v>
      </c>
      <c r="R3096" t="s">
        <v>212</v>
      </c>
      <c r="S3096" t="e" vm="26">
        <f>_FV(-2,"94")</f>
        <v>#VALUE!</v>
      </c>
      <c r="T3096" t="s">
        <v>26</v>
      </c>
    </row>
    <row r="3097" spans="1:20" x14ac:dyDescent="0.3">
      <c r="A3097" t="s">
        <v>20</v>
      </c>
      <c r="B3097" s="1">
        <v>43639</v>
      </c>
      <c r="C3097">
        <v>19</v>
      </c>
      <c r="D3097" t="s">
        <v>261</v>
      </c>
      <c r="E3097" t="s">
        <v>342</v>
      </c>
      <c r="F3097" t="s">
        <v>261</v>
      </c>
      <c r="G3097">
        <v>70</v>
      </c>
      <c r="H3097">
        <v>70</v>
      </c>
      <c r="I3097">
        <v>62</v>
      </c>
      <c r="J3097" t="s">
        <v>89</v>
      </c>
      <c r="K3097" t="s">
        <v>100</v>
      </c>
      <c r="L3097" t="s">
        <v>377</v>
      </c>
      <c r="M3097" t="s">
        <v>23</v>
      </c>
      <c r="N3097" t="s">
        <v>306</v>
      </c>
      <c r="O3097" t="s">
        <v>23</v>
      </c>
      <c r="P3097" t="s">
        <v>115</v>
      </c>
      <c r="Q3097">
        <v>208</v>
      </c>
      <c r="R3097" t="s">
        <v>68</v>
      </c>
      <c r="S3097" t="s">
        <v>1919</v>
      </c>
      <c r="T3097" t="s">
        <v>26</v>
      </c>
    </row>
    <row r="3098" spans="1:20" x14ac:dyDescent="0.3">
      <c r="A3098" t="s">
        <v>20</v>
      </c>
      <c r="B3098" s="1">
        <v>43639</v>
      </c>
      <c r="C3098">
        <v>20</v>
      </c>
      <c r="D3098" t="s">
        <v>310</v>
      </c>
      <c r="E3098" t="s">
        <v>261</v>
      </c>
      <c r="F3098" t="s">
        <v>187</v>
      </c>
      <c r="G3098">
        <v>78</v>
      </c>
      <c r="H3098">
        <v>81</v>
      </c>
      <c r="I3098">
        <v>69</v>
      </c>
      <c r="J3098" t="s">
        <v>49</v>
      </c>
      <c r="K3098" t="s">
        <v>65</v>
      </c>
      <c r="L3098" t="s">
        <v>36</v>
      </c>
      <c r="M3098" t="s">
        <v>193</v>
      </c>
      <c r="N3098" t="s">
        <v>23</v>
      </c>
      <c r="O3098" t="s">
        <v>193</v>
      </c>
      <c r="P3098" t="s">
        <v>268</v>
      </c>
      <c r="Q3098">
        <v>9</v>
      </c>
      <c r="R3098" t="s">
        <v>440</v>
      </c>
      <c r="S3098" t="s">
        <v>712</v>
      </c>
      <c r="T3098" t="s">
        <v>26</v>
      </c>
    </row>
    <row r="3099" spans="1:20" x14ac:dyDescent="0.3">
      <c r="A3099" t="s">
        <v>20</v>
      </c>
      <c r="B3099" s="1">
        <v>43639</v>
      </c>
      <c r="C3099">
        <v>11</v>
      </c>
      <c r="D3099" t="s">
        <v>108</v>
      </c>
      <c r="E3099" t="s">
        <v>114</v>
      </c>
      <c r="F3099" t="s">
        <v>136</v>
      </c>
      <c r="G3099">
        <v>86</v>
      </c>
      <c r="H3099">
        <v>93</v>
      </c>
      <c r="I3099">
        <v>86</v>
      </c>
      <c r="J3099" t="s">
        <v>99</v>
      </c>
      <c r="K3099" t="s">
        <v>80</v>
      </c>
      <c r="L3099" t="s">
        <v>100</v>
      </c>
      <c r="M3099" t="s">
        <v>683</v>
      </c>
      <c r="N3099" t="s">
        <v>683</v>
      </c>
      <c r="O3099" t="s">
        <v>604</v>
      </c>
      <c r="P3099" t="s">
        <v>115</v>
      </c>
      <c r="Q3099">
        <v>207</v>
      </c>
      <c r="R3099" t="s">
        <v>127</v>
      </c>
      <c r="S3099" t="s">
        <v>1920</v>
      </c>
      <c r="T3099" t="s">
        <v>26</v>
      </c>
    </row>
    <row r="3100" spans="1:20" x14ac:dyDescent="0.3">
      <c r="A3100" t="s">
        <v>20</v>
      </c>
      <c r="B3100" s="1">
        <v>43639</v>
      </c>
      <c r="C3100">
        <v>3</v>
      </c>
      <c r="D3100" t="s">
        <v>236</v>
      </c>
      <c r="E3100" t="s">
        <v>279</v>
      </c>
      <c r="F3100" t="s">
        <v>236</v>
      </c>
      <c r="G3100">
        <v>82</v>
      </c>
      <c r="H3100">
        <v>82</v>
      </c>
      <c r="I3100">
        <v>80</v>
      </c>
      <c r="J3100" t="s">
        <v>64</v>
      </c>
      <c r="K3100" t="s">
        <v>109</v>
      </c>
      <c r="L3100" t="s">
        <v>28</v>
      </c>
      <c r="M3100" t="s">
        <v>685</v>
      </c>
      <c r="N3100" t="s">
        <v>684</v>
      </c>
      <c r="O3100" t="s">
        <v>607</v>
      </c>
      <c r="P3100" t="s">
        <v>97</v>
      </c>
      <c r="Q3100">
        <v>284</v>
      </c>
      <c r="R3100" t="s">
        <v>40</v>
      </c>
      <c r="S3100" t="e" vm="85">
        <f>_FV(-3,"45")</f>
        <v>#VALUE!</v>
      </c>
      <c r="T3100" t="s">
        <v>26</v>
      </c>
    </row>
    <row r="3101" spans="1:20" x14ac:dyDescent="0.3">
      <c r="A3101" t="s">
        <v>20</v>
      </c>
      <c r="B3101" s="1">
        <v>43639</v>
      </c>
      <c r="C3101">
        <v>2</v>
      </c>
      <c r="D3101" t="s">
        <v>239</v>
      </c>
      <c r="E3101" t="s">
        <v>321</v>
      </c>
      <c r="F3101" t="s">
        <v>239</v>
      </c>
      <c r="G3101">
        <v>82</v>
      </c>
      <c r="H3101">
        <v>82</v>
      </c>
      <c r="I3101">
        <v>76</v>
      </c>
      <c r="J3101" t="s">
        <v>73</v>
      </c>
      <c r="K3101" t="s">
        <v>73</v>
      </c>
      <c r="L3101" t="s">
        <v>345</v>
      </c>
      <c r="M3101" t="s">
        <v>702</v>
      </c>
      <c r="N3101" t="s">
        <v>685</v>
      </c>
      <c r="O3101" t="s">
        <v>604</v>
      </c>
      <c r="P3101" t="s">
        <v>124</v>
      </c>
      <c r="Q3101">
        <v>248</v>
      </c>
      <c r="R3101" t="s">
        <v>84</v>
      </c>
      <c r="S3101" t="e" vm="52">
        <f>_FV(-3,"56")</f>
        <v>#VALUE!</v>
      </c>
      <c r="T3101" t="s">
        <v>26</v>
      </c>
    </row>
    <row r="3102" spans="1:20" x14ac:dyDescent="0.3">
      <c r="A3102" t="s">
        <v>20</v>
      </c>
      <c r="B3102" s="1">
        <v>43639</v>
      </c>
      <c r="C3102">
        <v>23</v>
      </c>
      <c r="D3102" t="s">
        <v>121</v>
      </c>
      <c r="E3102" t="s">
        <v>279</v>
      </c>
      <c r="F3102" t="s">
        <v>121</v>
      </c>
      <c r="G3102">
        <v>89</v>
      </c>
      <c r="H3102">
        <v>89</v>
      </c>
      <c r="I3102">
        <v>80</v>
      </c>
      <c r="J3102" t="s">
        <v>99</v>
      </c>
      <c r="K3102" t="s">
        <v>65</v>
      </c>
      <c r="L3102" t="s">
        <v>163</v>
      </c>
      <c r="M3102" t="s">
        <v>353</v>
      </c>
      <c r="N3102" t="s">
        <v>353</v>
      </c>
      <c r="O3102" t="s">
        <v>312</v>
      </c>
      <c r="P3102" t="s">
        <v>183</v>
      </c>
      <c r="Q3102">
        <v>245</v>
      </c>
      <c r="R3102" t="s">
        <v>289</v>
      </c>
      <c r="S3102" t="e" vm="52">
        <f>_FV(-3,"56")</f>
        <v>#VALUE!</v>
      </c>
      <c r="T3102" t="s">
        <v>76</v>
      </c>
    </row>
    <row r="3103" spans="1:20" x14ac:dyDescent="0.3">
      <c r="A3103" t="s">
        <v>20</v>
      </c>
      <c r="B3103" s="1">
        <v>43639</v>
      </c>
      <c r="C3103">
        <v>6</v>
      </c>
      <c r="D3103" t="s">
        <v>65</v>
      </c>
      <c r="E3103" t="s">
        <v>58</v>
      </c>
      <c r="F3103" t="s">
        <v>119</v>
      </c>
      <c r="G3103">
        <v>93</v>
      </c>
      <c r="H3103">
        <v>93</v>
      </c>
      <c r="I3103">
        <v>90</v>
      </c>
      <c r="J3103" t="s">
        <v>361</v>
      </c>
      <c r="K3103" t="s">
        <v>36</v>
      </c>
      <c r="L3103" t="s">
        <v>35</v>
      </c>
      <c r="M3103" t="s">
        <v>637</v>
      </c>
      <c r="N3103" t="s">
        <v>604</v>
      </c>
      <c r="O3103" t="s">
        <v>605</v>
      </c>
      <c r="P3103" t="s">
        <v>86</v>
      </c>
      <c r="Q3103">
        <v>265</v>
      </c>
      <c r="R3103" t="s">
        <v>676</v>
      </c>
      <c r="S3103" t="e" vm="1">
        <f>_FV(-1,"32")</f>
        <v>#VALUE!</v>
      </c>
      <c r="T3103" t="s">
        <v>460</v>
      </c>
    </row>
    <row r="3104" spans="1:20" x14ac:dyDescent="0.3">
      <c r="A3104" t="s">
        <v>20</v>
      </c>
      <c r="B3104" s="1">
        <v>43639</v>
      </c>
      <c r="C3104">
        <v>7</v>
      </c>
      <c r="D3104" t="s">
        <v>136</v>
      </c>
      <c r="E3104" t="s">
        <v>22</v>
      </c>
      <c r="F3104" t="s">
        <v>73</v>
      </c>
      <c r="G3104">
        <v>90</v>
      </c>
      <c r="H3104">
        <v>93</v>
      </c>
      <c r="I3104">
        <v>90</v>
      </c>
      <c r="J3104" t="s">
        <v>163</v>
      </c>
      <c r="K3104" t="s">
        <v>345</v>
      </c>
      <c r="L3104" t="s">
        <v>361</v>
      </c>
      <c r="M3104" t="s">
        <v>589</v>
      </c>
      <c r="N3104" t="s">
        <v>637</v>
      </c>
      <c r="O3104" t="s">
        <v>589</v>
      </c>
      <c r="P3104" t="s">
        <v>86</v>
      </c>
      <c r="Q3104">
        <v>256</v>
      </c>
      <c r="R3104" t="s">
        <v>217</v>
      </c>
      <c r="S3104" t="e" vm="2">
        <f>_FV(-2,"07")</f>
        <v>#VALUE!</v>
      </c>
      <c r="T3104" t="s">
        <v>76</v>
      </c>
    </row>
    <row r="3105" spans="1:20" x14ac:dyDescent="0.3">
      <c r="A3105" t="s">
        <v>20</v>
      </c>
      <c r="B3105" s="1">
        <v>43639</v>
      </c>
      <c r="C3105">
        <v>9</v>
      </c>
      <c r="D3105" t="s">
        <v>136</v>
      </c>
      <c r="E3105" t="s">
        <v>79</v>
      </c>
      <c r="F3105" t="s">
        <v>87</v>
      </c>
      <c r="G3105">
        <v>92</v>
      </c>
      <c r="H3105">
        <v>92</v>
      </c>
      <c r="I3105">
        <v>90</v>
      </c>
      <c r="J3105" t="s">
        <v>49</v>
      </c>
      <c r="K3105" t="s">
        <v>49</v>
      </c>
      <c r="L3105" t="s">
        <v>345</v>
      </c>
      <c r="M3105" t="s">
        <v>590</v>
      </c>
      <c r="N3105" t="s">
        <v>590</v>
      </c>
      <c r="O3105" t="s">
        <v>595</v>
      </c>
      <c r="P3105" t="s">
        <v>473</v>
      </c>
      <c r="Q3105">
        <v>26</v>
      </c>
      <c r="R3105" t="s">
        <v>30</v>
      </c>
      <c r="S3105" t="e" vm="91">
        <f>_FV(-2,"09")</f>
        <v>#VALUE!</v>
      </c>
      <c r="T3105" t="s">
        <v>26</v>
      </c>
    </row>
    <row r="3106" spans="1:20" x14ac:dyDescent="0.3">
      <c r="A3106" t="s">
        <v>20</v>
      </c>
      <c r="B3106" s="1">
        <v>43639</v>
      </c>
      <c r="C3106">
        <v>5</v>
      </c>
      <c r="D3106" t="s">
        <v>58</v>
      </c>
      <c r="E3106" t="s">
        <v>356</v>
      </c>
      <c r="F3106" t="s">
        <v>22</v>
      </c>
      <c r="G3106">
        <v>90</v>
      </c>
      <c r="H3106">
        <v>90</v>
      </c>
      <c r="I3106">
        <v>85</v>
      </c>
      <c r="J3106" t="s">
        <v>36</v>
      </c>
      <c r="K3106" t="s">
        <v>65</v>
      </c>
      <c r="L3106" t="s">
        <v>163</v>
      </c>
      <c r="M3106" t="s">
        <v>451</v>
      </c>
      <c r="N3106" t="s">
        <v>604</v>
      </c>
      <c r="O3106" t="s">
        <v>447</v>
      </c>
      <c r="P3106" t="s">
        <v>305</v>
      </c>
      <c r="Q3106">
        <v>250</v>
      </c>
      <c r="R3106" t="s">
        <v>299</v>
      </c>
      <c r="S3106" t="e" vm="29">
        <f>_FV(0,"49")</f>
        <v>#VALUE!</v>
      </c>
      <c r="T3106" t="s">
        <v>176</v>
      </c>
    </row>
    <row r="3107" spans="1:20" x14ac:dyDescent="0.3">
      <c r="A3107" t="s">
        <v>20</v>
      </c>
      <c r="B3107" s="1">
        <v>43639</v>
      </c>
      <c r="C3107">
        <v>4</v>
      </c>
      <c r="D3107" t="s">
        <v>356</v>
      </c>
      <c r="E3107" t="s">
        <v>236</v>
      </c>
      <c r="F3107" t="s">
        <v>356</v>
      </c>
      <c r="G3107">
        <v>85</v>
      </c>
      <c r="H3107">
        <v>85</v>
      </c>
      <c r="I3107">
        <v>82</v>
      </c>
      <c r="J3107" t="s">
        <v>119</v>
      </c>
      <c r="K3107" t="s">
        <v>119</v>
      </c>
      <c r="L3107" t="s">
        <v>64</v>
      </c>
      <c r="M3107" t="s">
        <v>447</v>
      </c>
      <c r="N3107" t="s">
        <v>685</v>
      </c>
      <c r="O3107" t="s">
        <v>590</v>
      </c>
      <c r="P3107" t="s">
        <v>173</v>
      </c>
      <c r="Q3107">
        <v>259</v>
      </c>
      <c r="R3107" t="s">
        <v>440</v>
      </c>
      <c r="S3107" t="e" vm="100">
        <f>_FV(-3,"03")</f>
        <v>#VALUE!</v>
      </c>
      <c r="T3107" t="s">
        <v>270</v>
      </c>
    </row>
    <row r="3108" spans="1:20" x14ac:dyDescent="0.3">
      <c r="A3108" t="s">
        <v>20</v>
      </c>
      <c r="B3108" s="1">
        <v>43639</v>
      </c>
      <c r="C3108">
        <v>8</v>
      </c>
      <c r="D3108" t="s">
        <v>79</v>
      </c>
      <c r="E3108" t="s">
        <v>79</v>
      </c>
      <c r="F3108" t="s">
        <v>136</v>
      </c>
      <c r="G3108">
        <v>90</v>
      </c>
      <c r="H3108">
        <v>90</v>
      </c>
      <c r="I3108">
        <v>88</v>
      </c>
      <c r="J3108" t="s">
        <v>36</v>
      </c>
      <c r="K3108" t="s">
        <v>36</v>
      </c>
      <c r="L3108" t="s">
        <v>35</v>
      </c>
      <c r="M3108" t="s">
        <v>605</v>
      </c>
      <c r="N3108" t="s">
        <v>605</v>
      </c>
      <c r="O3108" t="s">
        <v>613</v>
      </c>
      <c r="P3108" t="s">
        <v>176</v>
      </c>
      <c r="Q3108">
        <v>277</v>
      </c>
      <c r="R3108" t="s">
        <v>145</v>
      </c>
      <c r="S3108" t="e" vm="70">
        <f>_FV(-1,"80")</f>
        <v>#VALUE!</v>
      </c>
      <c r="T3108" t="s">
        <v>270</v>
      </c>
    </row>
    <row r="3109" spans="1:20" x14ac:dyDescent="0.3">
      <c r="A3109" t="s">
        <v>20</v>
      </c>
      <c r="B3109" s="1">
        <v>43639</v>
      </c>
      <c r="C3109">
        <v>12</v>
      </c>
      <c r="D3109" t="s">
        <v>156</v>
      </c>
      <c r="E3109" t="s">
        <v>156</v>
      </c>
      <c r="F3109" t="s">
        <v>135</v>
      </c>
      <c r="G3109">
        <v>90</v>
      </c>
      <c r="H3109">
        <v>90</v>
      </c>
      <c r="I3109">
        <v>85</v>
      </c>
      <c r="J3109" t="s">
        <v>136</v>
      </c>
      <c r="K3109" t="s">
        <v>136</v>
      </c>
      <c r="L3109" t="s">
        <v>89</v>
      </c>
      <c r="M3109" t="s">
        <v>1911</v>
      </c>
      <c r="N3109" t="s">
        <v>1912</v>
      </c>
      <c r="O3109" t="s">
        <v>683</v>
      </c>
      <c r="P3109" t="s">
        <v>115</v>
      </c>
      <c r="Q3109">
        <v>137</v>
      </c>
      <c r="R3109" t="s">
        <v>154</v>
      </c>
      <c r="S3109" t="s">
        <v>1921</v>
      </c>
      <c r="T3109" t="s">
        <v>76</v>
      </c>
    </row>
    <row r="3110" spans="1:20" x14ac:dyDescent="0.3">
      <c r="A3110" t="s">
        <v>20</v>
      </c>
      <c r="B3110" s="1">
        <v>43639</v>
      </c>
      <c r="C3110">
        <v>16</v>
      </c>
      <c r="D3110" t="s">
        <v>219</v>
      </c>
      <c r="E3110" t="s">
        <v>27</v>
      </c>
      <c r="F3110" t="s">
        <v>185</v>
      </c>
      <c r="G3110">
        <v>67</v>
      </c>
      <c r="H3110">
        <v>71</v>
      </c>
      <c r="I3110">
        <v>65</v>
      </c>
      <c r="J3110" t="s">
        <v>361</v>
      </c>
      <c r="K3110" t="s">
        <v>36</v>
      </c>
      <c r="L3110" t="s">
        <v>224</v>
      </c>
      <c r="M3110" t="s">
        <v>613</v>
      </c>
      <c r="N3110" t="s">
        <v>447</v>
      </c>
      <c r="O3110" t="s">
        <v>613</v>
      </c>
      <c r="P3110" t="s">
        <v>173</v>
      </c>
      <c r="Q3110">
        <v>209</v>
      </c>
      <c r="R3110" t="s">
        <v>305</v>
      </c>
      <c r="S3110" t="s">
        <v>319</v>
      </c>
      <c r="T3110" t="s">
        <v>26</v>
      </c>
    </row>
    <row r="3111" spans="1:20" x14ac:dyDescent="0.3">
      <c r="A3111" t="s">
        <v>20</v>
      </c>
      <c r="B3111" s="1">
        <v>43639</v>
      </c>
      <c r="C3111">
        <v>13</v>
      </c>
      <c r="D3111" t="s">
        <v>206</v>
      </c>
      <c r="E3111" t="s">
        <v>206</v>
      </c>
      <c r="F3111" t="s">
        <v>114</v>
      </c>
      <c r="G3111">
        <v>76</v>
      </c>
      <c r="H3111">
        <v>90</v>
      </c>
      <c r="I3111">
        <v>75</v>
      </c>
      <c r="J3111" t="s">
        <v>64</v>
      </c>
      <c r="K3111" t="s">
        <v>136</v>
      </c>
      <c r="L3111" t="s">
        <v>36</v>
      </c>
      <c r="M3111" t="s">
        <v>1911</v>
      </c>
      <c r="N3111" t="s">
        <v>1912</v>
      </c>
      <c r="O3111" t="s">
        <v>1911</v>
      </c>
      <c r="P3111" t="s">
        <v>83</v>
      </c>
      <c r="Q3111">
        <v>173</v>
      </c>
      <c r="R3111" t="s">
        <v>179</v>
      </c>
      <c r="S3111" t="s">
        <v>1922</v>
      </c>
      <c r="T3111" t="s">
        <v>26</v>
      </c>
    </row>
    <row r="3112" spans="1:20" x14ac:dyDescent="0.3">
      <c r="A3112" t="s">
        <v>20</v>
      </c>
      <c r="B3112" s="1">
        <v>43639</v>
      </c>
      <c r="C3112">
        <v>15</v>
      </c>
      <c r="D3112" t="s">
        <v>281</v>
      </c>
      <c r="E3112" t="s">
        <v>261</v>
      </c>
      <c r="F3112" t="s">
        <v>185</v>
      </c>
      <c r="G3112">
        <v>69</v>
      </c>
      <c r="H3112">
        <v>70</v>
      </c>
      <c r="I3112">
        <v>66</v>
      </c>
      <c r="J3112" t="s">
        <v>396</v>
      </c>
      <c r="K3112" t="s">
        <v>44</v>
      </c>
      <c r="L3112" t="s">
        <v>292</v>
      </c>
      <c r="M3112" t="s">
        <v>447</v>
      </c>
      <c r="N3112" t="s">
        <v>683</v>
      </c>
      <c r="O3112" t="s">
        <v>447</v>
      </c>
      <c r="P3112" t="s">
        <v>60</v>
      </c>
      <c r="Q3112">
        <v>234</v>
      </c>
      <c r="R3112" t="s">
        <v>151</v>
      </c>
      <c r="S3112" t="s">
        <v>1923</v>
      </c>
      <c r="T3112" t="s">
        <v>26</v>
      </c>
    </row>
    <row r="3113" spans="1:20" x14ac:dyDescent="0.3">
      <c r="A3113" t="s">
        <v>20</v>
      </c>
      <c r="B3113" s="1">
        <v>43639</v>
      </c>
      <c r="C3113">
        <v>14</v>
      </c>
      <c r="D3113" t="s">
        <v>275</v>
      </c>
      <c r="E3113" t="s">
        <v>219</v>
      </c>
      <c r="F3113" t="s">
        <v>195</v>
      </c>
      <c r="G3113">
        <v>67</v>
      </c>
      <c r="H3113">
        <v>76</v>
      </c>
      <c r="I3113">
        <v>66</v>
      </c>
      <c r="J3113" t="s">
        <v>216</v>
      </c>
      <c r="K3113" t="s">
        <v>99</v>
      </c>
      <c r="L3113" t="s">
        <v>37</v>
      </c>
      <c r="M3113" t="s">
        <v>683</v>
      </c>
      <c r="N3113" t="s">
        <v>1911</v>
      </c>
      <c r="O3113" t="s">
        <v>683</v>
      </c>
      <c r="P3113" t="s">
        <v>138</v>
      </c>
      <c r="Q3113">
        <v>227</v>
      </c>
      <c r="R3113" t="s">
        <v>30</v>
      </c>
      <c r="S3113" t="s">
        <v>1924</v>
      </c>
      <c r="T3113" t="s">
        <v>26</v>
      </c>
    </row>
    <row r="3114" spans="1:20" x14ac:dyDescent="0.3">
      <c r="A3114" t="s">
        <v>20</v>
      </c>
      <c r="B3114" s="1">
        <v>43639</v>
      </c>
      <c r="C3114">
        <v>17</v>
      </c>
      <c r="D3114" t="s">
        <v>208</v>
      </c>
      <c r="E3114" t="s">
        <v>48</v>
      </c>
      <c r="F3114" t="s">
        <v>204</v>
      </c>
      <c r="G3114">
        <v>65</v>
      </c>
      <c r="H3114">
        <v>69</v>
      </c>
      <c r="I3114">
        <v>64</v>
      </c>
      <c r="J3114" t="s">
        <v>163</v>
      </c>
      <c r="K3114" t="s">
        <v>100</v>
      </c>
      <c r="L3114" t="s">
        <v>224</v>
      </c>
      <c r="M3114" t="s">
        <v>283</v>
      </c>
      <c r="N3114" t="s">
        <v>613</v>
      </c>
      <c r="O3114" t="s">
        <v>283</v>
      </c>
      <c r="P3114" t="s">
        <v>83</v>
      </c>
      <c r="Q3114">
        <v>224</v>
      </c>
      <c r="R3114" t="s">
        <v>170</v>
      </c>
      <c r="S3114" t="s">
        <v>1925</v>
      </c>
      <c r="T3114" t="s">
        <v>26</v>
      </c>
    </row>
    <row r="3115" spans="1:20" x14ac:dyDescent="0.3">
      <c r="A3115" t="s">
        <v>20</v>
      </c>
      <c r="B3115" s="1">
        <v>43639</v>
      </c>
      <c r="C3115">
        <v>18</v>
      </c>
      <c r="D3115" t="s">
        <v>200</v>
      </c>
      <c r="E3115" t="s">
        <v>392</v>
      </c>
      <c r="F3115" t="s">
        <v>27</v>
      </c>
      <c r="G3115">
        <v>63</v>
      </c>
      <c r="H3115">
        <v>68</v>
      </c>
      <c r="I3115">
        <v>62</v>
      </c>
      <c r="J3115" t="s">
        <v>35</v>
      </c>
      <c r="K3115" t="s">
        <v>119</v>
      </c>
      <c r="L3115" t="s">
        <v>224</v>
      </c>
      <c r="M3115" t="s">
        <v>306</v>
      </c>
      <c r="N3115" t="s">
        <v>283</v>
      </c>
      <c r="O3115" t="s">
        <v>306</v>
      </c>
      <c r="P3115" t="s">
        <v>268</v>
      </c>
      <c r="Q3115">
        <v>276</v>
      </c>
      <c r="R3115" t="s">
        <v>54</v>
      </c>
      <c r="S3115" t="s">
        <v>1926</v>
      </c>
      <c r="T3115" t="s">
        <v>26</v>
      </c>
    </row>
    <row r="3116" spans="1:20" x14ac:dyDescent="0.3">
      <c r="A3116" t="s">
        <v>20</v>
      </c>
      <c r="B3116" s="1">
        <v>43640</v>
      </c>
      <c r="C3116">
        <v>13</v>
      </c>
      <c r="D3116" t="s">
        <v>286</v>
      </c>
      <c r="E3116" t="s">
        <v>236</v>
      </c>
      <c r="F3116" t="s">
        <v>149</v>
      </c>
      <c r="G3116">
        <v>80</v>
      </c>
      <c r="H3116">
        <v>88</v>
      </c>
      <c r="I3116">
        <v>80</v>
      </c>
      <c r="J3116" t="s">
        <v>36</v>
      </c>
      <c r="K3116" t="s">
        <v>65</v>
      </c>
      <c r="L3116" t="s">
        <v>36</v>
      </c>
      <c r="M3116" t="s">
        <v>407</v>
      </c>
      <c r="N3116" t="s">
        <v>422</v>
      </c>
      <c r="O3116" t="s">
        <v>407</v>
      </c>
      <c r="P3116" t="s">
        <v>173</v>
      </c>
      <c r="Q3116">
        <v>305</v>
      </c>
      <c r="R3116" t="s">
        <v>198</v>
      </c>
      <c r="S3116" t="s">
        <v>1927</v>
      </c>
      <c r="T3116" t="s">
        <v>26</v>
      </c>
    </row>
    <row r="3117" spans="1:20" x14ac:dyDescent="0.3">
      <c r="A3117" t="s">
        <v>20</v>
      </c>
      <c r="B3117" s="1">
        <v>43640</v>
      </c>
      <c r="C3117">
        <v>22</v>
      </c>
      <c r="D3117" t="s">
        <v>302</v>
      </c>
      <c r="E3117" t="s">
        <v>204</v>
      </c>
      <c r="F3117" t="s">
        <v>302</v>
      </c>
      <c r="G3117">
        <v>75</v>
      </c>
      <c r="H3117">
        <v>75</v>
      </c>
      <c r="I3117">
        <v>69</v>
      </c>
      <c r="J3117" t="s">
        <v>100</v>
      </c>
      <c r="K3117" t="s">
        <v>100</v>
      </c>
      <c r="L3117" t="s">
        <v>361</v>
      </c>
      <c r="M3117" t="s">
        <v>130</v>
      </c>
      <c r="N3117" t="s">
        <v>130</v>
      </c>
      <c r="O3117" t="s">
        <v>59</v>
      </c>
      <c r="P3117" t="s">
        <v>138</v>
      </c>
      <c r="Q3117">
        <v>192</v>
      </c>
      <c r="R3117" t="s">
        <v>84</v>
      </c>
      <c r="S3117" t="s">
        <v>1928</v>
      </c>
      <c r="T3117" t="s">
        <v>26</v>
      </c>
    </row>
    <row r="3118" spans="1:20" x14ac:dyDescent="0.3">
      <c r="A3118" t="s">
        <v>20</v>
      </c>
      <c r="B3118" s="1">
        <v>43640</v>
      </c>
      <c r="C3118">
        <v>19</v>
      </c>
      <c r="D3118" t="s">
        <v>205</v>
      </c>
      <c r="E3118" t="s">
        <v>34</v>
      </c>
      <c r="F3118" t="s">
        <v>205</v>
      </c>
      <c r="G3118">
        <v>65</v>
      </c>
      <c r="H3118">
        <v>65</v>
      </c>
      <c r="I3118">
        <v>59</v>
      </c>
      <c r="J3118" t="s">
        <v>44</v>
      </c>
      <c r="K3118" t="s">
        <v>89</v>
      </c>
      <c r="L3118" t="s">
        <v>373</v>
      </c>
      <c r="M3118" t="s">
        <v>59</v>
      </c>
      <c r="N3118" t="s">
        <v>132</v>
      </c>
      <c r="O3118" t="s">
        <v>59</v>
      </c>
      <c r="P3118" t="s">
        <v>112</v>
      </c>
      <c r="Q3118">
        <v>216</v>
      </c>
      <c r="R3118" t="s">
        <v>143</v>
      </c>
      <c r="S3118" t="s">
        <v>1929</v>
      </c>
      <c r="T3118" t="s">
        <v>26</v>
      </c>
    </row>
    <row r="3119" spans="1:20" x14ac:dyDescent="0.3">
      <c r="A3119" t="s">
        <v>20</v>
      </c>
      <c r="B3119" s="1">
        <v>43640</v>
      </c>
      <c r="C3119">
        <v>21</v>
      </c>
      <c r="D3119" t="s">
        <v>275</v>
      </c>
      <c r="E3119" t="s">
        <v>342</v>
      </c>
      <c r="F3119" t="s">
        <v>275</v>
      </c>
      <c r="G3119">
        <v>69</v>
      </c>
      <c r="H3119">
        <v>69</v>
      </c>
      <c r="I3119">
        <v>63</v>
      </c>
      <c r="J3119" t="s">
        <v>361</v>
      </c>
      <c r="K3119" t="s">
        <v>345</v>
      </c>
      <c r="L3119" t="s">
        <v>396</v>
      </c>
      <c r="M3119" t="s">
        <v>59</v>
      </c>
      <c r="N3119" t="s">
        <v>59</v>
      </c>
      <c r="O3119" t="s">
        <v>298</v>
      </c>
      <c r="P3119" t="s">
        <v>128</v>
      </c>
      <c r="Q3119">
        <v>191</v>
      </c>
      <c r="R3119" t="s">
        <v>217</v>
      </c>
      <c r="S3119" t="s">
        <v>1930</v>
      </c>
      <c r="T3119" t="s">
        <v>26</v>
      </c>
    </row>
    <row r="3120" spans="1:20" x14ac:dyDescent="0.3">
      <c r="A3120" t="s">
        <v>20</v>
      </c>
      <c r="B3120" s="1">
        <v>43640</v>
      </c>
      <c r="C3120">
        <v>14</v>
      </c>
      <c r="D3120" t="s">
        <v>302</v>
      </c>
      <c r="E3120" t="s">
        <v>206</v>
      </c>
      <c r="F3120" t="s">
        <v>333</v>
      </c>
      <c r="G3120">
        <v>74</v>
      </c>
      <c r="H3120">
        <v>82</v>
      </c>
      <c r="I3120">
        <v>74</v>
      </c>
      <c r="J3120" t="s">
        <v>89</v>
      </c>
      <c r="K3120" t="s">
        <v>73</v>
      </c>
      <c r="L3120" t="s">
        <v>163</v>
      </c>
      <c r="M3120" t="s">
        <v>308</v>
      </c>
      <c r="N3120" t="s">
        <v>407</v>
      </c>
      <c r="O3120" t="s">
        <v>308</v>
      </c>
      <c r="P3120" t="s">
        <v>183</v>
      </c>
      <c r="Q3120">
        <v>311</v>
      </c>
      <c r="R3120" t="s">
        <v>364</v>
      </c>
      <c r="S3120" t="s">
        <v>1566</v>
      </c>
      <c r="T3120" t="s">
        <v>26</v>
      </c>
    </row>
    <row r="3121" spans="1:20" x14ac:dyDescent="0.3">
      <c r="A3121" t="s">
        <v>20</v>
      </c>
      <c r="B3121" s="1">
        <v>43640</v>
      </c>
      <c r="C3121">
        <v>20</v>
      </c>
      <c r="D3121" t="s">
        <v>48</v>
      </c>
      <c r="E3121" t="s">
        <v>264</v>
      </c>
      <c r="F3121" t="s">
        <v>215</v>
      </c>
      <c r="G3121">
        <v>64</v>
      </c>
      <c r="H3121">
        <v>67</v>
      </c>
      <c r="I3121">
        <v>62</v>
      </c>
      <c r="J3121" t="s">
        <v>361</v>
      </c>
      <c r="K3121" t="s">
        <v>89</v>
      </c>
      <c r="L3121" t="s">
        <v>224</v>
      </c>
      <c r="M3121" t="s">
        <v>298</v>
      </c>
      <c r="N3121" t="s">
        <v>59</v>
      </c>
      <c r="O3121" t="s">
        <v>298</v>
      </c>
      <c r="P3121" t="s">
        <v>183</v>
      </c>
      <c r="Q3121">
        <v>207</v>
      </c>
      <c r="R3121" t="s">
        <v>280</v>
      </c>
      <c r="S3121" t="s">
        <v>1281</v>
      </c>
      <c r="T3121" t="s">
        <v>26</v>
      </c>
    </row>
    <row r="3122" spans="1:20" x14ac:dyDescent="0.3">
      <c r="A3122" t="s">
        <v>20</v>
      </c>
      <c r="B3122" s="1">
        <v>43640</v>
      </c>
      <c r="C3122">
        <v>12</v>
      </c>
      <c r="D3122" t="s">
        <v>149</v>
      </c>
      <c r="E3122" t="s">
        <v>149</v>
      </c>
      <c r="F3122" t="s">
        <v>95</v>
      </c>
      <c r="G3122">
        <v>88</v>
      </c>
      <c r="H3122">
        <v>91</v>
      </c>
      <c r="I3122">
        <v>87</v>
      </c>
      <c r="J3122" t="s">
        <v>28</v>
      </c>
      <c r="K3122" t="s">
        <v>64</v>
      </c>
      <c r="L3122" t="s">
        <v>345</v>
      </c>
      <c r="M3122" t="s">
        <v>433</v>
      </c>
      <c r="N3122" t="s">
        <v>422</v>
      </c>
      <c r="O3122" t="s">
        <v>386</v>
      </c>
      <c r="P3122" t="s">
        <v>116</v>
      </c>
      <c r="Q3122">
        <v>289</v>
      </c>
      <c r="R3122" t="s">
        <v>225</v>
      </c>
      <c r="S3122" t="s">
        <v>1931</v>
      </c>
      <c r="T3122" t="s">
        <v>270</v>
      </c>
    </row>
    <row r="3123" spans="1:20" x14ac:dyDescent="0.3">
      <c r="A3123" t="s">
        <v>20</v>
      </c>
      <c r="B3123" s="1">
        <v>43640</v>
      </c>
      <c r="C3123">
        <v>2</v>
      </c>
      <c r="D3123" t="s">
        <v>22</v>
      </c>
      <c r="E3123" t="s">
        <v>79</v>
      </c>
      <c r="F3123" t="s">
        <v>22</v>
      </c>
      <c r="G3123">
        <v>93</v>
      </c>
      <c r="H3123">
        <v>93</v>
      </c>
      <c r="I3123">
        <v>93</v>
      </c>
      <c r="J3123" t="s">
        <v>81</v>
      </c>
      <c r="K3123" t="s">
        <v>81</v>
      </c>
      <c r="L3123" t="s">
        <v>99</v>
      </c>
      <c r="M3123" t="s">
        <v>407</v>
      </c>
      <c r="N3123" t="s">
        <v>407</v>
      </c>
      <c r="O3123" t="s">
        <v>386</v>
      </c>
      <c r="P3123" t="s">
        <v>111</v>
      </c>
      <c r="Q3123">
        <v>171</v>
      </c>
      <c r="R3123" t="s">
        <v>97</v>
      </c>
      <c r="S3123" t="e" vm="57">
        <f>_FV(-3,"48")</f>
        <v>#VALUE!</v>
      </c>
      <c r="T3123" t="s">
        <v>26</v>
      </c>
    </row>
    <row r="3124" spans="1:20" x14ac:dyDescent="0.3">
      <c r="A3124" t="s">
        <v>20</v>
      </c>
      <c r="B3124" s="1">
        <v>43640</v>
      </c>
      <c r="C3124">
        <v>23</v>
      </c>
      <c r="D3124" t="s">
        <v>239</v>
      </c>
      <c r="E3124" t="s">
        <v>302</v>
      </c>
      <c r="F3124" t="s">
        <v>239</v>
      </c>
      <c r="G3124">
        <v>81</v>
      </c>
      <c r="H3124">
        <v>81</v>
      </c>
      <c r="I3124">
        <v>75</v>
      </c>
      <c r="J3124" t="s">
        <v>119</v>
      </c>
      <c r="K3124" t="s">
        <v>65</v>
      </c>
      <c r="L3124" t="s">
        <v>100</v>
      </c>
      <c r="M3124" t="s">
        <v>254</v>
      </c>
      <c r="N3124" t="s">
        <v>254</v>
      </c>
      <c r="O3124" t="s">
        <v>130</v>
      </c>
      <c r="P3124" t="s">
        <v>115</v>
      </c>
      <c r="Q3124">
        <v>174</v>
      </c>
      <c r="R3124" t="s">
        <v>104</v>
      </c>
      <c r="S3124" t="e" vm="45">
        <f>_FV(-3,"60")</f>
        <v>#VALUE!</v>
      </c>
      <c r="T3124" t="s">
        <v>26</v>
      </c>
    </row>
    <row r="3125" spans="1:20" x14ac:dyDescent="0.3">
      <c r="A3125" t="s">
        <v>20</v>
      </c>
      <c r="B3125" s="1">
        <v>43640</v>
      </c>
      <c r="C3125">
        <v>1</v>
      </c>
      <c r="D3125" t="s">
        <v>79</v>
      </c>
      <c r="E3125" t="s">
        <v>88</v>
      </c>
      <c r="F3125" t="s">
        <v>79</v>
      </c>
      <c r="G3125">
        <v>93</v>
      </c>
      <c r="H3125">
        <v>93</v>
      </c>
      <c r="I3125">
        <v>92</v>
      </c>
      <c r="J3125" t="s">
        <v>81</v>
      </c>
      <c r="K3125" t="s">
        <v>64</v>
      </c>
      <c r="L3125" t="s">
        <v>81</v>
      </c>
      <c r="M3125" t="s">
        <v>386</v>
      </c>
      <c r="N3125" t="s">
        <v>386</v>
      </c>
      <c r="O3125" t="s">
        <v>353</v>
      </c>
      <c r="P3125" t="s">
        <v>174</v>
      </c>
      <c r="Q3125">
        <v>148</v>
      </c>
      <c r="R3125" t="s">
        <v>173</v>
      </c>
      <c r="S3125" t="e" vm="45">
        <f>_FV(-3,"60")</f>
        <v>#VALUE!</v>
      </c>
      <c r="T3125" t="s">
        <v>26</v>
      </c>
    </row>
    <row r="3126" spans="1:20" x14ac:dyDescent="0.3">
      <c r="A3126" t="s">
        <v>20</v>
      </c>
      <c r="B3126" s="1">
        <v>43640</v>
      </c>
      <c r="C3126">
        <v>0</v>
      </c>
      <c r="D3126" t="s">
        <v>88</v>
      </c>
      <c r="E3126" t="s">
        <v>121</v>
      </c>
      <c r="F3126" t="s">
        <v>88</v>
      </c>
      <c r="G3126">
        <v>92</v>
      </c>
      <c r="H3126">
        <v>92</v>
      </c>
      <c r="I3126">
        <v>89</v>
      </c>
      <c r="J3126" t="s">
        <v>64</v>
      </c>
      <c r="K3126" t="s">
        <v>119</v>
      </c>
      <c r="L3126" t="s">
        <v>100</v>
      </c>
      <c r="M3126" t="s">
        <v>353</v>
      </c>
      <c r="N3126" t="s">
        <v>283</v>
      </c>
      <c r="O3126" t="s">
        <v>308</v>
      </c>
      <c r="P3126" t="s">
        <v>70</v>
      </c>
      <c r="Q3126">
        <v>48</v>
      </c>
      <c r="R3126" t="s">
        <v>217</v>
      </c>
      <c r="S3126" t="e" vm="88">
        <f>_FV(-2,"76")</f>
        <v>#VALUE!</v>
      </c>
      <c r="T3126" t="s">
        <v>26</v>
      </c>
    </row>
    <row r="3127" spans="1:20" x14ac:dyDescent="0.3">
      <c r="A3127" t="s">
        <v>20</v>
      </c>
      <c r="B3127" s="1">
        <v>43640</v>
      </c>
      <c r="C3127">
        <v>11</v>
      </c>
      <c r="D3127" t="s">
        <v>118</v>
      </c>
      <c r="E3127" t="s">
        <v>148</v>
      </c>
      <c r="F3127" t="s">
        <v>58</v>
      </c>
      <c r="G3127">
        <v>87</v>
      </c>
      <c r="H3127">
        <v>92</v>
      </c>
      <c r="I3127">
        <v>87</v>
      </c>
      <c r="J3127" t="s">
        <v>345</v>
      </c>
      <c r="K3127" t="s">
        <v>99</v>
      </c>
      <c r="L3127" t="s">
        <v>345</v>
      </c>
      <c r="M3127" t="s">
        <v>386</v>
      </c>
      <c r="N3127" t="s">
        <v>386</v>
      </c>
      <c r="O3127" t="s">
        <v>308</v>
      </c>
      <c r="P3127" t="s">
        <v>127</v>
      </c>
      <c r="Q3127">
        <v>263</v>
      </c>
      <c r="R3127" t="s">
        <v>217</v>
      </c>
      <c r="S3127" t="s">
        <v>1932</v>
      </c>
      <c r="T3127" t="s">
        <v>26</v>
      </c>
    </row>
    <row r="3128" spans="1:20" x14ac:dyDescent="0.3">
      <c r="A3128" t="s">
        <v>20</v>
      </c>
      <c r="B3128" s="1">
        <v>43640</v>
      </c>
      <c r="C3128">
        <v>3</v>
      </c>
      <c r="D3128" t="s">
        <v>136</v>
      </c>
      <c r="E3128" t="s">
        <v>22</v>
      </c>
      <c r="F3128" t="s">
        <v>87</v>
      </c>
      <c r="G3128">
        <v>94</v>
      </c>
      <c r="H3128">
        <v>94</v>
      </c>
      <c r="I3128">
        <v>93</v>
      </c>
      <c r="J3128" t="s">
        <v>99</v>
      </c>
      <c r="K3128" t="s">
        <v>99</v>
      </c>
      <c r="L3128" t="s">
        <v>89</v>
      </c>
      <c r="M3128" t="s">
        <v>363</v>
      </c>
      <c r="N3128" t="s">
        <v>433</v>
      </c>
      <c r="O3128" t="s">
        <v>363</v>
      </c>
      <c r="P3128" t="s">
        <v>174</v>
      </c>
      <c r="Q3128">
        <v>136</v>
      </c>
      <c r="R3128" t="s">
        <v>124</v>
      </c>
      <c r="S3128" t="e" vm="36">
        <f>_FV(-3,"58")</f>
        <v>#VALUE!</v>
      </c>
      <c r="T3128" t="s">
        <v>26</v>
      </c>
    </row>
    <row r="3129" spans="1:20" x14ac:dyDescent="0.3">
      <c r="A3129" t="s">
        <v>20</v>
      </c>
      <c r="B3129" s="1">
        <v>43640</v>
      </c>
      <c r="C3129">
        <v>6</v>
      </c>
      <c r="D3129" t="s">
        <v>109</v>
      </c>
      <c r="E3129" t="s">
        <v>109</v>
      </c>
      <c r="F3129" t="s">
        <v>65</v>
      </c>
      <c r="G3129">
        <v>94</v>
      </c>
      <c r="H3129">
        <v>94</v>
      </c>
      <c r="I3129">
        <v>94</v>
      </c>
      <c r="J3129" t="s">
        <v>49</v>
      </c>
      <c r="K3129" t="s">
        <v>49</v>
      </c>
      <c r="L3129" t="s">
        <v>345</v>
      </c>
      <c r="M3129" t="s">
        <v>193</v>
      </c>
      <c r="N3129" t="s">
        <v>306</v>
      </c>
      <c r="O3129" t="s">
        <v>193</v>
      </c>
      <c r="P3129" t="s">
        <v>178</v>
      </c>
      <c r="Q3129">
        <v>130</v>
      </c>
      <c r="R3129" t="s">
        <v>124</v>
      </c>
      <c r="S3129" t="e" vm="86">
        <f>_FV(-3,"23")</f>
        <v>#VALUE!</v>
      </c>
      <c r="T3129" t="s">
        <v>270</v>
      </c>
    </row>
    <row r="3130" spans="1:20" x14ac:dyDescent="0.3">
      <c r="A3130" t="s">
        <v>20</v>
      </c>
      <c r="B3130" s="1">
        <v>43640</v>
      </c>
      <c r="C3130">
        <v>5</v>
      </c>
      <c r="D3130" t="s">
        <v>73</v>
      </c>
      <c r="E3130" t="s">
        <v>87</v>
      </c>
      <c r="F3130" t="s">
        <v>73</v>
      </c>
      <c r="G3130">
        <v>94</v>
      </c>
      <c r="H3130">
        <v>94</v>
      </c>
      <c r="I3130">
        <v>94</v>
      </c>
      <c r="J3130" t="s">
        <v>36</v>
      </c>
      <c r="K3130" t="s">
        <v>100</v>
      </c>
      <c r="L3130" t="s">
        <v>36</v>
      </c>
      <c r="M3130" t="s">
        <v>306</v>
      </c>
      <c r="N3130" t="s">
        <v>308</v>
      </c>
      <c r="O3130" t="s">
        <v>306</v>
      </c>
      <c r="P3130" t="s">
        <v>67</v>
      </c>
      <c r="Q3130">
        <v>43</v>
      </c>
      <c r="R3130" t="s">
        <v>124</v>
      </c>
      <c r="S3130" t="e" vm="37">
        <f>_FV(-3,"43")</f>
        <v>#VALUE!</v>
      </c>
      <c r="T3130" t="s">
        <v>26</v>
      </c>
    </row>
    <row r="3131" spans="1:20" x14ac:dyDescent="0.3">
      <c r="A3131" t="s">
        <v>20</v>
      </c>
      <c r="B3131" s="1">
        <v>43640</v>
      </c>
      <c r="C3131">
        <v>4</v>
      </c>
      <c r="D3131" t="s">
        <v>87</v>
      </c>
      <c r="E3131" t="s">
        <v>22</v>
      </c>
      <c r="F3131" t="s">
        <v>63</v>
      </c>
      <c r="G3131">
        <v>94</v>
      </c>
      <c r="H3131">
        <v>94</v>
      </c>
      <c r="I3131">
        <v>93</v>
      </c>
      <c r="J3131" t="s">
        <v>100</v>
      </c>
      <c r="K3131" t="s">
        <v>81</v>
      </c>
      <c r="L3131" t="s">
        <v>89</v>
      </c>
      <c r="M3131" t="s">
        <v>308</v>
      </c>
      <c r="N3131" t="s">
        <v>363</v>
      </c>
      <c r="O3131" t="s">
        <v>308</v>
      </c>
      <c r="P3131" t="s">
        <v>76</v>
      </c>
      <c r="Q3131">
        <v>117</v>
      </c>
      <c r="R3131" t="s">
        <v>124</v>
      </c>
      <c r="S3131" t="e" vm="36">
        <f>_FV(-3,"58")</f>
        <v>#VALUE!</v>
      </c>
      <c r="T3131" t="s">
        <v>26</v>
      </c>
    </row>
    <row r="3132" spans="1:20" x14ac:dyDescent="0.3">
      <c r="A3132" t="s">
        <v>20</v>
      </c>
      <c r="B3132" s="1">
        <v>43640</v>
      </c>
      <c r="C3132">
        <v>10</v>
      </c>
      <c r="D3132" t="s">
        <v>58</v>
      </c>
      <c r="E3132" t="s">
        <v>148</v>
      </c>
      <c r="F3132" t="s">
        <v>79</v>
      </c>
      <c r="G3132">
        <v>92</v>
      </c>
      <c r="H3132">
        <v>94</v>
      </c>
      <c r="I3132">
        <v>92</v>
      </c>
      <c r="J3132" t="s">
        <v>99</v>
      </c>
      <c r="K3132" t="s">
        <v>80</v>
      </c>
      <c r="L3132" t="s">
        <v>100</v>
      </c>
      <c r="M3132" t="s">
        <v>308</v>
      </c>
      <c r="N3132" t="s">
        <v>308</v>
      </c>
      <c r="O3132" t="s">
        <v>312</v>
      </c>
      <c r="P3132" t="s">
        <v>101</v>
      </c>
      <c r="Q3132">
        <v>253</v>
      </c>
      <c r="R3132" t="s">
        <v>212</v>
      </c>
      <c r="S3132" t="s">
        <v>1933</v>
      </c>
      <c r="T3132" t="s">
        <v>70</v>
      </c>
    </row>
    <row r="3133" spans="1:20" x14ac:dyDescent="0.3">
      <c r="A3133" t="s">
        <v>20</v>
      </c>
      <c r="B3133" s="1">
        <v>43640</v>
      </c>
      <c r="C3133">
        <v>7</v>
      </c>
      <c r="D3133" t="s">
        <v>64</v>
      </c>
      <c r="E3133" t="s">
        <v>109</v>
      </c>
      <c r="F3133" t="s">
        <v>64</v>
      </c>
      <c r="G3133">
        <v>94</v>
      </c>
      <c r="H3133">
        <v>94</v>
      </c>
      <c r="I3133">
        <v>94</v>
      </c>
      <c r="J3133" t="s">
        <v>163</v>
      </c>
      <c r="K3133" t="s">
        <v>49</v>
      </c>
      <c r="L3133" t="s">
        <v>163</v>
      </c>
      <c r="M3133" t="s">
        <v>328</v>
      </c>
      <c r="N3133" t="s">
        <v>193</v>
      </c>
      <c r="O3133" t="s">
        <v>141</v>
      </c>
      <c r="P3133" t="s">
        <v>178</v>
      </c>
      <c r="Q3133">
        <v>86</v>
      </c>
      <c r="R3133" t="s">
        <v>77</v>
      </c>
      <c r="S3133" t="e" vm="54">
        <f>_FV(-3,"21")</f>
        <v>#VALUE!</v>
      </c>
      <c r="T3133" t="s">
        <v>26</v>
      </c>
    </row>
    <row r="3134" spans="1:20" x14ac:dyDescent="0.3">
      <c r="A3134" t="s">
        <v>20</v>
      </c>
      <c r="B3134" s="1">
        <v>43640</v>
      </c>
      <c r="C3134">
        <v>8</v>
      </c>
      <c r="D3134" t="s">
        <v>73</v>
      </c>
      <c r="E3134" t="s">
        <v>109</v>
      </c>
      <c r="F3134" t="s">
        <v>28</v>
      </c>
      <c r="G3134">
        <v>94</v>
      </c>
      <c r="H3134">
        <v>95</v>
      </c>
      <c r="I3134">
        <v>94</v>
      </c>
      <c r="J3134" t="s">
        <v>49</v>
      </c>
      <c r="K3134" t="s">
        <v>49</v>
      </c>
      <c r="L3134" t="s">
        <v>361</v>
      </c>
      <c r="M3134" t="s">
        <v>244</v>
      </c>
      <c r="N3134" t="s">
        <v>315</v>
      </c>
      <c r="O3134" t="s">
        <v>328</v>
      </c>
      <c r="P3134" t="s">
        <v>105</v>
      </c>
      <c r="Q3134">
        <v>218</v>
      </c>
      <c r="R3134" t="s">
        <v>134</v>
      </c>
      <c r="S3134" t="e" vm="76">
        <f>_FV(-1,"61")</f>
        <v>#VALUE!</v>
      </c>
      <c r="T3134" t="s">
        <v>26</v>
      </c>
    </row>
    <row r="3135" spans="1:20" x14ac:dyDescent="0.3">
      <c r="A3135" t="s">
        <v>20</v>
      </c>
      <c r="B3135" s="1">
        <v>43640</v>
      </c>
      <c r="C3135">
        <v>9</v>
      </c>
      <c r="D3135" t="s">
        <v>95</v>
      </c>
      <c r="E3135" t="s">
        <v>95</v>
      </c>
      <c r="F3135" t="s">
        <v>73</v>
      </c>
      <c r="G3135">
        <v>94</v>
      </c>
      <c r="H3135">
        <v>94</v>
      </c>
      <c r="I3135">
        <v>94</v>
      </c>
      <c r="J3135" t="s">
        <v>65</v>
      </c>
      <c r="K3135" t="s">
        <v>65</v>
      </c>
      <c r="L3135" t="s">
        <v>49</v>
      </c>
      <c r="M3135" t="s">
        <v>312</v>
      </c>
      <c r="N3135" t="s">
        <v>312</v>
      </c>
      <c r="O3135" t="s">
        <v>91</v>
      </c>
      <c r="P3135" t="s">
        <v>97</v>
      </c>
      <c r="Q3135">
        <v>251</v>
      </c>
      <c r="R3135" t="s">
        <v>240</v>
      </c>
      <c r="S3135" t="e" vm="25">
        <f>_FV(-1,"37")</f>
        <v>#VALUE!</v>
      </c>
      <c r="T3135" t="s">
        <v>26</v>
      </c>
    </row>
    <row r="3136" spans="1:20" x14ac:dyDescent="0.3">
      <c r="A3136" t="s">
        <v>20</v>
      </c>
      <c r="B3136" s="1">
        <v>43640</v>
      </c>
      <c r="C3136">
        <v>18</v>
      </c>
      <c r="D3136" t="s">
        <v>220</v>
      </c>
      <c r="E3136" t="s">
        <v>317</v>
      </c>
      <c r="F3136" t="s">
        <v>48</v>
      </c>
      <c r="G3136">
        <v>61</v>
      </c>
      <c r="H3136">
        <v>66</v>
      </c>
      <c r="I3136">
        <v>59</v>
      </c>
      <c r="J3136" t="s">
        <v>35</v>
      </c>
      <c r="K3136" t="s">
        <v>99</v>
      </c>
      <c r="L3136" t="s">
        <v>292</v>
      </c>
      <c r="M3136" t="s">
        <v>132</v>
      </c>
      <c r="N3136" t="s">
        <v>96</v>
      </c>
      <c r="O3136" t="s">
        <v>132</v>
      </c>
      <c r="P3136" t="s">
        <v>173</v>
      </c>
      <c r="Q3136">
        <v>240</v>
      </c>
      <c r="R3136" t="s">
        <v>287</v>
      </c>
      <c r="S3136" t="s">
        <v>1934</v>
      </c>
      <c r="T3136" t="s">
        <v>26</v>
      </c>
    </row>
    <row r="3137" spans="1:20" x14ac:dyDescent="0.3">
      <c r="A3137" t="s">
        <v>20</v>
      </c>
      <c r="B3137" s="1">
        <v>43640</v>
      </c>
      <c r="C3137">
        <v>17</v>
      </c>
      <c r="D3137" t="s">
        <v>264</v>
      </c>
      <c r="E3137" t="s">
        <v>220</v>
      </c>
      <c r="F3137" t="s">
        <v>205</v>
      </c>
      <c r="G3137">
        <v>63</v>
      </c>
      <c r="H3137">
        <v>68</v>
      </c>
      <c r="I3137">
        <v>61</v>
      </c>
      <c r="J3137" t="s">
        <v>163</v>
      </c>
      <c r="K3137" t="s">
        <v>119</v>
      </c>
      <c r="L3137" t="s">
        <v>216</v>
      </c>
      <c r="M3137" t="s">
        <v>96</v>
      </c>
      <c r="N3137" t="s">
        <v>91</v>
      </c>
      <c r="O3137" t="s">
        <v>96</v>
      </c>
      <c r="P3137" t="s">
        <v>128</v>
      </c>
      <c r="Q3137">
        <v>214</v>
      </c>
      <c r="R3137" t="s">
        <v>354</v>
      </c>
      <c r="S3137" t="s">
        <v>1935</v>
      </c>
      <c r="T3137" t="s">
        <v>26</v>
      </c>
    </row>
    <row r="3138" spans="1:20" x14ac:dyDescent="0.3">
      <c r="A3138" t="s">
        <v>20</v>
      </c>
      <c r="B3138" s="1">
        <v>43640</v>
      </c>
      <c r="C3138">
        <v>16</v>
      </c>
      <c r="D3138" t="s">
        <v>208</v>
      </c>
      <c r="E3138" t="s">
        <v>264</v>
      </c>
      <c r="F3138" t="s">
        <v>204</v>
      </c>
      <c r="G3138">
        <v>66</v>
      </c>
      <c r="H3138">
        <v>69</v>
      </c>
      <c r="I3138">
        <v>62</v>
      </c>
      <c r="J3138" t="s">
        <v>36</v>
      </c>
      <c r="K3138" t="s">
        <v>81</v>
      </c>
      <c r="L3138" t="s">
        <v>224</v>
      </c>
      <c r="M3138" t="s">
        <v>91</v>
      </c>
      <c r="N3138" t="s">
        <v>312</v>
      </c>
      <c r="O3138" t="s">
        <v>91</v>
      </c>
      <c r="P3138" t="s">
        <v>183</v>
      </c>
      <c r="Q3138">
        <v>225</v>
      </c>
      <c r="R3138" t="s">
        <v>143</v>
      </c>
      <c r="S3138" t="s">
        <v>1936</v>
      </c>
      <c r="T3138" t="s">
        <v>26</v>
      </c>
    </row>
    <row r="3139" spans="1:20" x14ac:dyDescent="0.3">
      <c r="A3139" t="s">
        <v>20</v>
      </c>
      <c r="B3139" s="1">
        <v>43640</v>
      </c>
      <c r="C3139">
        <v>15</v>
      </c>
      <c r="D3139" t="s">
        <v>219</v>
      </c>
      <c r="E3139" t="s">
        <v>250</v>
      </c>
      <c r="F3139" t="s">
        <v>195</v>
      </c>
      <c r="G3139">
        <v>67</v>
      </c>
      <c r="H3139">
        <v>77</v>
      </c>
      <c r="I3139">
        <v>67</v>
      </c>
      <c r="J3139" t="s">
        <v>361</v>
      </c>
      <c r="K3139" t="s">
        <v>80</v>
      </c>
      <c r="L3139" t="s">
        <v>35</v>
      </c>
      <c r="M3139" t="s">
        <v>312</v>
      </c>
      <c r="N3139" t="s">
        <v>308</v>
      </c>
      <c r="O3139" t="s">
        <v>312</v>
      </c>
      <c r="P3139" t="s">
        <v>134</v>
      </c>
      <c r="Q3139">
        <v>255</v>
      </c>
      <c r="R3139" t="s">
        <v>151</v>
      </c>
      <c r="S3139" t="s">
        <v>1937</v>
      </c>
      <c r="T3139" t="s">
        <v>26</v>
      </c>
    </row>
    <row r="3140" spans="1:20" x14ac:dyDescent="0.3">
      <c r="A3140" t="s">
        <v>20</v>
      </c>
      <c r="B3140" s="1">
        <v>43641</v>
      </c>
      <c r="C3140">
        <v>21</v>
      </c>
      <c r="D3140" t="s">
        <v>265</v>
      </c>
      <c r="E3140" t="s">
        <v>247</v>
      </c>
      <c r="F3140" t="s">
        <v>265</v>
      </c>
      <c r="G3140">
        <v>78</v>
      </c>
      <c r="H3140">
        <v>78</v>
      </c>
      <c r="I3140">
        <v>64</v>
      </c>
      <c r="J3140" t="s">
        <v>49</v>
      </c>
      <c r="K3140" t="s">
        <v>49</v>
      </c>
      <c r="L3140" t="s">
        <v>373</v>
      </c>
      <c r="M3140" t="s">
        <v>132</v>
      </c>
      <c r="N3140" t="s">
        <v>132</v>
      </c>
      <c r="O3140" t="s">
        <v>52</v>
      </c>
      <c r="P3140" t="s">
        <v>147</v>
      </c>
      <c r="Q3140">
        <v>256</v>
      </c>
      <c r="R3140" t="s">
        <v>102</v>
      </c>
      <c r="S3140" t="s">
        <v>1938</v>
      </c>
      <c r="T3140" t="s">
        <v>270</v>
      </c>
    </row>
    <row r="3141" spans="1:20" x14ac:dyDescent="0.3">
      <c r="A3141" t="s">
        <v>20</v>
      </c>
      <c r="B3141" s="1">
        <v>43641</v>
      </c>
      <c r="C3141">
        <v>9</v>
      </c>
      <c r="D3141" t="s">
        <v>22</v>
      </c>
      <c r="E3141" t="s">
        <v>95</v>
      </c>
      <c r="F3141" t="s">
        <v>22</v>
      </c>
      <c r="G3141">
        <v>93</v>
      </c>
      <c r="H3141">
        <v>93</v>
      </c>
      <c r="I3141">
        <v>93</v>
      </c>
      <c r="J3141" t="s">
        <v>81</v>
      </c>
      <c r="K3141" t="s">
        <v>64</v>
      </c>
      <c r="L3141" t="s">
        <v>81</v>
      </c>
      <c r="M3141" t="s">
        <v>209</v>
      </c>
      <c r="N3141" t="s">
        <v>209</v>
      </c>
      <c r="O3141" t="s">
        <v>82</v>
      </c>
      <c r="P3141" t="s">
        <v>133</v>
      </c>
      <c r="Q3141">
        <v>115</v>
      </c>
      <c r="R3141" t="s">
        <v>134</v>
      </c>
      <c r="S3141" t="e" vm="46">
        <f>_FV(-3,"40")</f>
        <v>#VALUE!</v>
      </c>
      <c r="T3141" t="s">
        <v>26</v>
      </c>
    </row>
    <row r="3142" spans="1:20" x14ac:dyDescent="0.3">
      <c r="A3142" t="s">
        <v>20</v>
      </c>
      <c r="B3142" s="1">
        <v>43641</v>
      </c>
      <c r="C3142">
        <v>20</v>
      </c>
      <c r="D3142" t="s">
        <v>247</v>
      </c>
      <c r="E3142" t="s">
        <v>342</v>
      </c>
      <c r="F3142" t="s">
        <v>219</v>
      </c>
      <c r="G3142">
        <v>65</v>
      </c>
      <c r="H3142">
        <v>65</v>
      </c>
      <c r="I3142">
        <v>58</v>
      </c>
      <c r="J3142" t="s">
        <v>216</v>
      </c>
      <c r="K3142" t="s">
        <v>216</v>
      </c>
      <c r="L3142" t="s">
        <v>397</v>
      </c>
      <c r="M3142" t="s">
        <v>52</v>
      </c>
      <c r="N3142" t="s">
        <v>298</v>
      </c>
      <c r="O3142" t="s">
        <v>131</v>
      </c>
      <c r="P3142" t="s">
        <v>173</v>
      </c>
      <c r="Q3142">
        <v>259</v>
      </c>
      <c r="R3142" t="s">
        <v>262</v>
      </c>
      <c r="S3142" t="s">
        <v>1161</v>
      </c>
      <c r="T3142" t="s">
        <v>26</v>
      </c>
    </row>
    <row r="3143" spans="1:20" x14ac:dyDescent="0.3">
      <c r="A3143" t="s">
        <v>20</v>
      </c>
      <c r="B3143" s="1">
        <v>43641</v>
      </c>
      <c r="C3143">
        <v>19</v>
      </c>
      <c r="D3143" t="s">
        <v>48</v>
      </c>
      <c r="E3143" t="s">
        <v>258</v>
      </c>
      <c r="F3143" t="s">
        <v>204</v>
      </c>
      <c r="G3143">
        <v>58</v>
      </c>
      <c r="H3143">
        <v>68</v>
      </c>
      <c r="I3143">
        <v>57</v>
      </c>
      <c r="J3143" t="s">
        <v>397</v>
      </c>
      <c r="K3143" t="s">
        <v>163</v>
      </c>
      <c r="L3143" t="s">
        <v>588</v>
      </c>
      <c r="M3143" t="s">
        <v>52</v>
      </c>
      <c r="N3143" t="s">
        <v>59</v>
      </c>
      <c r="O3143" t="s">
        <v>140</v>
      </c>
      <c r="P3143" t="s">
        <v>24</v>
      </c>
      <c r="Q3143">
        <v>207</v>
      </c>
      <c r="R3143" t="s">
        <v>230</v>
      </c>
      <c r="S3143" t="s">
        <v>1939</v>
      </c>
      <c r="T3143" t="s">
        <v>26</v>
      </c>
    </row>
    <row r="3144" spans="1:20" x14ac:dyDescent="0.3">
      <c r="A3144" t="s">
        <v>20</v>
      </c>
      <c r="B3144" s="1">
        <v>43641</v>
      </c>
      <c r="C3144">
        <v>16</v>
      </c>
      <c r="D3144" t="s">
        <v>264</v>
      </c>
      <c r="E3144" t="s">
        <v>335</v>
      </c>
      <c r="F3144" t="s">
        <v>219</v>
      </c>
      <c r="G3144">
        <v>65</v>
      </c>
      <c r="H3144">
        <v>70</v>
      </c>
      <c r="I3144">
        <v>63</v>
      </c>
      <c r="J3144" t="s">
        <v>100</v>
      </c>
      <c r="K3144" t="s">
        <v>73</v>
      </c>
      <c r="L3144" t="s">
        <v>44</v>
      </c>
      <c r="M3144" t="s">
        <v>141</v>
      </c>
      <c r="N3144" t="s">
        <v>311</v>
      </c>
      <c r="O3144" t="s">
        <v>141</v>
      </c>
      <c r="P3144" t="s">
        <v>183</v>
      </c>
      <c r="Q3144">
        <v>205</v>
      </c>
      <c r="R3144" t="s">
        <v>143</v>
      </c>
      <c r="S3144" t="s">
        <v>1736</v>
      </c>
      <c r="T3144" t="s">
        <v>26</v>
      </c>
    </row>
    <row r="3145" spans="1:20" x14ac:dyDescent="0.3">
      <c r="A3145" t="s">
        <v>20</v>
      </c>
      <c r="B3145" s="1">
        <v>43641</v>
      </c>
      <c r="C3145">
        <v>22</v>
      </c>
      <c r="D3145" t="s">
        <v>108</v>
      </c>
      <c r="E3145" t="s">
        <v>265</v>
      </c>
      <c r="F3145" t="s">
        <v>72</v>
      </c>
      <c r="G3145">
        <v>84</v>
      </c>
      <c r="H3145">
        <v>84</v>
      </c>
      <c r="I3145">
        <v>78</v>
      </c>
      <c r="J3145" t="s">
        <v>49</v>
      </c>
      <c r="K3145" t="s">
        <v>49</v>
      </c>
      <c r="L3145" t="s">
        <v>216</v>
      </c>
      <c r="M3145" t="s">
        <v>180</v>
      </c>
      <c r="N3145" t="s">
        <v>180</v>
      </c>
      <c r="O3145" t="s">
        <v>66</v>
      </c>
      <c r="P3145" t="s">
        <v>67</v>
      </c>
      <c r="Q3145">
        <v>149</v>
      </c>
      <c r="R3145" t="s">
        <v>102</v>
      </c>
      <c r="S3145" t="s">
        <v>1940</v>
      </c>
      <c r="T3145" t="s">
        <v>174</v>
      </c>
    </row>
    <row r="3146" spans="1:20" x14ac:dyDescent="0.3">
      <c r="A3146" t="s">
        <v>20</v>
      </c>
      <c r="B3146" s="1">
        <v>43641</v>
      </c>
      <c r="C3146">
        <v>8</v>
      </c>
      <c r="D3146" t="s">
        <v>95</v>
      </c>
      <c r="E3146" t="s">
        <v>62</v>
      </c>
      <c r="F3146" t="s">
        <v>95</v>
      </c>
      <c r="G3146">
        <v>93</v>
      </c>
      <c r="H3146">
        <v>93</v>
      </c>
      <c r="I3146">
        <v>93</v>
      </c>
      <c r="J3146" t="s">
        <v>28</v>
      </c>
      <c r="K3146" t="s">
        <v>64</v>
      </c>
      <c r="L3146" t="s">
        <v>28</v>
      </c>
      <c r="M3146" t="s">
        <v>82</v>
      </c>
      <c r="N3146" t="s">
        <v>123</v>
      </c>
      <c r="O3146" t="s">
        <v>150</v>
      </c>
      <c r="P3146" t="s">
        <v>105</v>
      </c>
      <c r="Q3146">
        <v>96</v>
      </c>
      <c r="R3146" t="s">
        <v>60</v>
      </c>
      <c r="S3146" t="e" vm="1">
        <f>_FV(-3,"32")</f>
        <v>#VALUE!</v>
      </c>
      <c r="T3146" t="s">
        <v>26</v>
      </c>
    </row>
    <row r="3147" spans="1:20" x14ac:dyDescent="0.3">
      <c r="A3147" t="s">
        <v>20</v>
      </c>
      <c r="B3147" s="1">
        <v>43641</v>
      </c>
      <c r="C3147">
        <v>1</v>
      </c>
      <c r="D3147" t="s">
        <v>157</v>
      </c>
      <c r="E3147" t="s">
        <v>192</v>
      </c>
      <c r="F3147" t="s">
        <v>157</v>
      </c>
      <c r="G3147">
        <v>83</v>
      </c>
      <c r="H3147">
        <v>83</v>
      </c>
      <c r="I3147">
        <v>81</v>
      </c>
      <c r="J3147" t="s">
        <v>100</v>
      </c>
      <c r="K3147" t="s">
        <v>28</v>
      </c>
      <c r="L3147" t="s">
        <v>100</v>
      </c>
      <c r="M3147" t="s">
        <v>244</v>
      </c>
      <c r="N3147" t="s">
        <v>244</v>
      </c>
      <c r="O3147" t="s">
        <v>122</v>
      </c>
      <c r="P3147" t="s">
        <v>138</v>
      </c>
      <c r="Q3147">
        <v>172</v>
      </c>
      <c r="R3147" t="s">
        <v>116</v>
      </c>
      <c r="S3147" t="e" vm="45">
        <f>_FV(-3,"60")</f>
        <v>#VALUE!</v>
      </c>
      <c r="T3147" t="s">
        <v>26</v>
      </c>
    </row>
    <row r="3148" spans="1:20" x14ac:dyDescent="0.3">
      <c r="A3148" t="s">
        <v>20</v>
      </c>
      <c r="B3148" s="1">
        <v>43641</v>
      </c>
      <c r="C3148">
        <v>23</v>
      </c>
      <c r="D3148" t="s">
        <v>148</v>
      </c>
      <c r="E3148" t="s">
        <v>108</v>
      </c>
      <c r="F3148" t="s">
        <v>148</v>
      </c>
      <c r="G3148">
        <v>89</v>
      </c>
      <c r="H3148">
        <v>89</v>
      </c>
      <c r="I3148">
        <v>84</v>
      </c>
      <c r="J3148" t="s">
        <v>99</v>
      </c>
      <c r="K3148" t="s">
        <v>81</v>
      </c>
      <c r="L3148" t="s">
        <v>49</v>
      </c>
      <c r="M3148" t="s">
        <v>123</v>
      </c>
      <c r="N3148" t="s">
        <v>123</v>
      </c>
      <c r="O3148" t="s">
        <v>180</v>
      </c>
      <c r="P3148" t="s">
        <v>473</v>
      </c>
      <c r="Q3148">
        <v>86</v>
      </c>
      <c r="R3148" t="s">
        <v>86</v>
      </c>
      <c r="S3148" t="e" vm="36">
        <f>_FV(-3,"58")</f>
        <v>#VALUE!</v>
      </c>
      <c r="T3148" t="s">
        <v>26</v>
      </c>
    </row>
    <row r="3149" spans="1:20" x14ac:dyDescent="0.3">
      <c r="A3149" t="s">
        <v>20</v>
      </c>
      <c r="B3149" s="1">
        <v>43641</v>
      </c>
      <c r="C3149">
        <v>0</v>
      </c>
      <c r="D3149" t="s">
        <v>192</v>
      </c>
      <c r="E3149" t="s">
        <v>239</v>
      </c>
      <c r="F3149" t="s">
        <v>192</v>
      </c>
      <c r="G3149">
        <v>81</v>
      </c>
      <c r="H3149">
        <v>81</v>
      </c>
      <c r="I3149">
        <v>80</v>
      </c>
      <c r="J3149" t="s">
        <v>28</v>
      </c>
      <c r="K3149" t="s">
        <v>65</v>
      </c>
      <c r="L3149" t="s">
        <v>81</v>
      </c>
      <c r="M3149" t="s">
        <v>122</v>
      </c>
      <c r="N3149" t="s">
        <v>122</v>
      </c>
      <c r="O3149" t="s">
        <v>254</v>
      </c>
      <c r="P3149" t="s">
        <v>97</v>
      </c>
      <c r="Q3149">
        <v>176</v>
      </c>
      <c r="R3149" t="s">
        <v>147</v>
      </c>
      <c r="S3149" t="e" vm="80">
        <f>_FV(-3,"59")</f>
        <v>#VALUE!</v>
      </c>
      <c r="T3149" t="s">
        <v>26</v>
      </c>
    </row>
    <row r="3150" spans="1:20" x14ac:dyDescent="0.3">
      <c r="A3150" t="s">
        <v>20</v>
      </c>
      <c r="B3150" s="1">
        <v>43641</v>
      </c>
      <c r="C3150">
        <v>7</v>
      </c>
      <c r="D3150" t="s">
        <v>95</v>
      </c>
      <c r="E3150" t="s">
        <v>148</v>
      </c>
      <c r="F3150" t="s">
        <v>95</v>
      </c>
      <c r="G3150">
        <v>93</v>
      </c>
      <c r="H3150">
        <v>93</v>
      </c>
      <c r="I3150">
        <v>91</v>
      </c>
      <c r="J3150" t="s">
        <v>64</v>
      </c>
      <c r="K3150" t="s">
        <v>119</v>
      </c>
      <c r="L3150" t="s">
        <v>28</v>
      </c>
      <c r="M3150" t="s">
        <v>150</v>
      </c>
      <c r="N3150" t="s">
        <v>82</v>
      </c>
      <c r="O3150" t="s">
        <v>150</v>
      </c>
      <c r="P3150" t="s">
        <v>115</v>
      </c>
      <c r="Q3150">
        <v>92</v>
      </c>
      <c r="R3150" t="s">
        <v>77</v>
      </c>
      <c r="S3150" t="e" vm="22">
        <f>_FV(-3,"28")</f>
        <v>#VALUE!</v>
      </c>
      <c r="T3150" t="s">
        <v>26</v>
      </c>
    </row>
    <row r="3151" spans="1:20" x14ac:dyDescent="0.3">
      <c r="A3151" t="s">
        <v>20</v>
      </c>
      <c r="B3151" s="1">
        <v>43641</v>
      </c>
      <c r="C3151">
        <v>3</v>
      </c>
      <c r="D3151" t="s">
        <v>149</v>
      </c>
      <c r="E3151" t="s">
        <v>72</v>
      </c>
      <c r="F3151" t="s">
        <v>149</v>
      </c>
      <c r="G3151">
        <v>88</v>
      </c>
      <c r="H3151">
        <v>88</v>
      </c>
      <c r="I3151">
        <v>86</v>
      </c>
      <c r="J3151" t="s">
        <v>81</v>
      </c>
      <c r="K3151" t="s">
        <v>81</v>
      </c>
      <c r="L3151" t="s">
        <v>99</v>
      </c>
      <c r="M3151" t="s">
        <v>244</v>
      </c>
      <c r="N3151" t="s">
        <v>315</v>
      </c>
      <c r="O3151" t="s">
        <v>244</v>
      </c>
      <c r="P3151" t="s">
        <v>133</v>
      </c>
      <c r="Q3151">
        <v>159</v>
      </c>
      <c r="R3151" t="s">
        <v>86</v>
      </c>
      <c r="S3151" t="e" vm="45">
        <f>_FV(-3,"60")</f>
        <v>#VALUE!</v>
      </c>
      <c r="T3151" t="s">
        <v>26</v>
      </c>
    </row>
    <row r="3152" spans="1:20" x14ac:dyDescent="0.3">
      <c r="A3152" t="s">
        <v>20</v>
      </c>
      <c r="B3152" s="1">
        <v>43641</v>
      </c>
      <c r="C3152">
        <v>2</v>
      </c>
      <c r="D3152" t="s">
        <v>72</v>
      </c>
      <c r="E3152" t="s">
        <v>157</v>
      </c>
      <c r="F3152" t="s">
        <v>72</v>
      </c>
      <c r="G3152">
        <v>86</v>
      </c>
      <c r="H3152">
        <v>86</v>
      </c>
      <c r="I3152">
        <v>83</v>
      </c>
      <c r="J3152" t="s">
        <v>99</v>
      </c>
      <c r="K3152" t="s">
        <v>99</v>
      </c>
      <c r="L3152" t="s">
        <v>100</v>
      </c>
      <c r="M3152" t="s">
        <v>315</v>
      </c>
      <c r="N3152" t="s">
        <v>315</v>
      </c>
      <c r="O3152" t="s">
        <v>244</v>
      </c>
      <c r="P3152" t="s">
        <v>70</v>
      </c>
      <c r="Q3152">
        <v>169</v>
      </c>
      <c r="R3152" t="s">
        <v>116</v>
      </c>
      <c r="S3152" t="e" vm="45">
        <f>_FV(-3,"60")</f>
        <v>#VALUE!</v>
      </c>
      <c r="T3152" t="s">
        <v>26</v>
      </c>
    </row>
    <row r="3153" spans="1:20" x14ac:dyDescent="0.3">
      <c r="A3153" t="s">
        <v>20</v>
      </c>
      <c r="B3153" s="1">
        <v>43641</v>
      </c>
      <c r="C3153">
        <v>4</v>
      </c>
      <c r="D3153" t="s">
        <v>72</v>
      </c>
      <c r="E3153" t="s">
        <v>72</v>
      </c>
      <c r="F3153" t="s">
        <v>121</v>
      </c>
      <c r="G3153">
        <v>89</v>
      </c>
      <c r="H3153">
        <v>90</v>
      </c>
      <c r="I3153">
        <v>88</v>
      </c>
      <c r="J3153" t="s">
        <v>65</v>
      </c>
      <c r="K3153" t="s">
        <v>65</v>
      </c>
      <c r="L3153" t="s">
        <v>81</v>
      </c>
      <c r="M3153" t="s">
        <v>328</v>
      </c>
      <c r="N3153" t="s">
        <v>244</v>
      </c>
      <c r="O3153" t="s">
        <v>328</v>
      </c>
      <c r="P3153" t="s">
        <v>70</v>
      </c>
      <c r="Q3153">
        <v>211</v>
      </c>
      <c r="R3153" t="s">
        <v>77</v>
      </c>
      <c r="S3153" t="e" vm="49">
        <f>_FV(-2,"74")</f>
        <v>#VALUE!</v>
      </c>
      <c r="T3153" t="s">
        <v>26</v>
      </c>
    </row>
    <row r="3154" spans="1:20" x14ac:dyDescent="0.3">
      <c r="A3154" t="s">
        <v>20</v>
      </c>
      <c r="B3154" s="1">
        <v>43641</v>
      </c>
      <c r="C3154">
        <v>6</v>
      </c>
      <c r="D3154" t="s">
        <v>148</v>
      </c>
      <c r="E3154" t="s">
        <v>107</v>
      </c>
      <c r="F3154" t="s">
        <v>148</v>
      </c>
      <c r="G3154">
        <v>91</v>
      </c>
      <c r="H3154">
        <v>91</v>
      </c>
      <c r="I3154">
        <v>89</v>
      </c>
      <c r="J3154" t="s">
        <v>119</v>
      </c>
      <c r="K3154" t="s">
        <v>65</v>
      </c>
      <c r="L3154" t="s">
        <v>64</v>
      </c>
      <c r="M3154" t="s">
        <v>137</v>
      </c>
      <c r="N3154" t="s">
        <v>209</v>
      </c>
      <c r="O3154" t="s">
        <v>137</v>
      </c>
      <c r="P3154" t="s">
        <v>133</v>
      </c>
      <c r="Q3154">
        <v>137</v>
      </c>
      <c r="R3154" t="s">
        <v>77</v>
      </c>
      <c r="S3154" t="e" vm="28">
        <f>_FV(-3,"52")</f>
        <v>#VALUE!</v>
      </c>
      <c r="T3154" t="s">
        <v>26</v>
      </c>
    </row>
    <row r="3155" spans="1:20" x14ac:dyDescent="0.3">
      <c r="A3155" t="s">
        <v>20</v>
      </c>
      <c r="B3155" s="1">
        <v>43641</v>
      </c>
      <c r="C3155">
        <v>5</v>
      </c>
      <c r="D3155" t="s">
        <v>107</v>
      </c>
      <c r="E3155" t="s">
        <v>272</v>
      </c>
      <c r="F3155" t="s">
        <v>149</v>
      </c>
      <c r="G3155">
        <v>89</v>
      </c>
      <c r="H3155">
        <v>89</v>
      </c>
      <c r="I3155">
        <v>87</v>
      </c>
      <c r="J3155" t="s">
        <v>64</v>
      </c>
      <c r="K3155" t="s">
        <v>73</v>
      </c>
      <c r="L3155" t="s">
        <v>64</v>
      </c>
      <c r="M3155" t="s">
        <v>209</v>
      </c>
      <c r="N3155" t="s">
        <v>328</v>
      </c>
      <c r="O3155" t="s">
        <v>209</v>
      </c>
      <c r="P3155" t="s">
        <v>174</v>
      </c>
      <c r="Q3155">
        <v>167</v>
      </c>
      <c r="R3155" t="s">
        <v>86</v>
      </c>
      <c r="S3155" t="e" vm="21">
        <f>_FV(-3,"04")</f>
        <v>#VALUE!</v>
      </c>
      <c r="T3155" t="s">
        <v>26</v>
      </c>
    </row>
    <row r="3156" spans="1:20" x14ac:dyDescent="0.3">
      <c r="A3156" t="s">
        <v>20</v>
      </c>
      <c r="B3156" s="1">
        <v>43641</v>
      </c>
      <c r="C3156">
        <v>15</v>
      </c>
      <c r="D3156" t="s">
        <v>247</v>
      </c>
      <c r="E3156" t="s">
        <v>48</v>
      </c>
      <c r="F3156" t="s">
        <v>302</v>
      </c>
      <c r="G3156">
        <v>68</v>
      </c>
      <c r="H3156">
        <v>75</v>
      </c>
      <c r="I3156">
        <v>66</v>
      </c>
      <c r="J3156" t="s">
        <v>100</v>
      </c>
      <c r="K3156" t="s">
        <v>73</v>
      </c>
      <c r="L3156" t="s">
        <v>361</v>
      </c>
      <c r="M3156" t="s">
        <v>245</v>
      </c>
      <c r="N3156" t="s">
        <v>330</v>
      </c>
      <c r="O3156" t="s">
        <v>245</v>
      </c>
      <c r="P3156" t="s">
        <v>183</v>
      </c>
      <c r="Q3156">
        <v>217</v>
      </c>
      <c r="R3156" t="s">
        <v>354</v>
      </c>
      <c r="S3156" t="s">
        <v>1941</v>
      </c>
      <c r="T3156" t="s">
        <v>26</v>
      </c>
    </row>
    <row r="3157" spans="1:20" x14ac:dyDescent="0.3">
      <c r="A3157" t="s">
        <v>20</v>
      </c>
      <c r="B3157" s="1">
        <v>43641</v>
      </c>
      <c r="C3157">
        <v>13</v>
      </c>
      <c r="D3157" t="s">
        <v>202</v>
      </c>
      <c r="E3157" t="s">
        <v>202</v>
      </c>
      <c r="F3157" t="s">
        <v>58</v>
      </c>
      <c r="G3157">
        <v>76</v>
      </c>
      <c r="H3157">
        <v>92</v>
      </c>
      <c r="I3157">
        <v>76</v>
      </c>
      <c r="J3157" t="s">
        <v>100</v>
      </c>
      <c r="K3157" t="s">
        <v>58</v>
      </c>
      <c r="L3157" t="s">
        <v>49</v>
      </c>
      <c r="M3157" t="s">
        <v>329</v>
      </c>
      <c r="N3157" t="s">
        <v>273</v>
      </c>
      <c r="O3157" t="s">
        <v>276</v>
      </c>
      <c r="P3157" t="s">
        <v>97</v>
      </c>
      <c r="Q3157">
        <v>212</v>
      </c>
      <c r="R3157" t="s">
        <v>179</v>
      </c>
      <c r="S3157" t="s">
        <v>1111</v>
      </c>
      <c r="T3157" t="s">
        <v>26</v>
      </c>
    </row>
    <row r="3158" spans="1:20" x14ac:dyDescent="0.3">
      <c r="A3158" t="s">
        <v>20</v>
      </c>
      <c r="B3158" s="1">
        <v>43641</v>
      </c>
      <c r="C3158">
        <v>11</v>
      </c>
      <c r="D3158" t="s">
        <v>88</v>
      </c>
      <c r="E3158" t="s">
        <v>118</v>
      </c>
      <c r="F3158" t="s">
        <v>87</v>
      </c>
      <c r="G3158">
        <v>91</v>
      </c>
      <c r="H3158">
        <v>94</v>
      </c>
      <c r="I3158">
        <v>91</v>
      </c>
      <c r="J3158" t="s">
        <v>28</v>
      </c>
      <c r="K3158" t="s">
        <v>65</v>
      </c>
      <c r="L3158" t="s">
        <v>100</v>
      </c>
      <c r="M3158" t="s">
        <v>23</v>
      </c>
      <c r="N3158" t="s">
        <v>23</v>
      </c>
      <c r="O3158" t="s">
        <v>29</v>
      </c>
      <c r="P3158" t="s">
        <v>268</v>
      </c>
      <c r="Q3158">
        <v>127</v>
      </c>
      <c r="R3158" t="s">
        <v>147</v>
      </c>
      <c r="S3158" t="s">
        <v>1942</v>
      </c>
      <c r="T3158" t="s">
        <v>26</v>
      </c>
    </row>
    <row r="3159" spans="1:20" x14ac:dyDescent="0.3">
      <c r="A3159" t="s">
        <v>20</v>
      </c>
      <c r="B3159" s="1">
        <v>43641</v>
      </c>
      <c r="C3159">
        <v>10</v>
      </c>
      <c r="D3159" t="s">
        <v>87</v>
      </c>
      <c r="E3159" t="s">
        <v>22</v>
      </c>
      <c r="F3159" t="s">
        <v>87</v>
      </c>
      <c r="G3159">
        <v>93</v>
      </c>
      <c r="H3159">
        <v>93</v>
      </c>
      <c r="I3159">
        <v>93</v>
      </c>
      <c r="J3159" t="s">
        <v>100</v>
      </c>
      <c r="K3159" t="s">
        <v>81</v>
      </c>
      <c r="L3159" t="s">
        <v>100</v>
      </c>
      <c r="M3159" t="s">
        <v>29</v>
      </c>
      <c r="N3159" t="s">
        <v>29</v>
      </c>
      <c r="O3159" t="s">
        <v>96</v>
      </c>
      <c r="P3159" t="s">
        <v>111</v>
      </c>
      <c r="Q3159">
        <v>98</v>
      </c>
      <c r="R3159" t="s">
        <v>86</v>
      </c>
      <c r="S3159" t="s">
        <v>1943</v>
      </c>
      <c r="T3159" t="s">
        <v>26</v>
      </c>
    </row>
    <row r="3160" spans="1:20" x14ac:dyDescent="0.3">
      <c r="A3160" t="s">
        <v>20</v>
      </c>
      <c r="B3160" s="1">
        <v>43641</v>
      </c>
      <c r="C3160">
        <v>14</v>
      </c>
      <c r="D3160" t="s">
        <v>275</v>
      </c>
      <c r="E3160" t="s">
        <v>250</v>
      </c>
      <c r="F3160" t="s">
        <v>202</v>
      </c>
      <c r="G3160">
        <v>72</v>
      </c>
      <c r="H3160">
        <v>76</v>
      </c>
      <c r="I3160">
        <v>68</v>
      </c>
      <c r="J3160" t="s">
        <v>100</v>
      </c>
      <c r="K3160" t="s">
        <v>80</v>
      </c>
      <c r="L3160" t="s">
        <v>396</v>
      </c>
      <c r="M3160" t="s">
        <v>306</v>
      </c>
      <c r="N3160" t="s">
        <v>273</v>
      </c>
      <c r="O3160" t="s">
        <v>306</v>
      </c>
      <c r="P3160" t="s">
        <v>101</v>
      </c>
      <c r="Q3160">
        <v>225</v>
      </c>
      <c r="R3160" t="s">
        <v>198</v>
      </c>
      <c r="S3160" t="s">
        <v>1944</v>
      </c>
      <c r="T3160" t="s">
        <v>26</v>
      </c>
    </row>
    <row r="3161" spans="1:20" x14ac:dyDescent="0.3">
      <c r="A3161" t="s">
        <v>20</v>
      </c>
      <c r="B3161" s="1">
        <v>43641</v>
      </c>
      <c r="C3161">
        <v>12</v>
      </c>
      <c r="D3161" t="s">
        <v>95</v>
      </c>
      <c r="E3161" t="s">
        <v>121</v>
      </c>
      <c r="F3161" t="s">
        <v>79</v>
      </c>
      <c r="G3161">
        <v>91</v>
      </c>
      <c r="H3161">
        <v>91</v>
      </c>
      <c r="I3161">
        <v>85</v>
      </c>
      <c r="J3161" t="s">
        <v>100</v>
      </c>
      <c r="K3161" t="s">
        <v>64</v>
      </c>
      <c r="L3161" t="s">
        <v>35</v>
      </c>
      <c r="M3161" t="s">
        <v>276</v>
      </c>
      <c r="N3161" t="s">
        <v>276</v>
      </c>
      <c r="O3161" t="s">
        <v>23</v>
      </c>
      <c r="P3161" t="s">
        <v>138</v>
      </c>
      <c r="Q3161">
        <v>138</v>
      </c>
      <c r="R3161" t="s">
        <v>179</v>
      </c>
      <c r="S3161" t="s">
        <v>1945</v>
      </c>
      <c r="T3161" t="s">
        <v>70</v>
      </c>
    </row>
    <row r="3162" spans="1:20" x14ac:dyDescent="0.3">
      <c r="A3162" t="s">
        <v>20</v>
      </c>
      <c r="B3162" s="1">
        <v>43641</v>
      </c>
      <c r="C3162">
        <v>18</v>
      </c>
      <c r="D3162" t="s">
        <v>219</v>
      </c>
      <c r="E3162" t="s">
        <v>220</v>
      </c>
      <c r="F3162" t="s">
        <v>219</v>
      </c>
      <c r="G3162">
        <v>66</v>
      </c>
      <c r="H3162">
        <v>68</v>
      </c>
      <c r="I3162">
        <v>59</v>
      </c>
      <c r="J3162" t="s">
        <v>216</v>
      </c>
      <c r="K3162" t="s">
        <v>119</v>
      </c>
      <c r="L3162" t="s">
        <v>388</v>
      </c>
      <c r="M3162" t="s">
        <v>181</v>
      </c>
      <c r="N3162" t="s">
        <v>180</v>
      </c>
      <c r="O3162" t="s">
        <v>181</v>
      </c>
      <c r="P3162" t="s">
        <v>68</v>
      </c>
      <c r="Q3162">
        <v>194</v>
      </c>
      <c r="R3162" t="s">
        <v>160</v>
      </c>
      <c r="S3162" t="s">
        <v>1946</v>
      </c>
      <c r="T3162" t="s">
        <v>26</v>
      </c>
    </row>
    <row r="3163" spans="1:20" x14ac:dyDescent="0.3">
      <c r="A3163" t="s">
        <v>20</v>
      </c>
      <c r="B3163" s="1">
        <v>43641</v>
      </c>
      <c r="C3163">
        <v>17</v>
      </c>
      <c r="D3163" t="s">
        <v>48</v>
      </c>
      <c r="E3163" t="s">
        <v>201</v>
      </c>
      <c r="F3163" t="s">
        <v>27</v>
      </c>
      <c r="G3163">
        <v>65</v>
      </c>
      <c r="H3163">
        <v>69</v>
      </c>
      <c r="I3163">
        <v>64</v>
      </c>
      <c r="J3163" t="s">
        <v>36</v>
      </c>
      <c r="K3163" t="s">
        <v>64</v>
      </c>
      <c r="L3163" t="s">
        <v>377</v>
      </c>
      <c r="M3163" t="s">
        <v>180</v>
      </c>
      <c r="N3163" t="s">
        <v>328</v>
      </c>
      <c r="O3163" t="s">
        <v>180</v>
      </c>
      <c r="P3163" t="s">
        <v>104</v>
      </c>
      <c r="Q3163">
        <v>207</v>
      </c>
      <c r="R3163" t="s">
        <v>102</v>
      </c>
      <c r="S3163" t="s">
        <v>1947</v>
      </c>
      <c r="T3163" t="s">
        <v>26</v>
      </c>
    </row>
    <row r="3164" spans="1:20" x14ac:dyDescent="0.3">
      <c r="A3164" t="s">
        <v>20</v>
      </c>
      <c r="B3164" s="1">
        <v>43642</v>
      </c>
      <c r="C3164">
        <v>6</v>
      </c>
      <c r="D3164" t="s">
        <v>136</v>
      </c>
      <c r="E3164" t="s">
        <v>79</v>
      </c>
      <c r="F3164" t="s">
        <v>87</v>
      </c>
      <c r="G3164">
        <v>93</v>
      </c>
      <c r="H3164">
        <v>93</v>
      </c>
      <c r="I3164">
        <v>93</v>
      </c>
      <c r="J3164" t="s">
        <v>100</v>
      </c>
      <c r="K3164" t="s">
        <v>99</v>
      </c>
      <c r="L3164" t="s">
        <v>89</v>
      </c>
      <c r="M3164" t="s">
        <v>90</v>
      </c>
      <c r="N3164" t="s">
        <v>328</v>
      </c>
      <c r="O3164" t="s">
        <v>90</v>
      </c>
      <c r="P3164" t="s">
        <v>133</v>
      </c>
      <c r="Q3164">
        <v>95</v>
      </c>
      <c r="R3164" t="s">
        <v>134</v>
      </c>
      <c r="S3164" t="e" vm="80">
        <f>_FV(-3,"59")</f>
        <v>#VALUE!</v>
      </c>
      <c r="T3164" t="s">
        <v>26</v>
      </c>
    </row>
    <row r="3165" spans="1:20" x14ac:dyDescent="0.3">
      <c r="A3165" t="s">
        <v>20</v>
      </c>
      <c r="B3165" s="1">
        <v>43642</v>
      </c>
      <c r="C3165">
        <v>20</v>
      </c>
      <c r="D3165" t="s">
        <v>201</v>
      </c>
      <c r="E3165" t="s">
        <v>34</v>
      </c>
      <c r="F3165" t="s">
        <v>264</v>
      </c>
      <c r="G3165">
        <v>61</v>
      </c>
      <c r="H3165">
        <v>63</v>
      </c>
      <c r="I3165">
        <v>59</v>
      </c>
      <c r="J3165" t="s">
        <v>35</v>
      </c>
      <c r="K3165" t="s">
        <v>100</v>
      </c>
      <c r="L3165" t="s">
        <v>224</v>
      </c>
      <c r="M3165" t="s">
        <v>232</v>
      </c>
      <c r="N3165" t="s">
        <v>66</v>
      </c>
      <c r="O3165" t="s">
        <v>232</v>
      </c>
      <c r="P3165" t="s">
        <v>176</v>
      </c>
      <c r="Q3165">
        <v>210</v>
      </c>
      <c r="R3165" t="s">
        <v>240</v>
      </c>
      <c r="S3165" t="s">
        <v>1948</v>
      </c>
      <c r="T3165" t="s">
        <v>26</v>
      </c>
    </row>
    <row r="3166" spans="1:20" x14ac:dyDescent="0.3">
      <c r="A3166" t="s">
        <v>20</v>
      </c>
      <c r="B3166" s="1">
        <v>43642</v>
      </c>
      <c r="C3166">
        <v>19</v>
      </c>
      <c r="D3166" t="s">
        <v>317</v>
      </c>
      <c r="E3166" t="s">
        <v>297</v>
      </c>
      <c r="F3166" t="s">
        <v>258</v>
      </c>
      <c r="G3166">
        <v>60</v>
      </c>
      <c r="H3166">
        <v>63</v>
      </c>
      <c r="I3166">
        <v>59</v>
      </c>
      <c r="J3166" t="s">
        <v>361</v>
      </c>
      <c r="K3166" t="s">
        <v>81</v>
      </c>
      <c r="L3166" t="s">
        <v>224</v>
      </c>
      <c r="M3166" t="s">
        <v>232</v>
      </c>
      <c r="N3166" t="s">
        <v>180</v>
      </c>
      <c r="O3166" t="s">
        <v>232</v>
      </c>
      <c r="P3166" t="s">
        <v>97</v>
      </c>
      <c r="Q3166">
        <v>213</v>
      </c>
      <c r="R3166" t="s">
        <v>217</v>
      </c>
      <c r="S3166" t="s">
        <v>1576</v>
      </c>
      <c r="T3166" t="s">
        <v>26</v>
      </c>
    </row>
    <row r="3167" spans="1:20" x14ac:dyDescent="0.3">
      <c r="A3167" t="s">
        <v>20</v>
      </c>
      <c r="B3167" s="1">
        <v>43642</v>
      </c>
      <c r="C3167">
        <v>16</v>
      </c>
      <c r="D3167" t="s">
        <v>208</v>
      </c>
      <c r="E3167" t="s">
        <v>201</v>
      </c>
      <c r="F3167" t="s">
        <v>250</v>
      </c>
      <c r="G3167">
        <v>66</v>
      </c>
      <c r="H3167">
        <v>72</v>
      </c>
      <c r="I3167">
        <v>64</v>
      </c>
      <c r="J3167" t="s">
        <v>89</v>
      </c>
      <c r="K3167" t="s">
        <v>80</v>
      </c>
      <c r="L3167" t="s">
        <v>44</v>
      </c>
      <c r="M3167" t="s">
        <v>245</v>
      </c>
      <c r="N3167" t="s">
        <v>308</v>
      </c>
      <c r="O3167" t="s">
        <v>245</v>
      </c>
      <c r="P3167" t="s">
        <v>183</v>
      </c>
      <c r="Q3167">
        <v>305</v>
      </c>
      <c r="R3167" t="s">
        <v>354</v>
      </c>
      <c r="S3167" t="s">
        <v>1657</v>
      </c>
      <c r="T3167" t="s">
        <v>26</v>
      </c>
    </row>
    <row r="3168" spans="1:20" x14ac:dyDescent="0.3">
      <c r="A3168" t="s">
        <v>20</v>
      </c>
      <c r="B3168" s="1">
        <v>43642</v>
      </c>
      <c r="C3168">
        <v>5</v>
      </c>
      <c r="D3168" t="s">
        <v>79</v>
      </c>
      <c r="E3168" t="s">
        <v>118</v>
      </c>
      <c r="F3168" t="s">
        <v>79</v>
      </c>
      <c r="G3168">
        <v>93</v>
      </c>
      <c r="H3168">
        <v>93</v>
      </c>
      <c r="I3168">
        <v>92</v>
      </c>
      <c r="J3168" t="s">
        <v>81</v>
      </c>
      <c r="K3168" t="s">
        <v>119</v>
      </c>
      <c r="L3168" t="s">
        <v>81</v>
      </c>
      <c r="M3168" t="s">
        <v>328</v>
      </c>
      <c r="N3168" t="s">
        <v>315</v>
      </c>
      <c r="O3168" t="s">
        <v>328</v>
      </c>
      <c r="P3168" t="s">
        <v>83</v>
      </c>
      <c r="Q3168">
        <v>111</v>
      </c>
      <c r="R3168" t="s">
        <v>134</v>
      </c>
      <c r="S3168" t="e" vm="55">
        <f>_FV(-3,"51")</f>
        <v>#VALUE!</v>
      </c>
      <c r="T3168" t="s">
        <v>26</v>
      </c>
    </row>
    <row r="3169" spans="1:20" x14ac:dyDescent="0.3">
      <c r="A3169" t="s">
        <v>20</v>
      </c>
      <c r="B3169" s="1">
        <v>43642</v>
      </c>
      <c r="C3169">
        <v>1</v>
      </c>
      <c r="D3169" t="s">
        <v>135</v>
      </c>
      <c r="E3169" t="s">
        <v>135</v>
      </c>
      <c r="F3169" t="s">
        <v>88</v>
      </c>
      <c r="G3169">
        <v>89</v>
      </c>
      <c r="H3169">
        <v>91</v>
      </c>
      <c r="I3169">
        <v>89</v>
      </c>
      <c r="J3169" t="s">
        <v>64</v>
      </c>
      <c r="K3169" t="s">
        <v>119</v>
      </c>
      <c r="L3169" t="s">
        <v>99</v>
      </c>
      <c r="M3169" t="s">
        <v>311</v>
      </c>
      <c r="N3169" t="s">
        <v>311</v>
      </c>
      <c r="O3169" t="s">
        <v>91</v>
      </c>
      <c r="P3169" t="s">
        <v>111</v>
      </c>
      <c r="Q3169">
        <v>133</v>
      </c>
      <c r="R3169" t="s">
        <v>77</v>
      </c>
      <c r="S3169" t="e" vm="45">
        <f>_FV(-3,"60")</f>
        <v>#VALUE!</v>
      </c>
      <c r="T3169" t="s">
        <v>26</v>
      </c>
    </row>
    <row r="3170" spans="1:20" x14ac:dyDescent="0.3">
      <c r="A3170" t="s">
        <v>20</v>
      </c>
      <c r="B3170" s="1">
        <v>43642</v>
      </c>
      <c r="C3170">
        <v>21</v>
      </c>
      <c r="D3170" t="s">
        <v>247</v>
      </c>
      <c r="E3170" t="s">
        <v>258</v>
      </c>
      <c r="F3170" t="s">
        <v>247</v>
      </c>
      <c r="G3170">
        <v>68</v>
      </c>
      <c r="H3170">
        <v>68</v>
      </c>
      <c r="I3170">
        <v>61</v>
      </c>
      <c r="J3170" t="s">
        <v>99</v>
      </c>
      <c r="K3170" t="s">
        <v>99</v>
      </c>
      <c r="L3170" t="s">
        <v>35</v>
      </c>
      <c r="M3170" t="s">
        <v>132</v>
      </c>
      <c r="N3170" t="s">
        <v>132</v>
      </c>
      <c r="O3170" t="s">
        <v>130</v>
      </c>
      <c r="P3170" t="s">
        <v>60</v>
      </c>
      <c r="Q3170">
        <v>176</v>
      </c>
      <c r="R3170" t="s">
        <v>237</v>
      </c>
      <c r="S3170" t="s">
        <v>1949</v>
      </c>
      <c r="T3170" t="s">
        <v>26</v>
      </c>
    </row>
    <row r="3171" spans="1:20" x14ac:dyDescent="0.3">
      <c r="A3171" t="s">
        <v>20</v>
      </c>
      <c r="B3171" s="1">
        <v>43642</v>
      </c>
      <c r="C3171">
        <v>0</v>
      </c>
      <c r="D3171" t="s">
        <v>148</v>
      </c>
      <c r="E3171" t="s">
        <v>148</v>
      </c>
      <c r="F3171" t="s">
        <v>95</v>
      </c>
      <c r="G3171">
        <v>91</v>
      </c>
      <c r="H3171">
        <v>91</v>
      </c>
      <c r="I3171">
        <v>89</v>
      </c>
      <c r="J3171" t="s">
        <v>28</v>
      </c>
      <c r="K3171" t="s">
        <v>64</v>
      </c>
      <c r="L3171" t="s">
        <v>100</v>
      </c>
      <c r="M3171" t="s">
        <v>91</v>
      </c>
      <c r="N3171" t="s">
        <v>91</v>
      </c>
      <c r="O3171" t="s">
        <v>123</v>
      </c>
      <c r="P3171" t="s">
        <v>70</v>
      </c>
      <c r="Q3171">
        <v>123</v>
      </c>
      <c r="R3171" t="s">
        <v>77</v>
      </c>
      <c r="S3171" t="e" vm="45">
        <f>_FV(-3,"60")</f>
        <v>#VALUE!</v>
      </c>
      <c r="T3171" t="s">
        <v>26</v>
      </c>
    </row>
    <row r="3172" spans="1:20" x14ac:dyDescent="0.3">
      <c r="A3172" t="s">
        <v>20</v>
      </c>
      <c r="B3172" s="1">
        <v>43642</v>
      </c>
      <c r="C3172">
        <v>4</v>
      </c>
      <c r="D3172" t="s">
        <v>118</v>
      </c>
      <c r="E3172" t="s">
        <v>135</v>
      </c>
      <c r="F3172" t="s">
        <v>118</v>
      </c>
      <c r="G3172">
        <v>92</v>
      </c>
      <c r="H3172">
        <v>92</v>
      </c>
      <c r="I3172">
        <v>90</v>
      </c>
      <c r="J3172" t="s">
        <v>119</v>
      </c>
      <c r="K3172" t="s">
        <v>65</v>
      </c>
      <c r="L3172" t="s">
        <v>28</v>
      </c>
      <c r="M3172" t="s">
        <v>315</v>
      </c>
      <c r="N3172" t="s">
        <v>306</v>
      </c>
      <c r="O3172" t="s">
        <v>315</v>
      </c>
      <c r="P3172" t="s">
        <v>174</v>
      </c>
      <c r="Q3172">
        <v>111</v>
      </c>
      <c r="R3172" t="s">
        <v>176</v>
      </c>
      <c r="S3172" t="e" vm="39">
        <f>_FV(-3,"46")</f>
        <v>#VALUE!</v>
      </c>
      <c r="T3172" t="s">
        <v>26</v>
      </c>
    </row>
    <row r="3173" spans="1:20" x14ac:dyDescent="0.3">
      <c r="A3173" t="s">
        <v>20</v>
      </c>
      <c r="B3173" s="1">
        <v>43642</v>
      </c>
      <c r="C3173">
        <v>3</v>
      </c>
      <c r="D3173" t="s">
        <v>135</v>
      </c>
      <c r="E3173" t="s">
        <v>135</v>
      </c>
      <c r="F3173" t="s">
        <v>88</v>
      </c>
      <c r="G3173">
        <v>90</v>
      </c>
      <c r="H3173">
        <v>92</v>
      </c>
      <c r="I3173">
        <v>90</v>
      </c>
      <c r="J3173" t="s">
        <v>64</v>
      </c>
      <c r="K3173" t="s">
        <v>109</v>
      </c>
      <c r="L3173" t="s">
        <v>64</v>
      </c>
      <c r="M3173" t="s">
        <v>306</v>
      </c>
      <c r="N3173" t="s">
        <v>330</v>
      </c>
      <c r="O3173" t="s">
        <v>306</v>
      </c>
      <c r="P3173" t="s">
        <v>67</v>
      </c>
      <c r="Q3173">
        <v>165</v>
      </c>
      <c r="R3173" t="s">
        <v>128</v>
      </c>
      <c r="S3173" t="e" vm="52">
        <f>_FV(-3,"56")</f>
        <v>#VALUE!</v>
      </c>
      <c r="T3173" t="s">
        <v>26</v>
      </c>
    </row>
    <row r="3174" spans="1:20" x14ac:dyDescent="0.3">
      <c r="A3174" t="s">
        <v>20</v>
      </c>
      <c r="B3174" s="1">
        <v>43642</v>
      </c>
      <c r="C3174">
        <v>2</v>
      </c>
      <c r="D3174" t="s">
        <v>88</v>
      </c>
      <c r="E3174" t="s">
        <v>135</v>
      </c>
      <c r="F3174" t="s">
        <v>62</v>
      </c>
      <c r="G3174">
        <v>92</v>
      </c>
      <c r="H3174">
        <v>92</v>
      </c>
      <c r="I3174">
        <v>89</v>
      </c>
      <c r="J3174" t="s">
        <v>119</v>
      </c>
      <c r="K3174" t="s">
        <v>119</v>
      </c>
      <c r="L3174" t="s">
        <v>81</v>
      </c>
      <c r="M3174" t="s">
        <v>306</v>
      </c>
      <c r="N3174" t="s">
        <v>330</v>
      </c>
      <c r="O3174" t="s">
        <v>311</v>
      </c>
      <c r="P3174" t="s">
        <v>1270</v>
      </c>
      <c r="Q3174">
        <v>181</v>
      </c>
      <c r="R3174" t="s">
        <v>77</v>
      </c>
      <c r="S3174" t="e" vm="85">
        <f>_FV(-3,"45")</f>
        <v>#VALUE!</v>
      </c>
      <c r="T3174" t="s">
        <v>26</v>
      </c>
    </row>
    <row r="3175" spans="1:20" x14ac:dyDescent="0.3">
      <c r="A3175" t="s">
        <v>20</v>
      </c>
      <c r="B3175" s="1">
        <v>43642</v>
      </c>
      <c r="C3175">
        <v>23</v>
      </c>
      <c r="D3175" t="s">
        <v>285</v>
      </c>
      <c r="E3175" t="s">
        <v>256</v>
      </c>
      <c r="F3175" t="s">
        <v>285</v>
      </c>
      <c r="G3175">
        <v>78</v>
      </c>
      <c r="H3175">
        <v>78</v>
      </c>
      <c r="I3175">
        <v>74</v>
      </c>
      <c r="J3175" t="s">
        <v>64</v>
      </c>
      <c r="K3175" t="s">
        <v>65</v>
      </c>
      <c r="L3175" t="s">
        <v>28</v>
      </c>
      <c r="M3175" t="s">
        <v>142</v>
      </c>
      <c r="N3175" t="s">
        <v>142</v>
      </c>
      <c r="O3175" t="s">
        <v>254</v>
      </c>
      <c r="P3175" t="s">
        <v>174</v>
      </c>
      <c r="Q3175">
        <v>159</v>
      </c>
      <c r="R3175" t="s">
        <v>173</v>
      </c>
      <c r="S3175" t="e" vm="45">
        <f>_FV(-3,"60")</f>
        <v>#VALUE!</v>
      </c>
      <c r="T3175" t="s">
        <v>26</v>
      </c>
    </row>
    <row r="3176" spans="1:20" x14ac:dyDescent="0.3">
      <c r="A3176" t="s">
        <v>20</v>
      </c>
      <c r="B3176" s="1">
        <v>43642</v>
      </c>
      <c r="C3176">
        <v>22</v>
      </c>
      <c r="D3176" t="s">
        <v>256</v>
      </c>
      <c r="E3176" t="s">
        <v>247</v>
      </c>
      <c r="F3176" t="s">
        <v>256</v>
      </c>
      <c r="G3176">
        <v>74</v>
      </c>
      <c r="H3176">
        <v>74</v>
      </c>
      <c r="I3176">
        <v>68</v>
      </c>
      <c r="J3176" t="s">
        <v>28</v>
      </c>
      <c r="K3176" t="s">
        <v>28</v>
      </c>
      <c r="L3176" t="s">
        <v>100</v>
      </c>
      <c r="M3176" t="s">
        <v>254</v>
      </c>
      <c r="N3176" t="s">
        <v>254</v>
      </c>
      <c r="O3176" t="s">
        <v>132</v>
      </c>
      <c r="P3176" t="s">
        <v>115</v>
      </c>
      <c r="Q3176">
        <v>178</v>
      </c>
      <c r="R3176" t="s">
        <v>271</v>
      </c>
      <c r="S3176" t="s">
        <v>1950</v>
      </c>
      <c r="T3176" t="s">
        <v>26</v>
      </c>
    </row>
    <row r="3177" spans="1:20" x14ac:dyDescent="0.3">
      <c r="A3177" t="s">
        <v>20</v>
      </c>
      <c r="B3177" s="1">
        <v>43642</v>
      </c>
      <c r="C3177">
        <v>9</v>
      </c>
      <c r="D3177" t="s">
        <v>22</v>
      </c>
      <c r="E3177" t="s">
        <v>22</v>
      </c>
      <c r="F3177" t="s">
        <v>87</v>
      </c>
      <c r="G3177">
        <v>94</v>
      </c>
      <c r="H3177">
        <v>94</v>
      </c>
      <c r="I3177">
        <v>94</v>
      </c>
      <c r="J3177" t="s">
        <v>28</v>
      </c>
      <c r="K3177" t="s">
        <v>28</v>
      </c>
      <c r="L3177" t="s">
        <v>100</v>
      </c>
      <c r="M3177" t="s">
        <v>193</v>
      </c>
      <c r="N3177" t="s">
        <v>193</v>
      </c>
      <c r="O3177" t="s">
        <v>29</v>
      </c>
      <c r="P3177" t="s">
        <v>174</v>
      </c>
      <c r="Q3177">
        <v>27</v>
      </c>
      <c r="R3177" t="s">
        <v>128</v>
      </c>
      <c r="S3177" t="e" vm="39">
        <f>_FV(-2,"46")</f>
        <v>#VALUE!</v>
      </c>
      <c r="T3177" t="s">
        <v>26</v>
      </c>
    </row>
    <row r="3178" spans="1:20" x14ac:dyDescent="0.3">
      <c r="A3178" t="s">
        <v>20</v>
      </c>
      <c r="B3178" s="1">
        <v>43642</v>
      </c>
      <c r="C3178">
        <v>15</v>
      </c>
      <c r="D3178" t="s">
        <v>250</v>
      </c>
      <c r="E3178" t="s">
        <v>243</v>
      </c>
      <c r="F3178" t="s">
        <v>281</v>
      </c>
      <c r="G3178">
        <v>70</v>
      </c>
      <c r="H3178">
        <v>76</v>
      </c>
      <c r="I3178">
        <v>68</v>
      </c>
      <c r="J3178" t="s">
        <v>28</v>
      </c>
      <c r="K3178" t="s">
        <v>63</v>
      </c>
      <c r="L3178" t="s">
        <v>163</v>
      </c>
      <c r="M3178" t="s">
        <v>308</v>
      </c>
      <c r="N3178" t="s">
        <v>386</v>
      </c>
      <c r="O3178" t="s">
        <v>308</v>
      </c>
      <c r="P3178" t="s">
        <v>183</v>
      </c>
      <c r="Q3178">
        <v>249</v>
      </c>
      <c r="R3178" t="s">
        <v>358</v>
      </c>
      <c r="S3178" t="s">
        <v>1951</v>
      </c>
      <c r="T3178" t="s">
        <v>26</v>
      </c>
    </row>
    <row r="3179" spans="1:20" x14ac:dyDescent="0.3">
      <c r="A3179" t="s">
        <v>20</v>
      </c>
      <c r="B3179" s="1">
        <v>43642</v>
      </c>
      <c r="C3179">
        <v>14</v>
      </c>
      <c r="D3179" t="s">
        <v>275</v>
      </c>
      <c r="E3179" t="s">
        <v>200</v>
      </c>
      <c r="F3179" t="s">
        <v>195</v>
      </c>
      <c r="G3179">
        <v>73</v>
      </c>
      <c r="H3179">
        <v>78</v>
      </c>
      <c r="I3179">
        <v>69</v>
      </c>
      <c r="J3179" t="s">
        <v>28</v>
      </c>
      <c r="K3179" t="s">
        <v>79</v>
      </c>
      <c r="L3179" t="s">
        <v>89</v>
      </c>
      <c r="M3179" t="s">
        <v>386</v>
      </c>
      <c r="N3179" t="s">
        <v>433</v>
      </c>
      <c r="O3179" t="s">
        <v>386</v>
      </c>
      <c r="P3179" t="s">
        <v>101</v>
      </c>
      <c r="Q3179">
        <v>267</v>
      </c>
      <c r="R3179" t="s">
        <v>143</v>
      </c>
      <c r="S3179" t="s">
        <v>721</v>
      </c>
      <c r="T3179" t="s">
        <v>26</v>
      </c>
    </row>
    <row r="3180" spans="1:20" x14ac:dyDescent="0.3">
      <c r="A3180" t="s">
        <v>20</v>
      </c>
      <c r="B3180" s="1">
        <v>43642</v>
      </c>
      <c r="C3180">
        <v>8</v>
      </c>
      <c r="D3180" t="s">
        <v>136</v>
      </c>
      <c r="E3180" t="s">
        <v>22</v>
      </c>
      <c r="F3180" t="s">
        <v>87</v>
      </c>
      <c r="G3180">
        <v>94</v>
      </c>
      <c r="H3180">
        <v>94</v>
      </c>
      <c r="I3180">
        <v>94</v>
      </c>
      <c r="J3180" t="s">
        <v>99</v>
      </c>
      <c r="K3180" t="s">
        <v>81</v>
      </c>
      <c r="L3180" t="s">
        <v>99</v>
      </c>
      <c r="M3180" t="s">
        <v>29</v>
      </c>
      <c r="N3180" t="s">
        <v>90</v>
      </c>
      <c r="O3180" t="s">
        <v>142</v>
      </c>
      <c r="P3180" t="s">
        <v>70</v>
      </c>
      <c r="Q3180">
        <v>100</v>
      </c>
      <c r="R3180" t="s">
        <v>134</v>
      </c>
      <c r="S3180" t="e" vm="17">
        <f>_FV(-2,"55")</f>
        <v>#VALUE!</v>
      </c>
      <c r="T3180" t="s">
        <v>26</v>
      </c>
    </row>
    <row r="3181" spans="1:20" x14ac:dyDescent="0.3">
      <c r="A3181" t="s">
        <v>20</v>
      </c>
      <c r="B3181" s="1">
        <v>43642</v>
      </c>
      <c r="C3181">
        <v>7</v>
      </c>
      <c r="D3181" t="s">
        <v>136</v>
      </c>
      <c r="E3181" t="s">
        <v>136</v>
      </c>
      <c r="F3181" t="s">
        <v>87</v>
      </c>
      <c r="G3181">
        <v>94</v>
      </c>
      <c r="H3181">
        <v>94</v>
      </c>
      <c r="I3181">
        <v>93</v>
      </c>
      <c r="J3181" t="s">
        <v>99</v>
      </c>
      <c r="K3181" t="s">
        <v>99</v>
      </c>
      <c r="L3181" t="s">
        <v>89</v>
      </c>
      <c r="M3181" t="s">
        <v>142</v>
      </c>
      <c r="N3181" t="s">
        <v>90</v>
      </c>
      <c r="O3181" t="s">
        <v>142</v>
      </c>
      <c r="P3181" t="s">
        <v>76</v>
      </c>
      <c r="Q3181">
        <v>37</v>
      </c>
      <c r="R3181" t="s">
        <v>77</v>
      </c>
      <c r="S3181" t="e" vm="34">
        <f>_FV(-3,"10")</f>
        <v>#VALUE!</v>
      </c>
      <c r="T3181" t="s">
        <v>26</v>
      </c>
    </row>
    <row r="3182" spans="1:20" x14ac:dyDescent="0.3">
      <c r="A3182" t="s">
        <v>20</v>
      </c>
      <c r="B3182" s="1">
        <v>43642</v>
      </c>
      <c r="C3182">
        <v>13</v>
      </c>
      <c r="D3182" t="s">
        <v>302</v>
      </c>
      <c r="E3182" t="s">
        <v>281</v>
      </c>
      <c r="F3182" t="s">
        <v>192</v>
      </c>
      <c r="G3182">
        <v>76</v>
      </c>
      <c r="H3182">
        <v>84</v>
      </c>
      <c r="I3182">
        <v>76</v>
      </c>
      <c r="J3182" t="s">
        <v>28</v>
      </c>
      <c r="K3182" t="s">
        <v>136</v>
      </c>
      <c r="L3182" t="s">
        <v>28</v>
      </c>
      <c r="M3182" t="s">
        <v>407</v>
      </c>
      <c r="N3182" t="s">
        <v>433</v>
      </c>
      <c r="O3182" t="s">
        <v>353</v>
      </c>
      <c r="P3182" t="s">
        <v>222</v>
      </c>
      <c r="Q3182">
        <v>282</v>
      </c>
      <c r="R3182" t="s">
        <v>198</v>
      </c>
      <c r="S3182" t="s">
        <v>1952</v>
      </c>
      <c r="T3182" t="s">
        <v>26</v>
      </c>
    </row>
    <row r="3183" spans="1:20" x14ac:dyDescent="0.3">
      <c r="A3183" t="s">
        <v>20</v>
      </c>
      <c r="B3183" s="1">
        <v>43642</v>
      </c>
      <c r="C3183">
        <v>12</v>
      </c>
      <c r="D3183" t="s">
        <v>310</v>
      </c>
      <c r="E3183" t="s">
        <v>239</v>
      </c>
      <c r="F3183" t="s">
        <v>156</v>
      </c>
      <c r="G3183">
        <v>83</v>
      </c>
      <c r="H3183">
        <v>91</v>
      </c>
      <c r="I3183">
        <v>82</v>
      </c>
      <c r="J3183" t="s">
        <v>73</v>
      </c>
      <c r="K3183" t="s">
        <v>58</v>
      </c>
      <c r="L3183" t="s">
        <v>65</v>
      </c>
      <c r="M3183" t="s">
        <v>353</v>
      </c>
      <c r="N3183" t="s">
        <v>353</v>
      </c>
      <c r="O3183" t="s">
        <v>330</v>
      </c>
      <c r="P3183" t="s">
        <v>24</v>
      </c>
      <c r="Q3183">
        <v>281</v>
      </c>
      <c r="R3183" t="s">
        <v>145</v>
      </c>
      <c r="S3183" t="s">
        <v>1660</v>
      </c>
      <c r="T3183" t="s">
        <v>26</v>
      </c>
    </row>
    <row r="3184" spans="1:20" x14ac:dyDescent="0.3">
      <c r="A3184" t="s">
        <v>20</v>
      </c>
      <c r="B3184" s="1">
        <v>43642</v>
      </c>
      <c r="C3184">
        <v>10</v>
      </c>
      <c r="D3184" t="s">
        <v>95</v>
      </c>
      <c r="E3184" t="s">
        <v>95</v>
      </c>
      <c r="F3184" t="s">
        <v>136</v>
      </c>
      <c r="G3184">
        <v>94</v>
      </c>
      <c r="H3184">
        <v>94</v>
      </c>
      <c r="I3184">
        <v>94</v>
      </c>
      <c r="J3184" t="s">
        <v>119</v>
      </c>
      <c r="K3184" t="s">
        <v>119</v>
      </c>
      <c r="L3184" t="s">
        <v>81</v>
      </c>
      <c r="M3184" t="s">
        <v>244</v>
      </c>
      <c r="N3184" t="s">
        <v>244</v>
      </c>
      <c r="O3184" t="s">
        <v>193</v>
      </c>
      <c r="P3184" t="s">
        <v>270</v>
      </c>
      <c r="Q3184">
        <v>256</v>
      </c>
      <c r="R3184" t="s">
        <v>268</v>
      </c>
      <c r="S3184" t="s">
        <v>1953</v>
      </c>
      <c r="T3184" t="s">
        <v>26</v>
      </c>
    </row>
    <row r="3185" spans="1:20" x14ac:dyDescent="0.3">
      <c r="A3185" t="s">
        <v>20</v>
      </c>
      <c r="B3185" s="1">
        <v>43642</v>
      </c>
      <c r="C3185">
        <v>11</v>
      </c>
      <c r="D3185" t="s">
        <v>157</v>
      </c>
      <c r="E3185" t="s">
        <v>157</v>
      </c>
      <c r="F3185" t="s">
        <v>58</v>
      </c>
      <c r="G3185">
        <v>91</v>
      </c>
      <c r="H3185">
        <v>94</v>
      </c>
      <c r="I3185">
        <v>91</v>
      </c>
      <c r="J3185" t="s">
        <v>58</v>
      </c>
      <c r="K3185" t="s">
        <v>58</v>
      </c>
      <c r="L3185" t="s">
        <v>119</v>
      </c>
      <c r="M3185" t="s">
        <v>330</v>
      </c>
      <c r="N3185" t="s">
        <v>330</v>
      </c>
      <c r="O3185" t="s">
        <v>244</v>
      </c>
      <c r="P3185" t="s">
        <v>68</v>
      </c>
      <c r="Q3185">
        <v>292</v>
      </c>
      <c r="R3185" t="s">
        <v>207</v>
      </c>
      <c r="S3185" t="s">
        <v>1954</v>
      </c>
      <c r="T3185" t="s">
        <v>26</v>
      </c>
    </row>
    <row r="3186" spans="1:20" x14ac:dyDescent="0.3">
      <c r="A3186" t="s">
        <v>20</v>
      </c>
      <c r="B3186" s="1">
        <v>43642</v>
      </c>
      <c r="C3186">
        <v>17</v>
      </c>
      <c r="D3186" t="s">
        <v>317</v>
      </c>
      <c r="E3186" t="s">
        <v>317</v>
      </c>
      <c r="F3186" t="s">
        <v>208</v>
      </c>
      <c r="G3186">
        <v>62</v>
      </c>
      <c r="H3186">
        <v>67</v>
      </c>
      <c r="I3186">
        <v>61</v>
      </c>
      <c r="J3186" t="s">
        <v>49</v>
      </c>
      <c r="K3186" t="s">
        <v>64</v>
      </c>
      <c r="L3186" t="s">
        <v>377</v>
      </c>
      <c r="M3186" t="s">
        <v>29</v>
      </c>
      <c r="N3186" t="s">
        <v>245</v>
      </c>
      <c r="O3186" t="s">
        <v>29</v>
      </c>
      <c r="P3186" t="s">
        <v>173</v>
      </c>
      <c r="Q3186">
        <v>272</v>
      </c>
      <c r="R3186" t="s">
        <v>354</v>
      </c>
      <c r="S3186" t="s">
        <v>1955</v>
      </c>
      <c r="T3186" t="s">
        <v>26</v>
      </c>
    </row>
    <row r="3187" spans="1:20" x14ac:dyDescent="0.3">
      <c r="A3187" t="s">
        <v>20</v>
      </c>
      <c r="B3187" s="1">
        <v>43642</v>
      </c>
      <c r="C3187">
        <v>18</v>
      </c>
      <c r="D3187" t="s">
        <v>291</v>
      </c>
      <c r="E3187" t="s">
        <v>370</v>
      </c>
      <c r="F3187" t="s">
        <v>201</v>
      </c>
      <c r="G3187">
        <v>60</v>
      </c>
      <c r="H3187">
        <v>62</v>
      </c>
      <c r="I3187">
        <v>58</v>
      </c>
      <c r="J3187" t="s">
        <v>163</v>
      </c>
      <c r="K3187" t="s">
        <v>28</v>
      </c>
      <c r="L3187" t="s">
        <v>37</v>
      </c>
      <c r="M3187" t="s">
        <v>180</v>
      </c>
      <c r="N3187" t="s">
        <v>29</v>
      </c>
      <c r="O3187" t="s">
        <v>180</v>
      </c>
      <c r="P3187" t="s">
        <v>60</v>
      </c>
      <c r="Q3187">
        <v>257</v>
      </c>
      <c r="R3187" t="s">
        <v>207</v>
      </c>
      <c r="S3187" t="s">
        <v>1956</v>
      </c>
      <c r="T3187" t="s">
        <v>26</v>
      </c>
    </row>
    <row r="3188" spans="1:20" x14ac:dyDescent="0.3">
      <c r="A3188" t="s">
        <v>20</v>
      </c>
      <c r="B3188" s="1">
        <v>43643</v>
      </c>
      <c r="C3188">
        <v>17</v>
      </c>
      <c r="D3188" t="s">
        <v>43</v>
      </c>
      <c r="E3188" t="s">
        <v>412</v>
      </c>
      <c r="F3188" t="s">
        <v>258</v>
      </c>
      <c r="G3188">
        <v>59</v>
      </c>
      <c r="H3188">
        <v>66</v>
      </c>
      <c r="I3188">
        <v>59</v>
      </c>
      <c r="J3188" t="s">
        <v>49</v>
      </c>
      <c r="K3188" t="s">
        <v>79</v>
      </c>
      <c r="L3188" t="s">
        <v>49</v>
      </c>
      <c r="M3188" t="s">
        <v>29</v>
      </c>
      <c r="N3188" t="s">
        <v>23</v>
      </c>
      <c r="O3188" t="s">
        <v>29</v>
      </c>
      <c r="P3188" t="s">
        <v>182</v>
      </c>
      <c r="Q3188">
        <v>230</v>
      </c>
      <c r="R3188" t="s">
        <v>102</v>
      </c>
      <c r="S3188" t="s">
        <v>1548</v>
      </c>
      <c r="T3188" t="s">
        <v>26</v>
      </c>
    </row>
    <row r="3189" spans="1:20" x14ac:dyDescent="0.3">
      <c r="A3189" t="s">
        <v>20</v>
      </c>
      <c r="B3189" s="1">
        <v>43643</v>
      </c>
      <c r="C3189">
        <v>3</v>
      </c>
      <c r="D3189" t="s">
        <v>114</v>
      </c>
      <c r="E3189" t="s">
        <v>156</v>
      </c>
      <c r="F3189" t="s">
        <v>114</v>
      </c>
      <c r="G3189">
        <v>89</v>
      </c>
      <c r="H3189">
        <v>89</v>
      </c>
      <c r="I3189">
        <v>87</v>
      </c>
      <c r="J3189" t="s">
        <v>109</v>
      </c>
      <c r="K3189" t="s">
        <v>80</v>
      </c>
      <c r="L3189" t="s">
        <v>109</v>
      </c>
      <c r="M3189" t="s">
        <v>306</v>
      </c>
      <c r="N3189" t="s">
        <v>276</v>
      </c>
      <c r="O3189" t="s">
        <v>312</v>
      </c>
      <c r="P3189" t="s">
        <v>115</v>
      </c>
      <c r="Q3189">
        <v>166</v>
      </c>
      <c r="R3189" t="s">
        <v>24</v>
      </c>
      <c r="S3189" t="e" vm="45">
        <f>_FV(-3,"60")</f>
        <v>#VALUE!</v>
      </c>
      <c r="T3189" t="s">
        <v>26</v>
      </c>
    </row>
    <row r="3190" spans="1:20" x14ac:dyDescent="0.3">
      <c r="A3190" t="s">
        <v>20</v>
      </c>
      <c r="B3190" s="1">
        <v>43643</v>
      </c>
      <c r="C3190">
        <v>2</v>
      </c>
      <c r="D3190" t="s">
        <v>156</v>
      </c>
      <c r="E3190" t="s">
        <v>233</v>
      </c>
      <c r="F3190" t="s">
        <v>156</v>
      </c>
      <c r="G3190">
        <v>87</v>
      </c>
      <c r="H3190">
        <v>87</v>
      </c>
      <c r="I3190">
        <v>86</v>
      </c>
      <c r="J3190" t="s">
        <v>109</v>
      </c>
      <c r="K3190" t="s">
        <v>80</v>
      </c>
      <c r="L3190" t="s">
        <v>109</v>
      </c>
      <c r="M3190" t="s">
        <v>276</v>
      </c>
      <c r="N3190" t="s">
        <v>276</v>
      </c>
      <c r="O3190" t="s">
        <v>245</v>
      </c>
      <c r="P3190" t="s">
        <v>105</v>
      </c>
      <c r="Q3190">
        <v>170</v>
      </c>
      <c r="R3190" t="s">
        <v>116</v>
      </c>
      <c r="S3190" t="e" vm="45">
        <f>_FV(-3,"60")</f>
        <v>#VALUE!</v>
      </c>
      <c r="T3190" t="s">
        <v>26</v>
      </c>
    </row>
    <row r="3191" spans="1:20" x14ac:dyDescent="0.3">
      <c r="A3191" t="s">
        <v>20</v>
      </c>
      <c r="B3191" s="1">
        <v>43643</v>
      </c>
      <c r="C3191">
        <v>23</v>
      </c>
      <c r="D3191" t="s">
        <v>206</v>
      </c>
      <c r="E3191" t="s">
        <v>186</v>
      </c>
      <c r="F3191" t="s">
        <v>229</v>
      </c>
      <c r="G3191">
        <v>80</v>
      </c>
      <c r="H3191">
        <v>80</v>
      </c>
      <c r="I3191">
        <v>75</v>
      </c>
      <c r="J3191" t="s">
        <v>136</v>
      </c>
      <c r="K3191" t="s">
        <v>136</v>
      </c>
      <c r="L3191" t="s">
        <v>119</v>
      </c>
      <c r="M3191" t="s">
        <v>209</v>
      </c>
      <c r="N3191" t="s">
        <v>209</v>
      </c>
      <c r="O3191" t="s">
        <v>227</v>
      </c>
      <c r="P3191" t="s">
        <v>173</v>
      </c>
      <c r="Q3191">
        <v>189</v>
      </c>
      <c r="R3191" t="s">
        <v>125</v>
      </c>
      <c r="S3191" t="e" vm="45">
        <f>_FV(-3,"60")</f>
        <v>#VALUE!</v>
      </c>
      <c r="T3191" t="s">
        <v>26</v>
      </c>
    </row>
    <row r="3192" spans="1:20" x14ac:dyDescent="0.3">
      <c r="A3192" t="s">
        <v>20</v>
      </c>
      <c r="B3192" s="1">
        <v>43643</v>
      </c>
      <c r="C3192">
        <v>19</v>
      </c>
      <c r="D3192" t="s">
        <v>412</v>
      </c>
      <c r="E3192" t="s">
        <v>33</v>
      </c>
      <c r="F3192" t="s">
        <v>43</v>
      </c>
      <c r="G3192">
        <v>59</v>
      </c>
      <c r="H3192">
        <v>59</v>
      </c>
      <c r="I3192">
        <v>52</v>
      </c>
      <c r="J3192" t="s">
        <v>89</v>
      </c>
      <c r="K3192" t="s">
        <v>89</v>
      </c>
      <c r="L3192" t="s">
        <v>577</v>
      </c>
      <c r="M3192" t="s">
        <v>66</v>
      </c>
      <c r="N3192" t="s">
        <v>227</v>
      </c>
      <c r="O3192" t="s">
        <v>66</v>
      </c>
      <c r="P3192" t="s">
        <v>182</v>
      </c>
      <c r="Q3192">
        <v>209</v>
      </c>
      <c r="R3192" t="s">
        <v>339</v>
      </c>
      <c r="S3192" t="s">
        <v>1957</v>
      </c>
      <c r="T3192" t="s">
        <v>26</v>
      </c>
    </row>
    <row r="3193" spans="1:20" x14ac:dyDescent="0.3">
      <c r="A3193" t="s">
        <v>20</v>
      </c>
      <c r="B3193" s="1">
        <v>43643</v>
      </c>
      <c r="C3193">
        <v>20</v>
      </c>
      <c r="D3193" t="s">
        <v>47</v>
      </c>
      <c r="E3193" t="s">
        <v>412</v>
      </c>
      <c r="F3193" t="s">
        <v>47</v>
      </c>
      <c r="G3193">
        <v>60</v>
      </c>
      <c r="H3193">
        <v>61</v>
      </c>
      <c r="I3193">
        <v>57</v>
      </c>
      <c r="J3193" t="s">
        <v>216</v>
      </c>
      <c r="K3193" t="s">
        <v>100</v>
      </c>
      <c r="L3193" t="s">
        <v>37</v>
      </c>
      <c r="M3193" t="s">
        <v>232</v>
      </c>
      <c r="N3193" t="s">
        <v>132</v>
      </c>
      <c r="O3193" t="s">
        <v>130</v>
      </c>
      <c r="P3193" t="s">
        <v>147</v>
      </c>
      <c r="Q3193">
        <v>206</v>
      </c>
      <c r="R3193" t="s">
        <v>164</v>
      </c>
      <c r="S3193" t="s">
        <v>619</v>
      </c>
      <c r="T3193" t="s">
        <v>26</v>
      </c>
    </row>
    <row r="3194" spans="1:20" x14ac:dyDescent="0.3">
      <c r="A3194" t="s">
        <v>20</v>
      </c>
      <c r="B3194" s="1">
        <v>43643</v>
      </c>
      <c r="C3194">
        <v>1</v>
      </c>
      <c r="D3194" t="s">
        <v>233</v>
      </c>
      <c r="E3194" t="s">
        <v>228</v>
      </c>
      <c r="F3194" t="s">
        <v>233</v>
      </c>
      <c r="G3194">
        <v>86</v>
      </c>
      <c r="H3194">
        <v>86</v>
      </c>
      <c r="I3194">
        <v>78</v>
      </c>
      <c r="J3194" t="s">
        <v>80</v>
      </c>
      <c r="K3194" t="s">
        <v>63</v>
      </c>
      <c r="L3194" t="s">
        <v>81</v>
      </c>
      <c r="M3194" t="s">
        <v>245</v>
      </c>
      <c r="N3194" t="s">
        <v>245</v>
      </c>
      <c r="O3194" t="s">
        <v>193</v>
      </c>
      <c r="P3194" t="s">
        <v>138</v>
      </c>
      <c r="Q3194">
        <v>176</v>
      </c>
      <c r="R3194" t="s">
        <v>30</v>
      </c>
      <c r="S3194" t="e" vm="45">
        <f>_FV(-3,"60")</f>
        <v>#VALUE!</v>
      </c>
      <c r="T3194" t="s">
        <v>26</v>
      </c>
    </row>
    <row r="3195" spans="1:20" x14ac:dyDescent="0.3">
      <c r="A3195" t="s">
        <v>20</v>
      </c>
      <c r="B3195" s="1">
        <v>43643</v>
      </c>
      <c r="C3195">
        <v>22</v>
      </c>
      <c r="D3195" t="s">
        <v>186</v>
      </c>
      <c r="E3195" t="s">
        <v>243</v>
      </c>
      <c r="F3195" t="s">
        <v>186</v>
      </c>
      <c r="G3195">
        <v>75</v>
      </c>
      <c r="H3195">
        <v>75</v>
      </c>
      <c r="I3195">
        <v>70</v>
      </c>
      <c r="J3195" t="s">
        <v>119</v>
      </c>
      <c r="K3195" t="s">
        <v>65</v>
      </c>
      <c r="L3195" t="s">
        <v>81</v>
      </c>
      <c r="M3195" t="s">
        <v>227</v>
      </c>
      <c r="N3195" t="s">
        <v>227</v>
      </c>
      <c r="O3195" t="s">
        <v>231</v>
      </c>
      <c r="P3195" t="s">
        <v>128</v>
      </c>
      <c r="Q3195">
        <v>189</v>
      </c>
      <c r="R3195" t="s">
        <v>230</v>
      </c>
      <c r="S3195" t="s">
        <v>1958</v>
      </c>
      <c r="T3195" t="s">
        <v>26</v>
      </c>
    </row>
    <row r="3196" spans="1:20" x14ac:dyDescent="0.3">
      <c r="A3196" t="s">
        <v>20</v>
      </c>
      <c r="B3196" s="1">
        <v>43643</v>
      </c>
      <c r="C3196">
        <v>0</v>
      </c>
      <c r="D3196" t="s">
        <v>228</v>
      </c>
      <c r="E3196" t="s">
        <v>285</v>
      </c>
      <c r="F3196" t="s">
        <v>239</v>
      </c>
      <c r="G3196">
        <v>78</v>
      </c>
      <c r="H3196">
        <v>80</v>
      </c>
      <c r="I3196">
        <v>78</v>
      </c>
      <c r="J3196" t="s">
        <v>81</v>
      </c>
      <c r="K3196" t="s">
        <v>64</v>
      </c>
      <c r="L3196" t="s">
        <v>81</v>
      </c>
      <c r="M3196" t="s">
        <v>193</v>
      </c>
      <c r="N3196" t="s">
        <v>193</v>
      </c>
      <c r="O3196" t="s">
        <v>142</v>
      </c>
      <c r="P3196" t="s">
        <v>77</v>
      </c>
      <c r="Q3196">
        <v>183</v>
      </c>
      <c r="R3196" t="s">
        <v>147</v>
      </c>
      <c r="S3196" t="e" vm="45">
        <f>_FV(-3,"60")</f>
        <v>#VALUE!</v>
      </c>
      <c r="T3196" t="s">
        <v>26</v>
      </c>
    </row>
    <row r="3197" spans="1:20" x14ac:dyDescent="0.3">
      <c r="A3197" t="s">
        <v>20</v>
      </c>
      <c r="B3197" s="1">
        <v>43643</v>
      </c>
      <c r="C3197">
        <v>21</v>
      </c>
      <c r="D3197" t="s">
        <v>243</v>
      </c>
      <c r="E3197" t="s">
        <v>47</v>
      </c>
      <c r="F3197" t="s">
        <v>243</v>
      </c>
      <c r="G3197">
        <v>70</v>
      </c>
      <c r="H3197">
        <v>70</v>
      </c>
      <c r="I3197">
        <v>58</v>
      </c>
      <c r="J3197" t="s">
        <v>119</v>
      </c>
      <c r="K3197" t="s">
        <v>73</v>
      </c>
      <c r="L3197" t="s">
        <v>37</v>
      </c>
      <c r="M3197" t="s">
        <v>231</v>
      </c>
      <c r="N3197" t="s">
        <v>231</v>
      </c>
      <c r="O3197" t="s">
        <v>130</v>
      </c>
      <c r="P3197" t="s">
        <v>24</v>
      </c>
      <c r="Q3197">
        <v>189</v>
      </c>
      <c r="R3197" t="s">
        <v>584</v>
      </c>
      <c r="S3197" t="s">
        <v>1959</v>
      </c>
      <c r="T3197" t="s">
        <v>26</v>
      </c>
    </row>
    <row r="3198" spans="1:20" x14ac:dyDescent="0.3">
      <c r="A3198" t="s">
        <v>20</v>
      </c>
      <c r="B3198" s="1">
        <v>43643</v>
      </c>
      <c r="C3198">
        <v>4</v>
      </c>
      <c r="D3198" t="s">
        <v>72</v>
      </c>
      <c r="E3198" t="s">
        <v>114</v>
      </c>
      <c r="F3198" t="s">
        <v>72</v>
      </c>
      <c r="G3198">
        <v>90</v>
      </c>
      <c r="H3198">
        <v>90</v>
      </c>
      <c r="I3198">
        <v>89</v>
      </c>
      <c r="J3198" t="s">
        <v>80</v>
      </c>
      <c r="K3198" t="s">
        <v>80</v>
      </c>
      <c r="L3198" t="s">
        <v>109</v>
      </c>
      <c r="M3198" t="s">
        <v>245</v>
      </c>
      <c r="N3198" t="s">
        <v>306</v>
      </c>
      <c r="O3198" t="s">
        <v>245</v>
      </c>
      <c r="P3198" t="s">
        <v>67</v>
      </c>
      <c r="Q3198">
        <v>159</v>
      </c>
      <c r="R3198" t="s">
        <v>24</v>
      </c>
      <c r="S3198" t="e" vm="45">
        <f>_FV(-3,"60")</f>
        <v>#VALUE!</v>
      </c>
      <c r="T3198" t="s">
        <v>26</v>
      </c>
    </row>
    <row r="3199" spans="1:20" x14ac:dyDescent="0.3">
      <c r="A3199" t="s">
        <v>20</v>
      </c>
      <c r="B3199" s="1">
        <v>43643</v>
      </c>
      <c r="C3199">
        <v>7</v>
      </c>
      <c r="D3199" t="s">
        <v>95</v>
      </c>
      <c r="E3199" t="s">
        <v>71</v>
      </c>
      <c r="F3199" t="s">
        <v>95</v>
      </c>
      <c r="G3199">
        <v>93</v>
      </c>
      <c r="H3199">
        <v>93</v>
      </c>
      <c r="I3199">
        <v>92</v>
      </c>
      <c r="J3199" t="s">
        <v>64</v>
      </c>
      <c r="K3199" t="s">
        <v>109</v>
      </c>
      <c r="L3199" t="s">
        <v>64</v>
      </c>
      <c r="M3199" t="s">
        <v>122</v>
      </c>
      <c r="N3199" t="s">
        <v>122</v>
      </c>
      <c r="O3199" t="s">
        <v>90</v>
      </c>
      <c r="P3199" t="s">
        <v>70</v>
      </c>
      <c r="Q3199">
        <v>84</v>
      </c>
      <c r="R3199" t="s">
        <v>60</v>
      </c>
      <c r="S3199" t="e" vm="80">
        <f>_FV(-3,"59")</f>
        <v>#VALUE!</v>
      </c>
      <c r="T3199" t="s">
        <v>26</v>
      </c>
    </row>
    <row r="3200" spans="1:20" x14ac:dyDescent="0.3">
      <c r="A3200" t="s">
        <v>20</v>
      </c>
      <c r="B3200" s="1">
        <v>43643</v>
      </c>
      <c r="C3200">
        <v>15</v>
      </c>
      <c r="D3200" t="s">
        <v>392</v>
      </c>
      <c r="E3200" t="s">
        <v>47</v>
      </c>
      <c r="F3200" t="s">
        <v>200</v>
      </c>
      <c r="G3200">
        <v>67</v>
      </c>
      <c r="H3200">
        <v>69</v>
      </c>
      <c r="I3200">
        <v>64</v>
      </c>
      <c r="J3200" t="s">
        <v>80</v>
      </c>
      <c r="K3200" t="s">
        <v>87</v>
      </c>
      <c r="L3200" t="s">
        <v>36</v>
      </c>
      <c r="M3200" t="s">
        <v>308</v>
      </c>
      <c r="N3200" t="s">
        <v>282</v>
      </c>
      <c r="O3200" t="s">
        <v>308</v>
      </c>
      <c r="P3200" t="s">
        <v>147</v>
      </c>
      <c r="Q3200">
        <v>217</v>
      </c>
      <c r="R3200" t="s">
        <v>419</v>
      </c>
      <c r="S3200" t="s">
        <v>1960</v>
      </c>
      <c r="T3200" t="s">
        <v>26</v>
      </c>
    </row>
    <row r="3201" spans="1:20" x14ac:dyDescent="0.3">
      <c r="A3201" t="s">
        <v>20</v>
      </c>
      <c r="B3201" s="1">
        <v>43643</v>
      </c>
      <c r="C3201">
        <v>16</v>
      </c>
      <c r="D3201" t="s">
        <v>392</v>
      </c>
      <c r="E3201" t="s">
        <v>291</v>
      </c>
      <c r="F3201" t="s">
        <v>21</v>
      </c>
      <c r="G3201">
        <v>66</v>
      </c>
      <c r="H3201">
        <v>69</v>
      </c>
      <c r="I3201">
        <v>64</v>
      </c>
      <c r="J3201" t="s">
        <v>73</v>
      </c>
      <c r="K3201" t="s">
        <v>95</v>
      </c>
      <c r="L3201" t="s">
        <v>81</v>
      </c>
      <c r="M3201" t="s">
        <v>23</v>
      </c>
      <c r="N3201" t="s">
        <v>308</v>
      </c>
      <c r="O3201" t="s">
        <v>23</v>
      </c>
      <c r="P3201" t="s">
        <v>54</v>
      </c>
      <c r="Q3201">
        <v>216</v>
      </c>
      <c r="R3201" t="s">
        <v>55</v>
      </c>
      <c r="S3201" t="s">
        <v>1961</v>
      </c>
      <c r="T3201" t="s">
        <v>26</v>
      </c>
    </row>
    <row r="3202" spans="1:20" x14ac:dyDescent="0.3">
      <c r="A3202" t="s">
        <v>20</v>
      </c>
      <c r="B3202" s="1">
        <v>43643</v>
      </c>
      <c r="C3202">
        <v>6</v>
      </c>
      <c r="D3202" t="s">
        <v>71</v>
      </c>
      <c r="E3202" t="s">
        <v>72</v>
      </c>
      <c r="F3202" t="s">
        <v>71</v>
      </c>
      <c r="G3202">
        <v>92</v>
      </c>
      <c r="H3202">
        <v>92</v>
      </c>
      <c r="I3202">
        <v>91</v>
      </c>
      <c r="J3202" t="s">
        <v>109</v>
      </c>
      <c r="K3202" t="s">
        <v>80</v>
      </c>
      <c r="L3202" t="s">
        <v>109</v>
      </c>
      <c r="M3202" t="s">
        <v>122</v>
      </c>
      <c r="N3202" t="s">
        <v>188</v>
      </c>
      <c r="O3202" t="s">
        <v>90</v>
      </c>
      <c r="P3202" t="s">
        <v>133</v>
      </c>
      <c r="Q3202">
        <v>119</v>
      </c>
      <c r="R3202" t="s">
        <v>128</v>
      </c>
      <c r="S3202" t="e" vm="12">
        <f>_FV(-3,"57")</f>
        <v>#VALUE!</v>
      </c>
      <c r="T3202" t="s">
        <v>26</v>
      </c>
    </row>
    <row r="3203" spans="1:20" x14ac:dyDescent="0.3">
      <c r="A3203" t="s">
        <v>20</v>
      </c>
      <c r="B3203" s="1">
        <v>43643</v>
      </c>
      <c r="C3203">
        <v>5</v>
      </c>
      <c r="D3203" t="s">
        <v>72</v>
      </c>
      <c r="E3203" t="s">
        <v>114</v>
      </c>
      <c r="F3203" t="s">
        <v>72</v>
      </c>
      <c r="G3203">
        <v>91</v>
      </c>
      <c r="H3203">
        <v>91</v>
      </c>
      <c r="I3203">
        <v>90</v>
      </c>
      <c r="J3203" t="s">
        <v>80</v>
      </c>
      <c r="K3203" t="s">
        <v>87</v>
      </c>
      <c r="L3203" t="s">
        <v>80</v>
      </c>
      <c r="M3203" t="s">
        <v>188</v>
      </c>
      <c r="N3203" t="s">
        <v>245</v>
      </c>
      <c r="O3203" t="s">
        <v>188</v>
      </c>
      <c r="P3203" t="s">
        <v>67</v>
      </c>
      <c r="Q3203">
        <v>154</v>
      </c>
      <c r="R3203" t="s">
        <v>128</v>
      </c>
      <c r="S3203" t="e" vm="90">
        <f>_FV(-3,"13")</f>
        <v>#VALUE!</v>
      </c>
      <c r="T3203" t="s">
        <v>26</v>
      </c>
    </row>
    <row r="3204" spans="1:20" x14ac:dyDescent="0.3">
      <c r="A3204" t="s">
        <v>20</v>
      </c>
      <c r="B3204" s="1">
        <v>43643</v>
      </c>
      <c r="C3204">
        <v>14</v>
      </c>
      <c r="D3204" t="s">
        <v>342</v>
      </c>
      <c r="E3204" t="s">
        <v>21</v>
      </c>
      <c r="F3204" t="s">
        <v>215</v>
      </c>
      <c r="G3204">
        <v>65</v>
      </c>
      <c r="H3204">
        <v>76</v>
      </c>
      <c r="I3204">
        <v>64</v>
      </c>
      <c r="J3204" t="s">
        <v>89</v>
      </c>
      <c r="K3204" t="s">
        <v>148</v>
      </c>
      <c r="L3204" t="s">
        <v>345</v>
      </c>
      <c r="M3204" t="s">
        <v>282</v>
      </c>
      <c r="N3204" t="s">
        <v>357</v>
      </c>
      <c r="O3204" t="s">
        <v>282</v>
      </c>
      <c r="P3204" t="s">
        <v>271</v>
      </c>
      <c r="Q3204">
        <v>207</v>
      </c>
      <c r="R3204" t="s">
        <v>428</v>
      </c>
      <c r="S3204" t="s">
        <v>1962</v>
      </c>
      <c r="T3204" t="s">
        <v>26</v>
      </c>
    </row>
    <row r="3205" spans="1:20" x14ac:dyDescent="0.3">
      <c r="A3205" t="s">
        <v>20</v>
      </c>
      <c r="B3205" s="1">
        <v>43643</v>
      </c>
      <c r="C3205">
        <v>9</v>
      </c>
      <c r="D3205" t="s">
        <v>22</v>
      </c>
      <c r="E3205" t="s">
        <v>58</v>
      </c>
      <c r="F3205" t="s">
        <v>136</v>
      </c>
      <c r="G3205">
        <v>94</v>
      </c>
      <c r="H3205">
        <v>94</v>
      </c>
      <c r="I3205">
        <v>94</v>
      </c>
      <c r="J3205" t="s">
        <v>81</v>
      </c>
      <c r="K3205" t="s">
        <v>64</v>
      </c>
      <c r="L3205" t="s">
        <v>99</v>
      </c>
      <c r="M3205" t="s">
        <v>244</v>
      </c>
      <c r="N3205" t="s">
        <v>315</v>
      </c>
      <c r="O3205" t="s">
        <v>141</v>
      </c>
      <c r="P3205" t="s">
        <v>70</v>
      </c>
      <c r="Q3205">
        <v>116</v>
      </c>
      <c r="R3205" t="s">
        <v>60</v>
      </c>
      <c r="S3205" t="e" vm="28">
        <f>_FV(-3,"52")</f>
        <v>#VALUE!</v>
      </c>
      <c r="T3205" t="s">
        <v>26</v>
      </c>
    </row>
    <row r="3206" spans="1:20" x14ac:dyDescent="0.3">
      <c r="A3206" t="s">
        <v>20</v>
      </c>
      <c r="B3206" s="1">
        <v>43643</v>
      </c>
      <c r="C3206">
        <v>8</v>
      </c>
      <c r="D3206" t="s">
        <v>79</v>
      </c>
      <c r="E3206" t="s">
        <v>95</v>
      </c>
      <c r="F3206" t="s">
        <v>79</v>
      </c>
      <c r="G3206">
        <v>94</v>
      </c>
      <c r="H3206">
        <v>94</v>
      </c>
      <c r="I3206">
        <v>93</v>
      </c>
      <c r="J3206" t="s">
        <v>28</v>
      </c>
      <c r="K3206" t="s">
        <v>64</v>
      </c>
      <c r="L3206" t="s">
        <v>81</v>
      </c>
      <c r="M3206" t="s">
        <v>141</v>
      </c>
      <c r="N3206" t="s">
        <v>328</v>
      </c>
      <c r="O3206" t="s">
        <v>122</v>
      </c>
      <c r="P3206" t="s">
        <v>111</v>
      </c>
      <c r="Q3206">
        <v>129</v>
      </c>
      <c r="R3206" t="s">
        <v>60</v>
      </c>
      <c r="S3206" t="e" vm="33">
        <f>_FV(-3,"50")</f>
        <v>#VALUE!</v>
      </c>
      <c r="T3206" t="s">
        <v>26</v>
      </c>
    </row>
    <row r="3207" spans="1:20" x14ac:dyDescent="0.3">
      <c r="A3207" t="s">
        <v>20</v>
      </c>
      <c r="B3207" s="1">
        <v>43643</v>
      </c>
      <c r="C3207">
        <v>13</v>
      </c>
      <c r="D3207" t="s">
        <v>208</v>
      </c>
      <c r="E3207" t="s">
        <v>208</v>
      </c>
      <c r="F3207" t="s">
        <v>385</v>
      </c>
      <c r="G3207">
        <v>73</v>
      </c>
      <c r="H3207">
        <v>79</v>
      </c>
      <c r="I3207">
        <v>73</v>
      </c>
      <c r="J3207" t="s">
        <v>95</v>
      </c>
      <c r="K3207" t="s">
        <v>148</v>
      </c>
      <c r="L3207" t="s">
        <v>80</v>
      </c>
      <c r="M3207" t="s">
        <v>283</v>
      </c>
      <c r="N3207" t="s">
        <v>357</v>
      </c>
      <c r="O3207" t="s">
        <v>273</v>
      </c>
      <c r="P3207" t="s">
        <v>112</v>
      </c>
      <c r="Q3207">
        <v>213</v>
      </c>
      <c r="R3207" t="s">
        <v>234</v>
      </c>
      <c r="S3207" t="s">
        <v>1775</v>
      </c>
      <c r="T3207" t="s">
        <v>26</v>
      </c>
    </row>
    <row r="3208" spans="1:20" x14ac:dyDescent="0.3">
      <c r="A3208" t="s">
        <v>20</v>
      </c>
      <c r="B3208" s="1">
        <v>43643</v>
      </c>
      <c r="C3208">
        <v>10</v>
      </c>
      <c r="D3208" t="s">
        <v>79</v>
      </c>
      <c r="E3208" t="s">
        <v>79</v>
      </c>
      <c r="F3208" t="s">
        <v>136</v>
      </c>
      <c r="G3208">
        <v>94</v>
      </c>
      <c r="H3208">
        <v>94</v>
      </c>
      <c r="I3208">
        <v>94</v>
      </c>
      <c r="J3208" t="s">
        <v>28</v>
      </c>
      <c r="K3208" t="s">
        <v>28</v>
      </c>
      <c r="L3208" t="s">
        <v>81</v>
      </c>
      <c r="M3208" t="s">
        <v>245</v>
      </c>
      <c r="N3208" t="s">
        <v>245</v>
      </c>
      <c r="O3208" t="s">
        <v>244</v>
      </c>
      <c r="P3208" t="s">
        <v>178</v>
      </c>
      <c r="Q3208">
        <v>130</v>
      </c>
      <c r="R3208" t="s">
        <v>60</v>
      </c>
      <c r="S3208" t="s">
        <v>1963</v>
      </c>
      <c r="T3208" t="s">
        <v>26</v>
      </c>
    </row>
    <row r="3209" spans="1:20" x14ac:dyDescent="0.3">
      <c r="A3209" t="s">
        <v>20</v>
      </c>
      <c r="B3209" s="1">
        <v>43643</v>
      </c>
      <c r="C3209">
        <v>12</v>
      </c>
      <c r="D3209" t="s">
        <v>204</v>
      </c>
      <c r="E3209" t="s">
        <v>204</v>
      </c>
      <c r="F3209" t="s">
        <v>239</v>
      </c>
      <c r="G3209">
        <v>77</v>
      </c>
      <c r="H3209">
        <v>89</v>
      </c>
      <c r="I3209">
        <v>77</v>
      </c>
      <c r="J3209" t="s">
        <v>79</v>
      </c>
      <c r="K3209" t="s">
        <v>71</v>
      </c>
      <c r="L3209" t="s">
        <v>136</v>
      </c>
      <c r="M3209" t="s">
        <v>273</v>
      </c>
      <c r="N3209" t="s">
        <v>308</v>
      </c>
      <c r="O3209" t="s">
        <v>276</v>
      </c>
      <c r="P3209" t="s">
        <v>86</v>
      </c>
      <c r="Q3209">
        <v>194</v>
      </c>
      <c r="R3209" t="s">
        <v>403</v>
      </c>
      <c r="S3209" t="s">
        <v>848</v>
      </c>
      <c r="T3209" t="s">
        <v>26</v>
      </c>
    </row>
    <row r="3210" spans="1:20" x14ac:dyDescent="0.3">
      <c r="A3210" t="s">
        <v>20</v>
      </c>
      <c r="B3210" s="1">
        <v>43643</v>
      </c>
      <c r="C3210">
        <v>11</v>
      </c>
      <c r="D3210" t="s">
        <v>239</v>
      </c>
      <c r="E3210" t="s">
        <v>239</v>
      </c>
      <c r="F3210" t="s">
        <v>79</v>
      </c>
      <c r="G3210">
        <v>89</v>
      </c>
      <c r="H3210">
        <v>94</v>
      </c>
      <c r="I3210">
        <v>89</v>
      </c>
      <c r="J3210" t="s">
        <v>121</v>
      </c>
      <c r="K3210" t="s">
        <v>135</v>
      </c>
      <c r="L3210" t="s">
        <v>64</v>
      </c>
      <c r="M3210" t="s">
        <v>276</v>
      </c>
      <c r="N3210" t="s">
        <v>276</v>
      </c>
      <c r="O3210" t="s">
        <v>245</v>
      </c>
      <c r="P3210" t="s">
        <v>115</v>
      </c>
      <c r="Q3210">
        <v>173</v>
      </c>
      <c r="R3210" t="s">
        <v>86</v>
      </c>
      <c r="S3210" t="s">
        <v>1964</v>
      </c>
      <c r="T3210" t="s">
        <v>26</v>
      </c>
    </row>
    <row r="3211" spans="1:20" x14ac:dyDescent="0.3">
      <c r="A3211" t="s">
        <v>20</v>
      </c>
      <c r="B3211" s="1">
        <v>43643</v>
      </c>
      <c r="C3211">
        <v>18</v>
      </c>
      <c r="D3211" t="s">
        <v>415</v>
      </c>
      <c r="E3211" t="s">
        <v>1362</v>
      </c>
      <c r="F3211" t="s">
        <v>370</v>
      </c>
      <c r="G3211">
        <v>57</v>
      </c>
      <c r="H3211">
        <v>63</v>
      </c>
      <c r="I3211">
        <v>57</v>
      </c>
      <c r="J3211" t="s">
        <v>35</v>
      </c>
      <c r="K3211" t="s">
        <v>63</v>
      </c>
      <c r="L3211" t="s">
        <v>35</v>
      </c>
      <c r="M3211" t="s">
        <v>227</v>
      </c>
      <c r="N3211" t="s">
        <v>29</v>
      </c>
      <c r="O3211" t="s">
        <v>231</v>
      </c>
      <c r="P3211" t="s">
        <v>147</v>
      </c>
      <c r="Q3211">
        <v>210</v>
      </c>
      <c r="R3211" t="s">
        <v>248</v>
      </c>
      <c r="S3211" t="s">
        <v>1965</v>
      </c>
      <c r="T3211" t="s">
        <v>26</v>
      </c>
    </row>
    <row r="3212" spans="1:20" x14ac:dyDescent="0.3">
      <c r="A3212" t="s">
        <v>20</v>
      </c>
      <c r="B3212" s="1">
        <v>43644</v>
      </c>
      <c r="C3212">
        <v>22</v>
      </c>
      <c r="D3212" t="s">
        <v>281</v>
      </c>
      <c r="E3212" t="s">
        <v>247</v>
      </c>
      <c r="F3212" t="s">
        <v>281</v>
      </c>
      <c r="G3212">
        <v>78</v>
      </c>
      <c r="H3212">
        <v>78</v>
      </c>
      <c r="I3212">
        <v>73</v>
      </c>
      <c r="J3212" t="s">
        <v>136</v>
      </c>
      <c r="K3212" t="s">
        <v>136</v>
      </c>
      <c r="L3212" t="s">
        <v>80</v>
      </c>
      <c r="M3212" t="s">
        <v>180</v>
      </c>
      <c r="N3212" t="s">
        <v>231</v>
      </c>
      <c r="O3212" t="s">
        <v>130</v>
      </c>
      <c r="P3212" t="s">
        <v>138</v>
      </c>
      <c r="Q3212">
        <v>171</v>
      </c>
      <c r="R3212" t="s">
        <v>30</v>
      </c>
      <c r="S3212" t="s">
        <v>1966</v>
      </c>
      <c r="T3212" t="s">
        <v>26</v>
      </c>
    </row>
    <row r="3213" spans="1:20" x14ac:dyDescent="0.3">
      <c r="A3213" t="s">
        <v>20</v>
      </c>
      <c r="B3213" s="1">
        <v>43644</v>
      </c>
      <c r="C3213">
        <v>0</v>
      </c>
      <c r="D3213" t="s">
        <v>285</v>
      </c>
      <c r="E3213" t="s">
        <v>256</v>
      </c>
      <c r="F3213" t="s">
        <v>285</v>
      </c>
      <c r="G3213">
        <v>81</v>
      </c>
      <c r="H3213">
        <v>81</v>
      </c>
      <c r="I3213">
        <v>78</v>
      </c>
      <c r="J3213" t="s">
        <v>63</v>
      </c>
      <c r="K3213" t="s">
        <v>22</v>
      </c>
      <c r="L3213" t="s">
        <v>63</v>
      </c>
      <c r="M3213" t="s">
        <v>91</v>
      </c>
      <c r="N3213" t="s">
        <v>91</v>
      </c>
      <c r="O3213" t="s">
        <v>209</v>
      </c>
      <c r="P3213" t="s">
        <v>176</v>
      </c>
      <c r="Q3213">
        <v>174</v>
      </c>
      <c r="R3213" t="s">
        <v>212</v>
      </c>
      <c r="S3213" t="e" vm="45">
        <f>_FV(-3,"60")</f>
        <v>#VALUE!</v>
      </c>
      <c r="T3213" t="s">
        <v>26</v>
      </c>
    </row>
    <row r="3214" spans="1:20" x14ac:dyDescent="0.3">
      <c r="A3214" t="s">
        <v>20</v>
      </c>
      <c r="B3214" s="1">
        <v>43644</v>
      </c>
      <c r="C3214">
        <v>17</v>
      </c>
      <c r="D3214" t="s">
        <v>415</v>
      </c>
      <c r="E3214" t="s">
        <v>412</v>
      </c>
      <c r="F3214" t="s">
        <v>317</v>
      </c>
      <c r="G3214">
        <v>58</v>
      </c>
      <c r="H3214">
        <v>66</v>
      </c>
      <c r="I3214">
        <v>57</v>
      </c>
      <c r="J3214" t="s">
        <v>345</v>
      </c>
      <c r="K3214" t="s">
        <v>79</v>
      </c>
      <c r="L3214" t="s">
        <v>377</v>
      </c>
      <c r="M3214" t="s">
        <v>180</v>
      </c>
      <c r="N3214" t="s">
        <v>209</v>
      </c>
      <c r="O3214" t="s">
        <v>180</v>
      </c>
      <c r="P3214" t="s">
        <v>127</v>
      </c>
      <c r="Q3214">
        <v>235</v>
      </c>
      <c r="R3214" t="s">
        <v>428</v>
      </c>
      <c r="S3214" t="s">
        <v>1967</v>
      </c>
      <c r="T3214" t="s">
        <v>26</v>
      </c>
    </row>
    <row r="3215" spans="1:20" x14ac:dyDescent="0.3">
      <c r="A3215" t="s">
        <v>20</v>
      </c>
      <c r="B3215" s="1">
        <v>43644</v>
      </c>
      <c r="C3215">
        <v>21</v>
      </c>
      <c r="D3215" t="s">
        <v>247</v>
      </c>
      <c r="E3215" t="s">
        <v>47</v>
      </c>
      <c r="F3215" t="s">
        <v>247</v>
      </c>
      <c r="G3215">
        <v>73</v>
      </c>
      <c r="H3215">
        <v>73</v>
      </c>
      <c r="I3215">
        <v>62</v>
      </c>
      <c r="J3215" t="s">
        <v>87</v>
      </c>
      <c r="K3215" t="s">
        <v>87</v>
      </c>
      <c r="L3215" t="s">
        <v>36</v>
      </c>
      <c r="M3215" t="s">
        <v>130</v>
      </c>
      <c r="N3215" t="s">
        <v>130</v>
      </c>
      <c r="O3215" t="s">
        <v>52</v>
      </c>
      <c r="P3215" t="s">
        <v>124</v>
      </c>
      <c r="Q3215">
        <v>161</v>
      </c>
      <c r="R3215" t="s">
        <v>160</v>
      </c>
      <c r="S3215" t="s">
        <v>1968</v>
      </c>
      <c r="T3215" t="s">
        <v>26</v>
      </c>
    </row>
    <row r="3216" spans="1:20" x14ac:dyDescent="0.3">
      <c r="A3216" t="s">
        <v>20</v>
      </c>
      <c r="B3216" s="1">
        <v>43644</v>
      </c>
      <c r="C3216">
        <v>20</v>
      </c>
      <c r="D3216" t="s">
        <v>258</v>
      </c>
      <c r="E3216" t="s">
        <v>251</v>
      </c>
      <c r="F3216" t="s">
        <v>258</v>
      </c>
      <c r="G3216">
        <v>63</v>
      </c>
      <c r="H3216">
        <v>63</v>
      </c>
      <c r="I3216">
        <v>60</v>
      </c>
      <c r="J3216" t="s">
        <v>36</v>
      </c>
      <c r="K3216" t="s">
        <v>99</v>
      </c>
      <c r="L3216" t="s">
        <v>35</v>
      </c>
      <c r="M3216" t="s">
        <v>52</v>
      </c>
      <c r="N3216" t="s">
        <v>52</v>
      </c>
      <c r="O3216" t="s">
        <v>53</v>
      </c>
      <c r="P3216" t="s">
        <v>147</v>
      </c>
      <c r="Q3216">
        <v>190</v>
      </c>
      <c r="R3216" t="s">
        <v>55</v>
      </c>
      <c r="S3216" t="s">
        <v>1004</v>
      </c>
      <c r="T3216" t="s">
        <v>26</v>
      </c>
    </row>
    <row r="3217" spans="1:20" x14ac:dyDescent="0.3">
      <c r="A3217" t="s">
        <v>20</v>
      </c>
      <c r="B3217" s="1">
        <v>43644</v>
      </c>
      <c r="C3217">
        <v>19</v>
      </c>
      <c r="D3217" t="s">
        <v>214</v>
      </c>
      <c r="E3217" t="s">
        <v>1376</v>
      </c>
      <c r="F3217" t="s">
        <v>214</v>
      </c>
      <c r="G3217">
        <v>61</v>
      </c>
      <c r="H3217">
        <v>61</v>
      </c>
      <c r="I3217">
        <v>51</v>
      </c>
      <c r="J3217" t="s">
        <v>36</v>
      </c>
      <c r="K3217" t="s">
        <v>36</v>
      </c>
      <c r="L3217" t="s">
        <v>397</v>
      </c>
      <c r="M3217" t="s">
        <v>51</v>
      </c>
      <c r="N3217" t="s">
        <v>190</v>
      </c>
      <c r="O3217" t="s">
        <v>53</v>
      </c>
      <c r="P3217" t="s">
        <v>222</v>
      </c>
      <c r="Q3217">
        <v>206</v>
      </c>
      <c r="R3217" t="s">
        <v>164</v>
      </c>
      <c r="S3217" t="s">
        <v>919</v>
      </c>
      <c r="T3217" t="s">
        <v>26</v>
      </c>
    </row>
    <row r="3218" spans="1:20" x14ac:dyDescent="0.3">
      <c r="A3218" t="s">
        <v>20</v>
      </c>
      <c r="B3218" s="1">
        <v>43644</v>
      </c>
      <c r="C3218">
        <v>3</v>
      </c>
      <c r="D3218" t="s">
        <v>156</v>
      </c>
      <c r="E3218" t="s">
        <v>286</v>
      </c>
      <c r="F3218" t="s">
        <v>156</v>
      </c>
      <c r="G3218">
        <v>88</v>
      </c>
      <c r="H3218">
        <v>88</v>
      </c>
      <c r="I3218">
        <v>86</v>
      </c>
      <c r="J3218" t="s">
        <v>80</v>
      </c>
      <c r="K3218" t="s">
        <v>80</v>
      </c>
      <c r="L3218" t="s">
        <v>73</v>
      </c>
      <c r="M3218" t="s">
        <v>245</v>
      </c>
      <c r="N3218" t="s">
        <v>306</v>
      </c>
      <c r="O3218" t="s">
        <v>245</v>
      </c>
      <c r="P3218" t="s">
        <v>138</v>
      </c>
      <c r="Q3218">
        <v>168</v>
      </c>
      <c r="R3218" t="s">
        <v>222</v>
      </c>
      <c r="S3218" t="e" vm="45">
        <f>_FV(-3,"60")</f>
        <v>#VALUE!</v>
      </c>
      <c r="T3218" t="s">
        <v>26</v>
      </c>
    </row>
    <row r="3219" spans="1:20" x14ac:dyDescent="0.3">
      <c r="A3219" t="s">
        <v>20</v>
      </c>
      <c r="B3219" s="1">
        <v>43644</v>
      </c>
      <c r="C3219">
        <v>4</v>
      </c>
      <c r="D3219" t="s">
        <v>72</v>
      </c>
      <c r="E3219" t="s">
        <v>156</v>
      </c>
      <c r="F3219" t="s">
        <v>72</v>
      </c>
      <c r="G3219">
        <v>90</v>
      </c>
      <c r="H3219">
        <v>90</v>
      </c>
      <c r="I3219">
        <v>88</v>
      </c>
      <c r="J3219" t="s">
        <v>63</v>
      </c>
      <c r="K3219" t="s">
        <v>63</v>
      </c>
      <c r="L3219" t="s">
        <v>109</v>
      </c>
      <c r="M3219" t="s">
        <v>91</v>
      </c>
      <c r="N3219" t="s">
        <v>245</v>
      </c>
      <c r="O3219" t="s">
        <v>188</v>
      </c>
      <c r="P3219" t="s">
        <v>178</v>
      </c>
      <c r="Q3219">
        <v>155</v>
      </c>
      <c r="R3219" t="s">
        <v>92</v>
      </c>
      <c r="S3219" t="e" vm="80">
        <f>_FV(-3,"59")</f>
        <v>#VALUE!</v>
      </c>
      <c r="T3219" t="s">
        <v>26</v>
      </c>
    </row>
    <row r="3220" spans="1:20" x14ac:dyDescent="0.3">
      <c r="A3220" t="s">
        <v>20</v>
      </c>
      <c r="B3220" s="1">
        <v>43644</v>
      </c>
      <c r="C3220">
        <v>16</v>
      </c>
      <c r="D3220" t="s">
        <v>34</v>
      </c>
      <c r="E3220" t="s">
        <v>297</v>
      </c>
      <c r="F3220" t="s">
        <v>21</v>
      </c>
      <c r="G3220">
        <v>63</v>
      </c>
      <c r="H3220">
        <v>69</v>
      </c>
      <c r="I3220">
        <v>62</v>
      </c>
      <c r="J3220" t="s">
        <v>64</v>
      </c>
      <c r="K3220" t="s">
        <v>63</v>
      </c>
      <c r="L3220" t="s">
        <v>36</v>
      </c>
      <c r="M3220" t="s">
        <v>96</v>
      </c>
      <c r="N3220" t="s">
        <v>91</v>
      </c>
      <c r="O3220" t="s">
        <v>96</v>
      </c>
      <c r="P3220" t="s">
        <v>147</v>
      </c>
      <c r="Q3220">
        <v>227</v>
      </c>
      <c r="R3220" t="s">
        <v>339</v>
      </c>
      <c r="S3220" t="s">
        <v>1969</v>
      </c>
      <c r="T3220" t="s">
        <v>26</v>
      </c>
    </row>
    <row r="3221" spans="1:20" x14ac:dyDescent="0.3">
      <c r="A3221" t="s">
        <v>20</v>
      </c>
      <c r="B3221" s="1">
        <v>43644</v>
      </c>
      <c r="C3221">
        <v>23</v>
      </c>
      <c r="D3221" t="s">
        <v>202</v>
      </c>
      <c r="E3221" t="s">
        <v>281</v>
      </c>
      <c r="F3221" t="s">
        <v>202</v>
      </c>
      <c r="G3221">
        <v>82</v>
      </c>
      <c r="H3221">
        <v>82</v>
      </c>
      <c r="I3221">
        <v>78</v>
      </c>
      <c r="J3221" t="s">
        <v>79</v>
      </c>
      <c r="K3221" t="s">
        <v>79</v>
      </c>
      <c r="L3221" t="s">
        <v>136</v>
      </c>
      <c r="M3221" t="s">
        <v>227</v>
      </c>
      <c r="N3221" t="s">
        <v>227</v>
      </c>
      <c r="O3221" t="s">
        <v>180</v>
      </c>
      <c r="P3221" t="s">
        <v>268</v>
      </c>
      <c r="Q3221">
        <v>168</v>
      </c>
      <c r="R3221" t="s">
        <v>30</v>
      </c>
      <c r="S3221" t="e" vm="45">
        <f>_FV(-3,"60")</f>
        <v>#VALUE!</v>
      </c>
      <c r="T3221" t="s">
        <v>26</v>
      </c>
    </row>
    <row r="3222" spans="1:20" x14ac:dyDescent="0.3">
      <c r="A3222" t="s">
        <v>20</v>
      </c>
      <c r="B3222" s="1">
        <v>43644</v>
      </c>
      <c r="C3222">
        <v>11</v>
      </c>
      <c r="D3222" t="s">
        <v>310</v>
      </c>
      <c r="E3222" t="s">
        <v>310</v>
      </c>
      <c r="F3222" t="s">
        <v>121</v>
      </c>
      <c r="G3222">
        <v>91</v>
      </c>
      <c r="H3222">
        <v>94</v>
      </c>
      <c r="I3222">
        <v>91</v>
      </c>
      <c r="J3222" t="s">
        <v>149</v>
      </c>
      <c r="K3222" t="s">
        <v>149</v>
      </c>
      <c r="L3222" t="s">
        <v>63</v>
      </c>
      <c r="M3222" t="s">
        <v>328</v>
      </c>
      <c r="N3222" t="s">
        <v>328</v>
      </c>
      <c r="O3222" t="s">
        <v>123</v>
      </c>
      <c r="P3222" t="s">
        <v>70</v>
      </c>
      <c r="Q3222">
        <v>167</v>
      </c>
      <c r="R3222" t="s">
        <v>24</v>
      </c>
      <c r="S3222" t="s">
        <v>1970</v>
      </c>
      <c r="T3222" t="s">
        <v>26</v>
      </c>
    </row>
    <row r="3223" spans="1:20" x14ac:dyDescent="0.3">
      <c r="A3223" t="s">
        <v>20</v>
      </c>
      <c r="B3223" s="1">
        <v>43644</v>
      </c>
      <c r="C3223">
        <v>1</v>
      </c>
      <c r="D3223" t="s">
        <v>310</v>
      </c>
      <c r="E3223" t="s">
        <v>195</v>
      </c>
      <c r="F3223" t="s">
        <v>310</v>
      </c>
      <c r="G3223">
        <v>82</v>
      </c>
      <c r="H3223">
        <v>82</v>
      </c>
      <c r="I3223">
        <v>80</v>
      </c>
      <c r="J3223" t="s">
        <v>65</v>
      </c>
      <c r="K3223" t="s">
        <v>63</v>
      </c>
      <c r="L3223" t="s">
        <v>65</v>
      </c>
      <c r="M3223" t="s">
        <v>245</v>
      </c>
      <c r="N3223" t="s">
        <v>245</v>
      </c>
      <c r="O3223" t="s">
        <v>91</v>
      </c>
      <c r="P3223" t="s">
        <v>77</v>
      </c>
      <c r="Q3223">
        <v>175</v>
      </c>
      <c r="R3223" t="s">
        <v>358</v>
      </c>
      <c r="S3223" t="e" vm="45">
        <f>_FV(-3,"60")</f>
        <v>#VALUE!</v>
      </c>
      <c r="T3223" t="s">
        <v>26</v>
      </c>
    </row>
    <row r="3224" spans="1:20" x14ac:dyDescent="0.3">
      <c r="A3224" t="s">
        <v>20</v>
      </c>
      <c r="B3224" s="1">
        <v>43644</v>
      </c>
      <c r="C3224">
        <v>2</v>
      </c>
      <c r="D3224" t="s">
        <v>286</v>
      </c>
      <c r="E3224" t="s">
        <v>310</v>
      </c>
      <c r="F3224" t="s">
        <v>286</v>
      </c>
      <c r="G3224">
        <v>86</v>
      </c>
      <c r="H3224">
        <v>86</v>
      </c>
      <c r="I3224">
        <v>82</v>
      </c>
      <c r="J3224" t="s">
        <v>73</v>
      </c>
      <c r="K3224" t="s">
        <v>109</v>
      </c>
      <c r="L3224" t="s">
        <v>65</v>
      </c>
      <c r="M3224" t="s">
        <v>312</v>
      </c>
      <c r="N3224" t="s">
        <v>306</v>
      </c>
      <c r="O3224" t="s">
        <v>23</v>
      </c>
      <c r="P3224" t="s">
        <v>124</v>
      </c>
      <c r="Q3224">
        <v>172</v>
      </c>
      <c r="R3224" t="s">
        <v>305</v>
      </c>
      <c r="S3224" t="e" vm="45">
        <f>_FV(-3,"60")</f>
        <v>#VALUE!</v>
      </c>
      <c r="T3224" t="s">
        <v>26</v>
      </c>
    </row>
    <row r="3225" spans="1:20" x14ac:dyDescent="0.3">
      <c r="A3225" t="s">
        <v>20</v>
      </c>
      <c r="B3225" s="1">
        <v>43644</v>
      </c>
      <c r="C3225">
        <v>6</v>
      </c>
      <c r="D3225" t="s">
        <v>135</v>
      </c>
      <c r="E3225" t="s">
        <v>149</v>
      </c>
      <c r="F3225" t="s">
        <v>135</v>
      </c>
      <c r="G3225">
        <v>92</v>
      </c>
      <c r="H3225">
        <v>92</v>
      </c>
      <c r="I3225">
        <v>92</v>
      </c>
      <c r="J3225" t="s">
        <v>80</v>
      </c>
      <c r="K3225" t="s">
        <v>63</v>
      </c>
      <c r="L3225" t="s">
        <v>80</v>
      </c>
      <c r="M3225" t="s">
        <v>227</v>
      </c>
      <c r="N3225" t="s">
        <v>209</v>
      </c>
      <c r="O3225" t="s">
        <v>227</v>
      </c>
      <c r="P3225" t="s">
        <v>111</v>
      </c>
      <c r="Q3225">
        <v>162</v>
      </c>
      <c r="R3225" t="s">
        <v>173</v>
      </c>
      <c r="S3225" t="e" vm="80">
        <f>_FV(-3,"59")</f>
        <v>#VALUE!</v>
      </c>
      <c r="T3225" t="s">
        <v>26</v>
      </c>
    </row>
    <row r="3226" spans="1:20" x14ac:dyDescent="0.3">
      <c r="A3226" t="s">
        <v>20</v>
      </c>
      <c r="B3226" s="1">
        <v>43644</v>
      </c>
      <c r="C3226">
        <v>5</v>
      </c>
      <c r="D3226" t="s">
        <v>149</v>
      </c>
      <c r="E3226" t="s">
        <v>108</v>
      </c>
      <c r="F3226" t="s">
        <v>149</v>
      </c>
      <c r="G3226">
        <v>92</v>
      </c>
      <c r="H3226">
        <v>92</v>
      </c>
      <c r="I3226">
        <v>90</v>
      </c>
      <c r="J3226" t="s">
        <v>63</v>
      </c>
      <c r="K3226" t="s">
        <v>87</v>
      </c>
      <c r="L3226" t="s">
        <v>80</v>
      </c>
      <c r="M3226" t="s">
        <v>209</v>
      </c>
      <c r="N3226" t="s">
        <v>91</v>
      </c>
      <c r="O3226" t="s">
        <v>209</v>
      </c>
      <c r="P3226" t="s">
        <v>105</v>
      </c>
      <c r="Q3226">
        <v>169</v>
      </c>
      <c r="R3226" t="s">
        <v>112</v>
      </c>
      <c r="S3226" t="e" vm="45">
        <f>_FV(-3,"60")</f>
        <v>#VALUE!</v>
      </c>
      <c r="T3226" t="s">
        <v>26</v>
      </c>
    </row>
    <row r="3227" spans="1:20" x14ac:dyDescent="0.3">
      <c r="A3227" t="s">
        <v>20</v>
      </c>
      <c r="B3227" s="1">
        <v>43644</v>
      </c>
      <c r="C3227">
        <v>7</v>
      </c>
      <c r="D3227" t="s">
        <v>71</v>
      </c>
      <c r="E3227" t="s">
        <v>135</v>
      </c>
      <c r="F3227" t="s">
        <v>71</v>
      </c>
      <c r="G3227">
        <v>93</v>
      </c>
      <c r="H3227">
        <v>93</v>
      </c>
      <c r="I3227">
        <v>92</v>
      </c>
      <c r="J3227" t="s">
        <v>63</v>
      </c>
      <c r="K3227" t="s">
        <v>63</v>
      </c>
      <c r="L3227" t="s">
        <v>80</v>
      </c>
      <c r="M3227" t="s">
        <v>180</v>
      </c>
      <c r="N3227" t="s">
        <v>227</v>
      </c>
      <c r="O3227" t="s">
        <v>180</v>
      </c>
      <c r="P3227" t="s">
        <v>67</v>
      </c>
      <c r="Q3227">
        <v>156</v>
      </c>
      <c r="R3227" t="s">
        <v>183</v>
      </c>
      <c r="S3227" t="e" vm="80">
        <f>_FV(-3,"59")</f>
        <v>#VALUE!</v>
      </c>
      <c r="T3227" t="s">
        <v>26</v>
      </c>
    </row>
    <row r="3228" spans="1:20" x14ac:dyDescent="0.3">
      <c r="A3228" t="s">
        <v>20</v>
      </c>
      <c r="B3228" s="1">
        <v>43644</v>
      </c>
      <c r="C3228">
        <v>10</v>
      </c>
      <c r="D3228" t="s">
        <v>121</v>
      </c>
      <c r="E3228" t="s">
        <v>121</v>
      </c>
      <c r="F3228" t="s">
        <v>88</v>
      </c>
      <c r="G3228">
        <v>94</v>
      </c>
      <c r="H3228">
        <v>94</v>
      </c>
      <c r="I3228">
        <v>94</v>
      </c>
      <c r="J3228" t="s">
        <v>63</v>
      </c>
      <c r="K3228" t="s">
        <v>63</v>
      </c>
      <c r="L3228" t="s">
        <v>73</v>
      </c>
      <c r="M3228" t="s">
        <v>123</v>
      </c>
      <c r="N3228" t="s">
        <v>123</v>
      </c>
      <c r="O3228" t="s">
        <v>150</v>
      </c>
      <c r="P3228" t="s">
        <v>67</v>
      </c>
      <c r="Q3228">
        <v>145</v>
      </c>
      <c r="R3228" t="s">
        <v>101</v>
      </c>
      <c r="S3228" t="s">
        <v>1971</v>
      </c>
      <c r="T3228" t="s">
        <v>26</v>
      </c>
    </row>
    <row r="3229" spans="1:20" x14ac:dyDescent="0.3">
      <c r="A3229" t="s">
        <v>20</v>
      </c>
      <c r="B3229" s="1">
        <v>43644</v>
      </c>
      <c r="C3229">
        <v>9</v>
      </c>
      <c r="D3229" t="s">
        <v>88</v>
      </c>
      <c r="E3229" t="s">
        <v>148</v>
      </c>
      <c r="F3229" t="s">
        <v>88</v>
      </c>
      <c r="G3229">
        <v>93</v>
      </c>
      <c r="H3229">
        <v>94</v>
      </c>
      <c r="I3229">
        <v>93</v>
      </c>
      <c r="J3229" t="s">
        <v>73</v>
      </c>
      <c r="K3229" t="s">
        <v>109</v>
      </c>
      <c r="L3229" t="s">
        <v>73</v>
      </c>
      <c r="M3229" t="s">
        <v>150</v>
      </c>
      <c r="N3229" t="s">
        <v>150</v>
      </c>
      <c r="O3229" t="s">
        <v>227</v>
      </c>
      <c r="P3229" t="s">
        <v>174</v>
      </c>
      <c r="Q3229">
        <v>159</v>
      </c>
      <c r="R3229" t="s">
        <v>97</v>
      </c>
      <c r="S3229" t="e" vm="20">
        <f>_FV(-3,"01")</f>
        <v>#VALUE!</v>
      </c>
      <c r="T3229" t="s">
        <v>26</v>
      </c>
    </row>
    <row r="3230" spans="1:20" x14ac:dyDescent="0.3">
      <c r="A3230" t="s">
        <v>20</v>
      </c>
      <c r="B3230" s="1">
        <v>43644</v>
      </c>
      <c r="C3230">
        <v>8</v>
      </c>
      <c r="D3230" t="s">
        <v>148</v>
      </c>
      <c r="E3230" t="s">
        <v>71</v>
      </c>
      <c r="F3230" t="s">
        <v>148</v>
      </c>
      <c r="G3230">
        <v>93</v>
      </c>
      <c r="H3230">
        <v>93</v>
      </c>
      <c r="I3230">
        <v>93</v>
      </c>
      <c r="J3230" t="s">
        <v>109</v>
      </c>
      <c r="K3230" t="s">
        <v>63</v>
      </c>
      <c r="L3230" t="s">
        <v>109</v>
      </c>
      <c r="M3230" t="s">
        <v>227</v>
      </c>
      <c r="N3230" t="s">
        <v>227</v>
      </c>
      <c r="O3230" t="s">
        <v>180</v>
      </c>
      <c r="P3230" t="s">
        <v>133</v>
      </c>
      <c r="Q3230">
        <v>129</v>
      </c>
      <c r="R3230" t="s">
        <v>134</v>
      </c>
      <c r="S3230" t="e" vm="27">
        <f>_FV(-3,"53")</f>
        <v>#VALUE!</v>
      </c>
      <c r="T3230" t="s">
        <v>26</v>
      </c>
    </row>
    <row r="3231" spans="1:20" x14ac:dyDescent="0.3">
      <c r="A3231" t="s">
        <v>20</v>
      </c>
      <c r="B3231" s="1">
        <v>43644</v>
      </c>
      <c r="C3231">
        <v>15</v>
      </c>
      <c r="D3231" t="s">
        <v>21</v>
      </c>
      <c r="E3231" t="s">
        <v>214</v>
      </c>
      <c r="F3231" t="s">
        <v>243</v>
      </c>
      <c r="G3231">
        <v>64</v>
      </c>
      <c r="H3231">
        <v>71</v>
      </c>
      <c r="I3231">
        <v>61</v>
      </c>
      <c r="J3231" t="s">
        <v>49</v>
      </c>
      <c r="K3231" t="s">
        <v>22</v>
      </c>
      <c r="L3231" t="s">
        <v>396</v>
      </c>
      <c r="M3231" t="s">
        <v>91</v>
      </c>
      <c r="N3231" t="s">
        <v>245</v>
      </c>
      <c r="O3231" t="s">
        <v>91</v>
      </c>
      <c r="P3231" t="s">
        <v>40</v>
      </c>
      <c r="Q3231">
        <v>251</v>
      </c>
      <c r="R3231" t="s">
        <v>530</v>
      </c>
      <c r="S3231" t="s">
        <v>1972</v>
      </c>
      <c r="T3231" t="s">
        <v>26</v>
      </c>
    </row>
    <row r="3232" spans="1:20" x14ac:dyDescent="0.3">
      <c r="A3232" t="s">
        <v>20</v>
      </c>
      <c r="B3232" s="1">
        <v>43644</v>
      </c>
      <c r="C3232">
        <v>14</v>
      </c>
      <c r="D3232" t="s">
        <v>243</v>
      </c>
      <c r="E3232" t="s">
        <v>47</v>
      </c>
      <c r="F3232" t="s">
        <v>250</v>
      </c>
      <c r="G3232">
        <v>69</v>
      </c>
      <c r="H3232">
        <v>72</v>
      </c>
      <c r="I3232">
        <v>67</v>
      </c>
      <c r="J3232" t="s">
        <v>28</v>
      </c>
      <c r="K3232" t="s">
        <v>79</v>
      </c>
      <c r="L3232" t="s">
        <v>99</v>
      </c>
      <c r="M3232" t="s">
        <v>245</v>
      </c>
      <c r="N3232" t="s">
        <v>306</v>
      </c>
      <c r="O3232" t="s">
        <v>245</v>
      </c>
      <c r="P3232" t="s">
        <v>54</v>
      </c>
      <c r="Q3232">
        <v>277</v>
      </c>
      <c r="R3232" t="s">
        <v>350</v>
      </c>
      <c r="S3232" t="s">
        <v>1973</v>
      </c>
      <c r="T3232" t="s">
        <v>26</v>
      </c>
    </row>
    <row r="3233" spans="1:20" x14ac:dyDescent="0.3">
      <c r="A3233" t="s">
        <v>20</v>
      </c>
      <c r="B3233" s="1">
        <v>43644</v>
      </c>
      <c r="C3233">
        <v>13</v>
      </c>
      <c r="D3233" t="s">
        <v>200</v>
      </c>
      <c r="E3233" t="s">
        <v>48</v>
      </c>
      <c r="F3233" t="s">
        <v>204</v>
      </c>
      <c r="G3233">
        <v>71</v>
      </c>
      <c r="H3233">
        <v>74</v>
      </c>
      <c r="I3233">
        <v>70</v>
      </c>
      <c r="J3233" t="s">
        <v>80</v>
      </c>
      <c r="K3233" t="s">
        <v>58</v>
      </c>
      <c r="L3233" t="s">
        <v>65</v>
      </c>
      <c r="M3233" t="s">
        <v>312</v>
      </c>
      <c r="N3233" t="s">
        <v>306</v>
      </c>
      <c r="O3233" t="s">
        <v>245</v>
      </c>
      <c r="P3233" t="s">
        <v>182</v>
      </c>
      <c r="Q3233">
        <v>226</v>
      </c>
      <c r="R3233" t="s">
        <v>371</v>
      </c>
      <c r="S3233" t="s">
        <v>1974</v>
      </c>
      <c r="T3233" t="s">
        <v>26</v>
      </c>
    </row>
    <row r="3234" spans="1:20" x14ac:dyDescent="0.3">
      <c r="A3234" t="s">
        <v>20</v>
      </c>
      <c r="B3234" s="1">
        <v>43644</v>
      </c>
      <c r="C3234">
        <v>12</v>
      </c>
      <c r="D3234" t="s">
        <v>250</v>
      </c>
      <c r="E3234" t="s">
        <v>247</v>
      </c>
      <c r="F3234" t="s">
        <v>310</v>
      </c>
      <c r="G3234">
        <v>74</v>
      </c>
      <c r="H3234">
        <v>91</v>
      </c>
      <c r="I3234">
        <v>73</v>
      </c>
      <c r="J3234" t="s">
        <v>87</v>
      </c>
      <c r="K3234" t="s">
        <v>72</v>
      </c>
      <c r="L3234" t="s">
        <v>65</v>
      </c>
      <c r="M3234" t="s">
        <v>245</v>
      </c>
      <c r="N3234" t="s">
        <v>311</v>
      </c>
      <c r="O3234" t="s">
        <v>328</v>
      </c>
      <c r="P3234" t="s">
        <v>112</v>
      </c>
      <c r="Q3234">
        <v>216</v>
      </c>
      <c r="R3234" t="s">
        <v>212</v>
      </c>
      <c r="S3234" t="s">
        <v>1975</v>
      </c>
      <c r="T3234" t="s">
        <v>26</v>
      </c>
    </row>
    <row r="3235" spans="1:20" x14ac:dyDescent="0.3">
      <c r="A3235" t="s">
        <v>20</v>
      </c>
      <c r="B3235" s="1">
        <v>43644</v>
      </c>
      <c r="C3235">
        <v>18</v>
      </c>
      <c r="D3235" t="s">
        <v>412</v>
      </c>
      <c r="E3235" t="s">
        <v>33</v>
      </c>
      <c r="F3235" t="s">
        <v>214</v>
      </c>
      <c r="G3235">
        <v>53</v>
      </c>
      <c r="H3235">
        <v>60</v>
      </c>
      <c r="I3235">
        <v>53</v>
      </c>
      <c r="J3235" t="s">
        <v>383</v>
      </c>
      <c r="K3235" t="s">
        <v>49</v>
      </c>
      <c r="L3235" t="s">
        <v>577</v>
      </c>
      <c r="M3235" t="s">
        <v>190</v>
      </c>
      <c r="N3235" t="s">
        <v>180</v>
      </c>
      <c r="O3235" t="s">
        <v>190</v>
      </c>
      <c r="P3235" t="s">
        <v>271</v>
      </c>
      <c r="Q3235">
        <v>221</v>
      </c>
      <c r="R3235" t="s">
        <v>580</v>
      </c>
      <c r="S3235" t="s">
        <v>1976</v>
      </c>
      <c r="T3235" t="s">
        <v>26</v>
      </c>
    </row>
    <row r="3236" spans="1:20" x14ac:dyDescent="0.3">
      <c r="A3236" t="s">
        <v>20</v>
      </c>
      <c r="B3236" s="1">
        <v>43645</v>
      </c>
      <c r="C3236">
        <v>21</v>
      </c>
      <c r="D3236" t="s">
        <v>356</v>
      </c>
      <c r="E3236" t="s">
        <v>333</v>
      </c>
      <c r="F3236" t="s">
        <v>118</v>
      </c>
      <c r="G3236">
        <v>88</v>
      </c>
      <c r="H3236">
        <v>89</v>
      </c>
      <c r="I3236">
        <v>87</v>
      </c>
      <c r="J3236" t="s">
        <v>63</v>
      </c>
      <c r="K3236" t="s">
        <v>136</v>
      </c>
      <c r="L3236" t="s">
        <v>100</v>
      </c>
      <c r="M3236" t="s">
        <v>39</v>
      </c>
      <c r="N3236" t="s">
        <v>39</v>
      </c>
      <c r="O3236" t="s">
        <v>162</v>
      </c>
      <c r="P3236" t="s">
        <v>133</v>
      </c>
      <c r="Q3236">
        <v>140</v>
      </c>
      <c r="R3236" t="s">
        <v>101</v>
      </c>
      <c r="S3236" t="s">
        <v>1977</v>
      </c>
      <c r="T3236" t="s">
        <v>26</v>
      </c>
    </row>
    <row r="3237" spans="1:20" x14ac:dyDescent="0.3">
      <c r="A3237" t="s">
        <v>20</v>
      </c>
      <c r="B3237" s="1">
        <v>43645</v>
      </c>
      <c r="C3237">
        <v>20</v>
      </c>
      <c r="D3237" t="s">
        <v>118</v>
      </c>
      <c r="E3237" t="s">
        <v>71</v>
      </c>
      <c r="F3237" t="s">
        <v>22</v>
      </c>
      <c r="G3237">
        <v>88</v>
      </c>
      <c r="H3237">
        <v>90</v>
      </c>
      <c r="I3237">
        <v>83</v>
      </c>
      <c r="J3237" t="s">
        <v>89</v>
      </c>
      <c r="K3237" t="s">
        <v>64</v>
      </c>
      <c r="L3237" t="s">
        <v>292</v>
      </c>
      <c r="M3237" t="s">
        <v>162</v>
      </c>
      <c r="N3237" t="s">
        <v>59</v>
      </c>
      <c r="O3237" t="s">
        <v>38</v>
      </c>
      <c r="P3237" t="s">
        <v>67</v>
      </c>
      <c r="Q3237">
        <v>177</v>
      </c>
      <c r="R3237" t="s">
        <v>624</v>
      </c>
      <c r="S3237" t="s">
        <v>1978</v>
      </c>
      <c r="T3237" t="s">
        <v>127</v>
      </c>
    </row>
    <row r="3238" spans="1:20" x14ac:dyDescent="0.3">
      <c r="A3238" t="s">
        <v>20</v>
      </c>
      <c r="B3238" s="1">
        <v>43645</v>
      </c>
      <c r="C3238">
        <v>19</v>
      </c>
      <c r="D3238" t="s">
        <v>118</v>
      </c>
      <c r="E3238" t="s">
        <v>32</v>
      </c>
      <c r="F3238" t="s">
        <v>118</v>
      </c>
      <c r="G3238">
        <v>83</v>
      </c>
      <c r="H3238">
        <v>83</v>
      </c>
      <c r="I3238">
        <v>62</v>
      </c>
      <c r="J3238" t="s">
        <v>373</v>
      </c>
      <c r="K3238" t="s">
        <v>71</v>
      </c>
      <c r="L3238" t="s">
        <v>37</v>
      </c>
      <c r="M3238" t="s">
        <v>298</v>
      </c>
      <c r="N3238" t="s">
        <v>298</v>
      </c>
      <c r="O3238" t="s">
        <v>750</v>
      </c>
      <c r="P3238" t="s">
        <v>354</v>
      </c>
      <c r="Q3238">
        <v>249</v>
      </c>
      <c r="R3238" t="s">
        <v>1979</v>
      </c>
      <c r="S3238" t="s">
        <v>1980</v>
      </c>
      <c r="T3238" t="s">
        <v>70</v>
      </c>
    </row>
    <row r="3239" spans="1:20" x14ac:dyDescent="0.3">
      <c r="A3239" t="s">
        <v>20</v>
      </c>
      <c r="B3239" s="1">
        <v>43645</v>
      </c>
      <c r="C3239">
        <v>18</v>
      </c>
      <c r="D3239" t="s">
        <v>392</v>
      </c>
      <c r="E3239" t="s">
        <v>251</v>
      </c>
      <c r="F3239" t="s">
        <v>261</v>
      </c>
      <c r="G3239">
        <v>70</v>
      </c>
      <c r="H3239">
        <v>74</v>
      </c>
      <c r="I3239">
        <v>61</v>
      </c>
      <c r="J3239" t="s">
        <v>95</v>
      </c>
      <c r="K3239" t="s">
        <v>95</v>
      </c>
      <c r="L3239" t="s">
        <v>36</v>
      </c>
      <c r="M3239" t="s">
        <v>120</v>
      </c>
      <c r="N3239" t="s">
        <v>130</v>
      </c>
      <c r="O3239" t="s">
        <v>120</v>
      </c>
      <c r="P3239" t="s">
        <v>173</v>
      </c>
      <c r="Q3239">
        <v>197</v>
      </c>
      <c r="R3239" t="s">
        <v>230</v>
      </c>
      <c r="S3239" t="s">
        <v>223</v>
      </c>
      <c r="T3239" t="s">
        <v>26</v>
      </c>
    </row>
    <row r="3240" spans="1:20" x14ac:dyDescent="0.3">
      <c r="A3240" t="s">
        <v>20</v>
      </c>
      <c r="B3240" s="1">
        <v>43645</v>
      </c>
      <c r="C3240">
        <v>23</v>
      </c>
      <c r="D3240" t="s">
        <v>272</v>
      </c>
      <c r="E3240" t="s">
        <v>272</v>
      </c>
      <c r="F3240" t="s">
        <v>108</v>
      </c>
      <c r="G3240">
        <v>88</v>
      </c>
      <c r="H3240">
        <v>90</v>
      </c>
      <c r="I3240">
        <v>88</v>
      </c>
      <c r="J3240" t="s">
        <v>73</v>
      </c>
      <c r="K3240" t="s">
        <v>63</v>
      </c>
      <c r="L3240" t="s">
        <v>73</v>
      </c>
      <c r="M3240" t="s">
        <v>45</v>
      </c>
      <c r="N3240" t="s">
        <v>45</v>
      </c>
      <c r="O3240" t="s">
        <v>131</v>
      </c>
      <c r="P3240" t="s">
        <v>174</v>
      </c>
      <c r="Q3240">
        <v>150</v>
      </c>
      <c r="R3240" t="s">
        <v>183</v>
      </c>
      <c r="S3240" t="e" vm="22">
        <f>_FV(-3,"28")</f>
        <v>#VALUE!</v>
      </c>
      <c r="T3240" t="s">
        <v>26</v>
      </c>
    </row>
    <row r="3241" spans="1:20" x14ac:dyDescent="0.3">
      <c r="A3241" t="s">
        <v>20</v>
      </c>
      <c r="B3241" s="1">
        <v>43645</v>
      </c>
      <c r="C3241">
        <v>22</v>
      </c>
      <c r="D3241" t="s">
        <v>108</v>
      </c>
      <c r="E3241" t="s">
        <v>333</v>
      </c>
      <c r="F3241" t="s">
        <v>72</v>
      </c>
      <c r="G3241">
        <v>89</v>
      </c>
      <c r="H3241">
        <v>89</v>
      </c>
      <c r="I3241">
        <v>86</v>
      </c>
      <c r="J3241" t="s">
        <v>73</v>
      </c>
      <c r="K3241" t="s">
        <v>87</v>
      </c>
      <c r="L3241" t="s">
        <v>64</v>
      </c>
      <c r="M3241" t="s">
        <v>131</v>
      </c>
      <c r="N3241" t="s">
        <v>131</v>
      </c>
      <c r="O3241" t="s">
        <v>53</v>
      </c>
      <c r="P3241" t="s">
        <v>178</v>
      </c>
      <c r="Q3241">
        <v>148</v>
      </c>
      <c r="R3241" t="s">
        <v>176</v>
      </c>
      <c r="S3241" t="s">
        <v>1981</v>
      </c>
      <c r="T3241" t="s">
        <v>26</v>
      </c>
    </row>
    <row r="3242" spans="1:20" x14ac:dyDescent="0.3">
      <c r="A3242" t="s">
        <v>20</v>
      </c>
      <c r="B3242" s="1">
        <v>43645</v>
      </c>
      <c r="C3242">
        <v>17</v>
      </c>
      <c r="D3242" t="s">
        <v>215</v>
      </c>
      <c r="E3242" t="s">
        <v>297</v>
      </c>
      <c r="F3242" t="s">
        <v>215</v>
      </c>
      <c r="G3242">
        <v>71</v>
      </c>
      <c r="H3242">
        <v>71</v>
      </c>
      <c r="I3242">
        <v>60</v>
      </c>
      <c r="J3242" t="s">
        <v>28</v>
      </c>
      <c r="K3242" t="s">
        <v>136</v>
      </c>
      <c r="L3242" t="s">
        <v>345</v>
      </c>
      <c r="M3242" t="s">
        <v>130</v>
      </c>
      <c r="N3242" t="s">
        <v>227</v>
      </c>
      <c r="O3242" t="s">
        <v>130</v>
      </c>
      <c r="P3242" t="s">
        <v>104</v>
      </c>
      <c r="Q3242">
        <v>290</v>
      </c>
      <c r="R3242" t="s">
        <v>234</v>
      </c>
      <c r="S3242" t="s">
        <v>1982</v>
      </c>
      <c r="T3242" t="s">
        <v>270</v>
      </c>
    </row>
    <row r="3243" spans="1:20" x14ac:dyDescent="0.3">
      <c r="A3243" t="s">
        <v>20</v>
      </c>
      <c r="B3243" s="1">
        <v>43645</v>
      </c>
      <c r="C3243">
        <v>4</v>
      </c>
      <c r="D3243" t="s">
        <v>107</v>
      </c>
      <c r="E3243" t="s">
        <v>108</v>
      </c>
      <c r="F3243" t="s">
        <v>107</v>
      </c>
      <c r="G3243">
        <v>92</v>
      </c>
      <c r="H3243">
        <v>92</v>
      </c>
      <c r="I3243">
        <v>91</v>
      </c>
      <c r="J3243" t="s">
        <v>87</v>
      </c>
      <c r="K3243" t="s">
        <v>87</v>
      </c>
      <c r="L3243" t="s">
        <v>87</v>
      </c>
      <c r="M3243" t="s">
        <v>328</v>
      </c>
      <c r="N3243" t="s">
        <v>244</v>
      </c>
      <c r="O3243" t="s">
        <v>328</v>
      </c>
      <c r="P3243" t="s">
        <v>133</v>
      </c>
      <c r="Q3243">
        <v>148</v>
      </c>
      <c r="R3243" t="s">
        <v>86</v>
      </c>
      <c r="S3243" t="e" vm="45">
        <f>_FV(-3,"60")</f>
        <v>#VALUE!</v>
      </c>
      <c r="T3243" t="s">
        <v>26</v>
      </c>
    </row>
    <row r="3244" spans="1:20" x14ac:dyDescent="0.3">
      <c r="A3244" t="s">
        <v>20</v>
      </c>
      <c r="B3244" s="1">
        <v>43645</v>
      </c>
      <c r="C3244">
        <v>0</v>
      </c>
      <c r="D3244" t="s">
        <v>228</v>
      </c>
      <c r="E3244" t="s">
        <v>202</v>
      </c>
      <c r="F3244" t="s">
        <v>228</v>
      </c>
      <c r="G3244">
        <v>83</v>
      </c>
      <c r="H3244">
        <v>84</v>
      </c>
      <c r="I3244">
        <v>82</v>
      </c>
      <c r="J3244" t="s">
        <v>136</v>
      </c>
      <c r="K3244" t="s">
        <v>58</v>
      </c>
      <c r="L3244" t="s">
        <v>136</v>
      </c>
      <c r="M3244" t="s">
        <v>29</v>
      </c>
      <c r="N3244" t="s">
        <v>29</v>
      </c>
      <c r="O3244" t="s">
        <v>227</v>
      </c>
      <c r="P3244" t="s">
        <v>128</v>
      </c>
      <c r="Q3244">
        <v>185</v>
      </c>
      <c r="R3244" t="s">
        <v>84</v>
      </c>
      <c r="S3244" t="e" vm="45">
        <f>_FV(-3,"60")</f>
        <v>#VALUE!</v>
      </c>
      <c r="T3244" t="s">
        <v>26</v>
      </c>
    </row>
    <row r="3245" spans="1:20" x14ac:dyDescent="0.3">
      <c r="A3245" t="s">
        <v>20</v>
      </c>
      <c r="B3245" s="1">
        <v>43645</v>
      </c>
      <c r="C3245">
        <v>3</v>
      </c>
      <c r="D3245" t="s">
        <v>108</v>
      </c>
      <c r="E3245" t="s">
        <v>356</v>
      </c>
      <c r="F3245" t="s">
        <v>108</v>
      </c>
      <c r="G3245">
        <v>91</v>
      </c>
      <c r="H3245">
        <v>91</v>
      </c>
      <c r="I3245">
        <v>89</v>
      </c>
      <c r="J3245" t="s">
        <v>87</v>
      </c>
      <c r="K3245" t="s">
        <v>22</v>
      </c>
      <c r="L3245" t="s">
        <v>87</v>
      </c>
      <c r="M3245" t="s">
        <v>315</v>
      </c>
      <c r="N3245" t="s">
        <v>23</v>
      </c>
      <c r="O3245" t="s">
        <v>244</v>
      </c>
      <c r="P3245" t="s">
        <v>67</v>
      </c>
      <c r="Q3245">
        <v>155</v>
      </c>
      <c r="R3245" t="s">
        <v>173</v>
      </c>
      <c r="S3245" t="e" vm="45">
        <f>_FV(-3,"60")</f>
        <v>#VALUE!</v>
      </c>
      <c r="T3245" t="s">
        <v>26</v>
      </c>
    </row>
    <row r="3246" spans="1:20" x14ac:dyDescent="0.3">
      <c r="A3246" t="s">
        <v>20</v>
      </c>
      <c r="B3246" s="1">
        <v>43645</v>
      </c>
      <c r="C3246">
        <v>2</v>
      </c>
      <c r="D3246" t="s">
        <v>157</v>
      </c>
      <c r="E3246" t="s">
        <v>233</v>
      </c>
      <c r="F3246" t="s">
        <v>157</v>
      </c>
      <c r="G3246">
        <v>89</v>
      </c>
      <c r="H3246">
        <v>89</v>
      </c>
      <c r="I3246">
        <v>87</v>
      </c>
      <c r="J3246" t="s">
        <v>136</v>
      </c>
      <c r="K3246" t="s">
        <v>136</v>
      </c>
      <c r="L3246" t="s">
        <v>87</v>
      </c>
      <c r="M3246" t="s">
        <v>315</v>
      </c>
      <c r="N3246" t="s">
        <v>23</v>
      </c>
      <c r="O3246" t="s">
        <v>244</v>
      </c>
      <c r="P3246" t="s">
        <v>70</v>
      </c>
      <c r="Q3246">
        <v>171</v>
      </c>
      <c r="R3246" t="s">
        <v>127</v>
      </c>
      <c r="S3246" t="e" vm="45">
        <f>_FV(-3,"60")</f>
        <v>#VALUE!</v>
      </c>
      <c r="T3246" t="s">
        <v>26</v>
      </c>
    </row>
    <row r="3247" spans="1:20" x14ac:dyDescent="0.3">
      <c r="A3247" t="s">
        <v>20</v>
      </c>
      <c r="B3247" s="1">
        <v>43645</v>
      </c>
      <c r="C3247">
        <v>1</v>
      </c>
      <c r="D3247" t="s">
        <v>233</v>
      </c>
      <c r="E3247" t="s">
        <v>285</v>
      </c>
      <c r="F3247" t="s">
        <v>233</v>
      </c>
      <c r="G3247">
        <v>87</v>
      </c>
      <c r="H3247">
        <v>87</v>
      </c>
      <c r="I3247">
        <v>83</v>
      </c>
      <c r="J3247" t="s">
        <v>87</v>
      </c>
      <c r="K3247" t="s">
        <v>136</v>
      </c>
      <c r="L3247" t="s">
        <v>63</v>
      </c>
      <c r="M3247" t="s">
        <v>23</v>
      </c>
      <c r="N3247" t="s">
        <v>23</v>
      </c>
      <c r="O3247" t="s">
        <v>29</v>
      </c>
      <c r="P3247" t="s">
        <v>70</v>
      </c>
      <c r="Q3247">
        <v>146</v>
      </c>
      <c r="R3247" t="s">
        <v>84</v>
      </c>
      <c r="S3247" t="e" vm="45">
        <f>_FV(-3,"60")</f>
        <v>#VALUE!</v>
      </c>
      <c r="T3247" t="s">
        <v>26</v>
      </c>
    </row>
    <row r="3248" spans="1:20" x14ac:dyDescent="0.3">
      <c r="A3248" t="s">
        <v>20</v>
      </c>
      <c r="B3248" s="1">
        <v>43645</v>
      </c>
      <c r="C3248">
        <v>12</v>
      </c>
      <c r="D3248" t="s">
        <v>333</v>
      </c>
      <c r="E3248" t="s">
        <v>333</v>
      </c>
      <c r="F3248" t="s">
        <v>148</v>
      </c>
      <c r="G3248">
        <v>93</v>
      </c>
      <c r="H3248">
        <v>94</v>
      </c>
      <c r="I3248">
        <v>93</v>
      </c>
      <c r="J3248" t="s">
        <v>121</v>
      </c>
      <c r="K3248" t="s">
        <v>71</v>
      </c>
      <c r="L3248" t="s">
        <v>63</v>
      </c>
      <c r="M3248" t="s">
        <v>315</v>
      </c>
      <c r="N3248" t="s">
        <v>315</v>
      </c>
      <c r="O3248" t="s">
        <v>141</v>
      </c>
      <c r="P3248" t="s">
        <v>174</v>
      </c>
      <c r="Q3248">
        <v>82</v>
      </c>
      <c r="R3248" t="s">
        <v>268</v>
      </c>
      <c r="S3248" t="s">
        <v>1983</v>
      </c>
      <c r="T3248" t="s">
        <v>26</v>
      </c>
    </row>
    <row r="3249" spans="1:20" x14ac:dyDescent="0.3">
      <c r="A3249" t="s">
        <v>20</v>
      </c>
      <c r="B3249" s="1">
        <v>43645</v>
      </c>
      <c r="C3249">
        <v>7</v>
      </c>
      <c r="D3249" t="s">
        <v>148</v>
      </c>
      <c r="E3249" t="s">
        <v>71</v>
      </c>
      <c r="F3249" t="s">
        <v>148</v>
      </c>
      <c r="G3249">
        <v>93</v>
      </c>
      <c r="H3249">
        <v>93</v>
      </c>
      <c r="I3249">
        <v>93</v>
      </c>
      <c r="J3249" t="s">
        <v>80</v>
      </c>
      <c r="K3249" t="s">
        <v>63</v>
      </c>
      <c r="L3249" t="s">
        <v>109</v>
      </c>
      <c r="M3249" t="s">
        <v>66</v>
      </c>
      <c r="N3249" t="s">
        <v>227</v>
      </c>
      <c r="O3249" t="s">
        <v>66</v>
      </c>
      <c r="P3249" t="s">
        <v>67</v>
      </c>
      <c r="Q3249">
        <v>109</v>
      </c>
      <c r="R3249" t="s">
        <v>134</v>
      </c>
      <c r="S3249" t="e" vm="68">
        <f>_FV(-2,"99")</f>
        <v>#VALUE!</v>
      </c>
      <c r="T3249" t="s">
        <v>26</v>
      </c>
    </row>
    <row r="3250" spans="1:20" x14ac:dyDescent="0.3">
      <c r="A3250" t="s">
        <v>20</v>
      </c>
      <c r="B3250" s="1">
        <v>43645</v>
      </c>
      <c r="C3250">
        <v>6</v>
      </c>
      <c r="D3250" t="s">
        <v>71</v>
      </c>
      <c r="E3250" t="s">
        <v>135</v>
      </c>
      <c r="F3250" t="s">
        <v>121</v>
      </c>
      <c r="G3250">
        <v>93</v>
      </c>
      <c r="H3250">
        <v>93</v>
      </c>
      <c r="I3250">
        <v>92</v>
      </c>
      <c r="J3250" t="s">
        <v>63</v>
      </c>
      <c r="K3250" t="s">
        <v>63</v>
      </c>
      <c r="L3250" t="s">
        <v>109</v>
      </c>
      <c r="M3250" t="s">
        <v>231</v>
      </c>
      <c r="N3250" t="s">
        <v>150</v>
      </c>
      <c r="O3250" t="s">
        <v>231</v>
      </c>
      <c r="P3250" t="s">
        <v>174</v>
      </c>
      <c r="Q3250">
        <v>144</v>
      </c>
      <c r="R3250" t="s">
        <v>134</v>
      </c>
      <c r="S3250" t="e" vm="39">
        <f>_FV(-3,"46")</f>
        <v>#VALUE!</v>
      </c>
      <c r="T3250" t="s">
        <v>26</v>
      </c>
    </row>
    <row r="3251" spans="1:20" x14ac:dyDescent="0.3">
      <c r="A3251" t="s">
        <v>20</v>
      </c>
      <c r="B3251" s="1">
        <v>43645</v>
      </c>
      <c r="C3251">
        <v>5</v>
      </c>
      <c r="D3251" t="s">
        <v>135</v>
      </c>
      <c r="E3251" t="s">
        <v>72</v>
      </c>
      <c r="F3251" t="s">
        <v>135</v>
      </c>
      <c r="G3251">
        <v>92</v>
      </c>
      <c r="H3251">
        <v>92</v>
      </c>
      <c r="I3251">
        <v>92</v>
      </c>
      <c r="J3251" t="s">
        <v>63</v>
      </c>
      <c r="K3251" t="s">
        <v>87</v>
      </c>
      <c r="L3251" t="s">
        <v>63</v>
      </c>
      <c r="M3251" t="s">
        <v>150</v>
      </c>
      <c r="N3251" t="s">
        <v>328</v>
      </c>
      <c r="O3251" t="s">
        <v>150</v>
      </c>
      <c r="P3251" t="s">
        <v>111</v>
      </c>
      <c r="Q3251">
        <v>138</v>
      </c>
      <c r="R3251" t="s">
        <v>60</v>
      </c>
      <c r="S3251" t="e" vm="45">
        <f>_FV(-3,"60")</f>
        <v>#VALUE!</v>
      </c>
      <c r="T3251" t="s">
        <v>26</v>
      </c>
    </row>
    <row r="3252" spans="1:20" x14ac:dyDescent="0.3">
      <c r="A3252" t="s">
        <v>20</v>
      </c>
      <c r="B3252" s="1">
        <v>43645</v>
      </c>
      <c r="C3252">
        <v>11</v>
      </c>
      <c r="D3252" t="s">
        <v>148</v>
      </c>
      <c r="E3252" t="s">
        <v>71</v>
      </c>
      <c r="F3252" t="s">
        <v>88</v>
      </c>
      <c r="G3252">
        <v>94</v>
      </c>
      <c r="H3252">
        <v>94</v>
      </c>
      <c r="I3252">
        <v>94</v>
      </c>
      <c r="J3252" t="s">
        <v>63</v>
      </c>
      <c r="K3252" t="s">
        <v>136</v>
      </c>
      <c r="L3252" t="s">
        <v>109</v>
      </c>
      <c r="M3252" t="s">
        <v>141</v>
      </c>
      <c r="N3252" t="s">
        <v>141</v>
      </c>
      <c r="O3252" t="s">
        <v>137</v>
      </c>
      <c r="P3252" t="s">
        <v>67</v>
      </c>
      <c r="Q3252">
        <v>74</v>
      </c>
      <c r="R3252" t="s">
        <v>77</v>
      </c>
      <c r="S3252" t="s">
        <v>1984</v>
      </c>
      <c r="T3252" t="s">
        <v>26</v>
      </c>
    </row>
    <row r="3253" spans="1:20" x14ac:dyDescent="0.3">
      <c r="A3253" t="s">
        <v>20</v>
      </c>
      <c r="B3253" s="1">
        <v>43645</v>
      </c>
      <c r="C3253">
        <v>16</v>
      </c>
      <c r="D3253" t="s">
        <v>251</v>
      </c>
      <c r="E3253" t="s">
        <v>43</v>
      </c>
      <c r="F3253" t="s">
        <v>264</v>
      </c>
      <c r="G3253">
        <v>63</v>
      </c>
      <c r="H3253">
        <v>73</v>
      </c>
      <c r="I3253">
        <v>61</v>
      </c>
      <c r="J3253" t="s">
        <v>65</v>
      </c>
      <c r="K3253" t="s">
        <v>135</v>
      </c>
      <c r="L3253" t="s">
        <v>99</v>
      </c>
      <c r="M3253" t="s">
        <v>227</v>
      </c>
      <c r="N3253" t="s">
        <v>122</v>
      </c>
      <c r="O3253" t="s">
        <v>227</v>
      </c>
      <c r="P3253" t="s">
        <v>24</v>
      </c>
      <c r="Q3253">
        <v>272</v>
      </c>
      <c r="R3253" t="s">
        <v>234</v>
      </c>
      <c r="S3253" t="s">
        <v>1985</v>
      </c>
      <c r="T3253" t="s">
        <v>26</v>
      </c>
    </row>
    <row r="3254" spans="1:20" x14ac:dyDescent="0.3">
      <c r="A3254" t="s">
        <v>20</v>
      </c>
      <c r="B3254" s="1">
        <v>43645</v>
      </c>
      <c r="C3254">
        <v>10</v>
      </c>
      <c r="D3254" t="s">
        <v>88</v>
      </c>
      <c r="E3254" t="s">
        <v>118</v>
      </c>
      <c r="F3254" t="s">
        <v>95</v>
      </c>
      <c r="G3254">
        <v>94</v>
      </c>
      <c r="H3254">
        <v>94</v>
      </c>
      <c r="I3254">
        <v>94</v>
      </c>
      <c r="J3254" t="s">
        <v>109</v>
      </c>
      <c r="K3254" t="s">
        <v>109</v>
      </c>
      <c r="L3254" t="s">
        <v>119</v>
      </c>
      <c r="M3254" t="s">
        <v>82</v>
      </c>
      <c r="N3254" t="s">
        <v>82</v>
      </c>
      <c r="O3254" t="s">
        <v>180</v>
      </c>
      <c r="P3254" t="s">
        <v>111</v>
      </c>
      <c r="Q3254">
        <v>31</v>
      </c>
      <c r="R3254" t="s">
        <v>271</v>
      </c>
      <c r="S3254" t="s">
        <v>1986</v>
      </c>
      <c r="T3254" t="s">
        <v>343</v>
      </c>
    </row>
    <row r="3255" spans="1:20" x14ac:dyDescent="0.3">
      <c r="A3255" t="s">
        <v>20</v>
      </c>
      <c r="B3255" s="1">
        <v>43645</v>
      </c>
      <c r="C3255">
        <v>8</v>
      </c>
      <c r="D3255" t="s">
        <v>62</v>
      </c>
      <c r="E3255" t="s">
        <v>121</v>
      </c>
      <c r="F3255" t="s">
        <v>62</v>
      </c>
      <c r="G3255">
        <v>93</v>
      </c>
      <c r="H3255">
        <v>93</v>
      </c>
      <c r="I3255">
        <v>93</v>
      </c>
      <c r="J3255" t="s">
        <v>65</v>
      </c>
      <c r="K3255" t="s">
        <v>63</v>
      </c>
      <c r="L3255" t="s">
        <v>65</v>
      </c>
      <c r="M3255" t="s">
        <v>45</v>
      </c>
      <c r="N3255" t="s">
        <v>45</v>
      </c>
      <c r="O3255" t="s">
        <v>232</v>
      </c>
      <c r="P3255" t="s">
        <v>133</v>
      </c>
      <c r="Q3255">
        <v>82</v>
      </c>
      <c r="R3255" t="s">
        <v>101</v>
      </c>
      <c r="S3255" t="e" vm="48">
        <f>_FV(-3,"26")</f>
        <v>#VALUE!</v>
      </c>
      <c r="T3255" t="s">
        <v>26</v>
      </c>
    </row>
    <row r="3256" spans="1:20" x14ac:dyDescent="0.3">
      <c r="A3256" t="s">
        <v>20</v>
      </c>
      <c r="B3256" s="1">
        <v>43645</v>
      </c>
      <c r="C3256">
        <v>9</v>
      </c>
      <c r="D3256" t="s">
        <v>88</v>
      </c>
      <c r="E3256" t="s">
        <v>88</v>
      </c>
      <c r="F3256" t="s">
        <v>62</v>
      </c>
      <c r="G3256">
        <v>94</v>
      </c>
      <c r="H3256">
        <v>94</v>
      </c>
      <c r="I3256">
        <v>93</v>
      </c>
      <c r="J3256" t="s">
        <v>65</v>
      </c>
      <c r="K3256" t="s">
        <v>73</v>
      </c>
      <c r="L3256" t="s">
        <v>65</v>
      </c>
      <c r="M3256" t="s">
        <v>231</v>
      </c>
      <c r="N3256" t="s">
        <v>231</v>
      </c>
      <c r="O3256" t="s">
        <v>132</v>
      </c>
      <c r="P3256" t="s">
        <v>111</v>
      </c>
      <c r="Q3256">
        <v>101</v>
      </c>
      <c r="R3256" t="s">
        <v>77</v>
      </c>
      <c r="S3256" t="e" vm="85">
        <f>_FV(-2,"45")</f>
        <v>#VALUE!</v>
      </c>
      <c r="T3256" t="s">
        <v>26</v>
      </c>
    </row>
    <row r="3257" spans="1:20" x14ac:dyDescent="0.3">
      <c r="A3257" t="s">
        <v>20</v>
      </c>
      <c r="B3257" s="1">
        <v>43645</v>
      </c>
      <c r="C3257">
        <v>15</v>
      </c>
      <c r="D3257" t="s">
        <v>335</v>
      </c>
      <c r="E3257" t="s">
        <v>201</v>
      </c>
      <c r="F3257" t="s">
        <v>250</v>
      </c>
      <c r="G3257">
        <v>71</v>
      </c>
      <c r="H3257">
        <v>76</v>
      </c>
      <c r="I3257">
        <v>71</v>
      </c>
      <c r="J3257" t="s">
        <v>95</v>
      </c>
      <c r="K3257" t="s">
        <v>149</v>
      </c>
      <c r="L3257" t="s">
        <v>63</v>
      </c>
      <c r="M3257" t="s">
        <v>122</v>
      </c>
      <c r="N3257" t="s">
        <v>244</v>
      </c>
      <c r="O3257" t="s">
        <v>122</v>
      </c>
      <c r="P3257" t="s">
        <v>176</v>
      </c>
      <c r="Q3257">
        <v>247</v>
      </c>
      <c r="R3257" t="s">
        <v>403</v>
      </c>
      <c r="S3257" t="s">
        <v>730</v>
      </c>
      <c r="T3257" t="s">
        <v>26</v>
      </c>
    </row>
    <row r="3258" spans="1:20" x14ac:dyDescent="0.3">
      <c r="A3258" t="s">
        <v>20</v>
      </c>
      <c r="B3258" s="1">
        <v>43645</v>
      </c>
      <c r="C3258">
        <v>13</v>
      </c>
      <c r="D3258" t="s">
        <v>250</v>
      </c>
      <c r="E3258" t="s">
        <v>250</v>
      </c>
      <c r="F3258" t="s">
        <v>356</v>
      </c>
      <c r="G3258">
        <v>80</v>
      </c>
      <c r="H3258">
        <v>93</v>
      </c>
      <c r="I3258">
        <v>79</v>
      </c>
      <c r="J3258" t="s">
        <v>72</v>
      </c>
      <c r="K3258" t="s">
        <v>192</v>
      </c>
      <c r="L3258" t="s">
        <v>62</v>
      </c>
      <c r="M3258" t="s">
        <v>245</v>
      </c>
      <c r="N3258" t="s">
        <v>245</v>
      </c>
      <c r="O3258" t="s">
        <v>315</v>
      </c>
      <c r="P3258" t="s">
        <v>176</v>
      </c>
      <c r="Q3258">
        <v>263</v>
      </c>
      <c r="R3258" t="s">
        <v>40</v>
      </c>
      <c r="S3258" t="s">
        <v>1987</v>
      </c>
      <c r="T3258" t="s">
        <v>26</v>
      </c>
    </row>
    <row r="3259" spans="1:20" x14ac:dyDescent="0.3">
      <c r="A3259" t="s">
        <v>20</v>
      </c>
      <c r="B3259" s="1">
        <v>43645</v>
      </c>
      <c r="C3259">
        <v>14</v>
      </c>
      <c r="D3259" t="s">
        <v>200</v>
      </c>
      <c r="E3259" t="s">
        <v>48</v>
      </c>
      <c r="F3259" t="s">
        <v>57</v>
      </c>
      <c r="G3259">
        <v>74</v>
      </c>
      <c r="H3259">
        <v>80</v>
      </c>
      <c r="I3259">
        <v>72</v>
      </c>
      <c r="J3259" t="s">
        <v>88</v>
      </c>
      <c r="K3259" t="s">
        <v>72</v>
      </c>
      <c r="L3259" t="s">
        <v>109</v>
      </c>
      <c r="M3259" t="s">
        <v>244</v>
      </c>
      <c r="N3259" t="s">
        <v>245</v>
      </c>
      <c r="O3259" t="s">
        <v>244</v>
      </c>
      <c r="P3259" t="s">
        <v>101</v>
      </c>
      <c r="Q3259">
        <v>251</v>
      </c>
      <c r="R3259" t="s">
        <v>358</v>
      </c>
      <c r="S3259" t="s">
        <v>1988</v>
      </c>
      <c r="T3259" t="s">
        <v>26</v>
      </c>
    </row>
    <row r="3260" spans="1:20" x14ac:dyDescent="0.3">
      <c r="A3260" t="s">
        <v>20</v>
      </c>
      <c r="B3260" s="1">
        <v>43646</v>
      </c>
      <c r="C3260">
        <v>19</v>
      </c>
      <c r="D3260" t="s">
        <v>43</v>
      </c>
      <c r="E3260" t="s">
        <v>1360</v>
      </c>
      <c r="F3260" t="s">
        <v>34</v>
      </c>
      <c r="G3260">
        <v>59</v>
      </c>
      <c r="H3260">
        <v>61</v>
      </c>
      <c r="I3260">
        <v>56</v>
      </c>
      <c r="J3260" t="s">
        <v>163</v>
      </c>
      <c r="K3260" t="s">
        <v>28</v>
      </c>
      <c r="L3260" t="s">
        <v>377</v>
      </c>
      <c r="M3260" t="s">
        <v>162</v>
      </c>
      <c r="N3260" t="s">
        <v>197</v>
      </c>
      <c r="O3260" t="s">
        <v>750</v>
      </c>
      <c r="P3260" t="s">
        <v>116</v>
      </c>
      <c r="Q3260">
        <v>220</v>
      </c>
      <c r="R3260" t="s">
        <v>55</v>
      </c>
      <c r="S3260" t="s">
        <v>1844</v>
      </c>
      <c r="T3260" t="s">
        <v>26</v>
      </c>
    </row>
    <row r="3261" spans="1:20" x14ac:dyDescent="0.3">
      <c r="A3261" t="s">
        <v>20</v>
      </c>
      <c r="B3261" s="1">
        <v>43646</v>
      </c>
      <c r="C3261">
        <v>2</v>
      </c>
      <c r="D3261" t="s">
        <v>108</v>
      </c>
      <c r="E3261" t="s">
        <v>272</v>
      </c>
      <c r="F3261" t="s">
        <v>108</v>
      </c>
      <c r="G3261">
        <v>91</v>
      </c>
      <c r="H3261">
        <v>91</v>
      </c>
      <c r="I3261">
        <v>90</v>
      </c>
      <c r="J3261" t="s">
        <v>87</v>
      </c>
      <c r="K3261" t="s">
        <v>87</v>
      </c>
      <c r="L3261" t="s">
        <v>87</v>
      </c>
      <c r="M3261" t="s">
        <v>315</v>
      </c>
      <c r="N3261" t="s">
        <v>315</v>
      </c>
      <c r="O3261" t="s">
        <v>91</v>
      </c>
      <c r="P3261" t="s">
        <v>105</v>
      </c>
      <c r="Q3261">
        <v>186</v>
      </c>
      <c r="R3261" t="s">
        <v>173</v>
      </c>
      <c r="S3261" t="e" vm="45">
        <f>_FV(-3,"60")</f>
        <v>#VALUE!</v>
      </c>
      <c r="T3261" t="s">
        <v>26</v>
      </c>
    </row>
    <row r="3262" spans="1:20" x14ac:dyDescent="0.3">
      <c r="A3262" t="s">
        <v>20</v>
      </c>
      <c r="B3262" s="1">
        <v>43646</v>
      </c>
      <c r="C3262">
        <v>17</v>
      </c>
      <c r="D3262" t="s">
        <v>412</v>
      </c>
      <c r="E3262" t="s">
        <v>412</v>
      </c>
      <c r="F3262" t="s">
        <v>214</v>
      </c>
      <c r="G3262">
        <v>61</v>
      </c>
      <c r="H3262">
        <v>66</v>
      </c>
      <c r="I3262">
        <v>58</v>
      </c>
      <c r="J3262" t="s">
        <v>64</v>
      </c>
      <c r="K3262" t="s">
        <v>22</v>
      </c>
      <c r="L3262" t="s">
        <v>361</v>
      </c>
      <c r="M3262" t="s">
        <v>190</v>
      </c>
      <c r="N3262" t="s">
        <v>137</v>
      </c>
      <c r="O3262" t="s">
        <v>190</v>
      </c>
      <c r="P3262" t="s">
        <v>104</v>
      </c>
      <c r="Q3262">
        <v>225</v>
      </c>
      <c r="R3262" t="s">
        <v>102</v>
      </c>
      <c r="S3262" t="s">
        <v>1669</v>
      </c>
      <c r="T3262" t="s">
        <v>26</v>
      </c>
    </row>
    <row r="3263" spans="1:20" x14ac:dyDescent="0.3">
      <c r="A3263" t="s">
        <v>20</v>
      </c>
      <c r="B3263" s="1">
        <v>43646</v>
      </c>
      <c r="C3263">
        <v>1</v>
      </c>
      <c r="D3263" t="s">
        <v>272</v>
      </c>
      <c r="E3263" t="s">
        <v>156</v>
      </c>
      <c r="F3263" t="s">
        <v>272</v>
      </c>
      <c r="G3263">
        <v>90</v>
      </c>
      <c r="H3263">
        <v>90</v>
      </c>
      <c r="I3263">
        <v>88</v>
      </c>
      <c r="J3263" t="s">
        <v>87</v>
      </c>
      <c r="K3263" t="s">
        <v>87</v>
      </c>
      <c r="L3263" t="s">
        <v>109</v>
      </c>
      <c r="M3263" t="s">
        <v>91</v>
      </c>
      <c r="N3263" t="s">
        <v>91</v>
      </c>
      <c r="O3263" t="s">
        <v>209</v>
      </c>
      <c r="P3263" t="s">
        <v>70</v>
      </c>
      <c r="Q3263">
        <v>163</v>
      </c>
      <c r="R3263" t="s">
        <v>24</v>
      </c>
      <c r="S3263" t="e" vm="39">
        <f>_FV(-3,"46")</f>
        <v>#VALUE!</v>
      </c>
      <c r="T3263" t="s">
        <v>26</v>
      </c>
    </row>
    <row r="3264" spans="1:20" x14ac:dyDescent="0.3">
      <c r="A3264" t="s">
        <v>20</v>
      </c>
      <c r="B3264" s="1">
        <v>43646</v>
      </c>
      <c r="C3264">
        <v>4</v>
      </c>
      <c r="D3264" t="s">
        <v>187</v>
      </c>
      <c r="E3264" t="s">
        <v>228</v>
      </c>
      <c r="F3264" t="s">
        <v>114</v>
      </c>
      <c r="G3264">
        <v>86</v>
      </c>
      <c r="H3264">
        <v>92</v>
      </c>
      <c r="I3264">
        <v>84</v>
      </c>
      <c r="J3264" t="s">
        <v>87</v>
      </c>
      <c r="K3264" t="s">
        <v>148</v>
      </c>
      <c r="L3264" t="s">
        <v>87</v>
      </c>
      <c r="M3264" t="s">
        <v>142</v>
      </c>
      <c r="N3264" t="s">
        <v>188</v>
      </c>
      <c r="O3264" t="s">
        <v>142</v>
      </c>
      <c r="P3264" t="s">
        <v>174</v>
      </c>
      <c r="Q3264">
        <v>153</v>
      </c>
      <c r="R3264" t="s">
        <v>403</v>
      </c>
      <c r="S3264" t="e" vm="45">
        <f>_FV(-3,"60")</f>
        <v>#VALUE!</v>
      </c>
      <c r="T3264" t="s">
        <v>26</v>
      </c>
    </row>
    <row r="3265" spans="1:20" x14ac:dyDescent="0.3">
      <c r="A3265" t="s">
        <v>20</v>
      </c>
      <c r="B3265" s="1">
        <v>43646</v>
      </c>
      <c r="C3265">
        <v>23</v>
      </c>
      <c r="D3265" t="s">
        <v>196</v>
      </c>
      <c r="E3265" t="s">
        <v>256</v>
      </c>
      <c r="F3265" t="s">
        <v>196</v>
      </c>
      <c r="G3265">
        <v>80</v>
      </c>
      <c r="H3265">
        <v>81</v>
      </c>
      <c r="I3265">
        <v>78</v>
      </c>
      <c r="J3265" t="s">
        <v>22</v>
      </c>
      <c r="K3265" t="s">
        <v>79</v>
      </c>
      <c r="L3265" t="s">
        <v>87</v>
      </c>
      <c r="M3265" t="s">
        <v>180</v>
      </c>
      <c r="N3265" t="s">
        <v>180</v>
      </c>
      <c r="O3265" t="s">
        <v>59</v>
      </c>
      <c r="P3265" t="s">
        <v>83</v>
      </c>
      <c r="Q3265">
        <v>197</v>
      </c>
      <c r="R3265" t="s">
        <v>154</v>
      </c>
      <c r="S3265" t="e" vm="45">
        <f>_FV(-3,"60")</f>
        <v>#VALUE!</v>
      </c>
      <c r="T3265" t="s">
        <v>26</v>
      </c>
    </row>
    <row r="3266" spans="1:20" x14ac:dyDescent="0.3">
      <c r="A3266" t="s">
        <v>20</v>
      </c>
      <c r="B3266" s="1">
        <v>43646</v>
      </c>
      <c r="C3266">
        <v>22</v>
      </c>
      <c r="D3266" t="s">
        <v>185</v>
      </c>
      <c r="E3266" t="s">
        <v>275</v>
      </c>
      <c r="F3266" t="s">
        <v>196</v>
      </c>
      <c r="G3266">
        <v>79</v>
      </c>
      <c r="H3266">
        <v>80</v>
      </c>
      <c r="I3266">
        <v>74</v>
      </c>
      <c r="J3266" t="s">
        <v>136</v>
      </c>
      <c r="K3266" t="s">
        <v>79</v>
      </c>
      <c r="L3266" t="s">
        <v>65</v>
      </c>
      <c r="M3266" t="s">
        <v>59</v>
      </c>
      <c r="N3266" t="s">
        <v>59</v>
      </c>
      <c r="O3266" t="s">
        <v>197</v>
      </c>
      <c r="P3266" t="s">
        <v>83</v>
      </c>
      <c r="Q3266">
        <v>196</v>
      </c>
      <c r="R3266" t="s">
        <v>305</v>
      </c>
      <c r="S3266" t="s">
        <v>1989</v>
      </c>
      <c r="T3266" t="s">
        <v>26</v>
      </c>
    </row>
    <row r="3267" spans="1:20" x14ac:dyDescent="0.3">
      <c r="A3267" t="s">
        <v>20</v>
      </c>
      <c r="B3267" s="1">
        <v>43646</v>
      </c>
      <c r="C3267">
        <v>0</v>
      </c>
      <c r="D3267" t="s">
        <v>272</v>
      </c>
      <c r="E3267" t="s">
        <v>272</v>
      </c>
      <c r="F3267" t="s">
        <v>108</v>
      </c>
      <c r="G3267">
        <v>88</v>
      </c>
      <c r="H3267">
        <v>88</v>
      </c>
      <c r="I3267">
        <v>87</v>
      </c>
      <c r="J3267" t="s">
        <v>109</v>
      </c>
      <c r="K3267" t="s">
        <v>109</v>
      </c>
      <c r="L3267" t="s">
        <v>119</v>
      </c>
      <c r="M3267" t="s">
        <v>209</v>
      </c>
      <c r="N3267" t="s">
        <v>209</v>
      </c>
      <c r="O3267" t="s">
        <v>45</v>
      </c>
      <c r="P3267" t="s">
        <v>133</v>
      </c>
      <c r="Q3267">
        <v>159</v>
      </c>
      <c r="R3267" t="s">
        <v>128</v>
      </c>
      <c r="S3267" t="e" vm="16">
        <f>_FV(-3,"39")</f>
        <v>#VALUE!</v>
      </c>
      <c r="T3267" t="s">
        <v>26</v>
      </c>
    </row>
    <row r="3268" spans="1:20" x14ac:dyDescent="0.3">
      <c r="A3268" t="s">
        <v>20</v>
      </c>
      <c r="B3268" s="1">
        <v>43646</v>
      </c>
      <c r="C3268">
        <v>21</v>
      </c>
      <c r="D3268" t="s">
        <v>275</v>
      </c>
      <c r="E3268" t="s">
        <v>215</v>
      </c>
      <c r="F3268" t="s">
        <v>236</v>
      </c>
      <c r="G3268">
        <v>74</v>
      </c>
      <c r="H3268">
        <v>84</v>
      </c>
      <c r="I3268">
        <v>70</v>
      </c>
      <c r="J3268" t="s">
        <v>73</v>
      </c>
      <c r="K3268" t="s">
        <v>121</v>
      </c>
      <c r="L3268" t="s">
        <v>49</v>
      </c>
      <c r="M3268" t="s">
        <v>197</v>
      </c>
      <c r="N3268" t="s">
        <v>197</v>
      </c>
      <c r="O3268" t="s">
        <v>153</v>
      </c>
      <c r="P3268" t="s">
        <v>86</v>
      </c>
      <c r="Q3268">
        <v>208</v>
      </c>
      <c r="R3268" t="s">
        <v>440</v>
      </c>
      <c r="S3268" t="s">
        <v>1990</v>
      </c>
      <c r="T3268" t="s">
        <v>26</v>
      </c>
    </row>
    <row r="3269" spans="1:20" x14ac:dyDescent="0.3">
      <c r="A3269" t="s">
        <v>20</v>
      </c>
      <c r="B3269" s="1">
        <v>43646</v>
      </c>
      <c r="C3269">
        <v>20</v>
      </c>
      <c r="D3269" t="s">
        <v>236</v>
      </c>
      <c r="E3269" t="s">
        <v>43</v>
      </c>
      <c r="F3269" t="s">
        <v>121</v>
      </c>
      <c r="G3269">
        <v>84</v>
      </c>
      <c r="H3269">
        <v>87</v>
      </c>
      <c r="I3269">
        <v>58</v>
      </c>
      <c r="J3269" t="s">
        <v>80</v>
      </c>
      <c r="K3269" t="s">
        <v>95</v>
      </c>
      <c r="L3269" t="s">
        <v>393</v>
      </c>
      <c r="M3269" t="s">
        <v>153</v>
      </c>
      <c r="N3269" t="s">
        <v>140</v>
      </c>
      <c r="O3269" t="s">
        <v>38</v>
      </c>
      <c r="P3269" t="s">
        <v>76</v>
      </c>
      <c r="Q3269">
        <v>141</v>
      </c>
      <c r="R3269" t="s">
        <v>910</v>
      </c>
      <c r="S3269" t="s">
        <v>1991</v>
      </c>
      <c r="T3269" t="s">
        <v>237</v>
      </c>
    </row>
    <row r="3270" spans="1:20" x14ac:dyDescent="0.3">
      <c r="A3270" t="s">
        <v>20</v>
      </c>
      <c r="B3270" s="1">
        <v>43646</v>
      </c>
      <c r="C3270">
        <v>3</v>
      </c>
      <c r="D3270" t="s">
        <v>114</v>
      </c>
      <c r="E3270" t="s">
        <v>114</v>
      </c>
      <c r="F3270" t="s">
        <v>108</v>
      </c>
      <c r="G3270">
        <v>92</v>
      </c>
      <c r="H3270">
        <v>92</v>
      </c>
      <c r="I3270">
        <v>91</v>
      </c>
      <c r="J3270" t="s">
        <v>22</v>
      </c>
      <c r="K3270" t="s">
        <v>79</v>
      </c>
      <c r="L3270" t="s">
        <v>87</v>
      </c>
      <c r="M3270" t="s">
        <v>188</v>
      </c>
      <c r="N3270" t="s">
        <v>315</v>
      </c>
      <c r="O3270" t="s">
        <v>188</v>
      </c>
      <c r="P3270" t="s">
        <v>174</v>
      </c>
      <c r="Q3270">
        <v>166</v>
      </c>
      <c r="R3270" t="s">
        <v>128</v>
      </c>
      <c r="S3270" t="e" vm="12">
        <f>_FV(-3,"57")</f>
        <v>#VALUE!</v>
      </c>
      <c r="T3270" t="s">
        <v>26</v>
      </c>
    </row>
    <row r="3271" spans="1:20" x14ac:dyDescent="0.3">
      <c r="A3271" t="s">
        <v>20</v>
      </c>
      <c r="B3271" s="1">
        <v>43646</v>
      </c>
      <c r="C3271">
        <v>16</v>
      </c>
      <c r="D3271" t="s">
        <v>214</v>
      </c>
      <c r="E3271" t="s">
        <v>291</v>
      </c>
      <c r="F3271" t="s">
        <v>21</v>
      </c>
      <c r="G3271">
        <v>64</v>
      </c>
      <c r="H3271">
        <v>72</v>
      </c>
      <c r="I3271">
        <v>64</v>
      </c>
      <c r="J3271" t="s">
        <v>119</v>
      </c>
      <c r="K3271" t="s">
        <v>88</v>
      </c>
      <c r="L3271" t="s">
        <v>81</v>
      </c>
      <c r="M3271" t="s">
        <v>137</v>
      </c>
      <c r="N3271" t="s">
        <v>122</v>
      </c>
      <c r="O3271" t="s">
        <v>137</v>
      </c>
      <c r="P3271" t="s">
        <v>182</v>
      </c>
      <c r="Q3271">
        <v>219</v>
      </c>
      <c r="R3271" t="s">
        <v>212</v>
      </c>
      <c r="S3271" t="s">
        <v>1478</v>
      </c>
      <c r="T3271" t="s">
        <v>26</v>
      </c>
    </row>
    <row r="3272" spans="1:20" x14ac:dyDescent="0.3">
      <c r="A3272" t="s">
        <v>20</v>
      </c>
      <c r="B3272" s="1">
        <v>43646</v>
      </c>
      <c r="C3272">
        <v>7</v>
      </c>
      <c r="D3272" t="s">
        <v>107</v>
      </c>
      <c r="E3272" t="s">
        <v>286</v>
      </c>
      <c r="F3272" t="s">
        <v>107</v>
      </c>
      <c r="G3272">
        <v>92</v>
      </c>
      <c r="H3272">
        <v>92</v>
      </c>
      <c r="I3272">
        <v>91</v>
      </c>
      <c r="J3272" t="s">
        <v>136</v>
      </c>
      <c r="K3272" t="s">
        <v>148</v>
      </c>
      <c r="L3272" t="s">
        <v>87</v>
      </c>
      <c r="M3272" t="s">
        <v>66</v>
      </c>
      <c r="N3272" t="s">
        <v>180</v>
      </c>
      <c r="O3272" t="s">
        <v>66</v>
      </c>
      <c r="P3272" t="s">
        <v>133</v>
      </c>
      <c r="Q3272">
        <v>120</v>
      </c>
      <c r="R3272" t="s">
        <v>30</v>
      </c>
      <c r="S3272" t="e" vm="30">
        <f>_FV(-1,"36")</f>
        <v>#VALUE!</v>
      </c>
      <c r="T3272" t="s">
        <v>26</v>
      </c>
    </row>
    <row r="3273" spans="1:20" x14ac:dyDescent="0.3">
      <c r="A3273" t="s">
        <v>20</v>
      </c>
      <c r="B3273" s="1">
        <v>43646</v>
      </c>
      <c r="C3273">
        <v>6</v>
      </c>
      <c r="D3273" t="s">
        <v>272</v>
      </c>
      <c r="E3273" t="s">
        <v>156</v>
      </c>
      <c r="F3273" t="s">
        <v>108</v>
      </c>
      <c r="G3273">
        <v>92</v>
      </c>
      <c r="H3273">
        <v>92</v>
      </c>
      <c r="I3273">
        <v>91</v>
      </c>
      <c r="J3273" t="s">
        <v>79</v>
      </c>
      <c r="K3273" t="s">
        <v>58</v>
      </c>
      <c r="L3273" t="s">
        <v>136</v>
      </c>
      <c r="M3273" t="s">
        <v>180</v>
      </c>
      <c r="N3273" t="s">
        <v>150</v>
      </c>
      <c r="O3273" t="s">
        <v>180</v>
      </c>
      <c r="P3273" t="s">
        <v>174</v>
      </c>
      <c r="Q3273">
        <v>223</v>
      </c>
      <c r="R3273" t="s">
        <v>77</v>
      </c>
      <c r="S3273" t="e" vm="71">
        <f>_FV(-1,"79")</f>
        <v>#VALUE!</v>
      </c>
      <c r="T3273" t="s">
        <v>26</v>
      </c>
    </row>
    <row r="3274" spans="1:20" x14ac:dyDescent="0.3">
      <c r="A3274" t="s">
        <v>20</v>
      </c>
      <c r="B3274" s="1">
        <v>43646</v>
      </c>
      <c r="C3274">
        <v>5</v>
      </c>
      <c r="D3274" t="s">
        <v>272</v>
      </c>
      <c r="E3274" t="s">
        <v>187</v>
      </c>
      <c r="F3274" t="s">
        <v>114</v>
      </c>
      <c r="G3274">
        <v>91</v>
      </c>
      <c r="H3274">
        <v>91</v>
      </c>
      <c r="I3274">
        <v>86</v>
      </c>
      <c r="J3274" t="s">
        <v>136</v>
      </c>
      <c r="K3274" t="s">
        <v>22</v>
      </c>
      <c r="L3274" t="s">
        <v>87</v>
      </c>
      <c r="M3274" t="s">
        <v>150</v>
      </c>
      <c r="N3274" t="s">
        <v>142</v>
      </c>
      <c r="O3274" t="s">
        <v>150</v>
      </c>
      <c r="P3274" t="s">
        <v>174</v>
      </c>
      <c r="Q3274">
        <v>146</v>
      </c>
      <c r="R3274" t="s">
        <v>101</v>
      </c>
      <c r="S3274" t="e" vm="15">
        <f>_FV(-2,"16")</f>
        <v>#VALUE!</v>
      </c>
      <c r="T3274" t="s">
        <v>26</v>
      </c>
    </row>
    <row r="3275" spans="1:20" x14ac:dyDescent="0.3">
      <c r="A3275" t="s">
        <v>20</v>
      </c>
      <c r="B3275" s="1">
        <v>43646</v>
      </c>
      <c r="C3275">
        <v>9</v>
      </c>
      <c r="D3275" t="s">
        <v>71</v>
      </c>
      <c r="E3275" t="s">
        <v>135</v>
      </c>
      <c r="F3275" t="s">
        <v>71</v>
      </c>
      <c r="G3275">
        <v>94</v>
      </c>
      <c r="H3275">
        <v>94</v>
      </c>
      <c r="I3275">
        <v>93</v>
      </c>
      <c r="J3275" t="s">
        <v>87</v>
      </c>
      <c r="K3275" t="s">
        <v>87</v>
      </c>
      <c r="L3275" t="s">
        <v>63</v>
      </c>
      <c r="M3275" t="s">
        <v>254</v>
      </c>
      <c r="N3275" t="s">
        <v>254</v>
      </c>
      <c r="O3275" t="s">
        <v>232</v>
      </c>
      <c r="P3275" t="s">
        <v>105</v>
      </c>
      <c r="Q3275">
        <v>101</v>
      </c>
      <c r="R3275" t="s">
        <v>60</v>
      </c>
      <c r="S3275" t="e" vm="68">
        <f>_FV(-1,"99")</f>
        <v>#VALUE!</v>
      </c>
      <c r="T3275" t="s">
        <v>26</v>
      </c>
    </row>
    <row r="3276" spans="1:20" x14ac:dyDescent="0.3">
      <c r="A3276" t="s">
        <v>20</v>
      </c>
      <c r="B3276" s="1">
        <v>43646</v>
      </c>
      <c r="C3276">
        <v>8</v>
      </c>
      <c r="D3276" t="s">
        <v>135</v>
      </c>
      <c r="E3276" t="s">
        <v>107</v>
      </c>
      <c r="F3276" t="s">
        <v>135</v>
      </c>
      <c r="G3276">
        <v>93</v>
      </c>
      <c r="H3276">
        <v>93</v>
      </c>
      <c r="I3276">
        <v>92</v>
      </c>
      <c r="J3276" t="s">
        <v>87</v>
      </c>
      <c r="K3276" t="s">
        <v>136</v>
      </c>
      <c r="L3276" t="s">
        <v>63</v>
      </c>
      <c r="M3276" t="s">
        <v>232</v>
      </c>
      <c r="N3276" t="s">
        <v>66</v>
      </c>
      <c r="O3276" t="s">
        <v>232</v>
      </c>
      <c r="P3276" t="s">
        <v>70</v>
      </c>
      <c r="Q3276">
        <v>63</v>
      </c>
      <c r="R3276" t="s">
        <v>128</v>
      </c>
      <c r="S3276" t="e" vm="7">
        <f>_FV(-1,"24")</f>
        <v>#VALUE!</v>
      </c>
      <c r="T3276" t="s">
        <v>26</v>
      </c>
    </row>
    <row r="3277" spans="1:20" x14ac:dyDescent="0.3">
      <c r="A3277" t="s">
        <v>20</v>
      </c>
      <c r="B3277" s="1">
        <v>43646</v>
      </c>
      <c r="C3277">
        <v>10</v>
      </c>
      <c r="D3277" t="s">
        <v>121</v>
      </c>
      <c r="E3277" t="s">
        <v>135</v>
      </c>
      <c r="F3277" t="s">
        <v>121</v>
      </c>
      <c r="G3277">
        <v>94</v>
      </c>
      <c r="H3277">
        <v>94</v>
      </c>
      <c r="I3277">
        <v>94</v>
      </c>
      <c r="J3277" t="s">
        <v>63</v>
      </c>
      <c r="K3277" t="s">
        <v>87</v>
      </c>
      <c r="L3277" t="s">
        <v>80</v>
      </c>
      <c r="M3277" t="s">
        <v>82</v>
      </c>
      <c r="N3277" t="s">
        <v>82</v>
      </c>
      <c r="O3277" t="s">
        <v>254</v>
      </c>
      <c r="P3277" t="s">
        <v>105</v>
      </c>
      <c r="Q3277">
        <v>93</v>
      </c>
      <c r="R3277" t="s">
        <v>134</v>
      </c>
      <c r="S3277" t="s">
        <v>1992</v>
      </c>
      <c r="T3277" t="s">
        <v>26</v>
      </c>
    </row>
    <row r="3278" spans="1:20" x14ac:dyDescent="0.3">
      <c r="A3278" t="s">
        <v>20</v>
      </c>
      <c r="B3278" s="1">
        <v>43646</v>
      </c>
      <c r="C3278">
        <v>12</v>
      </c>
      <c r="D3278" t="s">
        <v>310</v>
      </c>
      <c r="E3278" t="s">
        <v>265</v>
      </c>
      <c r="F3278" t="s">
        <v>135</v>
      </c>
      <c r="G3278">
        <v>92</v>
      </c>
      <c r="H3278">
        <v>94</v>
      </c>
      <c r="I3278">
        <v>92</v>
      </c>
      <c r="J3278" t="s">
        <v>107</v>
      </c>
      <c r="K3278" t="s">
        <v>108</v>
      </c>
      <c r="L3278" t="s">
        <v>136</v>
      </c>
      <c r="M3278" t="s">
        <v>193</v>
      </c>
      <c r="N3278" t="s">
        <v>193</v>
      </c>
      <c r="O3278" t="s">
        <v>29</v>
      </c>
      <c r="P3278" t="s">
        <v>101</v>
      </c>
      <c r="Q3278">
        <v>261</v>
      </c>
      <c r="R3278" t="s">
        <v>30</v>
      </c>
      <c r="S3278" t="s">
        <v>1993</v>
      </c>
      <c r="T3278" t="s">
        <v>174</v>
      </c>
    </row>
    <row r="3279" spans="1:20" x14ac:dyDescent="0.3">
      <c r="A3279" t="s">
        <v>20</v>
      </c>
      <c r="B3279" s="1">
        <v>43646</v>
      </c>
      <c r="C3279">
        <v>15</v>
      </c>
      <c r="D3279" t="s">
        <v>220</v>
      </c>
      <c r="E3279" t="s">
        <v>214</v>
      </c>
      <c r="F3279" t="s">
        <v>243</v>
      </c>
      <c r="G3279">
        <v>69</v>
      </c>
      <c r="H3279">
        <v>78</v>
      </c>
      <c r="I3279">
        <v>68</v>
      </c>
      <c r="J3279" t="s">
        <v>79</v>
      </c>
      <c r="K3279" t="s">
        <v>114</v>
      </c>
      <c r="L3279" t="s">
        <v>136</v>
      </c>
      <c r="M3279" t="s">
        <v>90</v>
      </c>
      <c r="N3279" t="s">
        <v>193</v>
      </c>
      <c r="O3279" t="s">
        <v>90</v>
      </c>
      <c r="P3279" t="s">
        <v>183</v>
      </c>
      <c r="Q3279">
        <v>213</v>
      </c>
      <c r="R3279" t="s">
        <v>198</v>
      </c>
      <c r="S3279" t="s">
        <v>1994</v>
      </c>
      <c r="T3279" t="s">
        <v>26</v>
      </c>
    </row>
    <row r="3280" spans="1:20" x14ac:dyDescent="0.3">
      <c r="A3280" t="s">
        <v>20</v>
      </c>
      <c r="B3280" s="1">
        <v>43646</v>
      </c>
      <c r="C3280">
        <v>11</v>
      </c>
      <c r="D3280" t="s">
        <v>135</v>
      </c>
      <c r="E3280" t="s">
        <v>107</v>
      </c>
      <c r="F3280" t="s">
        <v>121</v>
      </c>
      <c r="G3280">
        <v>94</v>
      </c>
      <c r="H3280">
        <v>94</v>
      </c>
      <c r="I3280">
        <v>94</v>
      </c>
      <c r="J3280" t="s">
        <v>136</v>
      </c>
      <c r="K3280" t="s">
        <v>79</v>
      </c>
      <c r="L3280" t="s">
        <v>63</v>
      </c>
      <c r="M3280" t="s">
        <v>29</v>
      </c>
      <c r="N3280" t="s">
        <v>90</v>
      </c>
      <c r="O3280" t="s">
        <v>82</v>
      </c>
      <c r="P3280" t="s">
        <v>115</v>
      </c>
      <c r="Q3280">
        <v>99</v>
      </c>
      <c r="R3280" t="s">
        <v>60</v>
      </c>
      <c r="S3280" t="s">
        <v>1995</v>
      </c>
      <c r="T3280" t="s">
        <v>115</v>
      </c>
    </row>
    <row r="3281" spans="1:20" x14ac:dyDescent="0.3">
      <c r="A3281" t="s">
        <v>20</v>
      </c>
      <c r="B3281" s="1">
        <v>43646</v>
      </c>
      <c r="C3281">
        <v>14</v>
      </c>
      <c r="D3281" t="s">
        <v>200</v>
      </c>
      <c r="E3281" t="s">
        <v>200</v>
      </c>
      <c r="F3281" t="s">
        <v>275</v>
      </c>
      <c r="G3281">
        <v>78</v>
      </c>
      <c r="H3281">
        <v>82</v>
      </c>
      <c r="I3281">
        <v>75</v>
      </c>
      <c r="J3281" t="s">
        <v>72</v>
      </c>
      <c r="K3281" t="s">
        <v>157</v>
      </c>
      <c r="L3281" t="s">
        <v>79</v>
      </c>
      <c r="M3281" t="s">
        <v>193</v>
      </c>
      <c r="N3281" t="s">
        <v>23</v>
      </c>
      <c r="O3281" t="s">
        <v>193</v>
      </c>
      <c r="P3281" t="s">
        <v>24</v>
      </c>
      <c r="Q3281">
        <v>218</v>
      </c>
      <c r="R3281" t="s">
        <v>354</v>
      </c>
      <c r="S3281" t="s">
        <v>1501</v>
      </c>
      <c r="T3281" t="s">
        <v>26</v>
      </c>
    </row>
    <row r="3282" spans="1:20" x14ac:dyDescent="0.3">
      <c r="A3282" t="s">
        <v>20</v>
      </c>
      <c r="B3282" s="1">
        <v>43646</v>
      </c>
      <c r="C3282">
        <v>13</v>
      </c>
      <c r="D3282" t="s">
        <v>275</v>
      </c>
      <c r="E3282" t="s">
        <v>204</v>
      </c>
      <c r="F3282" t="s">
        <v>310</v>
      </c>
      <c r="G3282">
        <v>81</v>
      </c>
      <c r="H3282">
        <v>92</v>
      </c>
      <c r="I3282">
        <v>80</v>
      </c>
      <c r="J3282" t="s">
        <v>71</v>
      </c>
      <c r="K3282" t="s">
        <v>156</v>
      </c>
      <c r="L3282" t="s">
        <v>118</v>
      </c>
      <c r="M3282" t="s">
        <v>193</v>
      </c>
      <c r="N3282" t="s">
        <v>244</v>
      </c>
      <c r="O3282" t="s">
        <v>193</v>
      </c>
      <c r="P3282" t="s">
        <v>173</v>
      </c>
      <c r="Q3282">
        <v>238</v>
      </c>
      <c r="R3282" t="s">
        <v>125</v>
      </c>
      <c r="S3282" t="s">
        <v>1136</v>
      </c>
      <c r="T3282" t="s">
        <v>26</v>
      </c>
    </row>
    <row r="3283" spans="1:20" x14ac:dyDescent="0.3">
      <c r="A3283" t="s">
        <v>20</v>
      </c>
      <c r="B3283" s="1">
        <v>43646</v>
      </c>
      <c r="C3283">
        <v>18</v>
      </c>
      <c r="D3283" t="s">
        <v>415</v>
      </c>
      <c r="E3283" t="s">
        <v>33</v>
      </c>
      <c r="F3283" t="s">
        <v>251</v>
      </c>
      <c r="G3283">
        <v>60</v>
      </c>
      <c r="H3283">
        <v>61</v>
      </c>
      <c r="I3283">
        <v>57</v>
      </c>
      <c r="J3283" t="s">
        <v>100</v>
      </c>
      <c r="K3283" t="s">
        <v>119</v>
      </c>
      <c r="L3283" t="s">
        <v>216</v>
      </c>
      <c r="M3283" t="s">
        <v>197</v>
      </c>
      <c r="N3283" t="s">
        <v>190</v>
      </c>
      <c r="O3283" t="s">
        <v>197</v>
      </c>
      <c r="P3283" t="s">
        <v>24</v>
      </c>
      <c r="Q3283">
        <v>225</v>
      </c>
      <c r="R3283" t="s">
        <v>248</v>
      </c>
      <c r="S3283" t="s">
        <v>1996</v>
      </c>
      <c r="T3283" t="s">
        <v>26</v>
      </c>
    </row>
    <row r="3284" spans="1:20" x14ac:dyDescent="0.3">
      <c r="A3284" t="s">
        <v>20</v>
      </c>
      <c r="B3284" s="1">
        <v>43647</v>
      </c>
      <c r="C3284">
        <v>10</v>
      </c>
      <c r="D3284" t="s">
        <v>108</v>
      </c>
      <c r="E3284" t="s">
        <v>272</v>
      </c>
      <c r="F3284" t="s">
        <v>72</v>
      </c>
      <c r="G3284">
        <v>93</v>
      </c>
      <c r="H3284">
        <v>93</v>
      </c>
      <c r="I3284">
        <v>92</v>
      </c>
      <c r="J3284" t="s">
        <v>79</v>
      </c>
      <c r="K3284" t="s">
        <v>58</v>
      </c>
      <c r="L3284" t="s">
        <v>22</v>
      </c>
      <c r="M3284" t="s">
        <v>142</v>
      </c>
      <c r="N3284" t="s">
        <v>142</v>
      </c>
      <c r="O3284" t="s">
        <v>150</v>
      </c>
      <c r="P3284" t="s">
        <v>70</v>
      </c>
      <c r="Q3284">
        <v>108</v>
      </c>
      <c r="R3284" t="s">
        <v>173</v>
      </c>
      <c r="S3284" t="s">
        <v>1997</v>
      </c>
      <c r="T3284" t="s">
        <v>26</v>
      </c>
    </row>
    <row r="3285" spans="1:20" x14ac:dyDescent="0.3">
      <c r="A3285" t="s">
        <v>20</v>
      </c>
      <c r="B3285" s="1">
        <v>43647</v>
      </c>
      <c r="C3285">
        <v>18</v>
      </c>
      <c r="D3285" t="s">
        <v>258</v>
      </c>
      <c r="E3285" t="s">
        <v>34</v>
      </c>
      <c r="F3285" t="s">
        <v>48</v>
      </c>
      <c r="G3285">
        <v>64</v>
      </c>
      <c r="H3285">
        <v>70</v>
      </c>
      <c r="I3285">
        <v>62</v>
      </c>
      <c r="J3285" t="s">
        <v>99</v>
      </c>
      <c r="K3285" t="s">
        <v>95</v>
      </c>
      <c r="L3285" t="s">
        <v>361</v>
      </c>
      <c r="M3285" t="s">
        <v>51</v>
      </c>
      <c r="N3285" t="s">
        <v>190</v>
      </c>
      <c r="O3285" t="s">
        <v>51</v>
      </c>
      <c r="P3285" t="s">
        <v>60</v>
      </c>
      <c r="Q3285">
        <v>222</v>
      </c>
      <c r="R3285" t="s">
        <v>287</v>
      </c>
      <c r="S3285" t="s">
        <v>1254</v>
      </c>
      <c r="T3285" t="s">
        <v>26</v>
      </c>
    </row>
    <row r="3286" spans="1:20" x14ac:dyDescent="0.3">
      <c r="A3286" t="s">
        <v>20</v>
      </c>
      <c r="B3286" s="1">
        <v>43647</v>
      </c>
      <c r="C3286">
        <v>22</v>
      </c>
      <c r="D3286" t="s">
        <v>186</v>
      </c>
      <c r="E3286" t="s">
        <v>243</v>
      </c>
      <c r="F3286" t="s">
        <v>186</v>
      </c>
      <c r="G3286">
        <v>78</v>
      </c>
      <c r="H3286">
        <v>78</v>
      </c>
      <c r="I3286">
        <v>70</v>
      </c>
      <c r="J3286" t="s">
        <v>136</v>
      </c>
      <c r="K3286" t="s">
        <v>136</v>
      </c>
      <c r="L3286" t="s">
        <v>119</v>
      </c>
      <c r="M3286" t="s">
        <v>190</v>
      </c>
      <c r="N3286" t="s">
        <v>190</v>
      </c>
      <c r="O3286" t="s">
        <v>131</v>
      </c>
      <c r="P3286" t="s">
        <v>67</v>
      </c>
      <c r="Q3286">
        <v>157</v>
      </c>
      <c r="R3286" t="s">
        <v>170</v>
      </c>
      <c r="S3286" t="s">
        <v>1998</v>
      </c>
      <c r="T3286" t="s">
        <v>26</v>
      </c>
    </row>
    <row r="3287" spans="1:20" x14ac:dyDescent="0.3">
      <c r="A3287" t="s">
        <v>20</v>
      </c>
      <c r="B3287" s="1">
        <v>43647</v>
      </c>
      <c r="C3287">
        <v>9</v>
      </c>
      <c r="D3287" t="s">
        <v>272</v>
      </c>
      <c r="E3287" t="s">
        <v>272</v>
      </c>
      <c r="F3287" t="s">
        <v>114</v>
      </c>
      <c r="G3287">
        <v>92</v>
      </c>
      <c r="H3287">
        <v>92</v>
      </c>
      <c r="I3287">
        <v>92</v>
      </c>
      <c r="J3287" t="s">
        <v>58</v>
      </c>
      <c r="K3287" t="s">
        <v>95</v>
      </c>
      <c r="L3287" t="s">
        <v>79</v>
      </c>
      <c r="M3287" t="s">
        <v>150</v>
      </c>
      <c r="N3287" t="s">
        <v>150</v>
      </c>
      <c r="O3287" t="s">
        <v>132</v>
      </c>
      <c r="P3287" t="s">
        <v>111</v>
      </c>
      <c r="Q3287">
        <v>72</v>
      </c>
      <c r="R3287" t="s">
        <v>268</v>
      </c>
      <c r="S3287" t="e" vm="76">
        <f>_FV(-1,"61")</f>
        <v>#VALUE!</v>
      </c>
      <c r="T3287" t="s">
        <v>26</v>
      </c>
    </row>
    <row r="3288" spans="1:20" x14ac:dyDescent="0.3">
      <c r="A3288" t="s">
        <v>20</v>
      </c>
      <c r="B3288" s="1">
        <v>43647</v>
      </c>
      <c r="C3288">
        <v>17</v>
      </c>
      <c r="D3288" t="s">
        <v>201</v>
      </c>
      <c r="E3288" t="s">
        <v>47</v>
      </c>
      <c r="F3288" t="s">
        <v>264</v>
      </c>
      <c r="G3288">
        <v>63</v>
      </c>
      <c r="H3288">
        <v>69</v>
      </c>
      <c r="I3288">
        <v>61</v>
      </c>
      <c r="J3288" t="s">
        <v>163</v>
      </c>
      <c r="K3288" t="s">
        <v>79</v>
      </c>
      <c r="L3288" t="s">
        <v>396</v>
      </c>
      <c r="M3288" t="s">
        <v>190</v>
      </c>
      <c r="N3288" t="s">
        <v>150</v>
      </c>
      <c r="O3288" t="s">
        <v>190</v>
      </c>
      <c r="P3288" t="s">
        <v>134</v>
      </c>
      <c r="Q3288">
        <v>242</v>
      </c>
      <c r="R3288" t="s">
        <v>198</v>
      </c>
      <c r="S3288" t="s">
        <v>1999</v>
      </c>
      <c r="T3288" t="s">
        <v>26</v>
      </c>
    </row>
    <row r="3289" spans="1:20" x14ac:dyDescent="0.3">
      <c r="A3289" t="s">
        <v>20</v>
      </c>
      <c r="B3289" s="1">
        <v>43647</v>
      </c>
      <c r="C3289">
        <v>8</v>
      </c>
      <c r="D3289" t="s">
        <v>114</v>
      </c>
      <c r="E3289" t="s">
        <v>333</v>
      </c>
      <c r="F3289" t="s">
        <v>114</v>
      </c>
      <c r="G3289">
        <v>92</v>
      </c>
      <c r="H3289">
        <v>92</v>
      </c>
      <c r="I3289">
        <v>87</v>
      </c>
      <c r="J3289" t="s">
        <v>79</v>
      </c>
      <c r="K3289" t="s">
        <v>79</v>
      </c>
      <c r="L3289" t="s">
        <v>80</v>
      </c>
      <c r="M3289" t="s">
        <v>132</v>
      </c>
      <c r="N3289" t="s">
        <v>45</v>
      </c>
      <c r="O3289" t="s">
        <v>130</v>
      </c>
      <c r="P3289" t="s">
        <v>178</v>
      </c>
      <c r="Q3289">
        <v>79</v>
      </c>
      <c r="R3289" t="s">
        <v>86</v>
      </c>
      <c r="S3289" t="e" vm="19">
        <f>_FV(-3,"08")</f>
        <v>#VALUE!</v>
      </c>
      <c r="T3289" t="s">
        <v>26</v>
      </c>
    </row>
    <row r="3290" spans="1:20" x14ac:dyDescent="0.3">
      <c r="A3290" t="s">
        <v>20</v>
      </c>
      <c r="B3290" s="1">
        <v>43647</v>
      </c>
      <c r="C3290">
        <v>13</v>
      </c>
      <c r="D3290" t="s">
        <v>215</v>
      </c>
      <c r="E3290" t="s">
        <v>215</v>
      </c>
      <c r="F3290" t="s">
        <v>302</v>
      </c>
      <c r="G3290">
        <v>76</v>
      </c>
      <c r="H3290">
        <v>84</v>
      </c>
      <c r="I3290">
        <v>75</v>
      </c>
      <c r="J3290" t="s">
        <v>58</v>
      </c>
      <c r="K3290" t="s">
        <v>148</v>
      </c>
      <c r="L3290" t="s">
        <v>136</v>
      </c>
      <c r="M3290" t="s">
        <v>330</v>
      </c>
      <c r="N3290" t="s">
        <v>330</v>
      </c>
      <c r="O3290" t="s">
        <v>311</v>
      </c>
      <c r="P3290" t="s">
        <v>134</v>
      </c>
      <c r="Q3290">
        <v>229</v>
      </c>
      <c r="R3290" t="s">
        <v>170</v>
      </c>
      <c r="S3290" t="s">
        <v>1118</v>
      </c>
      <c r="T3290" t="s">
        <v>26</v>
      </c>
    </row>
    <row r="3291" spans="1:20" x14ac:dyDescent="0.3">
      <c r="A3291" t="s">
        <v>20</v>
      </c>
      <c r="B3291" s="1">
        <v>43647</v>
      </c>
      <c r="C3291">
        <v>0</v>
      </c>
      <c r="D3291" t="s">
        <v>321</v>
      </c>
      <c r="E3291" t="s">
        <v>196</v>
      </c>
      <c r="F3291" t="s">
        <v>321</v>
      </c>
      <c r="G3291">
        <v>84</v>
      </c>
      <c r="H3291">
        <v>84</v>
      </c>
      <c r="I3291">
        <v>80</v>
      </c>
      <c r="J3291" t="s">
        <v>22</v>
      </c>
      <c r="K3291" t="s">
        <v>79</v>
      </c>
      <c r="L3291" t="s">
        <v>136</v>
      </c>
      <c r="M3291" t="s">
        <v>142</v>
      </c>
      <c r="N3291" t="s">
        <v>142</v>
      </c>
      <c r="O3291" t="s">
        <v>180</v>
      </c>
      <c r="P3291" t="s">
        <v>70</v>
      </c>
      <c r="Q3291">
        <v>171</v>
      </c>
      <c r="R3291" t="s">
        <v>127</v>
      </c>
      <c r="S3291" t="e" vm="45">
        <f>_FV(-3,"60")</f>
        <v>#VALUE!</v>
      </c>
      <c r="T3291" t="s">
        <v>26</v>
      </c>
    </row>
    <row r="3292" spans="1:20" x14ac:dyDescent="0.3">
      <c r="A3292" t="s">
        <v>20</v>
      </c>
      <c r="B3292" s="1">
        <v>43647</v>
      </c>
      <c r="C3292">
        <v>7</v>
      </c>
      <c r="D3292" t="s">
        <v>333</v>
      </c>
      <c r="E3292" t="s">
        <v>279</v>
      </c>
      <c r="F3292" t="s">
        <v>333</v>
      </c>
      <c r="G3292">
        <v>87</v>
      </c>
      <c r="H3292">
        <v>87</v>
      </c>
      <c r="I3292">
        <v>83</v>
      </c>
      <c r="J3292" t="s">
        <v>80</v>
      </c>
      <c r="K3292" t="s">
        <v>136</v>
      </c>
      <c r="L3292" t="s">
        <v>80</v>
      </c>
      <c r="M3292" t="s">
        <v>232</v>
      </c>
      <c r="N3292" t="s">
        <v>132</v>
      </c>
      <c r="O3292" t="s">
        <v>232</v>
      </c>
      <c r="P3292" t="s">
        <v>67</v>
      </c>
      <c r="Q3292">
        <v>178</v>
      </c>
      <c r="R3292" t="s">
        <v>92</v>
      </c>
      <c r="S3292" t="e" vm="86">
        <f>_FV(-3,"23")</f>
        <v>#VALUE!</v>
      </c>
      <c r="T3292" t="s">
        <v>26</v>
      </c>
    </row>
    <row r="3293" spans="1:20" x14ac:dyDescent="0.3">
      <c r="A3293" t="s">
        <v>20</v>
      </c>
      <c r="B3293" s="1">
        <v>43647</v>
      </c>
      <c r="C3293">
        <v>1</v>
      </c>
      <c r="D3293" t="s">
        <v>279</v>
      </c>
      <c r="E3293" t="s">
        <v>321</v>
      </c>
      <c r="F3293" t="s">
        <v>239</v>
      </c>
      <c r="G3293">
        <v>84</v>
      </c>
      <c r="H3293">
        <v>85</v>
      </c>
      <c r="I3293">
        <v>84</v>
      </c>
      <c r="J3293" t="s">
        <v>22</v>
      </c>
      <c r="K3293" t="s">
        <v>58</v>
      </c>
      <c r="L3293" t="s">
        <v>22</v>
      </c>
      <c r="M3293" t="s">
        <v>91</v>
      </c>
      <c r="N3293" t="s">
        <v>91</v>
      </c>
      <c r="O3293" t="s">
        <v>142</v>
      </c>
      <c r="P3293" t="s">
        <v>115</v>
      </c>
      <c r="Q3293">
        <v>185</v>
      </c>
      <c r="R3293" t="s">
        <v>104</v>
      </c>
      <c r="S3293" t="e" vm="80">
        <f>_FV(-3,"59")</f>
        <v>#VALUE!</v>
      </c>
      <c r="T3293" t="s">
        <v>26</v>
      </c>
    </row>
    <row r="3294" spans="1:20" x14ac:dyDescent="0.3">
      <c r="A3294" t="s">
        <v>20</v>
      </c>
      <c r="B3294" s="1">
        <v>43647</v>
      </c>
      <c r="C3294">
        <v>16</v>
      </c>
      <c r="D3294" t="s">
        <v>220</v>
      </c>
      <c r="E3294" t="s">
        <v>317</v>
      </c>
      <c r="F3294" t="s">
        <v>208</v>
      </c>
      <c r="G3294">
        <v>68</v>
      </c>
      <c r="H3294">
        <v>72</v>
      </c>
      <c r="I3294">
        <v>66</v>
      </c>
      <c r="J3294" t="s">
        <v>63</v>
      </c>
      <c r="K3294" t="s">
        <v>88</v>
      </c>
      <c r="L3294" t="s">
        <v>99</v>
      </c>
      <c r="M3294" t="s">
        <v>150</v>
      </c>
      <c r="N3294" t="s">
        <v>328</v>
      </c>
      <c r="O3294" t="s">
        <v>150</v>
      </c>
      <c r="P3294" t="s">
        <v>173</v>
      </c>
      <c r="Q3294">
        <v>262</v>
      </c>
      <c r="R3294" t="s">
        <v>143</v>
      </c>
      <c r="S3294" t="s">
        <v>2000</v>
      </c>
      <c r="T3294" t="s">
        <v>26</v>
      </c>
    </row>
    <row r="3295" spans="1:20" x14ac:dyDescent="0.3">
      <c r="A3295" t="s">
        <v>20</v>
      </c>
      <c r="B3295" s="1">
        <v>43647</v>
      </c>
      <c r="C3295">
        <v>6</v>
      </c>
      <c r="D3295" t="s">
        <v>279</v>
      </c>
      <c r="E3295" t="s">
        <v>202</v>
      </c>
      <c r="F3295" t="s">
        <v>279</v>
      </c>
      <c r="G3295">
        <v>83</v>
      </c>
      <c r="H3295">
        <v>83</v>
      </c>
      <c r="I3295">
        <v>80</v>
      </c>
      <c r="J3295" t="s">
        <v>87</v>
      </c>
      <c r="K3295" t="s">
        <v>87</v>
      </c>
      <c r="L3295" t="s">
        <v>109</v>
      </c>
      <c r="M3295" t="s">
        <v>232</v>
      </c>
      <c r="N3295" t="s">
        <v>227</v>
      </c>
      <c r="O3295" t="s">
        <v>232</v>
      </c>
      <c r="P3295" t="s">
        <v>83</v>
      </c>
      <c r="Q3295">
        <v>242</v>
      </c>
      <c r="R3295" t="s">
        <v>84</v>
      </c>
      <c r="S3295" t="e" vm="17">
        <f>_FV(-3,"55")</f>
        <v>#VALUE!</v>
      </c>
      <c r="T3295" t="s">
        <v>26</v>
      </c>
    </row>
    <row r="3296" spans="1:20" x14ac:dyDescent="0.3">
      <c r="A3296" t="s">
        <v>20</v>
      </c>
      <c r="B3296" s="1">
        <v>43647</v>
      </c>
      <c r="C3296">
        <v>21</v>
      </c>
      <c r="D3296" t="s">
        <v>247</v>
      </c>
      <c r="E3296" t="s">
        <v>48</v>
      </c>
      <c r="F3296" t="s">
        <v>250</v>
      </c>
      <c r="G3296">
        <v>71</v>
      </c>
      <c r="H3296">
        <v>72</v>
      </c>
      <c r="I3296">
        <v>68</v>
      </c>
      <c r="J3296" t="s">
        <v>73</v>
      </c>
      <c r="K3296" t="s">
        <v>80</v>
      </c>
      <c r="L3296" t="s">
        <v>28</v>
      </c>
      <c r="M3296" t="s">
        <v>140</v>
      </c>
      <c r="N3296" t="s">
        <v>140</v>
      </c>
      <c r="O3296" t="s">
        <v>153</v>
      </c>
      <c r="P3296" t="s">
        <v>124</v>
      </c>
      <c r="Q3296">
        <v>194</v>
      </c>
      <c r="R3296" t="s">
        <v>30</v>
      </c>
      <c r="S3296" t="s">
        <v>2001</v>
      </c>
      <c r="T3296" t="s">
        <v>26</v>
      </c>
    </row>
    <row r="3297" spans="1:20" x14ac:dyDescent="0.3">
      <c r="A3297" t="s">
        <v>20</v>
      </c>
      <c r="B3297" s="1">
        <v>43647</v>
      </c>
      <c r="C3297">
        <v>20</v>
      </c>
      <c r="D3297" t="s">
        <v>200</v>
      </c>
      <c r="E3297" t="s">
        <v>291</v>
      </c>
      <c r="F3297" t="s">
        <v>200</v>
      </c>
      <c r="G3297">
        <v>69</v>
      </c>
      <c r="H3297">
        <v>69</v>
      </c>
      <c r="I3297">
        <v>64</v>
      </c>
      <c r="J3297" t="s">
        <v>119</v>
      </c>
      <c r="K3297" t="s">
        <v>79</v>
      </c>
      <c r="L3297" t="s">
        <v>100</v>
      </c>
      <c r="M3297" t="s">
        <v>153</v>
      </c>
      <c r="N3297" t="s">
        <v>153</v>
      </c>
      <c r="O3297" t="s">
        <v>162</v>
      </c>
      <c r="P3297" t="s">
        <v>97</v>
      </c>
      <c r="Q3297">
        <v>161</v>
      </c>
      <c r="R3297" t="s">
        <v>170</v>
      </c>
      <c r="S3297" t="s">
        <v>1573</v>
      </c>
      <c r="T3297" t="s">
        <v>26</v>
      </c>
    </row>
    <row r="3298" spans="1:20" x14ac:dyDescent="0.3">
      <c r="A3298" t="s">
        <v>20</v>
      </c>
      <c r="B3298" s="1">
        <v>43647</v>
      </c>
      <c r="C3298">
        <v>23</v>
      </c>
      <c r="D3298" t="s">
        <v>196</v>
      </c>
      <c r="E3298" t="s">
        <v>186</v>
      </c>
      <c r="F3298" t="s">
        <v>196</v>
      </c>
      <c r="G3298">
        <v>79</v>
      </c>
      <c r="H3298">
        <v>80</v>
      </c>
      <c r="I3298">
        <v>78</v>
      </c>
      <c r="J3298" t="s">
        <v>87</v>
      </c>
      <c r="K3298" t="s">
        <v>79</v>
      </c>
      <c r="L3298" t="s">
        <v>87</v>
      </c>
      <c r="M3298" t="s">
        <v>180</v>
      </c>
      <c r="N3298" t="s">
        <v>180</v>
      </c>
      <c r="O3298" t="s">
        <v>190</v>
      </c>
      <c r="P3298" t="s">
        <v>176</v>
      </c>
      <c r="Q3298">
        <v>182</v>
      </c>
      <c r="R3298" t="s">
        <v>364</v>
      </c>
      <c r="S3298" t="e" vm="36">
        <f>_FV(-3,"58")</f>
        <v>#VALUE!</v>
      </c>
      <c r="T3298" t="s">
        <v>26</v>
      </c>
    </row>
    <row r="3299" spans="1:20" x14ac:dyDescent="0.3">
      <c r="A3299" t="s">
        <v>20</v>
      </c>
      <c r="B3299" s="1">
        <v>43647</v>
      </c>
      <c r="C3299">
        <v>5</v>
      </c>
      <c r="D3299" t="s">
        <v>195</v>
      </c>
      <c r="E3299" t="s">
        <v>302</v>
      </c>
      <c r="F3299" t="s">
        <v>195</v>
      </c>
      <c r="G3299">
        <v>80</v>
      </c>
      <c r="H3299">
        <v>80</v>
      </c>
      <c r="I3299">
        <v>78</v>
      </c>
      <c r="J3299" t="s">
        <v>80</v>
      </c>
      <c r="K3299" t="s">
        <v>80</v>
      </c>
      <c r="L3299" t="s">
        <v>73</v>
      </c>
      <c r="M3299" t="s">
        <v>227</v>
      </c>
      <c r="N3299" t="s">
        <v>29</v>
      </c>
      <c r="O3299" t="s">
        <v>227</v>
      </c>
      <c r="P3299" t="s">
        <v>176</v>
      </c>
      <c r="Q3299">
        <v>235</v>
      </c>
      <c r="R3299" t="s">
        <v>248</v>
      </c>
      <c r="S3299" t="e" vm="29">
        <f>_FV(-3,"49")</f>
        <v>#VALUE!</v>
      </c>
      <c r="T3299" t="s">
        <v>26</v>
      </c>
    </row>
    <row r="3300" spans="1:20" x14ac:dyDescent="0.3">
      <c r="A3300" t="s">
        <v>20</v>
      </c>
      <c r="B3300" s="1">
        <v>43647</v>
      </c>
      <c r="C3300">
        <v>15</v>
      </c>
      <c r="D3300" t="s">
        <v>317</v>
      </c>
      <c r="E3300" t="s">
        <v>214</v>
      </c>
      <c r="F3300" t="s">
        <v>57</v>
      </c>
      <c r="G3300">
        <v>67</v>
      </c>
      <c r="H3300">
        <v>78</v>
      </c>
      <c r="I3300">
        <v>67</v>
      </c>
      <c r="J3300" t="s">
        <v>63</v>
      </c>
      <c r="K3300" t="s">
        <v>149</v>
      </c>
      <c r="L3300" t="s">
        <v>80</v>
      </c>
      <c r="M3300" t="s">
        <v>328</v>
      </c>
      <c r="N3300" t="s">
        <v>23</v>
      </c>
      <c r="O3300" t="s">
        <v>141</v>
      </c>
      <c r="P3300" t="s">
        <v>134</v>
      </c>
      <c r="Q3300">
        <v>230</v>
      </c>
      <c r="R3300" t="s">
        <v>305</v>
      </c>
      <c r="S3300" t="s">
        <v>2002</v>
      </c>
      <c r="T3300" t="s">
        <v>26</v>
      </c>
    </row>
    <row r="3301" spans="1:20" x14ac:dyDescent="0.3">
      <c r="A3301" t="s">
        <v>20</v>
      </c>
      <c r="B3301" s="1">
        <v>43647</v>
      </c>
      <c r="C3301">
        <v>4</v>
      </c>
      <c r="D3301" t="s">
        <v>302</v>
      </c>
      <c r="E3301" t="s">
        <v>206</v>
      </c>
      <c r="F3301" t="s">
        <v>229</v>
      </c>
      <c r="G3301">
        <v>79</v>
      </c>
      <c r="H3301">
        <v>79</v>
      </c>
      <c r="I3301">
        <v>77</v>
      </c>
      <c r="J3301" t="s">
        <v>109</v>
      </c>
      <c r="K3301" t="s">
        <v>109</v>
      </c>
      <c r="L3301" t="s">
        <v>65</v>
      </c>
      <c r="M3301" t="s">
        <v>29</v>
      </c>
      <c r="N3301" t="s">
        <v>23</v>
      </c>
      <c r="O3301" t="s">
        <v>29</v>
      </c>
      <c r="P3301" t="s">
        <v>112</v>
      </c>
      <c r="Q3301">
        <v>217</v>
      </c>
      <c r="R3301" t="s">
        <v>289</v>
      </c>
      <c r="S3301" t="e" vm="59">
        <f>_FV(-3,"35")</f>
        <v>#VALUE!</v>
      </c>
      <c r="T3301" t="s">
        <v>26</v>
      </c>
    </row>
    <row r="3302" spans="1:20" x14ac:dyDescent="0.3">
      <c r="A3302" t="s">
        <v>20</v>
      </c>
      <c r="B3302" s="1">
        <v>43647</v>
      </c>
      <c r="C3302">
        <v>3</v>
      </c>
      <c r="D3302" t="s">
        <v>196</v>
      </c>
      <c r="E3302" t="s">
        <v>206</v>
      </c>
      <c r="F3302" t="s">
        <v>195</v>
      </c>
      <c r="G3302">
        <v>77</v>
      </c>
      <c r="H3302">
        <v>79</v>
      </c>
      <c r="I3302">
        <v>76</v>
      </c>
      <c r="J3302" t="s">
        <v>65</v>
      </c>
      <c r="K3302" t="s">
        <v>109</v>
      </c>
      <c r="L3302" t="s">
        <v>119</v>
      </c>
      <c r="M3302" t="s">
        <v>23</v>
      </c>
      <c r="N3302" t="s">
        <v>23</v>
      </c>
      <c r="O3302" t="s">
        <v>244</v>
      </c>
      <c r="P3302" t="s">
        <v>183</v>
      </c>
      <c r="Q3302">
        <v>216</v>
      </c>
      <c r="R3302" t="s">
        <v>289</v>
      </c>
      <c r="S3302" t="e" vm="36">
        <f>_FV(-3,"58")</f>
        <v>#VALUE!</v>
      </c>
      <c r="T3302" t="s">
        <v>26</v>
      </c>
    </row>
    <row r="3303" spans="1:20" x14ac:dyDescent="0.3">
      <c r="A3303" t="s">
        <v>20</v>
      </c>
      <c r="B3303" s="1">
        <v>43647</v>
      </c>
      <c r="C3303">
        <v>14</v>
      </c>
      <c r="D3303" t="s">
        <v>261</v>
      </c>
      <c r="E3303" t="s">
        <v>205</v>
      </c>
      <c r="F3303" t="s">
        <v>57</v>
      </c>
      <c r="G3303">
        <v>76</v>
      </c>
      <c r="H3303">
        <v>77</v>
      </c>
      <c r="I3303">
        <v>72</v>
      </c>
      <c r="J3303" t="s">
        <v>22</v>
      </c>
      <c r="K3303" t="s">
        <v>118</v>
      </c>
      <c r="L3303" t="s">
        <v>109</v>
      </c>
      <c r="M3303" t="s">
        <v>23</v>
      </c>
      <c r="N3303" t="s">
        <v>330</v>
      </c>
      <c r="O3303" t="s">
        <v>23</v>
      </c>
      <c r="P3303" t="s">
        <v>77</v>
      </c>
      <c r="Q3303">
        <v>288</v>
      </c>
      <c r="R3303" t="s">
        <v>151</v>
      </c>
      <c r="S3303" t="s">
        <v>2003</v>
      </c>
      <c r="T3303" t="s">
        <v>26</v>
      </c>
    </row>
    <row r="3304" spans="1:20" x14ac:dyDescent="0.3">
      <c r="A3304" t="s">
        <v>20</v>
      </c>
      <c r="B3304" s="1">
        <v>43647</v>
      </c>
      <c r="C3304">
        <v>2</v>
      </c>
      <c r="D3304" t="s">
        <v>206</v>
      </c>
      <c r="E3304" t="s">
        <v>206</v>
      </c>
      <c r="F3304" t="s">
        <v>265</v>
      </c>
      <c r="G3304">
        <v>76</v>
      </c>
      <c r="H3304">
        <v>86</v>
      </c>
      <c r="I3304">
        <v>76</v>
      </c>
      <c r="J3304" t="s">
        <v>119</v>
      </c>
      <c r="K3304" t="s">
        <v>58</v>
      </c>
      <c r="L3304" t="s">
        <v>64</v>
      </c>
      <c r="M3304" t="s">
        <v>315</v>
      </c>
      <c r="N3304" t="s">
        <v>315</v>
      </c>
      <c r="O3304" t="s">
        <v>91</v>
      </c>
      <c r="P3304" t="s">
        <v>127</v>
      </c>
      <c r="Q3304">
        <v>207</v>
      </c>
      <c r="R3304" t="s">
        <v>234</v>
      </c>
      <c r="S3304" t="e" vm="80">
        <f>_FV(-3,"59")</f>
        <v>#VALUE!</v>
      </c>
      <c r="T3304" t="s">
        <v>26</v>
      </c>
    </row>
    <row r="3305" spans="1:20" x14ac:dyDescent="0.3">
      <c r="A3305" t="s">
        <v>20</v>
      </c>
      <c r="B3305" s="1">
        <v>43647</v>
      </c>
      <c r="C3305">
        <v>12</v>
      </c>
      <c r="D3305" t="s">
        <v>302</v>
      </c>
      <c r="E3305" t="s">
        <v>302</v>
      </c>
      <c r="F3305" t="s">
        <v>356</v>
      </c>
      <c r="G3305">
        <v>84</v>
      </c>
      <c r="H3305">
        <v>92</v>
      </c>
      <c r="I3305">
        <v>84</v>
      </c>
      <c r="J3305" t="s">
        <v>148</v>
      </c>
      <c r="K3305" t="s">
        <v>107</v>
      </c>
      <c r="L3305" t="s">
        <v>88</v>
      </c>
      <c r="M3305" t="s">
        <v>311</v>
      </c>
      <c r="N3305" t="s">
        <v>311</v>
      </c>
      <c r="O3305" t="s">
        <v>244</v>
      </c>
      <c r="P3305" t="s">
        <v>105</v>
      </c>
      <c r="Q3305">
        <v>280</v>
      </c>
      <c r="R3305" t="s">
        <v>112</v>
      </c>
      <c r="S3305" t="s">
        <v>2004</v>
      </c>
      <c r="T3305" t="s">
        <v>26</v>
      </c>
    </row>
    <row r="3306" spans="1:20" x14ac:dyDescent="0.3">
      <c r="A3306" t="s">
        <v>20</v>
      </c>
      <c r="B3306" s="1">
        <v>43647</v>
      </c>
      <c r="C3306">
        <v>19</v>
      </c>
      <c r="D3306" t="s">
        <v>335</v>
      </c>
      <c r="E3306" t="s">
        <v>317</v>
      </c>
      <c r="F3306" t="s">
        <v>21</v>
      </c>
      <c r="G3306">
        <v>64</v>
      </c>
      <c r="H3306">
        <v>70</v>
      </c>
      <c r="I3306">
        <v>62</v>
      </c>
      <c r="J3306" t="s">
        <v>89</v>
      </c>
      <c r="K3306" t="s">
        <v>136</v>
      </c>
      <c r="L3306" t="s">
        <v>345</v>
      </c>
      <c r="M3306" t="s">
        <v>162</v>
      </c>
      <c r="N3306" t="s">
        <v>39</v>
      </c>
      <c r="O3306" t="s">
        <v>162</v>
      </c>
      <c r="P3306" t="s">
        <v>128</v>
      </c>
      <c r="Q3306">
        <v>230</v>
      </c>
      <c r="R3306" t="s">
        <v>287</v>
      </c>
      <c r="S3306" t="s">
        <v>2005</v>
      </c>
      <c r="T3306" t="s">
        <v>26</v>
      </c>
    </row>
    <row r="3307" spans="1:20" x14ac:dyDescent="0.3">
      <c r="A3307" t="s">
        <v>20</v>
      </c>
      <c r="B3307" s="1">
        <v>43647</v>
      </c>
      <c r="C3307">
        <v>11</v>
      </c>
      <c r="D3307" t="s">
        <v>356</v>
      </c>
      <c r="E3307" t="s">
        <v>356</v>
      </c>
      <c r="F3307" t="s">
        <v>108</v>
      </c>
      <c r="G3307">
        <v>92</v>
      </c>
      <c r="H3307">
        <v>93</v>
      </c>
      <c r="I3307">
        <v>92</v>
      </c>
      <c r="J3307" t="s">
        <v>118</v>
      </c>
      <c r="K3307" t="s">
        <v>118</v>
      </c>
      <c r="L3307" t="s">
        <v>79</v>
      </c>
      <c r="M3307" t="s">
        <v>244</v>
      </c>
      <c r="N3307" t="s">
        <v>244</v>
      </c>
      <c r="O3307" t="s">
        <v>142</v>
      </c>
      <c r="P3307" t="s">
        <v>105</v>
      </c>
      <c r="Q3307">
        <v>120</v>
      </c>
      <c r="R3307" t="s">
        <v>134</v>
      </c>
      <c r="S3307" t="s">
        <v>2006</v>
      </c>
      <c r="T3307" t="s">
        <v>26</v>
      </c>
    </row>
    <row r="3308" spans="1:20" x14ac:dyDescent="0.3">
      <c r="A3308" t="s">
        <v>20</v>
      </c>
      <c r="B3308" s="1">
        <v>43648</v>
      </c>
      <c r="C3308">
        <v>18</v>
      </c>
      <c r="D3308" t="s">
        <v>335</v>
      </c>
      <c r="E3308" t="s">
        <v>335</v>
      </c>
      <c r="F3308" t="s">
        <v>205</v>
      </c>
      <c r="G3308">
        <v>65</v>
      </c>
      <c r="H3308">
        <v>68</v>
      </c>
      <c r="I3308">
        <v>64</v>
      </c>
      <c r="J3308" t="s">
        <v>100</v>
      </c>
      <c r="K3308" t="s">
        <v>65</v>
      </c>
      <c r="L3308" t="s">
        <v>44</v>
      </c>
      <c r="M3308" t="s">
        <v>153</v>
      </c>
      <c r="N3308" t="s">
        <v>181</v>
      </c>
      <c r="O3308" t="s">
        <v>153</v>
      </c>
      <c r="P3308" t="s">
        <v>68</v>
      </c>
      <c r="Q3308">
        <v>201</v>
      </c>
      <c r="R3308" t="s">
        <v>160</v>
      </c>
      <c r="S3308" t="s">
        <v>2007</v>
      </c>
      <c r="T3308" t="s">
        <v>26</v>
      </c>
    </row>
    <row r="3309" spans="1:20" x14ac:dyDescent="0.3">
      <c r="A3309" t="s">
        <v>20</v>
      </c>
      <c r="B3309" s="1">
        <v>43648</v>
      </c>
      <c r="C3309">
        <v>17</v>
      </c>
      <c r="D3309" t="s">
        <v>48</v>
      </c>
      <c r="E3309" t="s">
        <v>251</v>
      </c>
      <c r="F3309" t="s">
        <v>208</v>
      </c>
      <c r="G3309">
        <v>67</v>
      </c>
      <c r="H3309">
        <v>70</v>
      </c>
      <c r="I3309">
        <v>62</v>
      </c>
      <c r="J3309" t="s">
        <v>28</v>
      </c>
      <c r="K3309" t="s">
        <v>136</v>
      </c>
      <c r="L3309" t="s">
        <v>163</v>
      </c>
      <c r="M3309" t="s">
        <v>181</v>
      </c>
      <c r="N3309" t="s">
        <v>231</v>
      </c>
      <c r="O3309" t="s">
        <v>59</v>
      </c>
      <c r="P3309" t="s">
        <v>182</v>
      </c>
      <c r="Q3309">
        <v>223</v>
      </c>
      <c r="R3309" t="s">
        <v>234</v>
      </c>
      <c r="S3309" t="s">
        <v>2008</v>
      </c>
      <c r="T3309" t="s">
        <v>26</v>
      </c>
    </row>
    <row r="3310" spans="1:20" x14ac:dyDescent="0.3">
      <c r="A3310" t="s">
        <v>20</v>
      </c>
      <c r="B3310" s="1">
        <v>43648</v>
      </c>
      <c r="C3310">
        <v>16</v>
      </c>
      <c r="D3310" t="s">
        <v>21</v>
      </c>
      <c r="E3310" t="s">
        <v>220</v>
      </c>
      <c r="F3310" t="s">
        <v>27</v>
      </c>
      <c r="G3310">
        <v>68</v>
      </c>
      <c r="H3310">
        <v>71</v>
      </c>
      <c r="I3310">
        <v>65</v>
      </c>
      <c r="J3310" t="s">
        <v>65</v>
      </c>
      <c r="K3310" t="s">
        <v>58</v>
      </c>
      <c r="L3310" t="s">
        <v>36</v>
      </c>
      <c r="M3310" t="s">
        <v>231</v>
      </c>
      <c r="N3310" t="s">
        <v>96</v>
      </c>
      <c r="O3310" t="s">
        <v>231</v>
      </c>
      <c r="P3310" t="s">
        <v>101</v>
      </c>
      <c r="Q3310">
        <v>195</v>
      </c>
      <c r="R3310" t="s">
        <v>428</v>
      </c>
      <c r="S3310" t="s">
        <v>2009</v>
      </c>
      <c r="T3310" t="s">
        <v>26</v>
      </c>
    </row>
    <row r="3311" spans="1:20" x14ac:dyDescent="0.3">
      <c r="A3311" t="s">
        <v>20</v>
      </c>
      <c r="B3311" s="1">
        <v>43648</v>
      </c>
      <c r="C3311">
        <v>15</v>
      </c>
      <c r="D3311" t="s">
        <v>243</v>
      </c>
      <c r="E3311" t="s">
        <v>335</v>
      </c>
      <c r="F3311" t="s">
        <v>275</v>
      </c>
      <c r="G3311">
        <v>69</v>
      </c>
      <c r="H3311">
        <v>74</v>
      </c>
      <c r="I3311">
        <v>67</v>
      </c>
      <c r="J3311" t="s">
        <v>28</v>
      </c>
      <c r="K3311" t="s">
        <v>136</v>
      </c>
      <c r="L3311" t="s">
        <v>100</v>
      </c>
      <c r="M3311" t="s">
        <v>96</v>
      </c>
      <c r="N3311" t="s">
        <v>141</v>
      </c>
      <c r="O3311" t="s">
        <v>96</v>
      </c>
      <c r="P3311" t="s">
        <v>271</v>
      </c>
      <c r="Q3311">
        <v>209</v>
      </c>
      <c r="R3311" t="s">
        <v>419</v>
      </c>
      <c r="S3311" t="s">
        <v>2010</v>
      </c>
      <c r="T3311" t="s">
        <v>26</v>
      </c>
    </row>
    <row r="3312" spans="1:20" x14ac:dyDescent="0.3">
      <c r="A3312" t="s">
        <v>20</v>
      </c>
      <c r="B3312" s="1">
        <v>43648</v>
      </c>
      <c r="C3312">
        <v>14</v>
      </c>
      <c r="D3312" t="s">
        <v>204</v>
      </c>
      <c r="E3312" t="s">
        <v>48</v>
      </c>
      <c r="F3312" t="s">
        <v>204</v>
      </c>
      <c r="G3312">
        <v>72</v>
      </c>
      <c r="H3312">
        <v>74</v>
      </c>
      <c r="I3312">
        <v>69</v>
      </c>
      <c r="J3312" t="s">
        <v>28</v>
      </c>
      <c r="K3312" t="s">
        <v>58</v>
      </c>
      <c r="L3312" t="s">
        <v>100</v>
      </c>
      <c r="M3312" t="s">
        <v>141</v>
      </c>
      <c r="N3312" t="s">
        <v>141</v>
      </c>
      <c r="O3312" t="s">
        <v>90</v>
      </c>
      <c r="P3312" t="s">
        <v>222</v>
      </c>
      <c r="Q3312">
        <v>221</v>
      </c>
      <c r="R3312" t="s">
        <v>262</v>
      </c>
      <c r="S3312" t="s">
        <v>2011</v>
      </c>
      <c r="T3312" t="s">
        <v>26</v>
      </c>
    </row>
    <row r="3313" spans="1:20" x14ac:dyDescent="0.3">
      <c r="A3313" t="s">
        <v>20</v>
      </c>
      <c r="B3313" s="1">
        <v>43648</v>
      </c>
      <c r="C3313">
        <v>13</v>
      </c>
      <c r="D3313" t="s">
        <v>215</v>
      </c>
      <c r="E3313" t="s">
        <v>205</v>
      </c>
      <c r="F3313" t="s">
        <v>202</v>
      </c>
      <c r="G3313">
        <v>72</v>
      </c>
      <c r="H3313">
        <v>75</v>
      </c>
      <c r="I3313">
        <v>69</v>
      </c>
      <c r="J3313" t="s">
        <v>65</v>
      </c>
      <c r="K3313" t="s">
        <v>22</v>
      </c>
      <c r="L3313" t="s">
        <v>44</v>
      </c>
      <c r="M3313" t="s">
        <v>122</v>
      </c>
      <c r="N3313" t="s">
        <v>328</v>
      </c>
      <c r="O3313" t="s">
        <v>142</v>
      </c>
      <c r="P3313" t="s">
        <v>128</v>
      </c>
      <c r="Q3313">
        <v>201</v>
      </c>
      <c r="R3313" t="s">
        <v>151</v>
      </c>
      <c r="S3313" t="s">
        <v>2012</v>
      </c>
      <c r="T3313" t="s">
        <v>26</v>
      </c>
    </row>
    <row r="3314" spans="1:20" x14ac:dyDescent="0.3">
      <c r="A3314" t="s">
        <v>20</v>
      </c>
      <c r="B3314" s="1">
        <v>43648</v>
      </c>
      <c r="C3314">
        <v>1</v>
      </c>
      <c r="D3314" t="s">
        <v>265</v>
      </c>
      <c r="E3314" t="s">
        <v>239</v>
      </c>
      <c r="F3314" t="s">
        <v>310</v>
      </c>
      <c r="G3314">
        <v>81</v>
      </c>
      <c r="H3314">
        <v>82</v>
      </c>
      <c r="I3314">
        <v>81</v>
      </c>
      <c r="J3314" t="s">
        <v>65</v>
      </c>
      <c r="K3314" t="s">
        <v>65</v>
      </c>
      <c r="L3314" t="s">
        <v>119</v>
      </c>
      <c r="M3314" t="s">
        <v>142</v>
      </c>
      <c r="N3314" t="s">
        <v>142</v>
      </c>
      <c r="O3314" t="s">
        <v>96</v>
      </c>
      <c r="P3314" t="s">
        <v>133</v>
      </c>
      <c r="Q3314">
        <v>141</v>
      </c>
      <c r="R3314" t="s">
        <v>24</v>
      </c>
      <c r="S3314" t="e" vm="36">
        <f>_FV(-3,"58")</f>
        <v>#VALUE!</v>
      </c>
      <c r="T3314" t="s">
        <v>26</v>
      </c>
    </row>
    <row r="3315" spans="1:20" x14ac:dyDescent="0.3">
      <c r="A3315" t="s">
        <v>20</v>
      </c>
      <c r="B3315" s="1">
        <v>43648</v>
      </c>
      <c r="C3315">
        <v>12</v>
      </c>
      <c r="D3315" t="s">
        <v>229</v>
      </c>
      <c r="E3315" t="s">
        <v>229</v>
      </c>
      <c r="F3315" t="s">
        <v>72</v>
      </c>
      <c r="G3315">
        <v>74</v>
      </c>
      <c r="H3315">
        <v>82</v>
      </c>
      <c r="I3315">
        <v>74</v>
      </c>
      <c r="J3315" t="s">
        <v>49</v>
      </c>
      <c r="K3315" t="s">
        <v>28</v>
      </c>
      <c r="L3315" t="s">
        <v>35</v>
      </c>
      <c r="M3315" t="s">
        <v>142</v>
      </c>
      <c r="N3315" t="s">
        <v>142</v>
      </c>
      <c r="O3315" t="s">
        <v>82</v>
      </c>
      <c r="P3315" t="s">
        <v>105</v>
      </c>
      <c r="Q3315">
        <v>164</v>
      </c>
      <c r="R3315" t="s">
        <v>179</v>
      </c>
      <c r="S3315" t="s">
        <v>626</v>
      </c>
      <c r="T3315" t="s">
        <v>26</v>
      </c>
    </row>
    <row r="3316" spans="1:20" x14ac:dyDescent="0.3">
      <c r="A3316" t="s">
        <v>20</v>
      </c>
      <c r="B3316" s="1">
        <v>43648</v>
      </c>
      <c r="C3316">
        <v>0</v>
      </c>
      <c r="D3316" t="s">
        <v>239</v>
      </c>
      <c r="E3316" t="s">
        <v>196</v>
      </c>
      <c r="F3316" t="s">
        <v>239</v>
      </c>
      <c r="G3316">
        <v>81</v>
      </c>
      <c r="H3316">
        <v>81</v>
      </c>
      <c r="I3316">
        <v>79</v>
      </c>
      <c r="J3316" t="s">
        <v>119</v>
      </c>
      <c r="K3316" t="s">
        <v>87</v>
      </c>
      <c r="L3316" t="s">
        <v>64</v>
      </c>
      <c r="M3316" t="s">
        <v>96</v>
      </c>
      <c r="N3316" t="s">
        <v>96</v>
      </c>
      <c r="O3316" t="s">
        <v>180</v>
      </c>
      <c r="P3316" t="s">
        <v>67</v>
      </c>
      <c r="Q3316">
        <v>160</v>
      </c>
      <c r="R3316" t="s">
        <v>271</v>
      </c>
      <c r="S3316" t="e" vm="17">
        <f>_FV(-3,"55")</f>
        <v>#VALUE!</v>
      </c>
      <c r="T3316" t="s">
        <v>26</v>
      </c>
    </row>
    <row r="3317" spans="1:20" x14ac:dyDescent="0.3">
      <c r="A3317" t="s">
        <v>20</v>
      </c>
      <c r="B3317" s="1">
        <v>43648</v>
      </c>
      <c r="C3317">
        <v>11</v>
      </c>
      <c r="D3317" t="s">
        <v>72</v>
      </c>
      <c r="E3317" t="s">
        <v>114</v>
      </c>
      <c r="F3317" t="s">
        <v>73</v>
      </c>
      <c r="G3317">
        <v>82</v>
      </c>
      <c r="H3317">
        <v>91</v>
      </c>
      <c r="I3317">
        <v>81</v>
      </c>
      <c r="J3317" t="s">
        <v>44</v>
      </c>
      <c r="K3317" t="s">
        <v>36</v>
      </c>
      <c r="L3317" t="s">
        <v>216</v>
      </c>
      <c r="M3317" t="s">
        <v>82</v>
      </c>
      <c r="N3317" t="s">
        <v>82</v>
      </c>
      <c r="O3317" t="s">
        <v>66</v>
      </c>
      <c r="P3317" t="s">
        <v>268</v>
      </c>
      <c r="Q3317">
        <v>138</v>
      </c>
      <c r="R3317" t="s">
        <v>179</v>
      </c>
      <c r="S3317" t="s">
        <v>2013</v>
      </c>
      <c r="T3317" t="s">
        <v>26</v>
      </c>
    </row>
    <row r="3318" spans="1:20" x14ac:dyDescent="0.3">
      <c r="A3318" t="s">
        <v>20</v>
      </c>
      <c r="B3318" s="1">
        <v>43648</v>
      </c>
      <c r="C3318">
        <v>10</v>
      </c>
      <c r="D3318" t="s">
        <v>73</v>
      </c>
      <c r="E3318" t="s">
        <v>73</v>
      </c>
      <c r="F3318" t="s">
        <v>73</v>
      </c>
      <c r="G3318">
        <v>91</v>
      </c>
      <c r="H3318">
        <v>92</v>
      </c>
      <c r="I3318">
        <v>90</v>
      </c>
      <c r="J3318" t="s">
        <v>216</v>
      </c>
      <c r="K3318" t="s">
        <v>44</v>
      </c>
      <c r="L3318" t="s">
        <v>396</v>
      </c>
      <c r="M3318" t="s">
        <v>66</v>
      </c>
      <c r="N3318" t="s">
        <v>66</v>
      </c>
      <c r="O3318" t="s">
        <v>190</v>
      </c>
      <c r="P3318" t="s">
        <v>124</v>
      </c>
      <c r="Q3318">
        <v>97</v>
      </c>
      <c r="R3318" t="s">
        <v>24</v>
      </c>
      <c r="S3318" t="s">
        <v>2014</v>
      </c>
      <c r="T3318" t="s">
        <v>26</v>
      </c>
    </row>
    <row r="3319" spans="1:20" x14ac:dyDescent="0.3">
      <c r="A3319" t="s">
        <v>20</v>
      </c>
      <c r="B3319" s="1">
        <v>43648</v>
      </c>
      <c r="C3319">
        <v>9</v>
      </c>
      <c r="D3319" t="s">
        <v>73</v>
      </c>
      <c r="E3319" t="s">
        <v>109</v>
      </c>
      <c r="F3319" t="s">
        <v>65</v>
      </c>
      <c r="G3319">
        <v>92</v>
      </c>
      <c r="H3319">
        <v>92</v>
      </c>
      <c r="I3319">
        <v>91</v>
      </c>
      <c r="J3319" t="s">
        <v>35</v>
      </c>
      <c r="K3319" t="s">
        <v>44</v>
      </c>
      <c r="L3319" t="s">
        <v>216</v>
      </c>
      <c r="M3319" t="s">
        <v>190</v>
      </c>
      <c r="N3319" t="s">
        <v>190</v>
      </c>
      <c r="O3319" t="s">
        <v>59</v>
      </c>
      <c r="P3319" t="s">
        <v>105</v>
      </c>
      <c r="Q3319">
        <v>117</v>
      </c>
      <c r="R3319" t="s">
        <v>86</v>
      </c>
      <c r="S3319" t="e" vm="7">
        <f>_FV(-3,"24")</f>
        <v>#VALUE!</v>
      </c>
      <c r="T3319" t="s">
        <v>26</v>
      </c>
    </row>
    <row r="3320" spans="1:20" x14ac:dyDescent="0.3">
      <c r="A3320" t="s">
        <v>20</v>
      </c>
      <c r="B3320" s="1">
        <v>43648</v>
      </c>
      <c r="C3320">
        <v>8</v>
      </c>
      <c r="D3320" t="s">
        <v>73</v>
      </c>
      <c r="E3320" t="s">
        <v>109</v>
      </c>
      <c r="F3320" t="s">
        <v>65</v>
      </c>
      <c r="G3320">
        <v>91</v>
      </c>
      <c r="H3320">
        <v>92</v>
      </c>
      <c r="I3320">
        <v>91</v>
      </c>
      <c r="J3320" t="s">
        <v>35</v>
      </c>
      <c r="K3320" t="s">
        <v>361</v>
      </c>
      <c r="L3320" t="s">
        <v>35</v>
      </c>
      <c r="M3320" t="s">
        <v>59</v>
      </c>
      <c r="N3320" t="s">
        <v>59</v>
      </c>
      <c r="O3320" t="s">
        <v>131</v>
      </c>
      <c r="P3320" t="s">
        <v>111</v>
      </c>
      <c r="Q3320">
        <v>115</v>
      </c>
      <c r="R3320" t="s">
        <v>68</v>
      </c>
      <c r="S3320" t="e" vm="39">
        <f>_FV(-3,"46")</f>
        <v>#VALUE!</v>
      </c>
      <c r="T3320" t="s">
        <v>26</v>
      </c>
    </row>
    <row r="3321" spans="1:20" x14ac:dyDescent="0.3">
      <c r="A3321" t="s">
        <v>20</v>
      </c>
      <c r="B3321" s="1">
        <v>43648</v>
      </c>
      <c r="C3321">
        <v>7</v>
      </c>
      <c r="D3321" t="s">
        <v>73</v>
      </c>
      <c r="E3321" t="s">
        <v>73</v>
      </c>
      <c r="F3321" t="s">
        <v>73</v>
      </c>
      <c r="G3321">
        <v>92</v>
      </c>
      <c r="H3321">
        <v>93</v>
      </c>
      <c r="I3321">
        <v>92</v>
      </c>
      <c r="J3321" t="s">
        <v>361</v>
      </c>
      <c r="K3321" t="s">
        <v>361</v>
      </c>
      <c r="L3321" t="s">
        <v>44</v>
      </c>
      <c r="M3321" t="s">
        <v>298</v>
      </c>
      <c r="N3321" t="s">
        <v>190</v>
      </c>
      <c r="O3321" t="s">
        <v>52</v>
      </c>
      <c r="P3321" t="s">
        <v>111</v>
      </c>
      <c r="Q3321">
        <v>117</v>
      </c>
      <c r="R3321" t="s">
        <v>24</v>
      </c>
      <c r="S3321" t="e" vm="36">
        <f>_FV(-3,"58")</f>
        <v>#VALUE!</v>
      </c>
      <c r="T3321" t="s">
        <v>26</v>
      </c>
    </row>
    <row r="3322" spans="1:20" x14ac:dyDescent="0.3">
      <c r="A3322" t="s">
        <v>20</v>
      </c>
      <c r="B3322" s="1">
        <v>43648</v>
      </c>
      <c r="C3322">
        <v>6</v>
      </c>
      <c r="D3322" t="s">
        <v>73</v>
      </c>
      <c r="E3322" t="s">
        <v>87</v>
      </c>
      <c r="F3322" t="s">
        <v>65</v>
      </c>
      <c r="G3322">
        <v>93</v>
      </c>
      <c r="H3322">
        <v>93</v>
      </c>
      <c r="I3322">
        <v>91</v>
      </c>
      <c r="J3322" t="s">
        <v>361</v>
      </c>
      <c r="K3322" t="s">
        <v>163</v>
      </c>
      <c r="L3322" t="s">
        <v>361</v>
      </c>
      <c r="M3322" t="s">
        <v>190</v>
      </c>
      <c r="N3322" t="s">
        <v>231</v>
      </c>
      <c r="O3322" t="s">
        <v>190</v>
      </c>
      <c r="P3322" t="s">
        <v>70</v>
      </c>
      <c r="Q3322">
        <v>121</v>
      </c>
      <c r="R3322" t="s">
        <v>112</v>
      </c>
      <c r="S3322" t="e" vm="36">
        <f>_FV(-3,"58")</f>
        <v>#VALUE!</v>
      </c>
      <c r="T3322" t="s">
        <v>26</v>
      </c>
    </row>
    <row r="3323" spans="1:20" x14ac:dyDescent="0.3">
      <c r="A3323" t="s">
        <v>20</v>
      </c>
      <c r="B3323" s="1">
        <v>43648</v>
      </c>
      <c r="C3323">
        <v>5</v>
      </c>
      <c r="D3323" t="s">
        <v>87</v>
      </c>
      <c r="E3323" t="s">
        <v>95</v>
      </c>
      <c r="F3323" t="s">
        <v>87</v>
      </c>
      <c r="G3323">
        <v>91</v>
      </c>
      <c r="H3323">
        <v>91</v>
      </c>
      <c r="I3323">
        <v>87</v>
      </c>
      <c r="J3323" t="s">
        <v>163</v>
      </c>
      <c r="K3323" t="s">
        <v>345</v>
      </c>
      <c r="L3323" t="s">
        <v>44</v>
      </c>
      <c r="M3323" t="s">
        <v>231</v>
      </c>
      <c r="N3323" t="s">
        <v>123</v>
      </c>
      <c r="O3323" t="s">
        <v>231</v>
      </c>
      <c r="P3323" t="s">
        <v>115</v>
      </c>
      <c r="Q3323">
        <v>116</v>
      </c>
      <c r="R3323" t="s">
        <v>68</v>
      </c>
      <c r="S3323" t="e" vm="45">
        <f>_FV(-3,"60")</f>
        <v>#VALUE!</v>
      </c>
      <c r="T3323" t="s">
        <v>26</v>
      </c>
    </row>
    <row r="3324" spans="1:20" x14ac:dyDescent="0.3">
      <c r="A3324" t="s">
        <v>20</v>
      </c>
      <c r="B3324" s="1">
        <v>43648</v>
      </c>
      <c r="C3324">
        <v>4</v>
      </c>
      <c r="D3324" t="s">
        <v>95</v>
      </c>
      <c r="E3324" t="s">
        <v>118</v>
      </c>
      <c r="F3324" t="s">
        <v>95</v>
      </c>
      <c r="G3324">
        <v>87</v>
      </c>
      <c r="H3324">
        <v>87</v>
      </c>
      <c r="I3324">
        <v>86</v>
      </c>
      <c r="J3324" t="s">
        <v>361</v>
      </c>
      <c r="K3324" t="s">
        <v>163</v>
      </c>
      <c r="L3324" t="s">
        <v>44</v>
      </c>
      <c r="M3324" t="s">
        <v>123</v>
      </c>
      <c r="N3324" t="s">
        <v>141</v>
      </c>
      <c r="O3324" t="s">
        <v>123</v>
      </c>
      <c r="P3324" t="s">
        <v>70</v>
      </c>
      <c r="Q3324">
        <v>132</v>
      </c>
      <c r="R3324" t="s">
        <v>134</v>
      </c>
      <c r="S3324" t="e" vm="45">
        <f>_FV(-3,"60")</f>
        <v>#VALUE!</v>
      </c>
      <c r="T3324" t="s">
        <v>26</v>
      </c>
    </row>
    <row r="3325" spans="1:20" x14ac:dyDescent="0.3">
      <c r="A3325" t="s">
        <v>20</v>
      </c>
      <c r="B3325" s="1">
        <v>43648</v>
      </c>
      <c r="C3325">
        <v>3</v>
      </c>
      <c r="D3325" t="s">
        <v>118</v>
      </c>
      <c r="E3325" t="s">
        <v>114</v>
      </c>
      <c r="F3325" t="s">
        <v>118</v>
      </c>
      <c r="G3325">
        <v>87</v>
      </c>
      <c r="H3325">
        <v>90</v>
      </c>
      <c r="I3325">
        <v>87</v>
      </c>
      <c r="J3325" t="s">
        <v>163</v>
      </c>
      <c r="K3325" t="s">
        <v>87</v>
      </c>
      <c r="L3325" t="s">
        <v>163</v>
      </c>
      <c r="M3325" t="s">
        <v>141</v>
      </c>
      <c r="N3325" t="s">
        <v>328</v>
      </c>
      <c r="O3325" t="s">
        <v>141</v>
      </c>
      <c r="P3325" t="s">
        <v>174</v>
      </c>
      <c r="Q3325">
        <v>157</v>
      </c>
      <c r="R3325" t="s">
        <v>127</v>
      </c>
      <c r="S3325" t="e" vm="45">
        <f>_FV(-3,"60")</f>
        <v>#VALUE!</v>
      </c>
      <c r="T3325" t="s">
        <v>26</v>
      </c>
    </row>
    <row r="3326" spans="1:20" x14ac:dyDescent="0.3">
      <c r="A3326" t="s">
        <v>20</v>
      </c>
      <c r="B3326" s="1">
        <v>43648</v>
      </c>
      <c r="C3326">
        <v>2</v>
      </c>
      <c r="D3326" t="s">
        <v>114</v>
      </c>
      <c r="E3326" t="s">
        <v>265</v>
      </c>
      <c r="F3326" t="s">
        <v>114</v>
      </c>
      <c r="G3326">
        <v>90</v>
      </c>
      <c r="H3326">
        <v>90</v>
      </c>
      <c r="I3326">
        <v>81</v>
      </c>
      <c r="J3326" t="s">
        <v>87</v>
      </c>
      <c r="K3326" t="s">
        <v>79</v>
      </c>
      <c r="L3326" t="s">
        <v>119</v>
      </c>
      <c r="M3326" t="s">
        <v>141</v>
      </c>
      <c r="N3326" t="s">
        <v>141</v>
      </c>
      <c r="O3326" t="s">
        <v>142</v>
      </c>
      <c r="P3326" t="s">
        <v>83</v>
      </c>
      <c r="Q3326">
        <v>136</v>
      </c>
      <c r="R3326" t="s">
        <v>127</v>
      </c>
      <c r="S3326" t="e" vm="80">
        <f>_FV(-3,"59")</f>
        <v>#VALUE!</v>
      </c>
      <c r="T3326" t="s">
        <v>26</v>
      </c>
    </row>
    <row r="3327" spans="1:20" x14ac:dyDescent="0.3">
      <c r="A3327" t="s">
        <v>20</v>
      </c>
      <c r="B3327" s="1">
        <v>43648</v>
      </c>
      <c r="C3327">
        <v>22</v>
      </c>
      <c r="D3327" t="s">
        <v>65</v>
      </c>
      <c r="E3327" t="s">
        <v>385</v>
      </c>
      <c r="F3327" t="s">
        <v>119</v>
      </c>
      <c r="G3327">
        <v>90</v>
      </c>
      <c r="H3327">
        <v>91</v>
      </c>
      <c r="I3327">
        <v>70</v>
      </c>
      <c r="J3327" t="s">
        <v>396</v>
      </c>
      <c r="K3327" t="s">
        <v>100</v>
      </c>
      <c r="L3327" t="s">
        <v>389</v>
      </c>
      <c r="M3327" t="s">
        <v>140</v>
      </c>
      <c r="N3327" t="s">
        <v>130</v>
      </c>
      <c r="O3327" t="s">
        <v>51</v>
      </c>
      <c r="P3327" t="s">
        <v>138</v>
      </c>
      <c r="Q3327">
        <v>175</v>
      </c>
      <c r="R3327" t="s">
        <v>1345</v>
      </c>
      <c r="S3327" s="2">
        <v>8782</v>
      </c>
      <c r="T3327" t="s">
        <v>240</v>
      </c>
    </row>
    <row r="3328" spans="1:20" x14ac:dyDescent="0.3">
      <c r="A3328" t="s">
        <v>20</v>
      </c>
      <c r="B3328" s="1">
        <v>43648</v>
      </c>
      <c r="C3328">
        <v>23</v>
      </c>
      <c r="D3328" t="s">
        <v>80</v>
      </c>
      <c r="E3328" t="s">
        <v>136</v>
      </c>
      <c r="F3328" t="s">
        <v>65</v>
      </c>
      <c r="G3328">
        <v>92</v>
      </c>
      <c r="H3328">
        <v>93</v>
      </c>
      <c r="I3328">
        <v>90</v>
      </c>
      <c r="J3328" t="s">
        <v>345</v>
      </c>
      <c r="K3328" t="s">
        <v>89</v>
      </c>
      <c r="L3328" t="s">
        <v>396</v>
      </c>
      <c r="M3328" t="s">
        <v>227</v>
      </c>
      <c r="N3328" t="s">
        <v>227</v>
      </c>
      <c r="O3328" t="s">
        <v>140</v>
      </c>
      <c r="P3328" t="s">
        <v>67</v>
      </c>
      <c r="Q3328">
        <v>65</v>
      </c>
      <c r="R3328" t="s">
        <v>147</v>
      </c>
      <c r="S3328" t="e" vm="100">
        <f>_FV(-3,"03")</f>
        <v>#VALUE!</v>
      </c>
      <c r="T3328" t="s">
        <v>76</v>
      </c>
    </row>
    <row r="3329" spans="1:20" x14ac:dyDescent="0.3">
      <c r="A3329" t="s">
        <v>20</v>
      </c>
      <c r="B3329" s="1">
        <v>43648</v>
      </c>
      <c r="C3329">
        <v>21</v>
      </c>
      <c r="D3329" t="s">
        <v>186</v>
      </c>
      <c r="E3329" t="s">
        <v>27</v>
      </c>
      <c r="F3329" t="s">
        <v>186</v>
      </c>
      <c r="G3329">
        <v>72</v>
      </c>
      <c r="H3329">
        <v>74</v>
      </c>
      <c r="I3329">
        <v>69</v>
      </c>
      <c r="J3329" t="s">
        <v>89</v>
      </c>
      <c r="K3329" t="s">
        <v>119</v>
      </c>
      <c r="L3329" t="s">
        <v>89</v>
      </c>
      <c r="M3329" t="s">
        <v>51</v>
      </c>
      <c r="N3329" t="s">
        <v>51</v>
      </c>
      <c r="O3329" t="s">
        <v>175</v>
      </c>
      <c r="P3329" t="s">
        <v>127</v>
      </c>
      <c r="Q3329">
        <v>227</v>
      </c>
      <c r="R3329" t="s">
        <v>160</v>
      </c>
      <c r="S3329" t="s">
        <v>2015</v>
      </c>
      <c r="T3329" t="s">
        <v>26</v>
      </c>
    </row>
    <row r="3330" spans="1:20" x14ac:dyDescent="0.3">
      <c r="A3330" t="s">
        <v>20</v>
      </c>
      <c r="B3330" s="1">
        <v>43648</v>
      </c>
      <c r="C3330">
        <v>20</v>
      </c>
      <c r="D3330" t="s">
        <v>27</v>
      </c>
      <c r="E3330" t="s">
        <v>392</v>
      </c>
      <c r="F3330" t="s">
        <v>27</v>
      </c>
      <c r="G3330">
        <v>70</v>
      </c>
      <c r="H3330">
        <v>71</v>
      </c>
      <c r="I3330">
        <v>66</v>
      </c>
      <c r="J3330" t="s">
        <v>64</v>
      </c>
      <c r="K3330" t="s">
        <v>80</v>
      </c>
      <c r="L3330" t="s">
        <v>100</v>
      </c>
      <c r="M3330" t="s">
        <v>175</v>
      </c>
      <c r="N3330" t="s">
        <v>750</v>
      </c>
      <c r="O3330" t="s">
        <v>158</v>
      </c>
      <c r="P3330" t="s">
        <v>92</v>
      </c>
      <c r="Q3330">
        <v>208</v>
      </c>
      <c r="R3330" t="s">
        <v>289</v>
      </c>
      <c r="S3330" t="s">
        <v>2016</v>
      </c>
      <c r="T3330" t="s">
        <v>26</v>
      </c>
    </row>
    <row r="3331" spans="1:20" x14ac:dyDescent="0.3">
      <c r="A3331" t="s">
        <v>20</v>
      </c>
      <c r="B3331" s="1">
        <v>43648</v>
      </c>
      <c r="C3331">
        <v>19</v>
      </c>
      <c r="D3331" t="s">
        <v>48</v>
      </c>
      <c r="E3331" t="s">
        <v>220</v>
      </c>
      <c r="F3331" t="s">
        <v>208</v>
      </c>
      <c r="G3331">
        <v>66</v>
      </c>
      <c r="H3331">
        <v>67</v>
      </c>
      <c r="I3331">
        <v>61</v>
      </c>
      <c r="J3331" t="s">
        <v>89</v>
      </c>
      <c r="K3331" t="s">
        <v>64</v>
      </c>
      <c r="L3331" t="s">
        <v>224</v>
      </c>
      <c r="M3331" t="s">
        <v>172</v>
      </c>
      <c r="N3331" t="s">
        <v>153</v>
      </c>
      <c r="O3331" t="s">
        <v>172</v>
      </c>
      <c r="P3331" t="s">
        <v>86</v>
      </c>
      <c r="Q3331">
        <v>196</v>
      </c>
      <c r="R3331" t="s">
        <v>289</v>
      </c>
      <c r="S3331" t="s">
        <v>1562</v>
      </c>
      <c r="T3331" t="s">
        <v>26</v>
      </c>
    </row>
    <row r="3332" spans="1:20" x14ac:dyDescent="0.3">
      <c r="A3332" t="s">
        <v>20</v>
      </c>
      <c r="B3332" s="1">
        <v>43649</v>
      </c>
      <c r="C3332">
        <v>10</v>
      </c>
      <c r="D3332" t="s">
        <v>73</v>
      </c>
      <c r="E3332" t="s">
        <v>73</v>
      </c>
      <c r="F3332" t="s">
        <v>64</v>
      </c>
      <c r="G3332">
        <v>94</v>
      </c>
      <c r="H3332">
        <v>94</v>
      </c>
      <c r="I3332">
        <v>94</v>
      </c>
      <c r="J3332" t="s">
        <v>36</v>
      </c>
      <c r="K3332" t="s">
        <v>36</v>
      </c>
      <c r="L3332" t="s">
        <v>163</v>
      </c>
      <c r="M3332" t="s">
        <v>254</v>
      </c>
      <c r="N3332" t="s">
        <v>254</v>
      </c>
      <c r="O3332" t="s">
        <v>180</v>
      </c>
      <c r="P3332" t="s">
        <v>67</v>
      </c>
      <c r="Q3332">
        <v>114</v>
      </c>
      <c r="R3332" t="s">
        <v>60</v>
      </c>
      <c r="S3332" t="s">
        <v>2017</v>
      </c>
      <c r="T3332" t="s">
        <v>26</v>
      </c>
    </row>
    <row r="3333" spans="1:20" x14ac:dyDescent="0.3">
      <c r="A3333" t="s">
        <v>20</v>
      </c>
      <c r="B3333" s="1">
        <v>43649</v>
      </c>
      <c r="C3333">
        <v>9</v>
      </c>
      <c r="D3333" t="s">
        <v>119</v>
      </c>
      <c r="E3333" t="s">
        <v>119</v>
      </c>
      <c r="F3333" t="s">
        <v>28</v>
      </c>
      <c r="G3333">
        <v>94</v>
      </c>
      <c r="H3333">
        <v>94</v>
      </c>
      <c r="I3333">
        <v>94</v>
      </c>
      <c r="J3333" t="s">
        <v>163</v>
      </c>
      <c r="K3333" t="s">
        <v>163</v>
      </c>
      <c r="L3333" t="s">
        <v>44</v>
      </c>
      <c r="M3333" t="s">
        <v>180</v>
      </c>
      <c r="N3333" t="s">
        <v>180</v>
      </c>
      <c r="O3333" t="s">
        <v>66</v>
      </c>
      <c r="P3333" t="s">
        <v>67</v>
      </c>
      <c r="Q3333">
        <v>128</v>
      </c>
      <c r="R3333" t="s">
        <v>86</v>
      </c>
      <c r="S3333" t="e" vm="96">
        <f>_FV(-3,"17")</f>
        <v>#VALUE!</v>
      </c>
      <c r="T3333" t="s">
        <v>26</v>
      </c>
    </row>
    <row r="3334" spans="1:20" x14ac:dyDescent="0.3">
      <c r="A3334" t="s">
        <v>20</v>
      </c>
      <c r="B3334" s="1">
        <v>43649</v>
      </c>
      <c r="C3334">
        <v>8</v>
      </c>
      <c r="D3334" t="s">
        <v>64</v>
      </c>
      <c r="E3334" t="s">
        <v>64</v>
      </c>
      <c r="F3334" t="s">
        <v>99</v>
      </c>
      <c r="G3334">
        <v>94</v>
      </c>
      <c r="H3334">
        <v>94</v>
      </c>
      <c r="I3334">
        <v>94</v>
      </c>
      <c r="J3334" t="s">
        <v>44</v>
      </c>
      <c r="K3334" t="s">
        <v>361</v>
      </c>
      <c r="L3334" t="s">
        <v>216</v>
      </c>
      <c r="M3334" t="s">
        <v>132</v>
      </c>
      <c r="N3334" t="s">
        <v>45</v>
      </c>
      <c r="O3334" t="s">
        <v>66</v>
      </c>
      <c r="P3334" t="s">
        <v>76</v>
      </c>
      <c r="Q3334">
        <v>139</v>
      </c>
      <c r="R3334" t="s">
        <v>134</v>
      </c>
      <c r="S3334" t="e" vm="35">
        <f>_FV(-2,"95")</f>
        <v>#VALUE!</v>
      </c>
      <c r="T3334" t="s">
        <v>26</v>
      </c>
    </row>
    <row r="3335" spans="1:20" x14ac:dyDescent="0.3">
      <c r="A3335" t="s">
        <v>20</v>
      </c>
      <c r="B3335" s="1">
        <v>43649</v>
      </c>
      <c r="C3335">
        <v>7</v>
      </c>
      <c r="D3335" t="s">
        <v>81</v>
      </c>
      <c r="E3335" t="s">
        <v>64</v>
      </c>
      <c r="F3335" t="s">
        <v>99</v>
      </c>
      <c r="G3335">
        <v>94</v>
      </c>
      <c r="H3335">
        <v>94</v>
      </c>
      <c r="I3335">
        <v>94</v>
      </c>
      <c r="J3335" t="s">
        <v>216</v>
      </c>
      <c r="K3335" t="s">
        <v>44</v>
      </c>
      <c r="L3335" t="s">
        <v>216</v>
      </c>
      <c r="M3335" t="s">
        <v>66</v>
      </c>
      <c r="N3335" t="s">
        <v>132</v>
      </c>
      <c r="O3335" t="s">
        <v>232</v>
      </c>
      <c r="P3335" t="s">
        <v>111</v>
      </c>
      <c r="Q3335">
        <v>134</v>
      </c>
      <c r="R3335" t="s">
        <v>358</v>
      </c>
      <c r="S3335" t="e" vm="24">
        <f>_FV(-2,"02")</f>
        <v>#VALUE!</v>
      </c>
      <c r="T3335" t="s">
        <v>76</v>
      </c>
    </row>
    <row r="3336" spans="1:20" x14ac:dyDescent="0.3">
      <c r="A3336" t="s">
        <v>20</v>
      </c>
      <c r="B3336" s="1">
        <v>43649</v>
      </c>
      <c r="C3336">
        <v>6</v>
      </c>
      <c r="D3336" t="s">
        <v>28</v>
      </c>
      <c r="E3336" t="s">
        <v>87</v>
      </c>
      <c r="F3336" t="s">
        <v>99</v>
      </c>
      <c r="G3336">
        <v>94</v>
      </c>
      <c r="H3336">
        <v>94</v>
      </c>
      <c r="I3336">
        <v>93</v>
      </c>
      <c r="J3336" t="s">
        <v>35</v>
      </c>
      <c r="K3336" t="s">
        <v>100</v>
      </c>
      <c r="L3336" t="s">
        <v>396</v>
      </c>
      <c r="M3336" t="s">
        <v>132</v>
      </c>
      <c r="N3336" t="s">
        <v>227</v>
      </c>
      <c r="O3336" t="s">
        <v>132</v>
      </c>
      <c r="P3336" t="s">
        <v>134</v>
      </c>
      <c r="Q3336">
        <v>217</v>
      </c>
      <c r="R3336" t="s">
        <v>225</v>
      </c>
      <c r="S3336" t="e" vm="93">
        <f>_FV(0,"64")</f>
        <v>#VALUE!</v>
      </c>
      <c r="T3336" t="s">
        <v>646</v>
      </c>
    </row>
    <row r="3337" spans="1:20" x14ac:dyDescent="0.3">
      <c r="A3337" t="s">
        <v>20</v>
      </c>
      <c r="B3337" s="1">
        <v>43649</v>
      </c>
      <c r="C3337">
        <v>5</v>
      </c>
      <c r="D3337" t="s">
        <v>63</v>
      </c>
      <c r="E3337" t="s">
        <v>79</v>
      </c>
      <c r="F3337" t="s">
        <v>63</v>
      </c>
      <c r="G3337">
        <v>94</v>
      </c>
      <c r="H3337">
        <v>94</v>
      </c>
      <c r="I3337">
        <v>93</v>
      </c>
      <c r="J3337" t="s">
        <v>89</v>
      </c>
      <c r="K3337" t="s">
        <v>81</v>
      </c>
      <c r="L3337" t="s">
        <v>89</v>
      </c>
      <c r="M3337" t="s">
        <v>231</v>
      </c>
      <c r="N3337" t="s">
        <v>142</v>
      </c>
      <c r="O3337" t="s">
        <v>231</v>
      </c>
      <c r="P3337" t="s">
        <v>115</v>
      </c>
      <c r="Q3337">
        <v>110</v>
      </c>
      <c r="R3337" t="s">
        <v>127</v>
      </c>
      <c r="S3337" t="e" vm="100">
        <f>_FV(-2,"03")</f>
        <v>#VALUE!</v>
      </c>
      <c r="T3337" t="s">
        <v>76</v>
      </c>
    </row>
    <row r="3338" spans="1:20" x14ac:dyDescent="0.3">
      <c r="A3338" t="s">
        <v>20</v>
      </c>
      <c r="B3338" s="1">
        <v>43649</v>
      </c>
      <c r="C3338">
        <v>4</v>
      </c>
      <c r="D3338" t="s">
        <v>87</v>
      </c>
      <c r="E3338" t="s">
        <v>136</v>
      </c>
      <c r="F3338" t="s">
        <v>87</v>
      </c>
      <c r="G3338">
        <v>93</v>
      </c>
      <c r="H3338">
        <v>93</v>
      </c>
      <c r="I3338">
        <v>93</v>
      </c>
      <c r="J3338" t="s">
        <v>89</v>
      </c>
      <c r="K3338" t="s">
        <v>100</v>
      </c>
      <c r="L3338" t="s">
        <v>89</v>
      </c>
      <c r="M3338" t="s">
        <v>142</v>
      </c>
      <c r="N3338" t="s">
        <v>122</v>
      </c>
      <c r="O3338" t="s">
        <v>96</v>
      </c>
      <c r="P3338" t="s">
        <v>473</v>
      </c>
      <c r="Q3338">
        <v>152</v>
      </c>
      <c r="R3338" t="s">
        <v>138</v>
      </c>
      <c r="S3338" t="e" vm="9">
        <f>_FV(-2,"70")</f>
        <v>#VALUE!</v>
      </c>
      <c r="T3338" t="s">
        <v>26</v>
      </c>
    </row>
    <row r="3339" spans="1:20" x14ac:dyDescent="0.3">
      <c r="A3339" t="s">
        <v>20</v>
      </c>
      <c r="B3339" s="1">
        <v>43649</v>
      </c>
      <c r="C3339">
        <v>3</v>
      </c>
      <c r="D3339" t="s">
        <v>87</v>
      </c>
      <c r="E3339" t="s">
        <v>136</v>
      </c>
      <c r="F3339" t="s">
        <v>63</v>
      </c>
      <c r="G3339">
        <v>93</v>
      </c>
      <c r="H3339">
        <v>93</v>
      </c>
      <c r="I3339">
        <v>93</v>
      </c>
      <c r="J3339" t="s">
        <v>89</v>
      </c>
      <c r="K3339" t="s">
        <v>89</v>
      </c>
      <c r="L3339" t="s">
        <v>49</v>
      </c>
      <c r="M3339" t="s">
        <v>122</v>
      </c>
      <c r="N3339" t="s">
        <v>188</v>
      </c>
      <c r="O3339" t="s">
        <v>122</v>
      </c>
      <c r="P3339" t="s">
        <v>473</v>
      </c>
      <c r="Q3339">
        <v>154</v>
      </c>
      <c r="R3339" t="s">
        <v>101</v>
      </c>
      <c r="S3339" t="e" vm="91">
        <f>_FV(-3,"09")</f>
        <v>#VALUE!</v>
      </c>
      <c r="T3339" t="s">
        <v>26</v>
      </c>
    </row>
    <row r="3340" spans="1:20" x14ac:dyDescent="0.3">
      <c r="A3340" t="s">
        <v>20</v>
      </c>
      <c r="B3340" s="1">
        <v>43649</v>
      </c>
      <c r="C3340">
        <v>2</v>
      </c>
      <c r="D3340" t="s">
        <v>136</v>
      </c>
      <c r="E3340" t="s">
        <v>79</v>
      </c>
      <c r="F3340" t="s">
        <v>136</v>
      </c>
      <c r="G3340">
        <v>93</v>
      </c>
      <c r="H3340">
        <v>93</v>
      </c>
      <c r="I3340">
        <v>92</v>
      </c>
      <c r="J3340" t="s">
        <v>89</v>
      </c>
      <c r="K3340" t="s">
        <v>81</v>
      </c>
      <c r="L3340" t="s">
        <v>89</v>
      </c>
      <c r="M3340" t="s">
        <v>141</v>
      </c>
      <c r="N3340" t="s">
        <v>141</v>
      </c>
      <c r="O3340" t="s">
        <v>90</v>
      </c>
      <c r="P3340" t="s">
        <v>111</v>
      </c>
      <c r="Q3340">
        <v>146</v>
      </c>
      <c r="R3340" t="s">
        <v>128</v>
      </c>
      <c r="S3340" t="e" vm="53">
        <f>_FV(-2,"93")</f>
        <v>#VALUE!</v>
      </c>
      <c r="T3340" t="s">
        <v>26</v>
      </c>
    </row>
    <row r="3341" spans="1:20" x14ac:dyDescent="0.3">
      <c r="A3341" t="s">
        <v>20</v>
      </c>
      <c r="B3341" s="1">
        <v>43649</v>
      </c>
      <c r="C3341">
        <v>1</v>
      </c>
      <c r="D3341" t="s">
        <v>79</v>
      </c>
      <c r="E3341" t="s">
        <v>58</v>
      </c>
      <c r="F3341" t="s">
        <v>87</v>
      </c>
      <c r="G3341">
        <v>92</v>
      </c>
      <c r="H3341">
        <v>93</v>
      </c>
      <c r="I3341">
        <v>92</v>
      </c>
      <c r="J3341" t="s">
        <v>99</v>
      </c>
      <c r="K3341" t="s">
        <v>99</v>
      </c>
      <c r="L3341" t="s">
        <v>49</v>
      </c>
      <c r="M3341" t="s">
        <v>90</v>
      </c>
      <c r="N3341" t="s">
        <v>90</v>
      </c>
      <c r="O3341" t="s">
        <v>209</v>
      </c>
      <c r="P3341" t="s">
        <v>67</v>
      </c>
      <c r="Q3341">
        <v>97</v>
      </c>
      <c r="R3341" t="s">
        <v>173</v>
      </c>
      <c r="S3341" t="e" vm="94">
        <f>_FV(-2,"67")</f>
        <v>#VALUE!</v>
      </c>
      <c r="T3341" t="s">
        <v>26</v>
      </c>
    </row>
    <row r="3342" spans="1:20" x14ac:dyDescent="0.3">
      <c r="A3342" t="s">
        <v>20</v>
      </c>
      <c r="B3342" s="1">
        <v>43649</v>
      </c>
      <c r="C3342">
        <v>22</v>
      </c>
      <c r="D3342" t="s">
        <v>385</v>
      </c>
      <c r="E3342" t="s">
        <v>204</v>
      </c>
      <c r="F3342" t="s">
        <v>186</v>
      </c>
      <c r="G3342">
        <v>75</v>
      </c>
      <c r="H3342">
        <v>75</v>
      </c>
      <c r="I3342">
        <v>72</v>
      </c>
      <c r="J3342" t="s">
        <v>73</v>
      </c>
      <c r="K3342" t="s">
        <v>73</v>
      </c>
      <c r="L3342" t="s">
        <v>28</v>
      </c>
      <c r="M3342" t="s">
        <v>180</v>
      </c>
      <c r="N3342" t="s">
        <v>231</v>
      </c>
      <c r="O3342" t="s">
        <v>190</v>
      </c>
      <c r="P3342" t="s">
        <v>173</v>
      </c>
      <c r="Q3342">
        <v>207</v>
      </c>
      <c r="R3342" t="s">
        <v>354</v>
      </c>
      <c r="S3342" t="s">
        <v>2018</v>
      </c>
      <c r="T3342" t="s">
        <v>26</v>
      </c>
    </row>
    <row r="3343" spans="1:20" x14ac:dyDescent="0.3">
      <c r="A3343" t="s">
        <v>20</v>
      </c>
      <c r="B3343" s="1">
        <v>43649</v>
      </c>
      <c r="C3343">
        <v>0</v>
      </c>
      <c r="D3343" t="s">
        <v>136</v>
      </c>
      <c r="E3343" t="s">
        <v>136</v>
      </c>
      <c r="F3343" t="s">
        <v>109</v>
      </c>
      <c r="G3343">
        <v>93</v>
      </c>
      <c r="H3343">
        <v>93</v>
      </c>
      <c r="I3343">
        <v>92</v>
      </c>
      <c r="J3343" t="s">
        <v>89</v>
      </c>
      <c r="K3343" t="s">
        <v>100</v>
      </c>
      <c r="L3343" t="s">
        <v>163</v>
      </c>
      <c r="M3343" t="s">
        <v>209</v>
      </c>
      <c r="N3343" t="s">
        <v>209</v>
      </c>
      <c r="O3343" t="s">
        <v>227</v>
      </c>
      <c r="P3343" t="s">
        <v>133</v>
      </c>
      <c r="Q3343">
        <v>153</v>
      </c>
      <c r="R3343" t="s">
        <v>124</v>
      </c>
      <c r="S3343" t="e" vm="39">
        <f>_FV(-2,"46")</f>
        <v>#VALUE!</v>
      </c>
      <c r="T3343" t="s">
        <v>26</v>
      </c>
    </row>
    <row r="3344" spans="1:20" x14ac:dyDescent="0.3">
      <c r="A3344" t="s">
        <v>20</v>
      </c>
      <c r="B3344" s="1">
        <v>43649</v>
      </c>
      <c r="C3344">
        <v>21</v>
      </c>
      <c r="D3344" t="s">
        <v>204</v>
      </c>
      <c r="E3344" t="s">
        <v>264</v>
      </c>
      <c r="F3344" t="s">
        <v>204</v>
      </c>
      <c r="G3344">
        <v>72</v>
      </c>
      <c r="H3344">
        <v>72</v>
      </c>
      <c r="I3344">
        <v>63</v>
      </c>
      <c r="J3344" t="s">
        <v>81</v>
      </c>
      <c r="K3344" t="s">
        <v>119</v>
      </c>
      <c r="L3344" t="s">
        <v>224</v>
      </c>
      <c r="M3344" t="s">
        <v>130</v>
      </c>
      <c r="N3344" t="s">
        <v>130</v>
      </c>
      <c r="O3344" t="s">
        <v>197</v>
      </c>
      <c r="P3344" t="s">
        <v>104</v>
      </c>
      <c r="Q3344">
        <v>207</v>
      </c>
      <c r="R3344" t="s">
        <v>476</v>
      </c>
      <c r="S3344" t="s">
        <v>2019</v>
      </c>
      <c r="T3344" t="s">
        <v>26</v>
      </c>
    </row>
    <row r="3345" spans="1:20" x14ac:dyDescent="0.3">
      <c r="A3345" t="s">
        <v>20</v>
      </c>
      <c r="B3345" s="1">
        <v>43649</v>
      </c>
      <c r="C3345">
        <v>23</v>
      </c>
      <c r="D3345" t="s">
        <v>385</v>
      </c>
      <c r="E3345" t="s">
        <v>204</v>
      </c>
      <c r="F3345" t="s">
        <v>186</v>
      </c>
      <c r="G3345">
        <v>70</v>
      </c>
      <c r="H3345">
        <v>75</v>
      </c>
      <c r="I3345">
        <v>67</v>
      </c>
      <c r="J3345" t="s">
        <v>36</v>
      </c>
      <c r="K3345" t="s">
        <v>73</v>
      </c>
      <c r="L3345" t="s">
        <v>396</v>
      </c>
      <c r="M3345" t="s">
        <v>123</v>
      </c>
      <c r="N3345" t="s">
        <v>123</v>
      </c>
      <c r="O3345" t="s">
        <v>180</v>
      </c>
      <c r="P3345" t="s">
        <v>86</v>
      </c>
      <c r="Q3345">
        <v>232</v>
      </c>
      <c r="R3345" t="s">
        <v>217</v>
      </c>
      <c r="S3345" t="e" vm="55">
        <f>_FV(-3,"51")</f>
        <v>#VALUE!</v>
      </c>
      <c r="T3345" t="s">
        <v>26</v>
      </c>
    </row>
    <row r="3346" spans="1:20" x14ac:dyDescent="0.3">
      <c r="A3346" t="s">
        <v>20</v>
      </c>
      <c r="B3346" s="1">
        <v>43649</v>
      </c>
      <c r="C3346">
        <v>20</v>
      </c>
      <c r="D3346" t="s">
        <v>208</v>
      </c>
      <c r="E3346" t="s">
        <v>47</v>
      </c>
      <c r="F3346" t="s">
        <v>205</v>
      </c>
      <c r="G3346">
        <v>66</v>
      </c>
      <c r="H3346">
        <v>69</v>
      </c>
      <c r="I3346">
        <v>58</v>
      </c>
      <c r="J3346" t="s">
        <v>89</v>
      </c>
      <c r="K3346" t="s">
        <v>119</v>
      </c>
      <c r="L3346" t="s">
        <v>383</v>
      </c>
      <c r="M3346" t="s">
        <v>53</v>
      </c>
      <c r="N3346" t="s">
        <v>140</v>
      </c>
      <c r="O3346" t="s">
        <v>53</v>
      </c>
      <c r="P3346" t="s">
        <v>116</v>
      </c>
      <c r="Q3346">
        <v>208</v>
      </c>
      <c r="R3346" t="s">
        <v>350</v>
      </c>
      <c r="S3346" t="s">
        <v>883</v>
      </c>
      <c r="T3346" t="s">
        <v>26</v>
      </c>
    </row>
    <row r="3347" spans="1:20" x14ac:dyDescent="0.3">
      <c r="A3347" t="s">
        <v>20</v>
      </c>
      <c r="B3347" s="1">
        <v>43649</v>
      </c>
      <c r="C3347">
        <v>15</v>
      </c>
      <c r="D3347" t="s">
        <v>208</v>
      </c>
      <c r="E3347" t="s">
        <v>208</v>
      </c>
      <c r="F3347" t="s">
        <v>219</v>
      </c>
      <c r="G3347">
        <v>68</v>
      </c>
      <c r="H3347">
        <v>73</v>
      </c>
      <c r="I3347">
        <v>67</v>
      </c>
      <c r="J3347" t="s">
        <v>28</v>
      </c>
      <c r="K3347" t="s">
        <v>80</v>
      </c>
      <c r="L3347" t="s">
        <v>100</v>
      </c>
      <c r="M3347" t="s">
        <v>328</v>
      </c>
      <c r="N3347" t="s">
        <v>193</v>
      </c>
      <c r="O3347" t="s">
        <v>328</v>
      </c>
      <c r="P3347" t="s">
        <v>92</v>
      </c>
      <c r="Q3347">
        <v>205</v>
      </c>
      <c r="R3347" t="s">
        <v>419</v>
      </c>
      <c r="S3347" t="s">
        <v>2020</v>
      </c>
      <c r="T3347" t="s">
        <v>26</v>
      </c>
    </row>
    <row r="3348" spans="1:20" x14ac:dyDescent="0.3">
      <c r="A3348" t="s">
        <v>20</v>
      </c>
      <c r="B3348" s="1">
        <v>43649</v>
      </c>
      <c r="C3348">
        <v>18</v>
      </c>
      <c r="D3348" t="s">
        <v>335</v>
      </c>
      <c r="E3348" t="s">
        <v>43</v>
      </c>
      <c r="F3348" t="s">
        <v>21</v>
      </c>
      <c r="G3348">
        <v>62</v>
      </c>
      <c r="H3348">
        <v>65</v>
      </c>
      <c r="I3348">
        <v>57</v>
      </c>
      <c r="J3348" t="s">
        <v>35</v>
      </c>
      <c r="K3348" t="s">
        <v>63</v>
      </c>
      <c r="L3348" t="s">
        <v>37</v>
      </c>
      <c r="M3348" t="s">
        <v>140</v>
      </c>
      <c r="N3348" t="s">
        <v>66</v>
      </c>
      <c r="O3348" t="s">
        <v>140</v>
      </c>
      <c r="P3348" t="s">
        <v>179</v>
      </c>
      <c r="Q3348">
        <v>217</v>
      </c>
      <c r="R3348" t="s">
        <v>1732</v>
      </c>
      <c r="S3348" t="s">
        <v>2021</v>
      </c>
      <c r="T3348" t="s">
        <v>26</v>
      </c>
    </row>
    <row r="3349" spans="1:20" x14ac:dyDescent="0.3">
      <c r="A3349" t="s">
        <v>20</v>
      </c>
      <c r="B3349" s="1">
        <v>43649</v>
      </c>
      <c r="C3349">
        <v>17</v>
      </c>
      <c r="D3349" t="s">
        <v>34</v>
      </c>
      <c r="E3349" t="s">
        <v>34</v>
      </c>
      <c r="F3349" t="s">
        <v>21</v>
      </c>
      <c r="G3349">
        <v>65</v>
      </c>
      <c r="H3349">
        <v>68</v>
      </c>
      <c r="I3349">
        <v>61</v>
      </c>
      <c r="J3349" t="s">
        <v>80</v>
      </c>
      <c r="K3349" t="s">
        <v>80</v>
      </c>
      <c r="L3349" t="s">
        <v>361</v>
      </c>
      <c r="M3349" t="s">
        <v>66</v>
      </c>
      <c r="N3349" t="s">
        <v>96</v>
      </c>
      <c r="O3349" t="s">
        <v>66</v>
      </c>
      <c r="P3349" t="s">
        <v>116</v>
      </c>
      <c r="Q3349">
        <v>218</v>
      </c>
      <c r="R3349" t="s">
        <v>428</v>
      </c>
      <c r="S3349" t="s">
        <v>2022</v>
      </c>
      <c r="T3349" t="s">
        <v>26</v>
      </c>
    </row>
    <row r="3350" spans="1:20" x14ac:dyDescent="0.3">
      <c r="A3350" t="s">
        <v>20</v>
      </c>
      <c r="B3350" s="1">
        <v>43649</v>
      </c>
      <c r="C3350">
        <v>16</v>
      </c>
      <c r="D3350" t="s">
        <v>201</v>
      </c>
      <c r="E3350" t="s">
        <v>392</v>
      </c>
      <c r="F3350" t="s">
        <v>243</v>
      </c>
      <c r="G3350">
        <v>64</v>
      </c>
      <c r="H3350">
        <v>69</v>
      </c>
      <c r="I3350">
        <v>62</v>
      </c>
      <c r="J3350" t="s">
        <v>89</v>
      </c>
      <c r="K3350" t="s">
        <v>65</v>
      </c>
      <c r="L3350" t="s">
        <v>345</v>
      </c>
      <c r="M3350" t="s">
        <v>96</v>
      </c>
      <c r="N3350" t="s">
        <v>328</v>
      </c>
      <c r="O3350" t="s">
        <v>96</v>
      </c>
      <c r="P3350" t="s">
        <v>92</v>
      </c>
      <c r="Q3350">
        <v>203</v>
      </c>
      <c r="R3350" t="s">
        <v>294</v>
      </c>
      <c r="S3350" t="s">
        <v>2023</v>
      </c>
      <c r="T3350" t="s">
        <v>26</v>
      </c>
    </row>
    <row r="3351" spans="1:20" x14ac:dyDescent="0.3">
      <c r="A3351" t="s">
        <v>20</v>
      </c>
      <c r="B3351" s="1">
        <v>43649</v>
      </c>
      <c r="C3351">
        <v>19</v>
      </c>
      <c r="D3351" t="s">
        <v>47</v>
      </c>
      <c r="E3351" t="s">
        <v>291</v>
      </c>
      <c r="F3351" t="s">
        <v>342</v>
      </c>
      <c r="G3351">
        <v>62</v>
      </c>
      <c r="H3351">
        <v>66</v>
      </c>
      <c r="I3351">
        <v>60</v>
      </c>
      <c r="J3351" t="s">
        <v>49</v>
      </c>
      <c r="K3351" t="s">
        <v>65</v>
      </c>
      <c r="L3351" t="s">
        <v>377</v>
      </c>
      <c r="M3351" t="s">
        <v>51</v>
      </c>
      <c r="N3351" t="s">
        <v>140</v>
      </c>
      <c r="O3351" t="s">
        <v>53</v>
      </c>
      <c r="P3351" t="s">
        <v>30</v>
      </c>
      <c r="Q3351">
        <v>214</v>
      </c>
      <c r="R3351" t="s">
        <v>41</v>
      </c>
      <c r="S3351" t="s">
        <v>2024</v>
      </c>
      <c r="T3351" t="s">
        <v>26</v>
      </c>
    </row>
    <row r="3352" spans="1:20" x14ac:dyDescent="0.3">
      <c r="A3352" t="s">
        <v>20</v>
      </c>
      <c r="B3352" s="1">
        <v>43649</v>
      </c>
      <c r="C3352">
        <v>14</v>
      </c>
      <c r="D3352" t="s">
        <v>205</v>
      </c>
      <c r="E3352" t="s">
        <v>205</v>
      </c>
      <c r="F3352" t="s">
        <v>275</v>
      </c>
      <c r="G3352">
        <v>71</v>
      </c>
      <c r="H3352">
        <v>77</v>
      </c>
      <c r="I3352">
        <v>70</v>
      </c>
      <c r="J3352" t="s">
        <v>80</v>
      </c>
      <c r="K3352" t="s">
        <v>148</v>
      </c>
      <c r="L3352" t="s">
        <v>99</v>
      </c>
      <c r="M3352" t="s">
        <v>193</v>
      </c>
      <c r="N3352" t="s">
        <v>244</v>
      </c>
      <c r="O3352" t="s">
        <v>188</v>
      </c>
      <c r="P3352" t="s">
        <v>183</v>
      </c>
      <c r="Q3352">
        <v>200</v>
      </c>
      <c r="R3352" t="s">
        <v>428</v>
      </c>
      <c r="S3352" t="s">
        <v>2025</v>
      </c>
      <c r="T3352" t="s">
        <v>26</v>
      </c>
    </row>
    <row r="3353" spans="1:20" x14ac:dyDescent="0.3">
      <c r="A3353" t="s">
        <v>20</v>
      </c>
      <c r="B3353" s="1">
        <v>43649</v>
      </c>
      <c r="C3353">
        <v>13</v>
      </c>
      <c r="D3353" t="s">
        <v>219</v>
      </c>
      <c r="E3353" t="s">
        <v>219</v>
      </c>
      <c r="F3353" t="s">
        <v>229</v>
      </c>
      <c r="G3353">
        <v>76</v>
      </c>
      <c r="H3353">
        <v>80</v>
      </c>
      <c r="I3353">
        <v>74</v>
      </c>
      <c r="J3353" t="s">
        <v>79</v>
      </c>
      <c r="K3353" t="s">
        <v>79</v>
      </c>
      <c r="L3353" t="s">
        <v>64</v>
      </c>
      <c r="M3353" t="s">
        <v>91</v>
      </c>
      <c r="N3353" t="s">
        <v>91</v>
      </c>
      <c r="O3353" t="s">
        <v>90</v>
      </c>
      <c r="P3353" t="s">
        <v>128</v>
      </c>
      <c r="Q3353">
        <v>205</v>
      </c>
      <c r="R3353" t="s">
        <v>230</v>
      </c>
      <c r="S3353" t="s">
        <v>1226</v>
      </c>
      <c r="T3353" t="s">
        <v>26</v>
      </c>
    </row>
    <row r="3354" spans="1:20" x14ac:dyDescent="0.3">
      <c r="A3354" t="s">
        <v>20</v>
      </c>
      <c r="B3354" s="1">
        <v>43649</v>
      </c>
      <c r="C3354">
        <v>12</v>
      </c>
      <c r="D3354" t="s">
        <v>229</v>
      </c>
      <c r="E3354" t="s">
        <v>196</v>
      </c>
      <c r="F3354" t="s">
        <v>135</v>
      </c>
      <c r="G3354">
        <v>79</v>
      </c>
      <c r="H3354">
        <v>91</v>
      </c>
      <c r="I3354">
        <v>78</v>
      </c>
      <c r="J3354" t="s">
        <v>109</v>
      </c>
      <c r="K3354" t="s">
        <v>79</v>
      </c>
      <c r="L3354" t="s">
        <v>99</v>
      </c>
      <c r="M3354" t="s">
        <v>90</v>
      </c>
      <c r="N3354" t="s">
        <v>122</v>
      </c>
      <c r="O3354" t="s">
        <v>82</v>
      </c>
      <c r="P3354" t="s">
        <v>60</v>
      </c>
      <c r="Q3354">
        <v>200</v>
      </c>
      <c r="R3354" t="s">
        <v>54</v>
      </c>
      <c r="S3354" t="s">
        <v>2026</v>
      </c>
      <c r="T3354" t="s">
        <v>26</v>
      </c>
    </row>
    <row r="3355" spans="1:20" x14ac:dyDescent="0.3">
      <c r="A3355" t="s">
        <v>20</v>
      </c>
      <c r="B3355" s="1">
        <v>43649</v>
      </c>
      <c r="C3355">
        <v>11</v>
      </c>
      <c r="D3355" t="s">
        <v>135</v>
      </c>
      <c r="E3355" t="s">
        <v>107</v>
      </c>
      <c r="F3355" t="s">
        <v>73</v>
      </c>
      <c r="G3355">
        <v>90</v>
      </c>
      <c r="H3355">
        <v>94</v>
      </c>
      <c r="I3355">
        <v>90</v>
      </c>
      <c r="J3355" t="s">
        <v>65</v>
      </c>
      <c r="K3355" t="s">
        <v>63</v>
      </c>
      <c r="L3355" t="s">
        <v>36</v>
      </c>
      <c r="M3355" t="s">
        <v>82</v>
      </c>
      <c r="N3355" t="s">
        <v>82</v>
      </c>
      <c r="O3355" t="s">
        <v>254</v>
      </c>
      <c r="P3355" t="s">
        <v>67</v>
      </c>
      <c r="Q3355">
        <v>143</v>
      </c>
      <c r="R3355" t="s">
        <v>183</v>
      </c>
      <c r="S3355" t="s">
        <v>2027</v>
      </c>
      <c r="T3355" t="s">
        <v>26</v>
      </c>
    </row>
    <row r="3356" spans="1:20" x14ac:dyDescent="0.3">
      <c r="A3356" t="s">
        <v>20</v>
      </c>
      <c r="B3356" s="1">
        <v>43650</v>
      </c>
      <c r="C3356">
        <v>23</v>
      </c>
      <c r="D3356" t="s">
        <v>265</v>
      </c>
      <c r="E3356" t="s">
        <v>196</v>
      </c>
      <c r="F3356" t="s">
        <v>265</v>
      </c>
      <c r="G3356">
        <v>77</v>
      </c>
      <c r="H3356">
        <v>77</v>
      </c>
      <c r="I3356">
        <v>72</v>
      </c>
      <c r="J3356" t="s">
        <v>36</v>
      </c>
      <c r="K3356" t="s">
        <v>36</v>
      </c>
      <c r="L3356" t="s">
        <v>163</v>
      </c>
      <c r="M3356" t="s">
        <v>96</v>
      </c>
      <c r="N3356" t="s">
        <v>96</v>
      </c>
      <c r="O3356" t="s">
        <v>231</v>
      </c>
      <c r="P3356" t="s">
        <v>124</v>
      </c>
      <c r="Q3356">
        <v>178</v>
      </c>
      <c r="R3356" t="s">
        <v>222</v>
      </c>
      <c r="S3356" t="e" vm="45">
        <f>_FV(-3,"60")</f>
        <v>#VALUE!</v>
      </c>
      <c r="T3356" t="s">
        <v>26</v>
      </c>
    </row>
    <row r="3357" spans="1:20" x14ac:dyDescent="0.3">
      <c r="A3357" t="s">
        <v>20</v>
      </c>
      <c r="B3357" s="1">
        <v>43650</v>
      </c>
      <c r="C3357">
        <v>22</v>
      </c>
      <c r="D3357" t="s">
        <v>196</v>
      </c>
      <c r="E3357" t="s">
        <v>243</v>
      </c>
      <c r="F3357" t="s">
        <v>196</v>
      </c>
      <c r="G3357">
        <v>73</v>
      </c>
      <c r="H3357">
        <v>73</v>
      </c>
      <c r="I3357">
        <v>65</v>
      </c>
      <c r="J3357" t="s">
        <v>345</v>
      </c>
      <c r="K3357" t="s">
        <v>345</v>
      </c>
      <c r="L3357" t="s">
        <v>216</v>
      </c>
      <c r="M3357" t="s">
        <v>231</v>
      </c>
      <c r="N3357" t="s">
        <v>231</v>
      </c>
      <c r="O3357" t="s">
        <v>232</v>
      </c>
      <c r="P3357" t="s">
        <v>124</v>
      </c>
      <c r="Q3357">
        <v>175</v>
      </c>
      <c r="R3357" t="s">
        <v>280</v>
      </c>
      <c r="S3357" t="s">
        <v>2028</v>
      </c>
      <c r="T3357" t="s">
        <v>26</v>
      </c>
    </row>
    <row r="3358" spans="1:20" x14ac:dyDescent="0.3">
      <c r="A3358" t="s">
        <v>20</v>
      </c>
      <c r="B3358" s="1">
        <v>43650</v>
      </c>
      <c r="C3358">
        <v>21</v>
      </c>
      <c r="D3358" t="s">
        <v>243</v>
      </c>
      <c r="E3358" t="s">
        <v>258</v>
      </c>
      <c r="F3358" t="s">
        <v>243</v>
      </c>
      <c r="G3358">
        <v>64</v>
      </c>
      <c r="H3358">
        <v>64</v>
      </c>
      <c r="I3358">
        <v>59</v>
      </c>
      <c r="J3358" t="s">
        <v>35</v>
      </c>
      <c r="K3358" t="s">
        <v>35</v>
      </c>
      <c r="L3358" t="s">
        <v>292</v>
      </c>
      <c r="M3358" t="s">
        <v>66</v>
      </c>
      <c r="N3358" t="s">
        <v>132</v>
      </c>
      <c r="O3358" t="s">
        <v>232</v>
      </c>
      <c r="P3358" t="s">
        <v>104</v>
      </c>
      <c r="Q3358">
        <v>206</v>
      </c>
      <c r="R3358" t="s">
        <v>428</v>
      </c>
      <c r="S3358" t="s">
        <v>2029</v>
      </c>
      <c r="T3358" t="s">
        <v>26</v>
      </c>
    </row>
    <row r="3359" spans="1:20" x14ac:dyDescent="0.3">
      <c r="A3359" t="s">
        <v>20</v>
      </c>
      <c r="B3359" s="1">
        <v>43650</v>
      </c>
      <c r="C3359">
        <v>20</v>
      </c>
      <c r="D3359" t="s">
        <v>201</v>
      </c>
      <c r="E3359" t="s">
        <v>47</v>
      </c>
      <c r="F3359" t="s">
        <v>264</v>
      </c>
      <c r="G3359">
        <v>59</v>
      </c>
      <c r="H3359">
        <v>64</v>
      </c>
      <c r="I3359">
        <v>57</v>
      </c>
      <c r="J3359" t="s">
        <v>37</v>
      </c>
      <c r="K3359" t="s">
        <v>99</v>
      </c>
      <c r="L3359" t="s">
        <v>368</v>
      </c>
      <c r="M3359" t="s">
        <v>66</v>
      </c>
      <c r="N3359" t="s">
        <v>132</v>
      </c>
      <c r="O3359" t="s">
        <v>232</v>
      </c>
      <c r="P3359" t="s">
        <v>222</v>
      </c>
      <c r="Q3359">
        <v>212</v>
      </c>
      <c r="R3359" t="s">
        <v>55</v>
      </c>
      <c r="S3359" t="s">
        <v>2030</v>
      </c>
      <c r="T3359" t="s">
        <v>26</v>
      </c>
    </row>
    <row r="3360" spans="1:20" x14ac:dyDescent="0.3">
      <c r="A3360" t="s">
        <v>20</v>
      </c>
      <c r="B3360" s="1">
        <v>43650</v>
      </c>
      <c r="C3360">
        <v>19</v>
      </c>
      <c r="D3360" t="s">
        <v>201</v>
      </c>
      <c r="E3360" t="s">
        <v>201</v>
      </c>
      <c r="F3360" t="s">
        <v>321</v>
      </c>
      <c r="G3360">
        <v>63</v>
      </c>
      <c r="H3360">
        <v>79</v>
      </c>
      <c r="I3360">
        <v>61</v>
      </c>
      <c r="J3360" t="s">
        <v>345</v>
      </c>
      <c r="K3360" t="s">
        <v>28</v>
      </c>
      <c r="L3360" t="s">
        <v>224</v>
      </c>
      <c r="M3360" t="s">
        <v>132</v>
      </c>
      <c r="N3360" t="s">
        <v>254</v>
      </c>
      <c r="O3360" t="s">
        <v>66</v>
      </c>
      <c r="P3360" t="s">
        <v>182</v>
      </c>
      <c r="Q3360">
        <v>213</v>
      </c>
      <c r="R3360" t="s">
        <v>931</v>
      </c>
      <c r="S3360" t="s">
        <v>2031</v>
      </c>
      <c r="T3360" t="s">
        <v>26</v>
      </c>
    </row>
    <row r="3361" spans="1:20" x14ac:dyDescent="0.3">
      <c r="A3361" t="s">
        <v>20</v>
      </c>
      <c r="B3361" s="1">
        <v>43650</v>
      </c>
      <c r="C3361">
        <v>18</v>
      </c>
      <c r="D3361" t="s">
        <v>285</v>
      </c>
      <c r="E3361" t="s">
        <v>1362</v>
      </c>
      <c r="F3361" t="s">
        <v>285</v>
      </c>
      <c r="G3361">
        <v>76</v>
      </c>
      <c r="H3361">
        <v>76</v>
      </c>
      <c r="I3361">
        <v>50</v>
      </c>
      <c r="J3361" t="s">
        <v>49</v>
      </c>
      <c r="K3361" t="s">
        <v>49</v>
      </c>
      <c r="L3361" t="s">
        <v>572</v>
      </c>
      <c r="M3361" t="s">
        <v>254</v>
      </c>
      <c r="N3361" t="s">
        <v>96</v>
      </c>
      <c r="O3361" t="s">
        <v>254</v>
      </c>
      <c r="P3361" t="s">
        <v>240</v>
      </c>
      <c r="Q3361">
        <v>265</v>
      </c>
      <c r="R3361" t="s">
        <v>931</v>
      </c>
      <c r="S3361" t="s">
        <v>2032</v>
      </c>
      <c r="T3361" t="s">
        <v>270</v>
      </c>
    </row>
    <row r="3362" spans="1:20" x14ac:dyDescent="0.3">
      <c r="A3362" t="s">
        <v>20</v>
      </c>
      <c r="B3362" s="1">
        <v>43650</v>
      </c>
      <c r="C3362">
        <v>0</v>
      </c>
      <c r="D3362" t="s">
        <v>321</v>
      </c>
      <c r="E3362" t="s">
        <v>385</v>
      </c>
      <c r="F3362" t="s">
        <v>321</v>
      </c>
      <c r="G3362">
        <v>78</v>
      </c>
      <c r="H3362">
        <v>78</v>
      </c>
      <c r="I3362">
        <v>70</v>
      </c>
      <c r="J3362" t="s">
        <v>81</v>
      </c>
      <c r="K3362" t="s">
        <v>81</v>
      </c>
      <c r="L3362" t="s">
        <v>36</v>
      </c>
      <c r="M3362" t="s">
        <v>141</v>
      </c>
      <c r="N3362" t="s">
        <v>141</v>
      </c>
      <c r="O3362" t="s">
        <v>123</v>
      </c>
      <c r="P3362" t="s">
        <v>60</v>
      </c>
      <c r="Q3362">
        <v>177</v>
      </c>
      <c r="R3362" t="s">
        <v>287</v>
      </c>
      <c r="S3362" t="e" vm="95">
        <f>_FV(-3,"19")</f>
        <v>#VALUE!</v>
      </c>
      <c r="T3362" t="s">
        <v>26</v>
      </c>
    </row>
    <row r="3363" spans="1:20" x14ac:dyDescent="0.3">
      <c r="A3363" t="s">
        <v>20</v>
      </c>
      <c r="B3363" s="1">
        <v>43650</v>
      </c>
      <c r="C3363">
        <v>17</v>
      </c>
      <c r="D3363" t="s">
        <v>297</v>
      </c>
      <c r="E3363" t="s">
        <v>415</v>
      </c>
      <c r="F3363" t="s">
        <v>392</v>
      </c>
      <c r="G3363">
        <v>54</v>
      </c>
      <c r="H3363">
        <v>58</v>
      </c>
      <c r="I3363">
        <v>52</v>
      </c>
      <c r="J3363" t="s">
        <v>577</v>
      </c>
      <c r="K3363" t="s">
        <v>35</v>
      </c>
      <c r="L3363" t="s">
        <v>573</v>
      </c>
      <c r="M3363" t="s">
        <v>96</v>
      </c>
      <c r="N3363" t="s">
        <v>188</v>
      </c>
      <c r="O3363" t="s">
        <v>96</v>
      </c>
      <c r="P3363" t="s">
        <v>182</v>
      </c>
      <c r="Q3363">
        <v>200</v>
      </c>
      <c r="R3363" t="s">
        <v>164</v>
      </c>
      <c r="S3363" t="s">
        <v>1936</v>
      </c>
      <c r="T3363" t="s">
        <v>26</v>
      </c>
    </row>
    <row r="3364" spans="1:20" x14ac:dyDescent="0.3">
      <c r="A3364" t="s">
        <v>20</v>
      </c>
      <c r="B3364" s="1">
        <v>43650</v>
      </c>
      <c r="C3364">
        <v>16</v>
      </c>
      <c r="D3364" t="s">
        <v>392</v>
      </c>
      <c r="E3364" t="s">
        <v>34</v>
      </c>
      <c r="F3364" t="s">
        <v>21</v>
      </c>
      <c r="G3364">
        <v>57</v>
      </c>
      <c r="H3364">
        <v>61</v>
      </c>
      <c r="I3364">
        <v>55</v>
      </c>
      <c r="J3364" t="s">
        <v>383</v>
      </c>
      <c r="K3364" t="s">
        <v>361</v>
      </c>
      <c r="L3364" t="s">
        <v>577</v>
      </c>
      <c r="M3364" t="s">
        <v>91</v>
      </c>
      <c r="N3364" t="s">
        <v>245</v>
      </c>
      <c r="O3364" t="s">
        <v>188</v>
      </c>
      <c r="P3364" t="s">
        <v>182</v>
      </c>
      <c r="Q3364">
        <v>202</v>
      </c>
      <c r="R3364" t="s">
        <v>428</v>
      </c>
      <c r="S3364" t="s">
        <v>1717</v>
      </c>
      <c r="T3364" t="s">
        <v>26</v>
      </c>
    </row>
    <row r="3365" spans="1:20" x14ac:dyDescent="0.3">
      <c r="A3365" t="s">
        <v>20</v>
      </c>
      <c r="B3365" s="1">
        <v>43650</v>
      </c>
      <c r="C3365">
        <v>15</v>
      </c>
      <c r="D3365" t="s">
        <v>21</v>
      </c>
      <c r="E3365" t="s">
        <v>201</v>
      </c>
      <c r="F3365" t="s">
        <v>261</v>
      </c>
      <c r="G3365">
        <v>60</v>
      </c>
      <c r="H3365">
        <v>72</v>
      </c>
      <c r="I3365">
        <v>60</v>
      </c>
      <c r="J3365" t="s">
        <v>37</v>
      </c>
      <c r="K3365" t="s">
        <v>63</v>
      </c>
      <c r="L3365" t="s">
        <v>37</v>
      </c>
      <c r="M3365" t="s">
        <v>245</v>
      </c>
      <c r="N3365" t="s">
        <v>306</v>
      </c>
      <c r="O3365" t="s">
        <v>245</v>
      </c>
      <c r="P3365" t="s">
        <v>222</v>
      </c>
      <c r="Q3365">
        <v>219</v>
      </c>
      <c r="R3365" t="s">
        <v>419</v>
      </c>
      <c r="S3365" t="s">
        <v>1523</v>
      </c>
      <c r="T3365" t="s">
        <v>26</v>
      </c>
    </row>
    <row r="3366" spans="1:20" x14ac:dyDescent="0.3">
      <c r="A3366" t="s">
        <v>20</v>
      </c>
      <c r="B3366" s="1">
        <v>43650</v>
      </c>
      <c r="C3366">
        <v>14</v>
      </c>
      <c r="D3366" t="s">
        <v>215</v>
      </c>
      <c r="E3366" t="s">
        <v>21</v>
      </c>
      <c r="F3366" t="s">
        <v>261</v>
      </c>
      <c r="G3366">
        <v>68</v>
      </c>
      <c r="H3366">
        <v>71</v>
      </c>
      <c r="I3366">
        <v>66</v>
      </c>
      <c r="J3366" t="s">
        <v>36</v>
      </c>
      <c r="K3366" t="s">
        <v>80</v>
      </c>
      <c r="L3366" t="s">
        <v>345</v>
      </c>
      <c r="M3366" t="s">
        <v>306</v>
      </c>
      <c r="N3366" t="s">
        <v>330</v>
      </c>
      <c r="O3366" t="s">
        <v>306</v>
      </c>
      <c r="P3366" t="s">
        <v>92</v>
      </c>
      <c r="Q3366">
        <v>213</v>
      </c>
      <c r="R3366" t="s">
        <v>212</v>
      </c>
      <c r="S3366" t="s">
        <v>2033</v>
      </c>
      <c r="T3366" t="s">
        <v>26</v>
      </c>
    </row>
    <row r="3367" spans="1:20" x14ac:dyDescent="0.3">
      <c r="A3367" t="s">
        <v>20</v>
      </c>
      <c r="B3367" s="1">
        <v>43650</v>
      </c>
      <c r="C3367">
        <v>13</v>
      </c>
      <c r="D3367" t="s">
        <v>250</v>
      </c>
      <c r="E3367" t="s">
        <v>243</v>
      </c>
      <c r="F3367" t="s">
        <v>202</v>
      </c>
      <c r="G3367">
        <v>69</v>
      </c>
      <c r="H3367">
        <v>79</v>
      </c>
      <c r="I3367">
        <v>69</v>
      </c>
      <c r="J3367" t="s">
        <v>100</v>
      </c>
      <c r="K3367" t="s">
        <v>79</v>
      </c>
      <c r="L3367" t="s">
        <v>49</v>
      </c>
      <c r="M3367" t="s">
        <v>330</v>
      </c>
      <c r="N3367" t="s">
        <v>330</v>
      </c>
      <c r="O3367" t="s">
        <v>315</v>
      </c>
      <c r="P3367" t="s">
        <v>182</v>
      </c>
      <c r="Q3367">
        <v>210</v>
      </c>
      <c r="R3367" t="s">
        <v>212</v>
      </c>
      <c r="S3367" t="s">
        <v>962</v>
      </c>
      <c r="T3367" t="s">
        <v>26</v>
      </c>
    </row>
    <row r="3368" spans="1:20" x14ac:dyDescent="0.3">
      <c r="A3368" t="s">
        <v>20</v>
      </c>
      <c r="B3368" s="1">
        <v>43650</v>
      </c>
      <c r="C3368">
        <v>12</v>
      </c>
      <c r="D3368" t="s">
        <v>202</v>
      </c>
      <c r="E3368" t="s">
        <v>202</v>
      </c>
      <c r="F3368" t="s">
        <v>149</v>
      </c>
      <c r="G3368">
        <v>79</v>
      </c>
      <c r="H3368">
        <v>90</v>
      </c>
      <c r="I3368">
        <v>79</v>
      </c>
      <c r="J3368" t="s">
        <v>73</v>
      </c>
      <c r="K3368" t="s">
        <v>136</v>
      </c>
      <c r="L3368" t="s">
        <v>28</v>
      </c>
      <c r="M3368" t="s">
        <v>315</v>
      </c>
      <c r="N3368" t="s">
        <v>315</v>
      </c>
      <c r="O3368" t="s">
        <v>122</v>
      </c>
      <c r="P3368" t="s">
        <v>138</v>
      </c>
      <c r="Q3368">
        <v>149</v>
      </c>
      <c r="R3368" t="s">
        <v>147</v>
      </c>
      <c r="S3368" t="s">
        <v>2034</v>
      </c>
      <c r="T3368" t="s">
        <v>26</v>
      </c>
    </row>
    <row r="3369" spans="1:20" x14ac:dyDescent="0.3">
      <c r="A3369" t="s">
        <v>20</v>
      </c>
      <c r="B3369" s="1">
        <v>43650</v>
      </c>
      <c r="C3369">
        <v>11</v>
      </c>
      <c r="D3369" t="s">
        <v>107</v>
      </c>
      <c r="E3369" t="s">
        <v>72</v>
      </c>
      <c r="F3369" t="s">
        <v>109</v>
      </c>
      <c r="G3369">
        <v>90</v>
      </c>
      <c r="H3369">
        <v>94</v>
      </c>
      <c r="I3369">
        <v>90</v>
      </c>
      <c r="J3369" t="s">
        <v>73</v>
      </c>
      <c r="K3369" t="s">
        <v>87</v>
      </c>
      <c r="L3369" t="s">
        <v>49</v>
      </c>
      <c r="M3369" t="s">
        <v>122</v>
      </c>
      <c r="N3369" t="s">
        <v>122</v>
      </c>
      <c r="O3369" t="s">
        <v>123</v>
      </c>
      <c r="P3369" t="s">
        <v>105</v>
      </c>
      <c r="Q3369">
        <v>137</v>
      </c>
      <c r="R3369" t="s">
        <v>86</v>
      </c>
      <c r="S3369" t="s">
        <v>2035</v>
      </c>
      <c r="T3369" t="s">
        <v>26</v>
      </c>
    </row>
    <row r="3370" spans="1:20" x14ac:dyDescent="0.3">
      <c r="A3370" t="s">
        <v>20</v>
      </c>
      <c r="B3370" s="1">
        <v>43650</v>
      </c>
      <c r="C3370">
        <v>10</v>
      </c>
      <c r="D3370" t="s">
        <v>109</v>
      </c>
      <c r="E3370" t="s">
        <v>109</v>
      </c>
      <c r="F3370" t="s">
        <v>73</v>
      </c>
      <c r="G3370">
        <v>94</v>
      </c>
      <c r="H3370">
        <v>94</v>
      </c>
      <c r="I3370">
        <v>94</v>
      </c>
      <c r="J3370" t="s">
        <v>49</v>
      </c>
      <c r="K3370" t="s">
        <v>49</v>
      </c>
      <c r="L3370" t="s">
        <v>36</v>
      </c>
      <c r="M3370" t="s">
        <v>123</v>
      </c>
      <c r="N3370" t="s">
        <v>123</v>
      </c>
      <c r="O3370" t="s">
        <v>227</v>
      </c>
      <c r="P3370" t="s">
        <v>133</v>
      </c>
      <c r="Q3370">
        <v>126</v>
      </c>
      <c r="R3370" t="s">
        <v>183</v>
      </c>
      <c r="S3370" t="s">
        <v>2036</v>
      </c>
      <c r="T3370" t="s">
        <v>26</v>
      </c>
    </row>
    <row r="3371" spans="1:20" x14ac:dyDescent="0.3">
      <c r="A3371" t="s">
        <v>20</v>
      </c>
      <c r="B3371" s="1">
        <v>43650</v>
      </c>
      <c r="C3371">
        <v>9</v>
      </c>
      <c r="D3371" t="s">
        <v>109</v>
      </c>
      <c r="E3371" t="s">
        <v>80</v>
      </c>
      <c r="F3371" t="s">
        <v>109</v>
      </c>
      <c r="G3371">
        <v>94</v>
      </c>
      <c r="H3371">
        <v>94</v>
      </c>
      <c r="I3371">
        <v>94</v>
      </c>
      <c r="J3371" t="s">
        <v>36</v>
      </c>
      <c r="K3371" t="s">
        <v>49</v>
      </c>
      <c r="L3371" t="s">
        <v>36</v>
      </c>
      <c r="M3371" t="s">
        <v>227</v>
      </c>
      <c r="N3371" t="s">
        <v>227</v>
      </c>
      <c r="O3371" t="s">
        <v>180</v>
      </c>
      <c r="P3371" t="s">
        <v>111</v>
      </c>
      <c r="Q3371">
        <v>140</v>
      </c>
      <c r="R3371" t="s">
        <v>86</v>
      </c>
      <c r="S3371" t="e" vm="80">
        <f>_FV(-3,"59")</f>
        <v>#VALUE!</v>
      </c>
      <c r="T3371" t="s">
        <v>26</v>
      </c>
    </row>
    <row r="3372" spans="1:20" x14ac:dyDescent="0.3">
      <c r="A3372" t="s">
        <v>20</v>
      </c>
      <c r="B3372" s="1">
        <v>43650</v>
      </c>
      <c r="C3372">
        <v>8</v>
      </c>
      <c r="D3372" t="s">
        <v>80</v>
      </c>
      <c r="E3372" t="s">
        <v>87</v>
      </c>
      <c r="F3372" t="s">
        <v>80</v>
      </c>
      <c r="G3372">
        <v>94</v>
      </c>
      <c r="H3372">
        <v>94</v>
      </c>
      <c r="I3372">
        <v>93</v>
      </c>
      <c r="J3372" t="s">
        <v>49</v>
      </c>
      <c r="K3372" t="s">
        <v>89</v>
      </c>
      <c r="L3372" t="s">
        <v>49</v>
      </c>
      <c r="M3372" t="s">
        <v>231</v>
      </c>
      <c r="N3372" t="s">
        <v>231</v>
      </c>
      <c r="O3372" t="s">
        <v>132</v>
      </c>
      <c r="P3372" t="s">
        <v>67</v>
      </c>
      <c r="Q3372">
        <v>135</v>
      </c>
      <c r="R3372" t="s">
        <v>60</v>
      </c>
      <c r="S3372" t="e" vm="45">
        <f>_FV(-3,"60")</f>
        <v>#VALUE!</v>
      </c>
      <c r="T3372" t="s">
        <v>26</v>
      </c>
    </row>
    <row r="3373" spans="1:20" x14ac:dyDescent="0.3">
      <c r="A3373" t="s">
        <v>20</v>
      </c>
      <c r="B3373" s="1">
        <v>43650</v>
      </c>
      <c r="C3373">
        <v>7</v>
      </c>
      <c r="D3373" t="s">
        <v>63</v>
      </c>
      <c r="E3373" t="s">
        <v>58</v>
      </c>
      <c r="F3373" t="s">
        <v>63</v>
      </c>
      <c r="G3373">
        <v>93</v>
      </c>
      <c r="H3373">
        <v>93</v>
      </c>
      <c r="I3373">
        <v>92</v>
      </c>
      <c r="J3373" t="s">
        <v>89</v>
      </c>
      <c r="K3373" t="s">
        <v>81</v>
      </c>
      <c r="L3373" t="s">
        <v>89</v>
      </c>
      <c r="M3373" t="s">
        <v>45</v>
      </c>
      <c r="N3373" t="s">
        <v>45</v>
      </c>
      <c r="O3373" t="s">
        <v>132</v>
      </c>
      <c r="P3373" t="s">
        <v>67</v>
      </c>
      <c r="Q3373">
        <v>121</v>
      </c>
      <c r="R3373" t="s">
        <v>173</v>
      </c>
      <c r="S3373" t="e" vm="45">
        <f>_FV(-3,"60")</f>
        <v>#VALUE!</v>
      </c>
      <c r="T3373" t="s">
        <v>26</v>
      </c>
    </row>
    <row r="3374" spans="1:20" x14ac:dyDescent="0.3">
      <c r="A3374" t="s">
        <v>20</v>
      </c>
      <c r="B3374" s="1">
        <v>43650</v>
      </c>
      <c r="C3374">
        <v>6</v>
      </c>
      <c r="D3374" t="s">
        <v>79</v>
      </c>
      <c r="E3374" t="s">
        <v>118</v>
      </c>
      <c r="F3374" t="s">
        <v>79</v>
      </c>
      <c r="G3374">
        <v>92</v>
      </c>
      <c r="H3374">
        <v>92</v>
      </c>
      <c r="I3374">
        <v>91</v>
      </c>
      <c r="J3374" t="s">
        <v>99</v>
      </c>
      <c r="K3374" t="s">
        <v>64</v>
      </c>
      <c r="L3374" t="s">
        <v>99</v>
      </c>
      <c r="M3374" t="s">
        <v>45</v>
      </c>
      <c r="N3374" t="s">
        <v>231</v>
      </c>
      <c r="O3374" t="s">
        <v>132</v>
      </c>
      <c r="P3374" t="s">
        <v>111</v>
      </c>
      <c r="Q3374">
        <v>134</v>
      </c>
      <c r="R3374" t="s">
        <v>173</v>
      </c>
      <c r="S3374" t="e" vm="45">
        <f>_FV(-3,"60")</f>
        <v>#VALUE!</v>
      </c>
      <c r="T3374" t="s">
        <v>26</v>
      </c>
    </row>
    <row r="3375" spans="1:20" x14ac:dyDescent="0.3">
      <c r="A3375" t="s">
        <v>20</v>
      </c>
      <c r="B3375" s="1">
        <v>43650</v>
      </c>
      <c r="C3375">
        <v>5</v>
      </c>
      <c r="D3375" t="s">
        <v>118</v>
      </c>
      <c r="E3375" t="s">
        <v>135</v>
      </c>
      <c r="F3375" t="s">
        <v>118</v>
      </c>
      <c r="G3375">
        <v>91</v>
      </c>
      <c r="H3375">
        <v>91</v>
      </c>
      <c r="I3375">
        <v>90</v>
      </c>
      <c r="J3375" t="s">
        <v>64</v>
      </c>
      <c r="K3375" t="s">
        <v>119</v>
      </c>
      <c r="L3375" t="s">
        <v>64</v>
      </c>
      <c r="M3375" t="s">
        <v>231</v>
      </c>
      <c r="N3375" t="s">
        <v>137</v>
      </c>
      <c r="O3375" t="s">
        <v>231</v>
      </c>
      <c r="P3375" t="s">
        <v>105</v>
      </c>
      <c r="Q3375">
        <v>125</v>
      </c>
      <c r="R3375" t="s">
        <v>127</v>
      </c>
      <c r="S3375" t="e" vm="45">
        <f>_FV(-3,"60")</f>
        <v>#VALUE!</v>
      </c>
      <c r="T3375" t="s">
        <v>26</v>
      </c>
    </row>
    <row r="3376" spans="1:20" x14ac:dyDescent="0.3">
      <c r="A3376" t="s">
        <v>20</v>
      </c>
      <c r="B3376" s="1">
        <v>43650</v>
      </c>
      <c r="C3376">
        <v>4</v>
      </c>
      <c r="D3376" t="s">
        <v>135</v>
      </c>
      <c r="E3376" t="s">
        <v>72</v>
      </c>
      <c r="F3376" t="s">
        <v>135</v>
      </c>
      <c r="G3376">
        <v>90</v>
      </c>
      <c r="H3376">
        <v>91</v>
      </c>
      <c r="I3376">
        <v>89</v>
      </c>
      <c r="J3376" t="s">
        <v>119</v>
      </c>
      <c r="K3376" t="s">
        <v>73</v>
      </c>
      <c r="L3376" t="s">
        <v>119</v>
      </c>
      <c r="M3376" t="s">
        <v>137</v>
      </c>
      <c r="N3376" t="s">
        <v>29</v>
      </c>
      <c r="O3376" t="s">
        <v>137</v>
      </c>
      <c r="P3376" t="s">
        <v>115</v>
      </c>
      <c r="Q3376">
        <v>159</v>
      </c>
      <c r="R3376" t="s">
        <v>40</v>
      </c>
      <c r="S3376" t="e" vm="45">
        <f>_FV(-3,"60")</f>
        <v>#VALUE!</v>
      </c>
      <c r="T3376" t="s">
        <v>26</v>
      </c>
    </row>
    <row r="3377" spans="1:20" x14ac:dyDescent="0.3">
      <c r="A3377" t="s">
        <v>20</v>
      </c>
      <c r="B3377" s="1">
        <v>43650</v>
      </c>
      <c r="C3377">
        <v>3</v>
      </c>
      <c r="D3377" t="s">
        <v>72</v>
      </c>
      <c r="E3377" t="s">
        <v>356</v>
      </c>
      <c r="F3377" t="s">
        <v>72</v>
      </c>
      <c r="G3377">
        <v>89</v>
      </c>
      <c r="H3377">
        <v>89</v>
      </c>
      <c r="I3377">
        <v>85</v>
      </c>
      <c r="J3377" t="s">
        <v>119</v>
      </c>
      <c r="K3377" t="s">
        <v>119</v>
      </c>
      <c r="L3377" t="s">
        <v>64</v>
      </c>
      <c r="M3377" t="s">
        <v>29</v>
      </c>
      <c r="N3377" t="s">
        <v>122</v>
      </c>
      <c r="O3377" t="s">
        <v>29</v>
      </c>
      <c r="P3377" t="s">
        <v>70</v>
      </c>
      <c r="Q3377">
        <v>153</v>
      </c>
      <c r="R3377" t="s">
        <v>271</v>
      </c>
      <c r="S3377" t="e" vm="45">
        <f>_FV(-3,"60")</f>
        <v>#VALUE!</v>
      </c>
      <c r="T3377" t="s">
        <v>26</v>
      </c>
    </row>
    <row r="3378" spans="1:20" x14ac:dyDescent="0.3">
      <c r="A3378" t="s">
        <v>20</v>
      </c>
      <c r="B3378" s="1">
        <v>43650</v>
      </c>
      <c r="C3378">
        <v>1</v>
      </c>
      <c r="D3378" t="s">
        <v>187</v>
      </c>
      <c r="E3378" t="s">
        <v>321</v>
      </c>
      <c r="F3378" t="s">
        <v>187</v>
      </c>
      <c r="G3378">
        <v>83</v>
      </c>
      <c r="H3378">
        <v>83</v>
      </c>
      <c r="I3378">
        <v>78</v>
      </c>
      <c r="J3378" t="s">
        <v>64</v>
      </c>
      <c r="K3378" t="s">
        <v>119</v>
      </c>
      <c r="L3378" t="s">
        <v>81</v>
      </c>
      <c r="M3378" t="s">
        <v>122</v>
      </c>
      <c r="N3378" t="s">
        <v>141</v>
      </c>
      <c r="O3378" t="s">
        <v>90</v>
      </c>
      <c r="P3378" t="s">
        <v>77</v>
      </c>
      <c r="Q3378">
        <v>175</v>
      </c>
      <c r="R3378" t="s">
        <v>305</v>
      </c>
      <c r="S3378" t="e" vm="47">
        <f>_FV(-3,"34")</f>
        <v>#VALUE!</v>
      </c>
      <c r="T3378" t="s">
        <v>26</v>
      </c>
    </row>
    <row r="3379" spans="1:20" x14ac:dyDescent="0.3">
      <c r="A3379" t="s">
        <v>20</v>
      </c>
      <c r="B3379" s="1">
        <v>43650</v>
      </c>
      <c r="C3379">
        <v>2</v>
      </c>
      <c r="D3379" t="s">
        <v>356</v>
      </c>
      <c r="E3379" t="s">
        <v>187</v>
      </c>
      <c r="F3379" t="s">
        <v>157</v>
      </c>
      <c r="G3379">
        <v>85</v>
      </c>
      <c r="H3379">
        <v>85</v>
      </c>
      <c r="I3379">
        <v>83</v>
      </c>
      <c r="J3379" t="s">
        <v>119</v>
      </c>
      <c r="K3379" t="s">
        <v>119</v>
      </c>
      <c r="L3379" t="s">
        <v>64</v>
      </c>
      <c r="M3379" t="s">
        <v>122</v>
      </c>
      <c r="N3379" t="s">
        <v>141</v>
      </c>
      <c r="O3379" t="s">
        <v>122</v>
      </c>
      <c r="P3379" t="s">
        <v>124</v>
      </c>
      <c r="Q3379">
        <v>177</v>
      </c>
      <c r="R3379" t="s">
        <v>154</v>
      </c>
      <c r="S3379" t="e" vm="45">
        <f>_FV(-3,"60")</f>
        <v>#VALUE!</v>
      </c>
      <c r="T3379" t="s">
        <v>26</v>
      </c>
    </row>
    <row r="3380" spans="1:20" x14ac:dyDescent="0.3">
      <c r="A3380" t="s">
        <v>20</v>
      </c>
      <c r="B3380" s="1">
        <v>43651</v>
      </c>
      <c r="C3380">
        <v>21</v>
      </c>
      <c r="D3380" t="s">
        <v>201</v>
      </c>
      <c r="E3380" t="s">
        <v>32</v>
      </c>
      <c r="F3380" t="s">
        <v>201</v>
      </c>
      <c r="G3380">
        <v>62</v>
      </c>
      <c r="H3380">
        <v>62</v>
      </c>
      <c r="I3380">
        <v>52</v>
      </c>
      <c r="J3380" t="s">
        <v>361</v>
      </c>
      <c r="K3380" t="s">
        <v>361</v>
      </c>
      <c r="L3380" t="s">
        <v>583</v>
      </c>
      <c r="M3380" t="s">
        <v>141</v>
      </c>
      <c r="N3380" t="s">
        <v>328</v>
      </c>
      <c r="O3380" t="s">
        <v>122</v>
      </c>
      <c r="P3380" t="s">
        <v>183</v>
      </c>
      <c r="Q3380">
        <v>209</v>
      </c>
      <c r="R3380" t="s">
        <v>358</v>
      </c>
      <c r="S3380" t="s">
        <v>2037</v>
      </c>
      <c r="T3380" t="s">
        <v>26</v>
      </c>
    </row>
    <row r="3381" spans="1:20" x14ac:dyDescent="0.3">
      <c r="A3381" t="s">
        <v>20</v>
      </c>
      <c r="B3381" s="1">
        <v>43651</v>
      </c>
      <c r="C3381">
        <v>18</v>
      </c>
      <c r="D3381" t="s">
        <v>33</v>
      </c>
      <c r="E3381" t="s">
        <v>2038</v>
      </c>
      <c r="F3381" t="s">
        <v>291</v>
      </c>
      <c r="G3381">
        <v>55</v>
      </c>
      <c r="H3381">
        <v>61</v>
      </c>
      <c r="I3381">
        <v>54</v>
      </c>
      <c r="J3381" t="s">
        <v>35</v>
      </c>
      <c r="K3381" t="s">
        <v>64</v>
      </c>
      <c r="L3381" t="s">
        <v>368</v>
      </c>
      <c r="M3381" t="s">
        <v>315</v>
      </c>
      <c r="N3381" t="s">
        <v>273</v>
      </c>
      <c r="O3381" t="s">
        <v>315</v>
      </c>
      <c r="P3381" t="s">
        <v>77</v>
      </c>
      <c r="Q3381">
        <v>224</v>
      </c>
      <c r="R3381" t="s">
        <v>84</v>
      </c>
      <c r="S3381" t="s">
        <v>820</v>
      </c>
      <c r="T3381" t="s">
        <v>26</v>
      </c>
    </row>
    <row r="3382" spans="1:20" x14ac:dyDescent="0.3">
      <c r="A3382" t="s">
        <v>20</v>
      </c>
      <c r="B3382" s="1">
        <v>43651</v>
      </c>
      <c r="C3382">
        <v>17</v>
      </c>
      <c r="D3382" t="s">
        <v>251</v>
      </c>
      <c r="E3382" t="s">
        <v>33</v>
      </c>
      <c r="F3382" t="s">
        <v>214</v>
      </c>
      <c r="G3382">
        <v>59</v>
      </c>
      <c r="H3382">
        <v>63</v>
      </c>
      <c r="I3382">
        <v>57</v>
      </c>
      <c r="J3382" t="s">
        <v>163</v>
      </c>
      <c r="K3382" t="s">
        <v>63</v>
      </c>
      <c r="L3382" t="s">
        <v>216</v>
      </c>
      <c r="M3382" t="s">
        <v>273</v>
      </c>
      <c r="N3382" t="s">
        <v>407</v>
      </c>
      <c r="O3382" t="s">
        <v>273</v>
      </c>
      <c r="P3382" t="s">
        <v>134</v>
      </c>
      <c r="Q3382">
        <v>200</v>
      </c>
      <c r="R3382" t="s">
        <v>289</v>
      </c>
      <c r="S3382" t="s">
        <v>2039</v>
      </c>
      <c r="T3382" t="s">
        <v>26</v>
      </c>
    </row>
    <row r="3383" spans="1:20" x14ac:dyDescent="0.3">
      <c r="A3383" t="s">
        <v>20</v>
      </c>
      <c r="B3383" s="1">
        <v>43651</v>
      </c>
      <c r="C3383">
        <v>16</v>
      </c>
      <c r="D3383" t="s">
        <v>214</v>
      </c>
      <c r="E3383" t="s">
        <v>34</v>
      </c>
      <c r="F3383" t="s">
        <v>201</v>
      </c>
      <c r="G3383">
        <v>62</v>
      </c>
      <c r="H3383">
        <v>67</v>
      </c>
      <c r="I3383">
        <v>60</v>
      </c>
      <c r="J3383" t="s">
        <v>89</v>
      </c>
      <c r="K3383" t="s">
        <v>63</v>
      </c>
      <c r="L3383" t="s">
        <v>44</v>
      </c>
      <c r="M3383" t="s">
        <v>407</v>
      </c>
      <c r="N3383" t="s">
        <v>493</v>
      </c>
      <c r="O3383" t="s">
        <v>407</v>
      </c>
      <c r="P3383" t="s">
        <v>134</v>
      </c>
      <c r="Q3383">
        <v>238</v>
      </c>
      <c r="R3383" t="s">
        <v>125</v>
      </c>
      <c r="S3383" t="s">
        <v>2040</v>
      </c>
      <c r="T3383" t="s">
        <v>26</v>
      </c>
    </row>
    <row r="3384" spans="1:20" x14ac:dyDescent="0.3">
      <c r="A3384" t="s">
        <v>20</v>
      </c>
      <c r="B3384" s="1">
        <v>43651</v>
      </c>
      <c r="C3384">
        <v>20</v>
      </c>
      <c r="D3384" t="s">
        <v>415</v>
      </c>
      <c r="E3384" t="s">
        <v>2038</v>
      </c>
      <c r="F3384" t="s">
        <v>415</v>
      </c>
      <c r="G3384">
        <v>54</v>
      </c>
      <c r="H3384">
        <v>55</v>
      </c>
      <c r="I3384">
        <v>51</v>
      </c>
      <c r="J3384" t="s">
        <v>368</v>
      </c>
      <c r="K3384" t="s">
        <v>396</v>
      </c>
      <c r="L3384" t="s">
        <v>588</v>
      </c>
      <c r="M3384" t="s">
        <v>328</v>
      </c>
      <c r="N3384" t="s">
        <v>91</v>
      </c>
      <c r="O3384" t="s">
        <v>328</v>
      </c>
      <c r="P3384" t="s">
        <v>173</v>
      </c>
      <c r="Q3384">
        <v>191</v>
      </c>
      <c r="R3384" t="s">
        <v>207</v>
      </c>
      <c r="S3384" t="s">
        <v>788</v>
      </c>
      <c r="T3384" t="s">
        <v>26</v>
      </c>
    </row>
    <row r="3385" spans="1:20" x14ac:dyDescent="0.3">
      <c r="A3385" t="s">
        <v>20</v>
      </c>
      <c r="B3385" s="1">
        <v>43651</v>
      </c>
      <c r="C3385">
        <v>19</v>
      </c>
      <c r="D3385" t="s">
        <v>1376</v>
      </c>
      <c r="E3385" t="s">
        <v>2041</v>
      </c>
      <c r="F3385" t="s">
        <v>251</v>
      </c>
      <c r="G3385">
        <v>55</v>
      </c>
      <c r="H3385">
        <v>58</v>
      </c>
      <c r="I3385">
        <v>53</v>
      </c>
      <c r="J3385" t="s">
        <v>216</v>
      </c>
      <c r="K3385" t="s">
        <v>345</v>
      </c>
      <c r="L3385" t="s">
        <v>368</v>
      </c>
      <c r="M3385" t="s">
        <v>91</v>
      </c>
      <c r="N3385" t="s">
        <v>315</v>
      </c>
      <c r="O3385" t="s">
        <v>91</v>
      </c>
      <c r="P3385" t="s">
        <v>124</v>
      </c>
      <c r="Q3385">
        <v>204</v>
      </c>
      <c r="R3385" t="s">
        <v>84</v>
      </c>
      <c r="S3385" t="s">
        <v>1254</v>
      </c>
      <c r="T3385" t="s">
        <v>26</v>
      </c>
    </row>
    <row r="3386" spans="1:20" x14ac:dyDescent="0.3">
      <c r="A3386" t="s">
        <v>20</v>
      </c>
      <c r="B3386" s="1">
        <v>43651</v>
      </c>
      <c r="C3386">
        <v>22</v>
      </c>
      <c r="D3386" t="s">
        <v>247</v>
      </c>
      <c r="E3386" t="s">
        <v>201</v>
      </c>
      <c r="F3386" t="s">
        <v>27</v>
      </c>
      <c r="G3386">
        <v>70</v>
      </c>
      <c r="H3386">
        <v>72</v>
      </c>
      <c r="I3386">
        <v>62</v>
      </c>
      <c r="J3386" t="s">
        <v>119</v>
      </c>
      <c r="K3386" t="s">
        <v>87</v>
      </c>
      <c r="L3386" t="s">
        <v>163</v>
      </c>
      <c r="M3386" t="s">
        <v>188</v>
      </c>
      <c r="N3386" t="s">
        <v>188</v>
      </c>
      <c r="O3386" t="s">
        <v>141</v>
      </c>
      <c r="P3386" t="s">
        <v>173</v>
      </c>
      <c r="Q3386">
        <v>211</v>
      </c>
      <c r="R3386" t="s">
        <v>145</v>
      </c>
      <c r="S3386" t="s">
        <v>2042</v>
      </c>
      <c r="T3386" t="s">
        <v>26</v>
      </c>
    </row>
    <row r="3387" spans="1:20" x14ac:dyDescent="0.3">
      <c r="A3387" t="s">
        <v>20</v>
      </c>
      <c r="B3387" s="1">
        <v>43651</v>
      </c>
      <c r="C3387">
        <v>23</v>
      </c>
      <c r="D3387" t="s">
        <v>256</v>
      </c>
      <c r="E3387" t="s">
        <v>243</v>
      </c>
      <c r="F3387" t="s">
        <v>256</v>
      </c>
      <c r="G3387">
        <v>74</v>
      </c>
      <c r="H3387">
        <v>74</v>
      </c>
      <c r="I3387">
        <v>69</v>
      </c>
      <c r="J3387" t="s">
        <v>64</v>
      </c>
      <c r="K3387" t="s">
        <v>64</v>
      </c>
      <c r="L3387" t="s">
        <v>81</v>
      </c>
      <c r="M3387" t="s">
        <v>245</v>
      </c>
      <c r="N3387" t="s">
        <v>245</v>
      </c>
      <c r="O3387" t="s">
        <v>188</v>
      </c>
      <c r="P3387" t="s">
        <v>134</v>
      </c>
      <c r="Q3387">
        <v>177</v>
      </c>
      <c r="R3387" t="s">
        <v>358</v>
      </c>
      <c r="S3387" t="e" vm="45">
        <f>_FV(-3,"60")</f>
        <v>#VALUE!</v>
      </c>
      <c r="T3387" t="s">
        <v>26</v>
      </c>
    </row>
    <row r="3388" spans="1:20" x14ac:dyDescent="0.3">
      <c r="A3388" t="s">
        <v>20</v>
      </c>
      <c r="B3388" s="1">
        <v>43651</v>
      </c>
      <c r="C3388">
        <v>13</v>
      </c>
      <c r="D3388" t="s">
        <v>27</v>
      </c>
      <c r="E3388" t="s">
        <v>205</v>
      </c>
      <c r="F3388" t="s">
        <v>186</v>
      </c>
      <c r="G3388">
        <v>69</v>
      </c>
      <c r="H3388">
        <v>73</v>
      </c>
      <c r="I3388">
        <v>68</v>
      </c>
      <c r="J3388" t="s">
        <v>81</v>
      </c>
      <c r="K3388" t="s">
        <v>109</v>
      </c>
      <c r="L3388" t="s">
        <v>36</v>
      </c>
      <c r="M3388" t="s">
        <v>589</v>
      </c>
      <c r="N3388" t="s">
        <v>589</v>
      </c>
      <c r="O3388" t="s">
        <v>493</v>
      </c>
      <c r="P3388" t="s">
        <v>24</v>
      </c>
      <c r="Q3388">
        <v>242</v>
      </c>
      <c r="R3388" t="s">
        <v>225</v>
      </c>
      <c r="S3388" t="s">
        <v>2043</v>
      </c>
      <c r="T3388" t="s">
        <v>26</v>
      </c>
    </row>
    <row r="3389" spans="1:20" x14ac:dyDescent="0.3">
      <c r="A3389" t="s">
        <v>20</v>
      </c>
      <c r="B3389" s="1">
        <v>43651</v>
      </c>
      <c r="C3389">
        <v>14</v>
      </c>
      <c r="D3389" t="s">
        <v>264</v>
      </c>
      <c r="E3389" t="s">
        <v>220</v>
      </c>
      <c r="F3389" t="s">
        <v>219</v>
      </c>
      <c r="G3389">
        <v>65</v>
      </c>
      <c r="H3389">
        <v>71</v>
      </c>
      <c r="I3389">
        <v>65</v>
      </c>
      <c r="J3389" t="s">
        <v>100</v>
      </c>
      <c r="K3389" t="s">
        <v>87</v>
      </c>
      <c r="L3389" t="s">
        <v>100</v>
      </c>
      <c r="M3389" t="s">
        <v>589</v>
      </c>
      <c r="N3389" t="s">
        <v>637</v>
      </c>
      <c r="O3389" t="s">
        <v>589</v>
      </c>
      <c r="P3389" t="s">
        <v>24</v>
      </c>
      <c r="Q3389">
        <v>209</v>
      </c>
      <c r="R3389" t="s">
        <v>217</v>
      </c>
      <c r="S3389" t="s">
        <v>1384</v>
      </c>
      <c r="T3389" t="s">
        <v>26</v>
      </c>
    </row>
    <row r="3390" spans="1:20" x14ac:dyDescent="0.3">
      <c r="A3390" t="s">
        <v>20</v>
      </c>
      <c r="B3390" s="1">
        <v>43651</v>
      </c>
      <c r="C3390">
        <v>15</v>
      </c>
      <c r="D3390" t="s">
        <v>317</v>
      </c>
      <c r="E3390" t="s">
        <v>34</v>
      </c>
      <c r="F3390" t="s">
        <v>342</v>
      </c>
      <c r="G3390">
        <v>63</v>
      </c>
      <c r="H3390">
        <v>68</v>
      </c>
      <c r="I3390">
        <v>62</v>
      </c>
      <c r="J3390" t="s">
        <v>99</v>
      </c>
      <c r="K3390" t="s">
        <v>136</v>
      </c>
      <c r="L3390" t="s">
        <v>345</v>
      </c>
      <c r="M3390" t="s">
        <v>493</v>
      </c>
      <c r="N3390" t="s">
        <v>589</v>
      </c>
      <c r="O3390" t="s">
        <v>493</v>
      </c>
      <c r="P3390" t="s">
        <v>86</v>
      </c>
      <c r="Q3390">
        <v>214</v>
      </c>
      <c r="R3390" t="s">
        <v>280</v>
      </c>
      <c r="S3390" t="s">
        <v>2044</v>
      </c>
      <c r="T3390" t="s">
        <v>26</v>
      </c>
    </row>
    <row r="3391" spans="1:20" x14ac:dyDescent="0.3">
      <c r="A3391" t="s">
        <v>20</v>
      </c>
      <c r="B3391" s="1">
        <v>43651</v>
      </c>
      <c r="C3391">
        <v>7</v>
      </c>
      <c r="D3391" t="s">
        <v>87</v>
      </c>
      <c r="E3391" t="s">
        <v>79</v>
      </c>
      <c r="F3391" t="s">
        <v>87</v>
      </c>
      <c r="G3391">
        <v>92</v>
      </c>
      <c r="H3391">
        <v>92</v>
      </c>
      <c r="I3391">
        <v>91</v>
      </c>
      <c r="J3391" t="s">
        <v>36</v>
      </c>
      <c r="K3391" t="s">
        <v>89</v>
      </c>
      <c r="L3391" t="s">
        <v>345</v>
      </c>
      <c r="M3391" t="s">
        <v>330</v>
      </c>
      <c r="N3391" t="s">
        <v>329</v>
      </c>
      <c r="O3391" t="s">
        <v>330</v>
      </c>
      <c r="P3391" t="s">
        <v>174</v>
      </c>
      <c r="Q3391">
        <v>130</v>
      </c>
      <c r="R3391" t="s">
        <v>176</v>
      </c>
      <c r="S3391" t="e" vm="45">
        <f>_FV(-3,"60")</f>
        <v>#VALUE!</v>
      </c>
      <c r="T3391" t="s">
        <v>26</v>
      </c>
    </row>
    <row r="3392" spans="1:20" x14ac:dyDescent="0.3">
      <c r="A3392" t="s">
        <v>20</v>
      </c>
      <c r="B3392" s="1">
        <v>43651</v>
      </c>
      <c r="C3392">
        <v>9</v>
      </c>
      <c r="D3392" t="s">
        <v>119</v>
      </c>
      <c r="E3392" t="s">
        <v>65</v>
      </c>
      <c r="F3392" t="s">
        <v>28</v>
      </c>
      <c r="G3392">
        <v>93</v>
      </c>
      <c r="H3392">
        <v>93</v>
      </c>
      <c r="I3392">
        <v>93</v>
      </c>
      <c r="J3392" t="s">
        <v>361</v>
      </c>
      <c r="K3392" t="s">
        <v>361</v>
      </c>
      <c r="L3392" t="s">
        <v>216</v>
      </c>
      <c r="M3392" t="s">
        <v>273</v>
      </c>
      <c r="N3392" t="s">
        <v>273</v>
      </c>
      <c r="O3392" t="s">
        <v>306</v>
      </c>
      <c r="P3392" t="s">
        <v>67</v>
      </c>
      <c r="Q3392">
        <v>127</v>
      </c>
      <c r="R3392" t="s">
        <v>77</v>
      </c>
      <c r="S3392" t="e" vm="45">
        <f>_FV(-3,"60")</f>
        <v>#VALUE!</v>
      </c>
      <c r="T3392" t="s">
        <v>26</v>
      </c>
    </row>
    <row r="3393" spans="1:20" x14ac:dyDescent="0.3">
      <c r="A3393" t="s">
        <v>20</v>
      </c>
      <c r="B3393" s="1">
        <v>43651</v>
      </c>
      <c r="C3393">
        <v>8</v>
      </c>
      <c r="D3393" t="s">
        <v>65</v>
      </c>
      <c r="E3393" t="s">
        <v>87</v>
      </c>
      <c r="F3393" t="s">
        <v>119</v>
      </c>
      <c r="G3393">
        <v>93</v>
      </c>
      <c r="H3393">
        <v>93</v>
      </c>
      <c r="I3393">
        <v>92</v>
      </c>
      <c r="J3393" t="s">
        <v>361</v>
      </c>
      <c r="K3393" t="s">
        <v>36</v>
      </c>
      <c r="L3393" t="s">
        <v>35</v>
      </c>
      <c r="M3393" t="s">
        <v>306</v>
      </c>
      <c r="N3393" t="s">
        <v>330</v>
      </c>
      <c r="O3393" t="s">
        <v>306</v>
      </c>
      <c r="P3393" t="s">
        <v>67</v>
      </c>
      <c r="Q3393">
        <v>96</v>
      </c>
      <c r="R3393" t="s">
        <v>60</v>
      </c>
      <c r="S3393" t="e" vm="45">
        <f>_FV(-3,"60")</f>
        <v>#VALUE!</v>
      </c>
      <c r="T3393" t="s">
        <v>26</v>
      </c>
    </row>
    <row r="3394" spans="1:20" x14ac:dyDescent="0.3">
      <c r="A3394" t="s">
        <v>20</v>
      </c>
      <c r="B3394" s="1">
        <v>43651</v>
      </c>
      <c r="C3394">
        <v>10</v>
      </c>
      <c r="D3394" t="s">
        <v>109</v>
      </c>
      <c r="E3394" t="s">
        <v>109</v>
      </c>
      <c r="F3394" t="s">
        <v>28</v>
      </c>
      <c r="G3394">
        <v>93</v>
      </c>
      <c r="H3394">
        <v>94</v>
      </c>
      <c r="I3394">
        <v>93</v>
      </c>
      <c r="J3394" t="s">
        <v>345</v>
      </c>
      <c r="K3394" t="s">
        <v>345</v>
      </c>
      <c r="L3394" t="s">
        <v>216</v>
      </c>
      <c r="M3394" t="s">
        <v>283</v>
      </c>
      <c r="N3394" t="s">
        <v>283</v>
      </c>
      <c r="O3394" t="s">
        <v>273</v>
      </c>
      <c r="P3394" t="s">
        <v>111</v>
      </c>
      <c r="Q3394">
        <v>137</v>
      </c>
      <c r="R3394" t="s">
        <v>176</v>
      </c>
      <c r="S3394" t="s">
        <v>2045</v>
      </c>
      <c r="T3394" t="s">
        <v>26</v>
      </c>
    </row>
    <row r="3395" spans="1:20" x14ac:dyDescent="0.3">
      <c r="A3395" t="s">
        <v>20</v>
      </c>
      <c r="B3395" s="1">
        <v>43651</v>
      </c>
      <c r="C3395">
        <v>4</v>
      </c>
      <c r="D3395" t="s">
        <v>121</v>
      </c>
      <c r="E3395" t="s">
        <v>272</v>
      </c>
      <c r="F3395" t="s">
        <v>121</v>
      </c>
      <c r="G3395">
        <v>87</v>
      </c>
      <c r="H3395">
        <v>87</v>
      </c>
      <c r="I3395">
        <v>84</v>
      </c>
      <c r="J3395" t="s">
        <v>49</v>
      </c>
      <c r="K3395" t="s">
        <v>99</v>
      </c>
      <c r="L3395" t="s">
        <v>49</v>
      </c>
      <c r="M3395" t="s">
        <v>282</v>
      </c>
      <c r="N3395" t="s">
        <v>357</v>
      </c>
      <c r="O3395" t="s">
        <v>282</v>
      </c>
      <c r="P3395" t="s">
        <v>67</v>
      </c>
      <c r="Q3395">
        <v>148</v>
      </c>
      <c r="R3395" t="s">
        <v>183</v>
      </c>
      <c r="S3395" t="e" vm="12">
        <f>_FV(-3,"57")</f>
        <v>#VALUE!</v>
      </c>
      <c r="T3395" t="s">
        <v>26</v>
      </c>
    </row>
    <row r="3396" spans="1:20" x14ac:dyDescent="0.3">
      <c r="A3396" t="s">
        <v>20</v>
      </c>
      <c r="B3396" s="1">
        <v>43651</v>
      </c>
      <c r="C3396">
        <v>6</v>
      </c>
      <c r="D3396" t="s">
        <v>136</v>
      </c>
      <c r="E3396" t="s">
        <v>62</v>
      </c>
      <c r="F3396" t="s">
        <v>136</v>
      </c>
      <c r="G3396">
        <v>91</v>
      </c>
      <c r="H3396">
        <v>91</v>
      </c>
      <c r="I3396">
        <v>90</v>
      </c>
      <c r="J3396" t="s">
        <v>345</v>
      </c>
      <c r="K3396" t="s">
        <v>100</v>
      </c>
      <c r="L3396" t="s">
        <v>345</v>
      </c>
      <c r="M3396" t="s">
        <v>329</v>
      </c>
      <c r="N3396" t="s">
        <v>308</v>
      </c>
      <c r="O3396" t="s">
        <v>329</v>
      </c>
      <c r="P3396" t="s">
        <v>174</v>
      </c>
      <c r="Q3396">
        <v>131</v>
      </c>
      <c r="R3396" t="s">
        <v>268</v>
      </c>
      <c r="S3396" t="e" vm="45">
        <f>_FV(-3,"60")</f>
        <v>#VALUE!</v>
      </c>
      <c r="T3396" t="s">
        <v>26</v>
      </c>
    </row>
    <row r="3397" spans="1:20" x14ac:dyDescent="0.3">
      <c r="A3397" t="s">
        <v>20</v>
      </c>
      <c r="B3397" s="1">
        <v>43651</v>
      </c>
      <c r="C3397">
        <v>11</v>
      </c>
      <c r="D3397" t="s">
        <v>233</v>
      </c>
      <c r="E3397" t="s">
        <v>233</v>
      </c>
      <c r="F3397" t="s">
        <v>109</v>
      </c>
      <c r="G3397">
        <v>85</v>
      </c>
      <c r="H3397">
        <v>93</v>
      </c>
      <c r="I3397">
        <v>85</v>
      </c>
      <c r="J3397" t="s">
        <v>109</v>
      </c>
      <c r="K3397" t="s">
        <v>87</v>
      </c>
      <c r="L3397" t="s">
        <v>345</v>
      </c>
      <c r="M3397" t="s">
        <v>450</v>
      </c>
      <c r="N3397" t="s">
        <v>450</v>
      </c>
      <c r="O3397" t="s">
        <v>283</v>
      </c>
      <c r="P3397" t="s">
        <v>174</v>
      </c>
      <c r="Q3397">
        <v>183</v>
      </c>
      <c r="R3397" t="s">
        <v>176</v>
      </c>
      <c r="S3397" t="s">
        <v>2046</v>
      </c>
      <c r="T3397" t="s">
        <v>26</v>
      </c>
    </row>
    <row r="3398" spans="1:20" x14ac:dyDescent="0.3">
      <c r="A3398" t="s">
        <v>20</v>
      </c>
      <c r="B3398" s="1">
        <v>43651</v>
      </c>
      <c r="C3398">
        <v>5</v>
      </c>
      <c r="D3398" t="s">
        <v>62</v>
      </c>
      <c r="E3398" t="s">
        <v>121</v>
      </c>
      <c r="F3398" t="s">
        <v>62</v>
      </c>
      <c r="G3398">
        <v>90</v>
      </c>
      <c r="H3398">
        <v>90</v>
      </c>
      <c r="I3398">
        <v>87</v>
      </c>
      <c r="J3398" t="s">
        <v>49</v>
      </c>
      <c r="K3398" t="s">
        <v>89</v>
      </c>
      <c r="L3398" t="s">
        <v>49</v>
      </c>
      <c r="M3398" t="s">
        <v>308</v>
      </c>
      <c r="N3398" t="s">
        <v>282</v>
      </c>
      <c r="O3398" t="s">
        <v>273</v>
      </c>
      <c r="P3398" t="s">
        <v>67</v>
      </c>
      <c r="Q3398">
        <v>183</v>
      </c>
      <c r="R3398" t="s">
        <v>77</v>
      </c>
      <c r="S3398" t="e" vm="45">
        <f>_FV(-3,"60")</f>
        <v>#VALUE!</v>
      </c>
      <c r="T3398" t="s">
        <v>26</v>
      </c>
    </row>
    <row r="3399" spans="1:20" x14ac:dyDescent="0.3">
      <c r="A3399" t="s">
        <v>20</v>
      </c>
      <c r="B3399" s="1">
        <v>43651</v>
      </c>
      <c r="C3399">
        <v>12</v>
      </c>
      <c r="D3399" t="s">
        <v>261</v>
      </c>
      <c r="E3399" t="s">
        <v>250</v>
      </c>
      <c r="F3399" t="s">
        <v>233</v>
      </c>
      <c r="G3399">
        <v>71</v>
      </c>
      <c r="H3399">
        <v>85</v>
      </c>
      <c r="I3399">
        <v>71</v>
      </c>
      <c r="J3399" t="s">
        <v>81</v>
      </c>
      <c r="K3399" t="s">
        <v>58</v>
      </c>
      <c r="L3399" t="s">
        <v>99</v>
      </c>
      <c r="M3399" t="s">
        <v>493</v>
      </c>
      <c r="N3399" t="s">
        <v>493</v>
      </c>
      <c r="O3399" t="s">
        <v>450</v>
      </c>
      <c r="P3399" t="s">
        <v>127</v>
      </c>
      <c r="Q3399">
        <v>225</v>
      </c>
      <c r="R3399" t="s">
        <v>145</v>
      </c>
      <c r="S3399" t="s">
        <v>2047</v>
      </c>
      <c r="T3399" t="s">
        <v>26</v>
      </c>
    </row>
    <row r="3400" spans="1:20" x14ac:dyDescent="0.3">
      <c r="A3400" t="s">
        <v>20</v>
      </c>
      <c r="B3400" s="1">
        <v>43651</v>
      </c>
      <c r="C3400">
        <v>3</v>
      </c>
      <c r="D3400" t="s">
        <v>272</v>
      </c>
      <c r="E3400" t="s">
        <v>272</v>
      </c>
      <c r="F3400" t="s">
        <v>72</v>
      </c>
      <c r="G3400">
        <v>85</v>
      </c>
      <c r="H3400">
        <v>86</v>
      </c>
      <c r="I3400">
        <v>84</v>
      </c>
      <c r="J3400" t="s">
        <v>99</v>
      </c>
      <c r="K3400" t="s">
        <v>99</v>
      </c>
      <c r="L3400" t="s">
        <v>49</v>
      </c>
      <c r="M3400" t="s">
        <v>283</v>
      </c>
      <c r="N3400" t="s">
        <v>283</v>
      </c>
      <c r="O3400" t="s">
        <v>353</v>
      </c>
      <c r="P3400" t="s">
        <v>138</v>
      </c>
      <c r="Q3400">
        <v>173</v>
      </c>
      <c r="R3400" t="s">
        <v>112</v>
      </c>
      <c r="S3400" t="e" vm="73">
        <f>_FV(-3,"47")</f>
        <v>#VALUE!</v>
      </c>
      <c r="T3400" t="s">
        <v>26</v>
      </c>
    </row>
    <row r="3401" spans="1:20" x14ac:dyDescent="0.3">
      <c r="A3401" t="s">
        <v>20</v>
      </c>
      <c r="B3401" s="1">
        <v>43651</v>
      </c>
      <c r="C3401">
        <v>2</v>
      </c>
      <c r="D3401" t="s">
        <v>114</v>
      </c>
      <c r="E3401" t="s">
        <v>156</v>
      </c>
      <c r="F3401" t="s">
        <v>108</v>
      </c>
      <c r="G3401">
        <v>84</v>
      </c>
      <c r="H3401">
        <v>84</v>
      </c>
      <c r="I3401">
        <v>82</v>
      </c>
      <c r="J3401" t="s">
        <v>49</v>
      </c>
      <c r="K3401" t="s">
        <v>49</v>
      </c>
      <c r="L3401" t="s">
        <v>345</v>
      </c>
      <c r="M3401" t="s">
        <v>353</v>
      </c>
      <c r="N3401" t="s">
        <v>353</v>
      </c>
      <c r="O3401" t="s">
        <v>312</v>
      </c>
      <c r="P3401" t="s">
        <v>115</v>
      </c>
      <c r="Q3401">
        <v>175</v>
      </c>
      <c r="R3401" t="s">
        <v>222</v>
      </c>
      <c r="S3401" t="e" vm="45">
        <f>_FV(-3,"60")</f>
        <v>#VALUE!</v>
      </c>
      <c r="T3401" t="s">
        <v>26</v>
      </c>
    </row>
    <row r="3402" spans="1:20" x14ac:dyDescent="0.3">
      <c r="A3402" t="s">
        <v>20</v>
      </c>
      <c r="B3402" s="1">
        <v>43651</v>
      </c>
      <c r="C3402">
        <v>1</v>
      </c>
      <c r="D3402" t="s">
        <v>156</v>
      </c>
      <c r="E3402" t="s">
        <v>187</v>
      </c>
      <c r="F3402" t="s">
        <v>156</v>
      </c>
      <c r="G3402">
        <v>82</v>
      </c>
      <c r="H3402">
        <v>82</v>
      </c>
      <c r="I3402">
        <v>78</v>
      </c>
      <c r="J3402" t="s">
        <v>345</v>
      </c>
      <c r="K3402" t="s">
        <v>345</v>
      </c>
      <c r="L3402" t="s">
        <v>361</v>
      </c>
      <c r="M3402" t="s">
        <v>312</v>
      </c>
      <c r="N3402" t="s">
        <v>312</v>
      </c>
      <c r="O3402" t="s">
        <v>244</v>
      </c>
      <c r="P3402" t="s">
        <v>138</v>
      </c>
      <c r="Q3402">
        <v>178</v>
      </c>
      <c r="R3402" t="s">
        <v>179</v>
      </c>
      <c r="S3402" t="e" vm="45">
        <f>_FV(-3,"60")</f>
        <v>#VALUE!</v>
      </c>
      <c r="T3402" t="s">
        <v>26</v>
      </c>
    </row>
    <row r="3403" spans="1:20" x14ac:dyDescent="0.3">
      <c r="A3403" t="s">
        <v>20</v>
      </c>
      <c r="B3403" s="1">
        <v>43651</v>
      </c>
      <c r="C3403">
        <v>0</v>
      </c>
      <c r="D3403" t="s">
        <v>187</v>
      </c>
      <c r="E3403" t="s">
        <v>239</v>
      </c>
      <c r="F3403" t="s">
        <v>187</v>
      </c>
      <c r="G3403">
        <v>78</v>
      </c>
      <c r="H3403">
        <v>78</v>
      </c>
      <c r="I3403">
        <v>77</v>
      </c>
      <c r="J3403" t="s">
        <v>163</v>
      </c>
      <c r="K3403" t="s">
        <v>36</v>
      </c>
      <c r="L3403" t="s">
        <v>163</v>
      </c>
      <c r="M3403" t="s">
        <v>244</v>
      </c>
      <c r="N3403" t="s">
        <v>244</v>
      </c>
      <c r="O3403" t="s">
        <v>96</v>
      </c>
      <c r="P3403" t="s">
        <v>60</v>
      </c>
      <c r="Q3403">
        <v>181</v>
      </c>
      <c r="R3403" t="s">
        <v>440</v>
      </c>
      <c r="S3403" t="e" vm="45">
        <f>_FV(-3,"60")</f>
        <v>#VALUE!</v>
      </c>
      <c r="T3403" t="s">
        <v>26</v>
      </c>
    </row>
    <row r="3404" spans="1:20" x14ac:dyDescent="0.3">
      <c r="A3404" t="s">
        <v>20</v>
      </c>
      <c r="B3404" s="1">
        <v>43652</v>
      </c>
      <c r="C3404">
        <v>18</v>
      </c>
      <c r="D3404" t="s">
        <v>1360</v>
      </c>
      <c r="E3404" t="s">
        <v>2048</v>
      </c>
      <c r="F3404" t="s">
        <v>415</v>
      </c>
      <c r="G3404">
        <v>52</v>
      </c>
      <c r="H3404">
        <v>57</v>
      </c>
      <c r="I3404">
        <v>52</v>
      </c>
      <c r="J3404" t="s">
        <v>577</v>
      </c>
      <c r="K3404" t="s">
        <v>361</v>
      </c>
      <c r="L3404" t="s">
        <v>393</v>
      </c>
      <c r="M3404" t="s">
        <v>193</v>
      </c>
      <c r="N3404" t="s">
        <v>330</v>
      </c>
      <c r="O3404" t="s">
        <v>193</v>
      </c>
      <c r="P3404" t="s">
        <v>24</v>
      </c>
      <c r="Q3404">
        <v>202</v>
      </c>
      <c r="R3404" t="s">
        <v>217</v>
      </c>
      <c r="S3404" t="s">
        <v>2049</v>
      </c>
      <c r="T3404" t="s">
        <v>26</v>
      </c>
    </row>
    <row r="3405" spans="1:20" x14ac:dyDescent="0.3">
      <c r="A3405" t="s">
        <v>20</v>
      </c>
      <c r="B3405" s="1">
        <v>43652</v>
      </c>
      <c r="C3405">
        <v>17</v>
      </c>
      <c r="D3405" t="s">
        <v>33</v>
      </c>
      <c r="E3405" t="s">
        <v>1376</v>
      </c>
      <c r="F3405" t="s">
        <v>251</v>
      </c>
      <c r="G3405">
        <v>53</v>
      </c>
      <c r="H3405">
        <v>60</v>
      </c>
      <c r="I3405">
        <v>53</v>
      </c>
      <c r="J3405" t="s">
        <v>388</v>
      </c>
      <c r="K3405" t="s">
        <v>89</v>
      </c>
      <c r="L3405" t="s">
        <v>389</v>
      </c>
      <c r="M3405" t="s">
        <v>330</v>
      </c>
      <c r="N3405" t="s">
        <v>357</v>
      </c>
      <c r="O3405" t="s">
        <v>330</v>
      </c>
      <c r="P3405" t="s">
        <v>128</v>
      </c>
      <c r="Q3405">
        <v>203</v>
      </c>
      <c r="R3405" t="s">
        <v>230</v>
      </c>
      <c r="S3405" t="s">
        <v>2050</v>
      </c>
      <c r="T3405" t="s">
        <v>26</v>
      </c>
    </row>
    <row r="3406" spans="1:20" x14ac:dyDescent="0.3">
      <c r="A3406" t="s">
        <v>20</v>
      </c>
      <c r="B3406" s="1">
        <v>43652</v>
      </c>
      <c r="C3406">
        <v>16</v>
      </c>
      <c r="D3406" t="s">
        <v>251</v>
      </c>
      <c r="E3406" t="s">
        <v>43</v>
      </c>
      <c r="F3406" t="s">
        <v>258</v>
      </c>
      <c r="G3406">
        <v>57</v>
      </c>
      <c r="H3406">
        <v>64</v>
      </c>
      <c r="I3406">
        <v>56</v>
      </c>
      <c r="J3406" t="s">
        <v>377</v>
      </c>
      <c r="K3406" t="s">
        <v>119</v>
      </c>
      <c r="L3406" t="s">
        <v>224</v>
      </c>
      <c r="M3406" t="s">
        <v>357</v>
      </c>
      <c r="N3406" t="s">
        <v>422</v>
      </c>
      <c r="O3406" t="s">
        <v>357</v>
      </c>
      <c r="P3406" t="s">
        <v>104</v>
      </c>
      <c r="Q3406">
        <v>195</v>
      </c>
      <c r="R3406" t="s">
        <v>248</v>
      </c>
      <c r="S3406" t="s">
        <v>1357</v>
      </c>
      <c r="T3406" t="s">
        <v>26</v>
      </c>
    </row>
    <row r="3407" spans="1:20" x14ac:dyDescent="0.3">
      <c r="A3407" t="s">
        <v>20</v>
      </c>
      <c r="B3407" s="1">
        <v>43652</v>
      </c>
      <c r="C3407">
        <v>15</v>
      </c>
      <c r="D3407" t="s">
        <v>220</v>
      </c>
      <c r="E3407" t="s">
        <v>34</v>
      </c>
      <c r="F3407" t="s">
        <v>48</v>
      </c>
      <c r="G3407">
        <v>61</v>
      </c>
      <c r="H3407">
        <v>70</v>
      </c>
      <c r="I3407">
        <v>59</v>
      </c>
      <c r="J3407" t="s">
        <v>44</v>
      </c>
      <c r="K3407" t="s">
        <v>87</v>
      </c>
      <c r="L3407" t="s">
        <v>224</v>
      </c>
      <c r="M3407" t="s">
        <v>422</v>
      </c>
      <c r="N3407" t="s">
        <v>595</v>
      </c>
      <c r="O3407" t="s">
        <v>422</v>
      </c>
      <c r="P3407" t="s">
        <v>40</v>
      </c>
      <c r="Q3407">
        <v>196</v>
      </c>
      <c r="R3407" t="s">
        <v>248</v>
      </c>
      <c r="S3407" t="s">
        <v>2051</v>
      </c>
      <c r="T3407" t="s">
        <v>26</v>
      </c>
    </row>
    <row r="3408" spans="1:20" x14ac:dyDescent="0.3">
      <c r="A3408" t="s">
        <v>20</v>
      </c>
      <c r="B3408" s="1">
        <v>43652</v>
      </c>
      <c r="C3408">
        <v>14</v>
      </c>
      <c r="D3408" t="s">
        <v>48</v>
      </c>
      <c r="E3408" t="s">
        <v>258</v>
      </c>
      <c r="F3408" t="s">
        <v>57</v>
      </c>
      <c r="G3408">
        <v>68</v>
      </c>
      <c r="H3408">
        <v>75</v>
      </c>
      <c r="I3408">
        <v>66</v>
      </c>
      <c r="J3408" t="s">
        <v>119</v>
      </c>
      <c r="K3408" t="s">
        <v>95</v>
      </c>
      <c r="L3408" t="s">
        <v>100</v>
      </c>
      <c r="M3408" t="s">
        <v>595</v>
      </c>
      <c r="N3408" t="s">
        <v>605</v>
      </c>
      <c r="O3408" t="s">
        <v>595</v>
      </c>
      <c r="P3408" t="s">
        <v>92</v>
      </c>
      <c r="Q3408">
        <v>203</v>
      </c>
      <c r="R3408" t="s">
        <v>212</v>
      </c>
      <c r="S3408" t="s">
        <v>1774</v>
      </c>
      <c r="T3408" t="s">
        <v>26</v>
      </c>
    </row>
    <row r="3409" spans="1:20" x14ac:dyDescent="0.3">
      <c r="A3409" t="s">
        <v>20</v>
      </c>
      <c r="B3409" s="1">
        <v>43652</v>
      </c>
      <c r="C3409">
        <v>13</v>
      </c>
      <c r="D3409" t="s">
        <v>261</v>
      </c>
      <c r="E3409" t="s">
        <v>247</v>
      </c>
      <c r="F3409" t="s">
        <v>196</v>
      </c>
      <c r="G3409">
        <v>73</v>
      </c>
      <c r="H3409">
        <v>80</v>
      </c>
      <c r="I3409">
        <v>71</v>
      </c>
      <c r="J3409" t="s">
        <v>73</v>
      </c>
      <c r="K3409" t="s">
        <v>95</v>
      </c>
      <c r="L3409" t="s">
        <v>65</v>
      </c>
      <c r="M3409" t="s">
        <v>595</v>
      </c>
      <c r="N3409" t="s">
        <v>589</v>
      </c>
      <c r="O3409" t="s">
        <v>431</v>
      </c>
      <c r="P3409" t="s">
        <v>182</v>
      </c>
      <c r="Q3409">
        <v>206</v>
      </c>
      <c r="R3409" t="s">
        <v>259</v>
      </c>
      <c r="S3409" t="s">
        <v>2052</v>
      </c>
      <c r="T3409" t="s">
        <v>26</v>
      </c>
    </row>
    <row r="3410" spans="1:20" x14ac:dyDescent="0.3">
      <c r="A3410" t="s">
        <v>20</v>
      </c>
      <c r="B3410" s="1">
        <v>43652</v>
      </c>
      <c r="C3410">
        <v>12</v>
      </c>
      <c r="D3410" t="s">
        <v>185</v>
      </c>
      <c r="E3410" t="s">
        <v>256</v>
      </c>
      <c r="F3410" t="s">
        <v>310</v>
      </c>
      <c r="G3410">
        <v>80</v>
      </c>
      <c r="H3410">
        <v>86</v>
      </c>
      <c r="I3410">
        <v>78</v>
      </c>
      <c r="J3410" t="s">
        <v>22</v>
      </c>
      <c r="K3410" t="s">
        <v>88</v>
      </c>
      <c r="L3410" t="s">
        <v>63</v>
      </c>
      <c r="M3410" t="s">
        <v>494</v>
      </c>
      <c r="N3410" t="s">
        <v>494</v>
      </c>
      <c r="O3410" t="s">
        <v>363</v>
      </c>
      <c r="P3410" t="s">
        <v>86</v>
      </c>
      <c r="Q3410">
        <v>195</v>
      </c>
      <c r="R3410" t="s">
        <v>125</v>
      </c>
      <c r="S3410" t="s">
        <v>2053</v>
      </c>
      <c r="T3410" t="s">
        <v>26</v>
      </c>
    </row>
    <row r="3411" spans="1:20" x14ac:dyDescent="0.3">
      <c r="A3411" t="s">
        <v>20</v>
      </c>
      <c r="B3411" s="1">
        <v>43652</v>
      </c>
      <c r="C3411">
        <v>11</v>
      </c>
      <c r="D3411" t="s">
        <v>239</v>
      </c>
      <c r="E3411" t="s">
        <v>279</v>
      </c>
      <c r="F3411" t="s">
        <v>107</v>
      </c>
      <c r="G3411">
        <v>85</v>
      </c>
      <c r="H3411">
        <v>91</v>
      </c>
      <c r="I3411">
        <v>85</v>
      </c>
      <c r="J3411" t="s">
        <v>79</v>
      </c>
      <c r="K3411" t="s">
        <v>62</v>
      </c>
      <c r="L3411" t="s">
        <v>80</v>
      </c>
      <c r="M3411" t="s">
        <v>363</v>
      </c>
      <c r="N3411" t="s">
        <v>363</v>
      </c>
      <c r="O3411" t="s">
        <v>353</v>
      </c>
      <c r="P3411" t="s">
        <v>83</v>
      </c>
      <c r="Q3411">
        <v>160</v>
      </c>
      <c r="R3411" t="s">
        <v>182</v>
      </c>
      <c r="S3411" t="s">
        <v>2054</v>
      </c>
      <c r="T3411" t="s">
        <v>26</v>
      </c>
    </row>
    <row r="3412" spans="1:20" x14ac:dyDescent="0.3">
      <c r="A3412" t="s">
        <v>20</v>
      </c>
      <c r="B3412" s="1">
        <v>43652</v>
      </c>
      <c r="C3412">
        <v>10</v>
      </c>
      <c r="D3412" t="s">
        <v>107</v>
      </c>
      <c r="E3412" t="s">
        <v>108</v>
      </c>
      <c r="F3412" t="s">
        <v>149</v>
      </c>
      <c r="G3412">
        <v>91</v>
      </c>
      <c r="H3412">
        <v>91</v>
      </c>
      <c r="I3412">
        <v>90</v>
      </c>
      <c r="J3412" t="s">
        <v>80</v>
      </c>
      <c r="K3412" t="s">
        <v>80</v>
      </c>
      <c r="L3412" t="s">
        <v>109</v>
      </c>
      <c r="M3412" t="s">
        <v>353</v>
      </c>
      <c r="N3412" t="s">
        <v>282</v>
      </c>
      <c r="O3412" t="s">
        <v>308</v>
      </c>
      <c r="P3412" t="s">
        <v>105</v>
      </c>
      <c r="Q3412">
        <v>136</v>
      </c>
      <c r="R3412" t="s">
        <v>128</v>
      </c>
      <c r="S3412" t="s">
        <v>2055</v>
      </c>
      <c r="T3412" t="s">
        <v>26</v>
      </c>
    </row>
    <row r="3413" spans="1:20" x14ac:dyDescent="0.3">
      <c r="A3413" t="s">
        <v>20</v>
      </c>
      <c r="B3413" s="1">
        <v>43652</v>
      </c>
      <c r="C3413">
        <v>9</v>
      </c>
      <c r="D3413" t="s">
        <v>108</v>
      </c>
      <c r="E3413" t="s">
        <v>272</v>
      </c>
      <c r="F3413" t="s">
        <v>107</v>
      </c>
      <c r="G3413">
        <v>90</v>
      </c>
      <c r="H3413">
        <v>91</v>
      </c>
      <c r="I3413">
        <v>90</v>
      </c>
      <c r="J3413" t="s">
        <v>80</v>
      </c>
      <c r="K3413" t="s">
        <v>87</v>
      </c>
      <c r="L3413" t="s">
        <v>109</v>
      </c>
      <c r="M3413" t="s">
        <v>353</v>
      </c>
      <c r="N3413" t="s">
        <v>353</v>
      </c>
      <c r="O3413" t="s">
        <v>329</v>
      </c>
      <c r="P3413" t="s">
        <v>105</v>
      </c>
      <c r="Q3413">
        <v>130</v>
      </c>
      <c r="R3413" t="s">
        <v>128</v>
      </c>
      <c r="S3413" t="e" vm="60">
        <f>_FV(-3,"05")</f>
        <v>#VALUE!</v>
      </c>
      <c r="T3413" t="s">
        <v>26</v>
      </c>
    </row>
    <row r="3414" spans="1:20" x14ac:dyDescent="0.3">
      <c r="A3414" t="s">
        <v>20</v>
      </c>
      <c r="B3414" s="1">
        <v>43652</v>
      </c>
      <c r="C3414">
        <v>8</v>
      </c>
      <c r="D3414" t="s">
        <v>108</v>
      </c>
      <c r="E3414" t="s">
        <v>157</v>
      </c>
      <c r="F3414" t="s">
        <v>72</v>
      </c>
      <c r="G3414">
        <v>90</v>
      </c>
      <c r="H3414">
        <v>90</v>
      </c>
      <c r="I3414">
        <v>88</v>
      </c>
      <c r="J3414" t="s">
        <v>80</v>
      </c>
      <c r="K3414" t="s">
        <v>63</v>
      </c>
      <c r="L3414" t="s">
        <v>109</v>
      </c>
      <c r="M3414" t="s">
        <v>329</v>
      </c>
      <c r="N3414" t="s">
        <v>329</v>
      </c>
      <c r="O3414" t="s">
        <v>330</v>
      </c>
      <c r="P3414" t="s">
        <v>174</v>
      </c>
      <c r="Q3414">
        <v>135</v>
      </c>
      <c r="R3414" t="s">
        <v>60</v>
      </c>
      <c r="S3414" t="e" vm="57">
        <f>_FV(-3,"48")</f>
        <v>#VALUE!</v>
      </c>
      <c r="T3414" t="s">
        <v>26</v>
      </c>
    </row>
    <row r="3415" spans="1:20" x14ac:dyDescent="0.3">
      <c r="A3415" t="s">
        <v>20</v>
      </c>
      <c r="B3415" s="1">
        <v>43652</v>
      </c>
      <c r="C3415">
        <v>7</v>
      </c>
      <c r="D3415" t="s">
        <v>156</v>
      </c>
      <c r="E3415" t="s">
        <v>157</v>
      </c>
      <c r="F3415" t="s">
        <v>272</v>
      </c>
      <c r="G3415">
        <v>88</v>
      </c>
      <c r="H3415">
        <v>88</v>
      </c>
      <c r="I3415">
        <v>88</v>
      </c>
      <c r="J3415" t="s">
        <v>63</v>
      </c>
      <c r="K3415" t="s">
        <v>63</v>
      </c>
      <c r="L3415" t="s">
        <v>109</v>
      </c>
      <c r="M3415" t="s">
        <v>276</v>
      </c>
      <c r="N3415" t="s">
        <v>273</v>
      </c>
      <c r="O3415" t="s">
        <v>330</v>
      </c>
      <c r="P3415" t="s">
        <v>67</v>
      </c>
      <c r="Q3415">
        <v>144</v>
      </c>
      <c r="R3415" t="s">
        <v>101</v>
      </c>
      <c r="S3415" t="e" vm="62">
        <f>_FV(-2,"87")</f>
        <v>#VALUE!</v>
      </c>
      <c r="T3415" t="s">
        <v>26</v>
      </c>
    </row>
    <row r="3416" spans="1:20" x14ac:dyDescent="0.3">
      <c r="A3416" t="s">
        <v>20</v>
      </c>
      <c r="B3416" s="1">
        <v>43652</v>
      </c>
      <c r="C3416">
        <v>6</v>
      </c>
      <c r="D3416" t="s">
        <v>156</v>
      </c>
      <c r="E3416" t="s">
        <v>333</v>
      </c>
      <c r="F3416" t="s">
        <v>156</v>
      </c>
      <c r="G3416">
        <v>88</v>
      </c>
      <c r="H3416">
        <v>88</v>
      </c>
      <c r="I3416">
        <v>87</v>
      </c>
      <c r="J3416" t="s">
        <v>109</v>
      </c>
      <c r="K3416" t="s">
        <v>80</v>
      </c>
      <c r="L3416" t="s">
        <v>109</v>
      </c>
      <c r="M3416" t="s">
        <v>329</v>
      </c>
      <c r="N3416" t="s">
        <v>282</v>
      </c>
      <c r="O3416" t="s">
        <v>329</v>
      </c>
      <c r="P3416" t="s">
        <v>133</v>
      </c>
      <c r="Q3416">
        <v>149</v>
      </c>
      <c r="R3416" t="s">
        <v>134</v>
      </c>
      <c r="S3416" t="e" vm="7">
        <f>_FV(-3,"24")</f>
        <v>#VALUE!</v>
      </c>
      <c r="T3416" t="s">
        <v>26</v>
      </c>
    </row>
    <row r="3417" spans="1:20" x14ac:dyDescent="0.3">
      <c r="A3417" t="s">
        <v>20</v>
      </c>
      <c r="B3417" s="1">
        <v>43652</v>
      </c>
      <c r="C3417">
        <v>5</v>
      </c>
      <c r="D3417" t="s">
        <v>333</v>
      </c>
      <c r="E3417" t="s">
        <v>286</v>
      </c>
      <c r="F3417" t="s">
        <v>333</v>
      </c>
      <c r="G3417">
        <v>87</v>
      </c>
      <c r="H3417">
        <v>87</v>
      </c>
      <c r="I3417">
        <v>86</v>
      </c>
      <c r="J3417" t="s">
        <v>80</v>
      </c>
      <c r="K3417" t="s">
        <v>80</v>
      </c>
      <c r="L3417" t="s">
        <v>109</v>
      </c>
      <c r="M3417" t="s">
        <v>282</v>
      </c>
      <c r="N3417" t="s">
        <v>407</v>
      </c>
      <c r="O3417" t="s">
        <v>282</v>
      </c>
      <c r="P3417" t="s">
        <v>111</v>
      </c>
      <c r="Q3417">
        <v>149</v>
      </c>
      <c r="R3417" t="s">
        <v>86</v>
      </c>
      <c r="S3417" t="e" vm="4">
        <f>_FV(-2,"92")</f>
        <v>#VALUE!</v>
      </c>
      <c r="T3417" t="s">
        <v>26</v>
      </c>
    </row>
    <row r="3418" spans="1:20" x14ac:dyDescent="0.3">
      <c r="A3418" t="s">
        <v>20</v>
      </c>
      <c r="B3418" s="1">
        <v>43652</v>
      </c>
      <c r="C3418">
        <v>4</v>
      </c>
      <c r="D3418" t="s">
        <v>286</v>
      </c>
      <c r="E3418" t="s">
        <v>286</v>
      </c>
      <c r="F3418" t="s">
        <v>333</v>
      </c>
      <c r="G3418">
        <v>87</v>
      </c>
      <c r="H3418">
        <v>87</v>
      </c>
      <c r="I3418">
        <v>87</v>
      </c>
      <c r="J3418" t="s">
        <v>80</v>
      </c>
      <c r="K3418" t="s">
        <v>63</v>
      </c>
      <c r="L3418" t="s">
        <v>80</v>
      </c>
      <c r="M3418" t="s">
        <v>407</v>
      </c>
      <c r="N3418" t="s">
        <v>444</v>
      </c>
      <c r="O3418" t="s">
        <v>363</v>
      </c>
      <c r="P3418" t="s">
        <v>70</v>
      </c>
      <c r="Q3418">
        <v>195</v>
      </c>
      <c r="R3418" t="s">
        <v>101</v>
      </c>
      <c r="S3418" t="e" vm="89">
        <f>_FV(-2,"77")</f>
        <v>#VALUE!</v>
      </c>
      <c r="T3418" t="s">
        <v>26</v>
      </c>
    </row>
    <row r="3419" spans="1:20" x14ac:dyDescent="0.3">
      <c r="A3419" t="s">
        <v>20</v>
      </c>
      <c r="B3419" s="1">
        <v>43652</v>
      </c>
      <c r="C3419">
        <v>3</v>
      </c>
      <c r="D3419" t="s">
        <v>333</v>
      </c>
      <c r="E3419" t="s">
        <v>187</v>
      </c>
      <c r="F3419" t="s">
        <v>333</v>
      </c>
      <c r="G3419">
        <v>87</v>
      </c>
      <c r="H3419">
        <v>87</v>
      </c>
      <c r="I3419">
        <v>85</v>
      </c>
      <c r="J3419" t="s">
        <v>63</v>
      </c>
      <c r="K3419" t="s">
        <v>63</v>
      </c>
      <c r="L3419" t="s">
        <v>109</v>
      </c>
      <c r="M3419" t="s">
        <v>444</v>
      </c>
      <c r="N3419" t="s">
        <v>493</v>
      </c>
      <c r="O3419" t="s">
        <v>444</v>
      </c>
      <c r="P3419" t="s">
        <v>67</v>
      </c>
      <c r="Q3419">
        <v>161</v>
      </c>
      <c r="R3419" t="s">
        <v>112</v>
      </c>
      <c r="S3419" t="e" vm="45">
        <f>_FV(-3,"60")</f>
        <v>#VALUE!</v>
      </c>
      <c r="T3419" t="s">
        <v>26</v>
      </c>
    </row>
    <row r="3420" spans="1:20" x14ac:dyDescent="0.3">
      <c r="A3420" t="s">
        <v>20</v>
      </c>
      <c r="B3420" s="1">
        <v>43652</v>
      </c>
      <c r="C3420">
        <v>2</v>
      </c>
      <c r="D3420" t="s">
        <v>187</v>
      </c>
      <c r="E3420" t="s">
        <v>321</v>
      </c>
      <c r="F3420" t="s">
        <v>187</v>
      </c>
      <c r="G3420">
        <v>85</v>
      </c>
      <c r="H3420">
        <v>85</v>
      </c>
      <c r="I3420">
        <v>81</v>
      </c>
      <c r="J3420" t="s">
        <v>109</v>
      </c>
      <c r="K3420" t="s">
        <v>109</v>
      </c>
      <c r="L3420" t="s">
        <v>73</v>
      </c>
      <c r="M3420" t="s">
        <v>494</v>
      </c>
      <c r="N3420" t="s">
        <v>494</v>
      </c>
      <c r="O3420" t="s">
        <v>363</v>
      </c>
      <c r="P3420" t="s">
        <v>105</v>
      </c>
      <c r="Q3420">
        <v>176</v>
      </c>
      <c r="R3420" t="s">
        <v>271</v>
      </c>
      <c r="S3420" t="e" vm="45">
        <f>_FV(-3,"60")</f>
        <v>#VALUE!</v>
      </c>
      <c r="T3420" t="s">
        <v>26</v>
      </c>
    </row>
    <row r="3421" spans="1:20" x14ac:dyDescent="0.3">
      <c r="A3421" t="s">
        <v>20</v>
      </c>
      <c r="B3421" s="1">
        <v>43652</v>
      </c>
      <c r="C3421">
        <v>1</v>
      </c>
      <c r="D3421" t="s">
        <v>321</v>
      </c>
      <c r="E3421" t="s">
        <v>202</v>
      </c>
      <c r="F3421" t="s">
        <v>321</v>
      </c>
      <c r="G3421">
        <v>81</v>
      </c>
      <c r="H3421">
        <v>82</v>
      </c>
      <c r="I3421">
        <v>80</v>
      </c>
      <c r="J3421" t="s">
        <v>109</v>
      </c>
      <c r="K3421" t="s">
        <v>87</v>
      </c>
      <c r="L3421" t="s">
        <v>109</v>
      </c>
      <c r="M3421" t="s">
        <v>363</v>
      </c>
      <c r="N3421" t="s">
        <v>363</v>
      </c>
      <c r="O3421" t="s">
        <v>282</v>
      </c>
      <c r="P3421" t="s">
        <v>60</v>
      </c>
      <c r="Q3421">
        <v>175</v>
      </c>
      <c r="R3421" t="s">
        <v>84</v>
      </c>
      <c r="S3421" t="e" vm="45">
        <f>_FV(-3,"60")</f>
        <v>#VALUE!</v>
      </c>
      <c r="T3421" t="s">
        <v>26</v>
      </c>
    </row>
    <row r="3422" spans="1:20" x14ac:dyDescent="0.3">
      <c r="A3422" t="s">
        <v>20</v>
      </c>
      <c r="B3422" s="1">
        <v>43652</v>
      </c>
      <c r="C3422">
        <v>0</v>
      </c>
      <c r="D3422" t="s">
        <v>202</v>
      </c>
      <c r="E3422" t="s">
        <v>256</v>
      </c>
      <c r="F3422" t="s">
        <v>202</v>
      </c>
      <c r="G3422">
        <v>80</v>
      </c>
      <c r="H3422">
        <v>80</v>
      </c>
      <c r="I3422">
        <v>74</v>
      </c>
      <c r="J3422" t="s">
        <v>63</v>
      </c>
      <c r="K3422" t="s">
        <v>63</v>
      </c>
      <c r="L3422" t="s">
        <v>64</v>
      </c>
      <c r="M3422" t="s">
        <v>282</v>
      </c>
      <c r="N3422" t="s">
        <v>282</v>
      </c>
      <c r="O3422" t="s">
        <v>245</v>
      </c>
      <c r="P3422" t="s">
        <v>134</v>
      </c>
      <c r="Q3422">
        <v>181</v>
      </c>
      <c r="R3422" t="s">
        <v>240</v>
      </c>
      <c r="S3422" t="e" vm="8">
        <f>_FV(-3,"44")</f>
        <v>#VALUE!</v>
      </c>
      <c r="T3422" t="s">
        <v>26</v>
      </c>
    </row>
    <row r="3423" spans="1:20" x14ac:dyDescent="0.3">
      <c r="A3423" t="s">
        <v>20</v>
      </c>
      <c r="B3423" s="1">
        <v>43652</v>
      </c>
      <c r="C3423">
        <v>23</v>
      </c>
      <c r="D3423" t="s">
        <v>196</v>
      </c>
      <c r="E3423" t="s">
        <v>219</v>
      </c>
      <c r="F3423" t="s">
        <v>302</v>
      </c>
      <c r="G3423">
        <v>76</v>
      </c>
      <c r="H3423">
        <v>76</v>
      </c>
      <c r="I3423">
        <v>72</v>
      </c>
      <c r="J3423" t="s">
        <v>64</v>
      </c>
      <c r="K3423" t="s">
        <v>73</v>
      </c>
      <c r="L3423" t="s">
        <v>28</v>
      </c>
      <c r="M3423" t="s">
        <v>306</v>
      </c>
      <c r="N3423" t="s">
        <v>330</v>
      </c>
      <c r="O3423" t="s">
        <v>188</v>
      </c>
      <c r="P3423" t="s">
        <v>101</v>
      </c>
      <c r="Q3423">
        <v>179</v>
      </c>
      <c r="R3423" t="s">
        <v>262</v>
      </c>
      <c r="S3423" t="e" vm="45">
        <f>_FV(-3,"60")</f>
        <v>#VALUE!</v>
      </c>
      <c r="T3423" t="s">
        <v>26</v>
      </c>
    </row>
    <row r="3424" spans="1:20" x14ac:dyDescent="0.3">
      <c r="A3424" t="s">
        <v>20</v>
      </c>
      <c r="B3424" s="1">
        <v>43652</v>
      </c>
      <c r="C3424">
        <v>22</v>
      </c>
      <c r="D3424" t="s">
        <v>219</v>
      </c>
      <c r="E3424" t="s">
        <v>264</v>
      </c>
      <c r="F3424" t="s">
        <v>219</v>
      </c>
      <c r="G3424">
        <v>72</v>
      </c>
      <c r="H3424">
        <v>72</v>
      </c>
      <c r="I3424">
        <v>66</v>
      </c>
      <c r="J3424" t="s">
        <v>65</v>
      </c>
      <c r="K3424" t="s">
        <v>65</v>
      </c>
      <c r="L3424" t="s">
        <v>81</v>
      </c>
      <c r="M3424" t="s">
        <v>188</v>
      </c>
      <c r="N3424" t="s">
        <v>188</v>
      </c>
      <c r="O3424" t="s">
        <v>122</v>
      </c>
      <c r="P3424" t="s">
        <v>173</v>
      </c>
      <c r="Q3424">
        <v>186</v>
      </c>
      <c r="R3424" t="s">
        <v>160</v>
      </c>
      <c r="S3424" t="s">
        <v>2056</v>
      </c>
      <c r="T3424" t="s">
        <v>26</v>
      </c>
    </row>
    <row r="3425" spans="1:20" x14ac:dyDescent="0.3">
      <c r="A3425" t="s">
        <v>20</v>
      </c>
      <c r="B3425" s="1">
        <v>43652</v>
      </c>
      <c r="C3425">
        <v>21</v>
      </c>
      <c r="D3425" t="s">
        <v>264</v>
      </c>
      <c r="E3425" t="s">
        <v>297</v>
      </c>
      <c r="F3425" t="s">
        <v>264</v>
      </c>
      <c r="G3425">
        <v>67</v>
      </c>
      <c r="H3425">
        <v>68</v>
      </c>
      <c r="I3425">
        <v>57</v>
      </c>
      <c r="J3425" t="s">
        <v>119</v>
      </c>
      <c r="K3425" t="s">
        <v>109</v>
      </c>
      <c r="L3425" t="s">
        <v>224</v>
      </c>
      <c r="M3425" t="s">
        <v>141</v>
      </c>
      <c r="N3425" t="s">
        <v>141</v>
      </c>
      <c r="O3425" t="s">
        <v>29</v>
      </c>
      <c r="P3425" t="s">
        <v>68</v>
      </c>
      <c r="Q3425">
        <v>202</v>
      </c>
      <c r="R3425" t="s">
        <v>262</v>
      </c>
      <c r="S3425" t="s">
        <v>2057</v>
      </c>
      <c r="T3425" t="s">
        <v>26</v>
      </c>
    </row>
    <row r="3426" spans="1:20" x14ac:dyDescent="0.3">
      <c r="A3426" t="s">
        <v>20</v>
      </c>
      <c r="B3426" s="1">
        <v>43652</v>
      </c>
      <c r="C3426">
        <v>20</v>
      </c>
      <c r="D3426" t="s">
        <v>370</v>
      </c>
      <c r="E3426" t="s">
        <v>1360</v>
      </c>
      <c r="F3426" t="s">
        <v>251</v>
      </c>
      <c r="G3426">
        <v>57</v>
      </c>
      <c r="H3426">
        <v>59</v>
      </c>
      <c r="I3426">
        <v>51</v>
      </c>
      <c r="J3426" t="s">
        <v>396</v>
      </c>
      <c r="K3426" t="s">
        <v>163</v>
      </c>
      <c r="L3426" t="s">
        <v>588</v>
      </c>
      <c r="M3426" t="s">
        <v>90</v>
      </c>
      <c r="N3426" t="s">
        <v>122</v>
      </c>
      <c r="O3426" t="s">
        <v>29</v>
      </c>
      <c r="P3426" t="s">
        <v>173</v>
      </c>
      <c r="Q3426">
        <v>195</v>
      </c>
      <c r="R3426" t="s">
        <v>143</v>
      </c>
      <c r="S3426" t="s">
        <v>955</v>
      </c>
      <c r="T3426" t="s">
        <v>26</v>
      </c>
    </row>
    <row r="3427" spans="1:20" x14ac:dyDescent="0.3">
      <c r="A3427" t="s">
        <v>20</v>
      </c>
      <c r="B3427" s="1">
        <v>43652</v>
      </c>
      <c r="C3427">
        <v>19</v>
      </c>
      <c r="D3427" t="s">
        <v>32</v>
      </c>
      <c r="E3427" t="s">
        <v>2041</v>
      </c>
      <c r="F3427" t="s">
        <v>32</v>
      </c>
      <c r="G3427">
        <v>53</v>
      </c>
      <c r="H3427">
        <v>55</v>
      </c>
      <c r="I3427">
        <v>51</v>
      </c>
      <c r="J3427" t="s">
        <v>389</v>
      </c>
      <c r="K3427" t="s">
        <v>224</v>
      </c>
      <c r="L3427" t="s">
        <v>397</v>
      </c>
      <c r="M3427" t="s">
        <v>122</v>
      </c>
      <c r="N3427" t="s">
        <v>193</v>
      </c>
      <c r="O3427" t="s">
        <v>122</v>
      </c>
      <c r="P3427" t="s">
        <v>86</v>
      </c>
      <c r="Q3427">
        <v>178</v>
      </c>
      <c r="R3427" t="s">
        <v>280</v>
      </c>
      <c r="S3427" t="s">
        <v>962</v>
      </c>
      <c r="T3427" t="s">
        <v>26</v>
      </c>
    </row>
    <row r="3428" spans="1:20" x14ac:dyDescent="0.3">
      <c r="A3428" t="s">
        <v>20</v>
      </c>
      <c r="B3428" s="1">
        <v>43653</v>
      </c>
      <c r="C3428">
        <v>23</v>
      </c>
      <c r="D3428" t="s">
        <v>275</v>
      </c>
      <c r="E3428" t="s">
        <v>261</v>
      </c>
      <c r="F3428" t="s">
        <v>275</v>
      </c>
      <c r="G3428">
        <v>68</v>
      </c>
      <c r="H3428">
        <v>71</v>
      </c>
      <c r="I3428">
        <v>65</v>
      </c>
      <c r="J3428" t="s">
        <v>216</v>
      </c>
      <c r="K3428" t="s">
        <v>100</v>
      </c>
      <c r="L3428" t="s">
        <v>224</v>
      </c>
      <c r="M3428" t="s">
        <v>282</v>
      </c>
      <c r="N3428" t="s">
        <v>282</v>
      </c>
      <c r="O3428" t="s">
        <v>23</v>
      </c>
      <c r="P3428" t="s">
        <v>176</v>
      </c>
      <c r="Q3428">
        <v>207</v>
      </c>
      <c r="R3428" t="s">
        <v>225</v>
      </c>
      <c r="S3428" t="e" vm="45">
        <f>_FV(-3,"60")</f>
        <v>#VALUE!</v>
      </c>
      <c r="T3428" t="s">
        <v>26</v>
      </c>
    </row>
    <row r="3429" spans="1:20" x14ac:dyDescent="0.3">
      <c r="A3429" t="s">
        <v>20</v>
      </c>
      <c r="B3429" s="1">
        <v>43653</v>
      </c>
      <c r="C3429">
        <v>22</v>
      </c>
      <c r="D3429" t="s">
        <v>275</v>
      </c>
      <c r="E3429" t="s">
        <v>219</v>
      </c>
      <c r="F3429" t="s">
        <v>275</v>
      </c>
      <c r="G3429">
        <v>71</v>
      </c>
      <c r="H3429">
        <v>71</v>
      </c>
      <c r="I3429">
        <v>65</v>
      </c>
      <c r="J3429" t="s">
        <v>89</v>
      </c>
      <c r="K3429" t="s">
        <v>89</v>
      </c>
      <c r="L3429" t="s">
        <v>396</v>
      </c>
      <c r="M3429" t="s">
        <v>23</v>
      </c>
      <c r="N3429" t="s">
        <v>245</v>
      </c>
      <c r="O3429" t="s">
        <v>244</v>
      </c>
      <c r="P3429" t="s">
        <v>128</v>
      </c>
      <c r="Q3429">
        <v>201</v>
      </c>
      <c r="R3429" t="s">
        <v>289</v>
      </c>
      <c r="S3429" t="s">
        <v>2058</v>
      </c>
      <c r="T3429" t="s">
        <v>26</v>
      </c>
    </row>
    <row r="3430" spans="1:20" x14ac:dyDescent="0.3">
      <c r="A3430" t="s">
        <v>20</v>
      </c>
      <c r="B3430" s="1">
        <v>43653</v>
      </c>
      <c r="C3430">
        <v>21</v>
      </c>
      <c r="D3430" t="s">
        <v>219</v>
      </c>
      <c r="E3430" t="s">
        <v>208</v>
      </c>
      <c r="F3430" t="s">
        <v>261</v>
      </c>
      <c r="G3430">
        <v>65</v>
      </c>
      <c r="H3430">
        <v>72</v>
      </c>
      <c r="I3430">
        <v>62</v>
      </c>
      <c r="J3430" t="s">
        <v>377</v>
      </c>
      <c r="K3430" t="s">
        <v>119</v>
      </c>
      <c r="L3430" t="s">
        <v>383</v>
      </c>
      <c r="M3430" t="s">
        <v>315</v>
      </c>
      <c r="N3430" t="s">
        <v>23</v>
      </c>
      <c r="O3430" t="s">
        <v>328</v>
      </c>
      <c r="P3430" t="s">
        <v>68</v>
      </c>
      <c r="Q3430">
        <v>234</v>
      </c>
      <c r="R3430" t="s">
        <v>419</v>
      </c>
      <c r="S3430" t="s">
        <v>2059</v>
      </c>
      <c r="T3430" t="s">
        <v>26</v>
      </c>
    </row>
    <row r="3431" spans="1:20" x14ac:dyDescent="0.3">
      <c r="A3431" t="s">
        <v>20</v>
      </c>
      <c r="B3431" s="1">
        <v>43653</v>
      </c>
      <c r="C3431">
        <v>20</v>
      </c>
      <c r="D3431" t="s">
        <v>208</v>
      </c>
      <c r="E3431" t="s">
        <v>43</v>
      </c>
      <c r="F3431" t="s">
        <v>208</v>
      </c>
      <c r="G3431">
        <v>67</v>
      </c>
      <c r="H3431">
        <v>67</v>
      </c>
      <c r="I3431">
        <v>55</v>
      </c>
      <c r="J3431" t="s">
        <v>99</v>
      </c>
      <c r="K3431" t="s">
        <v>119</v>
      </c>
      <c r="L3431" t="s">
        <v>292</v>
      </c>
      <c r="M3431" t="s">
        <v>328</v>
      </c>
      <c r="N3431" t="s">
        <v>328</v>
      </c>
      <c r="O3431" t="s">
        <v>122</v>
      </c>
      <c r="P3431" t="s">
        <v>147</v>
      </c>
      <c r="Q3431">
        <v>219</v>
      </c>
      <c r="R3431" t="s">
        <v>359</v>
      </c>
      <c r="S3431" t="s">
        <v>2060</v>
      </c>
      <c r="T3431" t="s">
        <v>26</v>
      </c>
    </row>
    <row r="3432" spans="1:20" x14ac:dyDescent="0.3">
      <c r="A3432" t="s">
        <v>20</v>
      </c>
      <c r="B3432" s="1">
        <v>43653</v>
      </c>
      <c r="C3432">
        <v>19</v>
      </c>
      <c r="D3432" t="s">
        <v>297</v>
      </c>
      <c r="E3432" t="s">
        <v>1376</v>
      </c>
      <c r="F3432" t="s">
        <v>34</v>
      </c>
      <c r="G3432">
        <v>57</v>
      </c>
      <c r="H3432">
        <v>58</v>
      </c>
      <c r="I3432">
        <v>55</v>
      </c>
      <c r="J3432" t="s">
        <v>396</v>
      </c>
      <c r="K3432" t="s">
        <v>100</v>
      </c>
      <c r="L3432" t="s">
        <v>292</v>
      </c>
      <c r="M3432" t="s">
        <v>141</v>
      </c>
      <c r="N3432" t="s">
        <v>193</v>
      </c>
      <c r="O3432" t="s">
        <v>90</v>
      </c>
      <c r="P3432" t="s">
        <v>112</v>
      </c>
      <c r="Q3432">
        <v>227</v>
      </c>
      <c r="R3432" t="s">
        <v>217</v>
      </c>
      <c r="S3432" t="s">
        <v>2061</v>
      </c>
      <c r="T3432" t="s">
        <v>26</v>
      </c>
    </row>
    <row r="3433" spans="1:20" x14ac:dyDescent="0.3">
      <c r="A3433" t="s">
        <v>20</v>
      </c>
      <c r="B3433" s="1">
        <v>43653</v>
      </c>
      <c r="C3433">
        <v>18</v>
      </c>
      <c r="D3433" t="s">
        <v>415</v>
      </c>
      <c r="E3433" t="s">
        <v>412</v>
      </c>
      <c r="F3433" t="s">
        <v>34</v>
      </c>
      <c r="G3433">
        <v>55</v>
      </c>
      <c r="H3433">
        <v>58</v>
      </c>
      <c r="I3433">
        <v>55</v>
      </c>
      <c r="J3433" t="s">
        <v>373</v>
      </c>
      <c r="K3433" t="s">
        <v>345</v>
      </c>
      <c r="L3433" t="s">
        <v>388</v>
      </c>
      <c r="M3433" t="s">
        <v>193</v>
      </c>
      <c r="N3433" t="s">
        <v>308</v>
      </c>
      <c r="O3433" t="s">
        <v>193</v>
      </c>
      <c r="P3433" t="s">
        <v>127</v>
      </c>
      <c r="Q3433">
        <v>230</v>
      </c>
      <c r="R3433" t="s">
        <v>289</v>
      </c>
      <c r="S3433" t="s">
        <v>2062</v>
      </c>
      <c r="T3433" t="s">
        <v>26</v>
      </c>
    </row>
    <row r="3434" spans="1:20" x14ac:dyDescent="0.3">
      <c r="A3434" t="s">
        <v>20</v>
      </c>
      <c r="B3434" s="1">
        <v>43653</v>
      </c>
      <c r="C3434">
        <v>17</v>
      </c>
      <c r="D3434" t="s">
        <v>34</v>
      </c>
      <c r="E3434" t="s">
        <v>32</v>
      </c>
      <c r="F3434" t="s">
        <v>47</v>
      </c>
      <c r="G3434">
        <v>56</v>
      </c>
      <c r="H3434">
        <v>60</v>
      </c>
      <c r="I3434">
        <v>55</v>
      </c>
      <c r="J3434" t="s">
        <v>368</v>
      </c>
      <c r="K3434" t="s">
        <v>36</v>
      </c>
      <c r="L3434" t="s">
        <v>383</v>
      </c>
      <c r="M3434" t="s">
        <v>273</v>
      </c>
      <c r="N3434" t="s">
        <v>433</v>
      </c>
      <c r="O3434" t="s">
        <v>273</v>
      </c>
      <c r="P3434" t="s">
        <v>147</v>
      </c>
      <c r="Q3434">
        <v>253</v>
      </c>
      <c r="R3434" t="s">
        <v>289</v>
      </c>
      <c r="S3434" t="s">
        <v>2063</v>
      </c>
      <c r="T3434" t="s">
        <v>26</v>
      </c>
    </row>
    <row r="3435" spans="1:20" x14ac:dyDescent="0.3">
      <c r="A3435" t="s">
        <v>20</v>
      </c>
      <c r="B3435" s="1">
        <v>43653</v>
      </c>
      <c r="C3435">
        <v>16</v>
      </c>
      <c r="D3435" t="s">
        <v>47</v>
      </c>
      <c r="E3435" t="s">
        <v>370</v>
      </c>
      <c r="F3435" t="s">
        <v>220</v>
      </c>
      <c r="G3435">
        <v>60</v>
      </c>
      <c r="H3435">
        <v>62</v>
      </c>
      <c r="I3435">
        <v>56</v>
      </c>
      <c r="J3435" t="s">
        <v>35</v>
      </c>
      <c r="K3435" t="s">
        <v>81</v>
      </c>
      <c r="L3435" t="s">
        <v>388</v>
      </c>
      <c r="M3435" t="s">
        <v>433</v>
      </c>
      <c r="N3435" t="s">
        <v>431</v>
      </c>
      <c r="O3435" t="s">
        <v>407</v>
      </c>
      <c r="P3435" t="s">
        <v>92</v>
      </c>
      <c r="Q3435">
        <v>233</v>
      </c>
      <c r="R3435" t="s">
        <v>262</v>
      </c>
      <c r="S3435" t="s">
        <v>2064</v>
      </c>
      <c r="T3435" t="s">
        <v>26</v>
      </c>
    </row>
    <row r="3436" spans="1:20" x14ac:dyDescent="0.3">
      <c r="A3436" t="s">
        <v>20</v>
      </c>
      <c r="B3436" s="1">
        <v>43653</v>
      </c>
      <c r="C3436">
        <v>15</v>
      </c>
      <c r="D3436" t="s">
        <v>47</v>
      </c>
      <c r="E3436" t="s">
        <v>47</v>
      </c>
      <c r="F3436" t="s">
        <v>48</v>
      </c>
      <c r="G3436">
        <v>61</v>
      </c>
      <c r="H3436">
        <v>67</v>
      </c>
      <c r="I3436">
        <v>59</v>
      </c>
      <c r="J3436" t="s">
        <v>44</v>
      </c>
      <c r="K3436" t="s">
        <v>65</v>
      </c>
      <c r="L3436" t="s">
        <v>224</v>
      </c>
      <c r="M3436" t="s">
        <v>431</v>
      </c>
      <c r="N3436" t="s">
        <v>493</v>
      </c>
      <c r="O3436" t="s">
        <v>431</v>
      </c>
      <c r="P3436" t="s">
        <v>182</v>
      </c>
      <c r="Q3436">
        <v>220</v>
      </c>
      <c r="R3436" t="s">
        <v>419</v>
      </c>
      <c r="S3436" t="s">
        <v>2065</v>
      </c>
      <c r="T3436" t="s">
        <v>26</v>
      </c>
    </row>
    <row r="3437" spans="1:20" x14ac:dyDescent="0.3">
      <c r="A3437" t="s">
        <v>20</v>
      </c>
      <c r="B3437" s="1">
        <v>43653</v>
      </c>
      <c r="C3437">
        <v>14</v>
      </c>
      <c r="D3437" t="s">
        <v>48</v>
      </c>
      <c r="E3437" t="s">
        <v>335</v>
      </c>
      <c r="F3437" t="s">
        <v>250</v>
      </c>
      <c r="G3437">
        <v>66</v>
      </c>
      <c r="H3437">
        <v>69</v>
      </c>
      <c r="I3437">
        <v>63</v>
      </c>
      <c r="J3437" t="s">
        <v>89</v>
      </c>
      <c r="K3437" t="s">
        <v>119</v>
      </c>
      <c r="L3437" t="s">
        <v>44</v>
      </c>
      <c r="M3437" t="s">
        <v>494</v>
      </c>
      <c r="N3437" t="s">
        <v>613</v>
      </c>
      <c r="O3437" t="s">
        <v>494</v>
      </c>
      <c r="P3437" t="s">
        <v>104</v>
      </c>
      <c r="Q3437">
        <v>212</v>
      </c>
      <c r="R3437" t="s">
        <v>584</v>
      </c>
      <c r="S3437" t="s">
        <v>2066</v>
      </c>
      <c r="T3437" t="s">
        <v>26</v>
      </c>
    </row>
    <row r="3438" spans="1:20" x14ac:dyDescent="0.3">
      <c r="A3438" t="s">
        <v>20</v>
      </c>
      <c r="B3438" s="1">
        <v>43653</v>
      </c>
      <c r="C3438">
        <v>13</v>
      </c>
      <c r="D3438" t="s">
        <v>247</v>
      </c>
      <c r="E3438" t="s">
        <v>205</v>
      </c>
      <c r="F3438" t="s">
        <v>229</v>
      </c>
      <c r="G3438">
        <v>69</v>
      </c>
      <c r="H3438">
        <v>78</v>
      </c>
      <c r="I3438">
        <v>68</v>
      </c>
      <c r="J3438" t="s">
        <v>81</v>
      </c>
      <c r="K3438" t="s">
        <v>63</v>
      </c>
      <c r="L3438" t="s">
        <v>89</v>
      </c>
      <c r="M3438" t="s">
        <v>493</v>
      </c>
      <c r="N3438" t="s">
        <v>613</v>
      </c>
      <c r="O3438" t="s">
        <v>431</v>
      </c>
      <c r="P3438" t="s">
        <v>92</v>
      </c>
      <c r="Q3438">
        <v>202</v>
      </c>
      <c r="R3438" t="s">
        <v>212</v>
      </c>
      <c r="S3438" t="s">
        <v>384</v>
      </c>
      <c r="T3438" t="s">
        <v>26</v>
      </c>
    </row>
    <row r="3439" spans="1:20" x14ac:dyDescent="0.3">
      <c r="A3439" t="s">
        <v>20</v>
      </c>
      <c r="B3439" s="1">
        <v>43653</v>
      </c>
      <c r="C3439">
        <v>12</v>
      </c>
      <c r="D3439" t="s">
        <v>302</v>
      </c>
      <c r="E3439" t="s">
        <v>256</v>
      </c>
      <c r="F3439" t="s">
        <v>333</v>
      </c>
      <c r="G3439">
        <v>77</v>
      </c>
      <c r="H3439">
        <v>86</v>
      </c>
      <c r="I3439">
        <v>75</v>
      </c>
      <c r="J3439" t="s">
        <v>64</v>
      </c>
      <c r="K3439" t="s">
        <v>63</v>
      </c>
      <c r="L3439" t="s">
        <v>81</v>
      </c>
      <c r="M3439" t="s">
        <v>431</v>
      </c>
      <c r="N3439" t="s">
        <v>431</v>
      </c>
      <c r="O3439" t="s">
        <v>407</v>
      </c>
      <c r="P3439" t="s">
        <v>134</v>
      </c>
      <c r="Q3439">
        <v>173</v>
      </c>
      <c r="R3439" t="s">
        <v>354</v>
      </c>
      <c r="S3439" t="s">
        <v>2067</v>
      </c>
      <c r="T3439" t="s">
        <v>26</v>
      </c>
    </row>
    <row r="3440" spans="1:20" x14ac:dyDescent="0.3">
      <c r="A3440" t="s">
        <v>20</v>
      </c>
      <c r="B3440" s="1">
        <v>43653</v>
      </c>
      <c r="C3440">
        <v>11</v>
      </c>
      <c r="D3440" t="s">
        <v>333</v>
      </c>
      <c r="E3440" t="s">
        <v>333</v>
      </c>
      <c r="F3440" t="s">
        <v>87</v>
      </c>
      <c r="G3440">
        <v>86</v>
      </c>
      <c r="H3440">
        <v>93</v>
      </c>
      <c r="I3440">
        <v>86</v>
      </c>
      <c r="J3440" t="s">
        <v>73</v>
      </c>
      <c r="K3440" t="s">
        <v>63</v>
      </c>
      <c r="L3440" t="s">
        <v>89</v>
      </c>
      <c r="M3440" t="s">
        <v>407</v>
      </c>
      <c r="N3440" t="s">
        <v>407</v>
      </c>
      <c r="O3440" t="s">
        <v>283</v>
      </c>
      <c r="P3440" t="s">
        <v>268</v>
      </c>
      <c r="Q3440">
        <v>158</v>
      </c>
      <c r="R3440" t="s">
        <v>54</v>
      </c>
      <c r="S3440" t="s">
        <v>2068</v>
      </c>
      <c r="T3440" t="s">
        <v>26</v>
      </c>
    </row>
    <row r="3441" spans="1:20" x14ac:dyDescent="0.3">
      <c r="A3441" t="s">
        <v>20</v>
      </c>
      <c r="B3441" s="1">
        <v>43653</v>
      </c>
      <c r="C3441">
        <v>10</v>
      </c>
      <c r="D3441" t="s">
        <v>87</v>
      </c>
      <c r="E3441" t="s">
        <v>87</v>
      </c>
      <c r="F3441" t="s">
        <v>80</v>
      </c>
      <c r="G3441">
        <v>93</v>
      </c>
      <c r="H3441">
        <v>93</v>
      </c>
      <c r="I3441">
        <v>93</v>
      </c>
      <c r="J3441" t="s">
        <v>89</v>
      </c>
      <c r="K3441" t="s">
        <v>89</v>
      </c>
      <c r="L3441" t="s">
        <v>36</v>
      </c>
      <c r="M3441" t="s">
        <v>283</v>
      </c>
      <c r="N3441" t="s">
        <v>386</v>
      </c>
      <c r="O3441" t="s">
        <v>283</v>
      </c>
      <c r="P3441" t="s">
        <v>105</v>
      </c>
      <c r="Q3441">
        <v>134</v>
      </c>
      <c r="R3441" t="s">
        <v>183</v>
      </c>
      <c r="S3441" t="s">
        <v>2069</v>
      </c>
      <c r="T3441" t="s">
        <v>26</v>
      </c>
    </row>
    <row r="3442" spans="1:20" x14ac:dyDescent="0.3">
      <c r="A3442" t="s">
        <v>20</v>
      </c>
      <c r="B3442" s="1">
        <v>43653</v>
      </c>
      <c r="C3442">
        <v>9</v>
      </c>
      <c r="D3442" t="s">
        <v>63</v>
      </c>
      <c r="E3442" t="s">
        <v>22</v>
      </c>
      <c r="F3442" t="s">
        <v>63</v>
      </c>
      <c r="G3442">
        <v>93</v>
      </c>
      <c r="H3442">
        <v>93</v>
      </c>
      <c r="I3442">
        <v>93</v>
      </c>
      <c r="J3442" t="s">
        <v>89</v>
      </c>
      <c r="K3442" t="s">
        <v>100</v>
      </c>
      <c r="L3442" t="s">
        <v>49</v>
      </c>
      <c r="M3442" t="s">
        <v>357</v>
      </c>
      <c r="N3442" t="s">
        <v>357</v>
      </c>
      <c r="O3442" t="s">
        <v>282</v>
      </c>
      <c r="P3442" t="s">
        <v>133</v>
      </c>
      <c r="Q3442">
        <v>143</v>
      </c>
      <c r="R3442" t="s">
        <v>134</v>
      </c>
      <c r="S3442" t="e" vm="80">
        <f>_FV(-3,"59")</f>
        <v>#VALUE!</v>
      </c>
      <c r="T3442" t="s">
        <v>26</v>
      </c>
    </row>
    <row r="3443" spans="1:20" x14ac:dyDescent="0.3">
      <c r="A3443" t="s">
        <v>20</v>
      </c>
      <c r="B3443" s="1">
        <v>43653</v>
      </c>
      <c r="C3443">
        <v>8</v>
      </c>
      <c r="D3443" t="s">
        <v>22</v>
      </c>
      <c r="E3443" t="s">
        <v>95</v>
      </c>
      <c r="F3443" t="s">
        <v>136</v>
      </c>
      <c r="G3443">
        <v>93</v>
      </c>
      <c r="H3443">
        <v>93</v>
      </c>
      <c r="I3443">
        <v>91</v>
      </c>
      <c r="J3443" t="s">
        <v>100</v>
      </c>
      <c r="K3443" t="s">
        <v>99</v>
      </c>
      <c r="L3443" t="s">
        <v>89</v>
      </c>
      <c r="M3443" t="s">
        <v>282</v>
      </c>
      <c r="N3443" t="s">
        <v>283</v>
      </c>
      <c r="O3443" t="s">
        <v>353</v>
      </c>
      <c r="P3443" t="s">
        <v>133</v>
      </c>
      <c r="Q3443">
        <v>137</v>
      </c>
      <c r="R3443" t="s">
        <v>134</v>
      </c>
      <c r="S3443" t="e" vm="45">
        <f>_FV(-3,"60")</f>
        <v>#VALUE!</v>
      </c>
      <c r="T3443" t="s">
        <v>26</v>
      </c>
    </row>
    <row r="3444" spans="1:20" x14ac:dyDescent="0.3">
      <c r="A3444" t="s">
        <v>20</v>
      </c>
      <c r="B3444" s="1">
        <v>43653</v>
      </c>
      <c r="C3444">
        <v>7</v>
      </c>
      <c r="D3444" t="s">
        <v>95</v>
      </c>
      <c r="E3444" t="s">
        <v>148</v>
      </c>
      <c r="F3444" t="s">
        <v>95</v>
      </c>
      <c r="G3444">
        <v>91</v>
      </c>
      <c r="H3444">
        <v>91</v>
      </c>
      <c r="I3444">
        <v>90</v>
      </c>
      <c r="J3444" t="s">
        <v>99</v>
      </c>
      <c r="K3444" t="s">
        <v>81</v>
      </c>
      <c r="L3444" t="s">
        <v>100</v>
      </c>
      <c r="M3444" t="s">
        <v>353</v>
      </c>
      <c r="N3444" t="s">
        <v>386</v>
      </c>
      <c r="O3444" t="s">
        <v>308</v>
      </c>
      <c r="P3444" t="s">
        <v>174</v>
      </c>
      <c r="Q3444">
        <v>140</v>
      </c>
      <c r="R3444" t="s">
        <v>134</v>
      </c>
      <c r="S3444" t="e" vm="45">
        <f>_FV(-3,"60")</f>
        <v>#VALUE!</v>
      </c>
      <c r="T3444" t="s">
        <v>26</v>
      </c>
    </row>
    <row r="3445" spans="1:20" x14ac:dyDescent="0.3">
      <c r="A3445" t="s">
        <v>20</v>
      </c>
      <c r="B3445" s="1">
        <v>43653</v>
      </c>
      <c r="C3445">
        <v>6</v>
      </c>
      <c r="D3445" t="s">
        <v>148</v>
      </c>
      <c r="E3445" t="s">
        <v>135</v>
      </c>
      <c r="F3445" t="s">
        <v>148</v>
      </c>
      <c r="G3445">
        <v>90</v>
      </c>
      <c r="H3445">
        <v>90</v>
      </c>
      <c r="I3445">
        <v>89</v>
      </c>
      <c r="J3445" t="s">
        <v>28</v>
      </c>
      <c r="K3445" t="s">
        <v>28</v>
      </c>
      <c r="L3445" t="s">
        <v>81</v>
      </c>
      <c r="M3445" t="s">
        <v>386</v>
      </c>
      <c r="N3445" t="s">
        <v>422</v>
      </c>
      <c r="O3445" t="s">
        <v>386</v>
      </c>
      <c r="P3445" t="s">
        <v>70</v>
      </c>
      <c r="Q3445">
        <v>138</v>
      </c>
      <c r="R3445" t="s">
        <v>104</v>
      </c>
      <c r="S3445" t="e" vm="45">
        <f>_FV(-3,"60")</f>
        <v>#VALUE!</v>
      </c>
      <c r="T3445" t="s">
        <v>26</v>
      </c>
    </row>
    <row r="3446" spans="1:20" x14ac:dyDescent="0.3">
      <c r="A3446" t="s">
        <v>20</v>
      </c>
      <c r="B3446" s="1">
        <v>43653</v>
      </c>
      <c r="C3446">
        <v>5</v>
      </c>
      <c r="D3446" t="s">
        <v>135</v>
      </c>
      <c r="E3446" t="s">
        <v>114</v>
      </c>
      <c r="F3446" t="s">
        <v>135</v>
      </c>
      <c r="G3446">
        <v>89</v>
      </c>
      <c r="H3446">
        <v>89</v>
      </c>
      <c r="I3446">
        <v>86</v>
      </c>
      <c r="J3446" t="s">
        <v>28</v>
      </c>
      <c r="K3446" t="s">
        <v>28</v>
      </c>
      <c r="L3446" t="s">
        <v>81</v>
      </c>
      <c r="M3446" t="s">
        <v>422</v>
      </c>
      <c r="N3446" t="s">
        <v>494</v>
      </c>
      <c r="O3446" t="s">
        <v>422</v>
      </c>
      <c r="P3446" t="s">
        <v>70</v>
      </c>
      <c r="Q3446">
        <v>162</v>
      </c>
      <c r="R3446" t="s">
        <v>222</v>
      </c>
      <c r="S3446" t="e" vm="52">
        <f>_FV(-3,"56")</f>
        <v>#VALUE!</v>
      </c>
      <c r="T3446" t="s">
        <v>26</v>
      </c>
    </row>
    <row r="3447" spans="1:20" x14ac:dyDescent="0.3">
      <c r="A3447" t="s">
        <v>20</v>
      </c>
      <c r="B3447" s="1">
        <v>43653</v>
      </c>
      <c r="C3447">
        <v>4</v>
      </c>
      <c r="D3447" t="s">
        <v>114</v>
      </c>
      <c r="E3447" t="s">
        <v>156</v>
      </c>
      <c r="F3447" t="s">
        <v>108</v>
      </c>
      <c r="G3447">
        <v>86</v>
      </c>
      <c r="H3447">
        <v>86</v>
      </c>
      <c r="I3447">
        <v>85</v>
      </c>
      <c r="J3447" t="s">
        <v>28</v>
      </c>
      <c r="K3447" t="s">
        <v>28</v>
      </c>
      <c r="L3447" t="s">
        <v>81</v>
      </c>
      <c r="M3447" t="s">
        <v>494</v>
      </c>
      <c r="N3447" t="s">
        <v>613</v>
      </c>
      <c r="O3447" t="s">
        <v>494</v>
      </c>
      <c r="P3447" t="s">
        <v>268</v>
      </c>
      <c r="Q3447">
        <v>165</v>
      </c>
      <c r="R3447" t="s">
        <v>145</v>
      </c>
      <c r="S3447" t="e" vm="66">
        <f>_FV(-3,"31")</f>
        <v>#VALUE!</v>
      </c>
      <c r="T3447" t="s">
        <v>26</v>
      </c>
    </row>
    <row r="3448" spans="1:20" x14ac:dyDescent="0.3">
      <c r="A3448" t="s">
        <v>20</v>
      </c>
      <c r="B3448" s="1">
        <v>43653</v>
      </c>
      <c r="C3448">
        <v>3</v>
      </c>
      <c r="D3448" t="s">
        <v>272</v>
      </c>
      <c r="E3448" t="s">
        <v>333</v>
      </c>
      <c r="F3448" t="s">
        <v>272</v>
      </c>
      <c r="G3448">
        <v>86</v>
      </c>
      <c r="H3448">
        <v>86</v>
      </c>
      <c r="I3448">
        <v>84</v>
      </c>
      <c r="J3448" t="s">
        <v>28</v>
      </c>
      <c r="K3448" t="s">
        <v>64</v>
      </c>
      <c r="L3448" t="s">
        <v>28</v>
      </c>
      <c r="M3448" t="s">
        <v>613</v>
      </c>
      <c r="N3448" t="s">
        <v>605</v>
      </c>
      <c r="O3448" t="s">
        <v>493</v>
      </c>
      <c r="P3448" t="s">
        <v>268</v>
      </c>
      <c r="Q3448">
        <v>171</v>
      </c>
      <c r="R3448" t="s">
        <v>179</v>
      </c>
      <c r="S3448" t="e" vm="45">
        <f>_FV(-3,"60")</f>
        <v>#VALUE!</v>
      </c>
      <c r="T3448" t="s">
        <v>26</v>
      </c>
    </row>
    <row r="3449" spans="1:20" x14ac:dyDescent="0.3">
      <c r="A3449" t="s">
        <v>20</v>
      </c>
      <c r="B3449" s="1">
        <v>43653</v>
      </c>
      <c r="C3449">
        <v>2</v>
      </c>
      <c r="D3449" t="s">
        <v>333</v>
      </c>
      <c r="E3449" t="s">
        <v>236</v>
      </c>
      <c r="F3449" t="s">
        <v>333</v>
      </c>
      <c r="G3449">
        <v>84</v>
      </c>
      <c r="H3449">
        <v>84</v>
      </c>
      <c r="I3449">
        <v>81</v>
      </c>
      <c r="J3449" t="s">
        <v>64</v>
      </c>
      <c r="K3449" t="s">
        <v>64</v>
      </c>
      <c r="L3449" t="s">
        <v>28</v>
      </c>
      <c r="M3449" t="s">
        <v>493</v>
      </c>
      <c r="N3449" t="s">
        <v>493</v>
      </c>
      <c r="O3449" t="s">
        <v>422</v>
      </c>
      <c r="P3449" t="s">
        <v>124</v>
      </c>
      <c r="Q3449">
        <v>170</v>
      </c>
      <c r="R3449" t="s">
        <v>207</v>
      </c>
      <c r="S3449" t="e" vm="45">
        <f>_FV(-3,"60")</f>
        <v>#VALUE!</v>
      </c>
      <c r="T3449" t="s">
        <v>26</v>
      </c>
    </row>
    <row r="3450" spans="1:20" x14ac:dyDescent="0.3">
      <c r="A3450" t="s">
        <v>20</v>
      </c>
      <c r="B3450" s="1">
        <v>43653</v>
      </c>
      <c r="C3450">
        <v>1</v>
      </c>
      <c r="D3450" t="s">
        <v>236</v>
      </c>
      <c r="E3450" t="s">
        <v>195</v>
      </c>
      <c r="F3450" t="s">
        <v>236</v>
      </c>
      <c r="G3450">
        <v>81</v>
      </c>
      <c r="H3450">
        <v>81</v>
      </c>
      <c r="I3450">
        <v>78</v>
      </c>
      <c r="J3450" t="s">
        <v>28</v>
      </c>
      <c r="K3450" t="s">
        <v>64</v>
      </c>
      <c r="L3450" t="s">
        <v>81</v>
      </c>
      <c r="M3450" t="s">
        <v>422</v>
      </c>
      <c r="N3450" t="s">
        <v>422</v>
      </c>
      <c r="O3450" t="s">
        <v>283</v>
      </c>
      <c r="P3450" t="s">
        <v>101</v>
      </c>
      <c r="Q3450">
        <v>172</v>
      </c>
      <c r="R3450" t="s">
        <v>280</v>
      </c>
      <c r="S3450" t="e" vm="52">
        <f>_FV(-3,"56")</f>
        <v>#VALUE!</v>
      </c>
      <c r="T3450" t="s">
        <v>26</v>
      </c>
    </row>
    <row r="3451" spans="1:20" x14ac:dyDescent="0.3">
      <c r="A3451" t="s">
        <v>20</v>
      </c>
      <c r="B3451" s="1">
        <v>43653</v>
      </c>
      <c r="C3451">
        <v>0</v>
      </c>
      <c r="D3451" t="s">
        <v>228</v>
      </c>
      <c r="E3451" t="s">
        <v>196</v>
      </c>
      <c r="F3451" t="s">
        <v>321</v>
      </c>
      <c r="G3451">
        <v>79</v>
      </c>
      <c r="H3451">
        <v>79</v>
      </c>
      <c r="I3451">
        <v>76</v>
      </c>
      <c r="J3451" t="s">
        <v>64</v>
      </c>
      <c r="K3451" t="s">
        <v>64</v>
      </c>
      <c r="L3451" t="s">
        <v>28</v>
      </c>
      <c r="M3451" t="s">
        <v>283</v>
      </c>
      <c r="N3451" t="s">
        <v>283</v>
      </c>
      <c r="O3451" t="s">
        <v>306</v>
      </c>
      <c r="P3451" t="s">
        <v>128</v>
      </c>
      <c r="Q3451">
        <v>176</v>
      </c>
      <c r="R3451" t="s">
        <v>287</v>
      </c>
      <c r="S3451" t="e" vm="80">
        <f>_FV(-3,"59")</f>
        <v>#VALUE!</v>
      </c>
      <c r="T3451" t="s">
        <v>26</v>
      </c>
    </row>
    <row r="3452" spans="1:20" x14ac:dyDescent="0.3">
      <c r="A3452" t="s">
        <v>20</v>
      </c>
      <c r="B3452" s="1">
        <v>43654</v>
      </c>
      <c r="C3452">
        <v>23</v>
      </c>
      <c r="D3452" t="s">
        <v>275</v>
      </c>
      <c r="E3452" t="s">
        <v>27</v>
      </c>
      <c r="F3452" t="s">
        <v>385</v>
      </c>
      <c r="G3452">
        <v>73</v>
      </c>
      <c r="H3452">
        <v>73</v>
      </c>
      <c r="I3452">
        <v>63</v>
      </c>
      <c r="J3452" t="s">
        <v>81</v>
      </c>
      <c r="K3452" t="s">
        <v>64</v>
      </c>
      <c r="L3452" t="s">
        <v>37</v>
      </c>
      <c r="M3452" t="s">
        <v>273</v>
      </c>
      <c r="N3452" t="s">
        <v>273</v>
      </c>
      <c r="O3452" t="s">
        <v>245</v>
      </c>
      <c r="P3452" t="s">
        <v>173</v>
      </c>
      <c r="Q3452">
        <v>231</v>
      </c>
      <c r="R3452" t="s">
        <v>143</v>
      </c>
      <c r="S3452" t="e" vm="45">
        <f>_FV(-3,"60")</f>
        <v>#VALUE!</v>
      </c>
      <c r="T3452" t="s">
        <v>26</v>
      </c>
    </row>
    <row r="3453" spans="1:20" x14ac:dyDescent="0.3">
      <c r="A3453" t="s">
        <v>20</v>
      </c>
      <c r="B3453" s="1">
        <v>43654</v>
      </c>
      <c r="C3453">
        <v>22</v>
      </c>
      <c r="D3453" t="s">
        <v>250</v>
      </c>
      <c r="E3453" t="s">
        <v>208</v>
      </c>
      <c r="F3453" t="s">
        <v>250</v>
      </c>
      <c r="G3453">
        <v>63</v>
      </c>
      <c r="H3453">
        <v>66</v>
      </c>
      <c r="I3453">
        <v>61</v>
      </c>
      <c r="J3453" t="s">
        <v>37</v>
      </c>
      <c r="K3453" t="s">
        <v>35</v>
      </c>
      <c r="L3453" t="s">
        <v>388</v>
      </c>
      <c r="M3453" t="s">
        <v>245</v>
      </c>
      <c r="N3453" t="s">
        <v>245</v>
      </c>
      <c r="O3453" t="s">
        <v>193</v>
      </c>
      <c r="P3453" t="s">
        <v>112</v>
      </c>
      <c r="Q3453">
        <v>211</v>
      </c>
      <c r="R3453" t="s">
        <v>262</v>
      </c>
      <c r="S3453" t="s">
        <v>2070</v>
      </c>
      <c r="T3453" t="s">
        <v>26</v>
      </c>
    </row>
    <row r="3454" spans="1:20" x14ac:dyDescent="0.3">
      <c r="A3454" t="s">
        <v>20</v>
      </c>
      <c r="B3454" s="1">
        <v>43654</v>
      </c>
      <c r="C3454">
        <v>21</v>
      </c>
      <c r="D3454" t="s">
        <v>208</v>
      </c>
      <c r="E3454" t="s">
        <v>34</v>
      </c>
      <c r="F3454" t="s">
        <v>208</v>
      </c>
      <c r="G3454">
        <v>61</v>
      </c>
      <c r="H3454">
        <v>64</v>
      </c>
      <c r="I3454">
        <v>53</v>
      </c>
      <c r="J3454" t="s">
        <v>37</v>
      </c>
      <c r="K3454" t="s">
        <v>345</v>
      </c>
      <c r="L3454" t="s">
        <v>572</v>
      </c>
      <c r="M3454" t="s">
        <v>193</v>
      </c>
      <c r="N3454" t="s">
        <v>193</v>
      </c>
      <c r="O3454" t="s">
        <v>122</v>
      </c>
      <c r="P3454" t="s">
        <v>24</v>
      </c>
      <c r="Q3454">
        <v>209</v>
      </c>
      <c r="R3454" t="s">
        <v>230</v>
      </c>
      <c r="S3454" t="s">
        <v>2071</v>
      </c>
      <c r="T3454" t="s">
        <v>26</v>
      </c>
    </row>
    <row r="3455" spans="1:20" x14ac:dyDescent="0.3">
      <c r="A3455" t="s">
        <v>20</v>
      </c>
      <c r="B3455" s="1">
        <v>43654</v>
      </c>
      <c r="C3455">
        <v>20</v>
      </c>
      <c r="D3455" t="s">
        <v>34</v>
      </c>
      <c r="E3455" t="s">
        <v>32</v>
      </c>
      <c r="F3455" t="s">
        <v>34</v>
      </c>
      <c r="G3455">
        <v>52</v>
      </c>
      <c r="H3455">
        <v>54</v>
      </c>
      <c r="I3455">
        <v>50</v>
      </c>
      <c r="J3455" t="s">
        <v>573</v>
      </c>
      <c r="K3455" t="s">
        <v>389</v>
      </c>
      <c r="L3455" t="s">
        <v>600</v>
      </c>
      <c r="M3455" t="s">
        <v>122</v>
      </c>
      <c r="N3455" t="s">
        <v>328</v>
      </c>
      <c r="O3455" t="s">
        <v>122</v>
      </c>
      <c r="P3455" t="s">
        <v>24</v>
      </c>
      <c r="Q3455">
        <v>226</v>
      </c>
      <c r="R3455" t="s">
        <v>262</v>
      </c>
      <c r="S3455" t="s">
        <v>2072</v>
      </c>
      <c r="T3455" t="s">
        <v>26</v>
      </c>
    </row>
    <row r="3456" spans="1:20" x14ac:dyDescent="0.3">
      <c r="A3456" t="s">
        <v>20</v>
      </c>
      <c r="B3456" s="1">
        <v>43654</v>
      </c>
      <c r="C3456">
        <v>19</v>
      </c>
      <c r="D3456" t="s">
        <v>34</v>
      </c>
      <c r="E3456" t="s">
        <v>32</v>
      </c>
      <c r="F3456" t="s">
        <v>220</v>
      </c>
      <c r="G3456">
        <v>54</v>
      </c>
      <c r="H3456">
        <v>59</v>
      </c>
      <c r="I3456">
        <v>53</v>
      </c>
      <c r="J3456" t="s">
        <v>588</v>
      </c>
      <c r="K3456" t="s">
        <v>44</v>
      </c>
      <c r="L3456" t="s">
        <v>588</v>
      </c>
      <c r="M3456" t="s">
        <v>141</v>
      </c>
      <c r="N3456" t="s">
        <v>91</v>
      </c>
      <c r="O3456" t="s">
        <v>122</v>
      </c>
      <c r="P3456" t="s">
        <v>92</v>
      </c>
      <c r="Q3456">
        <v>198</v>
      </c>
      <c r="R3456" t="s">
        <v>262</v>
      </c>
      <c r="S3456" t="s">
        <v>1628</v>
      </c>
      <c r="T3456" t="s">
        <v>26</v>
      </c>
    </row>
    <row r="3457" spans="1:20" x14ac:dyDescent="0.3">
      <c r="A3457" t="s">
        <v>20</v>
      </c>
      <c r="B3457" s="1">
        <v>43654</v>
      </c>
      <c r="C3457">
        <v>18</v>
      </c>
      <c r="D3457" t="s">
        <v>370</v>
      </c>
      <c r="E3457" t="s">
        <v>1360</v>
      </c>
      <c r="F3457" t="s">
        <v>317</v>
      </c>
      <c r="G3457">
        <v>55</v>
      </c>
      <c r="H3457">
        <v>60</v>
      </c>
      <c r="I3457">
        <v>55</v>
      </c>
      <c r="J3457" t="s">
        <v>292</v>
      </c>
      <c r="K3457" t="s">
        <v>89</v>
      </c>
      <c r="L3457" t="s">
        <v>388</v>
      </c>
      <c r="M3457" t="s">
        <v>91</v>
      </c>
      <c r="N3457" t="s">
        <v>276</v>
      </c>
      <c r="O3457" t="s">
        <v>91</v>
      </c>
      <c r="P3457" t="s">
        <v>112</v>
      </c>
      <c r="Q3457">
        <v>196</v>
      </c>
      <c r="R3457" t="s">
        <v>160</v>
      </c>
      <c r="S3457" t="s">
        <v>2073</v>
      </c>
      <c r="T3457" t="s">
        <v>26</v>
      </c>
    </row>
    <row r="3458" spans="1:20" x14ac:dyDescent="0.3">
      <c r="A3458" t="s">
        <v>20</v>
      </c>
      <c r="B3458" s="1">
        <v>43654</v>
      </c>
      <c r="C3458">
        <v>17</v>
      </c>
      <c r="D3458" t="s">
        <v>291</v>
      </c>
      <c r="E3458" t="s">
        <v>370</v>
      </c>
      <c r="F3458" t="s">
        <v>220</v>
      </c>
      <c r="G3458">
        <v>58</v>
      </c>
      <c r="H3458">
        <v>61</v>
      </c>
      <c r="I3458">
        <v>57</v>
      </c>
      <c r="J3458" t="s">
        <v>377</v>
      </c>
      <c r="K3458" t="s">
        <v>49</v>
      </c>
      <c r="L3458" t="s">
        <v>37</v>
      </c>
      <c r="M3458" t="s">
        <v>276</v>
      </c>
      <c r="N3458" t="s">
        <v>386</v>
      </c>
      <c r="O3458" t="s">
        <v>276</v>
      </c>
      <c r="P3458" t="s">
        <v>101</v>
      </c>
      <c r="Q3458">
        <v>230</v>
      </c>
      <c r="R3458" t="s">
        <v>143</v>
      </c>
      <c r="S3458" t="s">
        <v>2050</v>
      </c>
      <c r="T3458" t="s">
        <v>26</v>
      </c>
    </row>
    <row r="3459" spans="1:20" x14ac:dyDescent="0.3">
      <c r="A3459" t="s">
        <v>20</v>
      </c>
      <c r="B3459" s="1">
        <v>43654</v>
      </c>
      <c r="C3459">
        <v>16</v>
      </c>
      <c r="D3459" t="s">
        <v>214</v>
      </c>
      <c r="E3459" t="s">
        <v>297</v>
      </c>
      <c r="F3459" t="s">
        <v>264</v>
      </c>
      <c r="G3459">
        <v>57</v>
      </c>
      <c r="H3459">
        <v>64</v>
      </c>
      <c r="I3459">
        <v>57</v>
      </c>
      <c r="J3459" t="s">
        <v>37</v>
      </c>
      <c r="K3459" t="s">
        <v>99</v>
      </c>
      <c r="L3459" t="s">
        <v>388</v>
      </c>
      <c r="M3459" t="s">
        <v>386</v>
      </c>
      <c r="N3459" t="s">
        <v>450</v>
      </c>
      <c r="O3459" t="s">
        <v>386</v>
      </c>
      <c r="P3459" t="s">
        <v>183</v>
      </c>
      <c r="Q3459">
        <v>206</v>
      </c>
      <c r="R3459" t="s">
        <v>294</v>
      </c>
      <c r="S3459" t="s">
        <v>2074</v>
      </c>
      <c r="T3459" t="s">
        <v>26</v>
      </c>
    </row>
    <row r="3460" spans="1:20" x14ac:dyDescent="0.3">
      <c r="A3460" t="s">
        <v>20</v>
      </c>
      <c r="B3460" s="1">
        <v>43654</v>
      </c>
      <c r="C3460">
        <v>15</v>
      </c>
      <c r="D3460" t="s">
        <v>220</v>
      </c>
      <c r="E3460" t="s">
        <v>47</v>
      </c>
      <c r="F3460" t="s">
        <v>247</v>
      </c>
      <c r="G3460">
        <v>62</v>
      </c>
      <c r="H3460">
        <v>66</v>
      </c>
      <c r="I3460">
        <v>59</v>
      </c>
      <c r="J3460" t="s">
        <v>345</v>
      </c>
      <c r="K3460" t="s">
        <v>119</v>
      </c>
      <c r="L3460" t="s">
        <v>373</v>
      </c>
      <c r="M3460" t="s">
        <v>450</v>
      </c>
      <c r="N3460" t="s">
        <v>493</v>
      </c>
      <c r="O3460" t="s">
        <v>450</v>
      </c>
      <c r="P3460" t="s">
        <v>104</v>
      </c>
      <c r="Q3460">
        <v>204</v>
      </c>
      <c r="R3460" t="s">
        <v>225</v>
      </c>
      <c r="S3460" t="s">
        <v>2075</v>
      </c>
      <c r="T3460" t="s">
        <v>26</v>
      </c>
    </row>
    <row r="3461" spans="1:20" x14ac:dyDescent="0.3">
      <c r="A3461" t="s">
        <v>20</v>
      </c>
      <c r="B3461" s="1">
        <v>43654</v>
      </c>
      <c r="C3461">
        <v>14</v>
      </c>
      <c r="D3461" t="s">
        <v>342</v>
      </c>
      <c r="E3461" t="s">
        <v>335</v>
      </c>
      <c r="F3461" t="s">
        <v>215</v>
      </c>
      <c r="G3461">
        <v>63</v>
      </c>
      <c r="H3461">
        <v>69</v>
      </c>
      <c r="I3461">
        <v>61</v>
      </c>
      <c r="J3461" t="s">
        <v>35</v>
      </c>
      <c r="K3461" t="s">
        <v>64</v>
      </c>
      <c r="L3461" t="s">
        <v>373</v>
      </c>
      <c r="M3461" t="s">
        <v>493</v>
      </c>
      <c r="N3461" t="s">
        <v>595</v>
      </c>
      <c r="O3461" t="s">
        <v>494</v>
      </c>
      <c r="P3461" t="s">
        <v>101</v>
      </c>
      <c r="Q3461">
        <v>231</v>
      </c>
      <c r="R3461" t="s">
        <v>248</v>
      </c>
      <c r="S3461" t="s">
        <v>2076</v>
      </c>
      <c r="T3461" t="s">
        <v>26</v>
      </c>
    </row>
    <row r="3462" spans="1:20" x14ac:dyDescent="0.3">
      <c r="A3462" t="s">
        <v>20</v>
      </c>
      <c r="B3462" s="1">
        <v>43654</v>
      </c>
      <c r="C3462">
        <v>13</v>
      </c>
      <c r="D3462" t="s">
        <v>243</v>
      </c>
      <c r="E3462" t="s">
        <v>205</v>
      </c>
      <c r="F3462" t="s">
        <v>310</v>
      </c>
      <c r="G3462">
        <v>68</v>
      </c>
      <c r="H3462">
        <v>83</v>
      </c>
      <c r="I3462">
        <v>66</v>
      </c>
      <c r="J3462" t="s">
        <v>99</v>
      </c>
      <c r="K3462" t="s">
        <v>22</v>
      </c>
      <c r="L3462" t="s">
        <v>345</v>
      </c>
      <c r="M3462" t="s">
        <v>595</v>
      </c>
      <c r="N3462" t="s">
        <v>589</v>
      </c>
      <c r="O3462" t="s">
        <v>595</v>
      </c>
      <c r="P3462" t="s">
        <v>86</v>
      </c>
      <c r="Q3462">
        <v>202</v>
      </c>
      <c r="R3462" t="s">
        <v>280</v>
      </c>
      <c r="S3462" t="s">
        <v>2077</v>
      </c>
      <c r="T3462" t="s">
        <v>26</v>
      </c>
    </row>
    <row r="3463" spans="1:20" x14ac:dyDescent="0.3">
      <c r="A3463" t="s">
        <v>20</v>
      </c>
      <c r="B3463" s="1">
        <v>43654</v>
      </c>
      <c r="C3463">
        <v>12</v>
      </c>
      <c r="D3463" t="s">
        <v>310</v>
      </c>
      <c r="E3463" t="s">
        <v>229</v>
      </c>
      <c r="F3463" t="s">
        <v>157</v>
      </c>
      <c r="G3463">
        <v>82</v>
      </c>
      <c r="H3463">
        <v>87</v>
      </c>
      <c r="I3463">
        <v>78</v>
      </c>
      <c r="J3463" t="s">
        <v>65</v>
      </c>
      <c r="K3463" t="s">
        <v>87</v>
      </c>
      <c r="L3463" t="s">
        <v>100</v>
      </c>
      <c r="M3463" t="s">
        <v>595</v>
      </c>
      <c r="N3463" t="s">
        <v>595</v>
      </c>
      <c r="O3463" t="s">
        <v>431</v>
      </c>
      <c r="P3463" t="s">
        <v>70</v>
      </c>
      <c r="Q3463">
        <v>123</v>
      </c>
      <c r="R3463" t="s">
        <v>134</v>
      </c>
      <c r="S3463" t="s">
        <v>2078</v>
      </c>
      <c r="T3463" t="s">
        <v>26</v>
      </c>
    </row>
    <row r="3464" spans="1:20" x14ac:dyDescent="0.3">
      <c r="A3464" t="s">
        <v>20</v>
      </c>
      <c r="B3464" s="1">
        <v>43654</v>
      </c>
      <c r="C3464">
        <v>11</v>
      </c>
      <c r="D3464" t="s">
        <v>157</v>
      </c>
      <c r="E3464" t="s">
        <v>157</v>
      </c>
      <c r="F3464" t="s">
        <v>109</v>
      </c>
      <c r="G3464">
        <v>87</v>
      </c>
      <c r="H3464">
        <v>94</v>
      </c>
      <c r="I3464">
        <v>86</v>
      </c>
      <c r="J3464" t="s">
        <v>73</v>
      </c>
      <c r="K3464" t="s">
        <v>109</v>
      </c>
      <c r="L3464" t="s">
        <v>36</v>
      </c>
      <c r="M3464" t="s">
        <v>431</v>
      </c>
      <c r="N3464" t="s">
        <v>431</v>
      </c>
      <c r="O3464" t="s">
        <v>363</v>
      </c>
      <c r="P3464" t="s">
        <v>76</v>
      </c>
      <c r="Q3464">
        <v>356</v>
      </c>
      <c r="R3464" t="s">
        <v>105</v>
      </c>
      <c r="S3464" t="s">
        <v>2079</v>
      </c>
      <c r="T3464" t="s">
        <v>26</v>
      </c>
    </row>
    <row r="3465" spans="1:20" x14ac:dyDescent="0.3">
      <c r="A3465" t="s">
        <v>20</v>
      </c>
      <c r="B3465" s="1">
        <v>43654</v>
      </c>
      <c r="C3465">
        <v>10</v>
      </c>
      <c r="D3465" t="s">
        <v>109</v>
      </c>
      <c r="E3465" t="s">
        <v>109</v>
      </c>
      <c r="F3465" t="s">
        <v>64</v>
      </c>
      <c r="G3465">
        <v>94</v>
      </c>
      <c r="H3465">
        <v>94</v>
      </c>
      <c r="I3465">
        <v>93</v>
      </c>
      <c r="J3465" t="s">
        <v>36</v>
      </c>
      <c r="K3465" t="s">
        <v>36</v>
      </c>
      <c r="L3465" t="s">
        <v>216</v>
      </c>
      <c r="M3465" t="s">
        <v>363</v>
      </c>
      <c r="N3465" t="s">
        <v>363</v>
      </c>
      <c r="O3465" t="s">
        <v>283</v>
      </c>
      <c r="P3465" t="s">
        <v>473</v>
      </c>
      <c r="Q3465">
        <v>10</v>
      </c>
      <c r="R3465" t="s">
        <v>268</v>
      </c>
      <c r="S3465" t="s">
        <v>2080</v>
      </c>
      <c r="T3465" t="s">
        <v>26</v>
      </c>
    </row>
    <row r="3466" spans="1:20" x14ac:dyDescent="0.3">
      <c r="A3466" t="s">
        <v>20</v>
      </c>
      <c r="B3466" s="1">
        <v>43654</v>
      </c>
      <c r="C3466">
        <v>9</v>
      </c>
      <c r="D3466" t="s">
        <v>64</v>
      </c>
      <c r="E3466" t="s">
        <v>80</v>
      </c>
      <c r="F3466" t="s">
        <v>64</v>
      </c>
      <c r="G3466">
        <v>93</v>
      </c>
      <c r="H3466">
        <v>93</v>
      </c>
      <c r="I3466">
        <v>92</v>
      </c>
      <c r="J3466" t="s">
        <v>35</v>
      </c>
      <c r="K3466" t="s">
        <v>163</v>
      </c>
      <c r="L3466" t="s">
        <v>35</v>
      </c>
      <c r="M3466" t="s">
        <v>283</v>
      </c>
      <c r="N3466" t="s">
        <v>283</v>
      </c>
      <c r="O3466" t="s">
        <v>308</v>
      </c>
      <c r="P3466" t="s">
        <v>473</v>
      </c>
      <c r="Q3466">
        <v>73</v>
      </c>
      <c r="R3466" t="s">
        <v>83</v>
      </c>
      <c r="S3466" t="e" vm="80">
        <f>_FV(-3,"59")</f>
        <v>#VALUE!</v>
      </c>
      <c r="T3466" t="s">
        <v>26</v>
      </c>
    </row>
    <row r="3467" spans="1:20" x14ac:dyDescent="0.3">
      <c r="A3467" t="s">
        <v>20</v>
      </c>
      <c r="B3467" s="1">
        <v>43654</v>
      </c>
      <c r="C3467">
        <v>8</v>
      </c>
      <c r="D3467" t="s">
        <v>80</v>
      </c>
      <c r="E3467" t="s">
        <v>136</v>
      </c>
      <c r="F3467" t="s">
        <v>80</v>
      </c>
      <c r="G3467">
        <v>92</v>
      </c>
      <c r="H3467">
        <v>92</v>
      </c>
      <c r="I3467">
        <v>90</v>
      </c>
      <c r="J3467" t="s">
        <v>163</v>
      </c>
      <c r="K3467" t="s">
        <v>36</v>
      </c>
      <c r="L3467" t="s">
        <v>35</v>
      </c>
      <c r="M3467" t="s">
        <v>308</v>
      </c>
      <c r="N3467" t="s">
        <v>386</v>
      </c>
      <c r="O3467" t="s">
        <v>273</v>
      </c>
      <c r="P3467" t="s">
        <v>174</v>
      </c>
      <c r="Q3467">
        <v>126</v>
      </c>
      <c r="R3467" t="s">
        <v>77</v>
      </c>
      <c r="S3467" t="e" vm="45">
        <f>_FV(-3,"60")</f>
        <v>#VALUE!</v>
      </c>
      <c r="T3467" t="s">
        <v>26</v>
      </c>
    </row>
    <row r="3468" spans="1:20" x14ac:dyDescent="0.3">
      <c r="A3468" t="s">
        <v>20</v>
      </c>
      <c r="B3468" s="1">
        <v>43654</v>
      </c>
      <c r="C3468">
        <v>7</v>
      </c>
      <c r="D3468" t="s">
        <v>87</v>
      </c>
      <c r="E3468" t="s">
        <v>88</v>
      </c>
      <c r="F3468" t="s">
        <v>87</v>
      </c>
      <c r="G3468">
        <v>90</v>
      </c>
      <c r="H3468">
        <v>90</v>
      </c>
      <c r="I3468">
        <v>86</v>
      </c>
      <c r="J3468" t="s">
        <v>44</v>
      </c>
      <c r="K3468" t="s">
        <v>361</v>
      </c>
      <c r="L3468" t="s">
        <v>35</v>
      </c>
      <c r="M3468" t="s">
        <v>386</v>
      </c>
      <c r="N3468" t="s">
        <v>422</v>
      </c>
      <c r="O3468" t="s">
        <v>386</v>
      </c>
      <c r="P3468" t="s">
        <v>76</v>
      </c>
      <c r="Q3468">
        <v>127</v>
      </c>
      <c r="R3468" t="s">
        <v>176</v>
      </c>
      <c r="S3468" t="e" vm="45">
        <f>_FV(-3,"60")</f>
        <v>#VALUE!</v>
      </c>
      <c r="T3468" t="s">
        <v>26</v>
      </c>
    </row>
    <row r="3469" spans="1:20" x14ac:dyDescent="0.3">
      <c r="A3469" t="s">
        <v>20</v>
      </c>
      <c r="B3469" s="1">
        <v>43654</v>
      </c>
      <c r="C3469">
        <v>6</v>
      </c>
      <c r="D3469" t="s">
        <v>88</v>
      </c>
      <c r="E3469" t="s">
        <v>135</v>
      </c>
      <c r="F3469" t="s">
        <v>95</v>
      </c>
      <c r="G3469">
        <v>86</v>
      </c>
      <c r="H3469">
        <v>86</v>
      </c>
      <c r="I3469">
        <v>82</v>
      </c>
      <c r="J3469" t="s">
        <v>44</v>
      </c>
      <c r="K3469" t="s">
        <v>44</v>
      </c>
      <c r="L3469" t="s">
        <v>377</v>
      </c>
      <c r="M3469" t="s">
        <v>422</v>
      </c>
      <c r="N3469" t="s">
        <v>493</v>
      </c>
      <c r="O3469" t="s">
        <v>422</v>
      </c>
      <c r="P3469" t="s">
        <v>174</v>
      </c>
      <c r="Q3469">
        <v>153</v>
      </c>
      <c r="R3469" t="s">
        <v>183</v>
      </c>
      <c r="S3469" t="e" vm="45">
        <f>_FV(-3,"60")</f>
        <v>#VALUE!</v>
      </c>
      <c r="T3469" t="s">
        <v>26</v>
      </c>
    </row>
    <row r="3470" spans="1:20" x14ac:dyDescent="0.3">
      <c r="A3470" t="s">
        <v>20</v>
      </c>
      <c r="B3470" s="1">
        <v>43654</v>
      </c>
      <c r="C3470">
        <v>5</v>
      </c>
      <c r="D3470" t="s">
        <v>135</v>
      </c>
      <c r="E3470" t="s">
        <v>157</v>
      </c>
      <c r="F3470" t="s">
        <v>135</v>
      </c>
      <c r="G3470">
        <v>82</v>
      </c>
      <c r="H3470">
        <v>82</v>
      </c>
      <c r="I3470">
        <v>78</v>
      </c>
      <c r="J3470" t="s">
        <v>396</v>
      </c>
      <c r="K3470" t="s">
        <v>216</v>
      </c>
      <c r="L3470" t="s">
        <v>377</v>
      </c>
      <c r="M3470" t="s">
        <v>493</v>
      </c>
      <c r="N3470" t="s">
        <v>590</v>
      </c>
      <c r="O3470" t="s">
        <v>493</v>
      </c>
      <c r="P3470" t="s">
        <v>115</v>
      </c>
      <c r="Q3470">
        <v>162</v>
      </c>
      <c r="R3470" t="s">
        <v>147</v>
      </c>
      <c r="S3470" t="e" vm="45">
        <f>_FV(-3,"60")</f>
        <v>#VALUE!</v>
      </c>
      <c r="T3470" t="s">
        <v>26</v>
      </c>
    </row>
    <row r="3471" spans="1:20" x14ac:dyDescent="0.3">
      <c r="A3471" t="s">
        <v>20</v>
      </c>
      <c r="B3471" s="1">
        <v>43654</v>
      </c>
      <c r="C3471">
        <v>4</v>
      </c>
      <c r="D3471" t="s">
        <v>157</v>
      </c>
      <c r="E3471" t="s">
        <v>285</v>
      </c>
      <c r="F3471" t="s">
        <v>157</v>
      </c>
      <c r="G3471">
        <v>78</v>
      </c>
      <c r="H3471">
        <v>79</v>
      </c>
      <c r="I3471">
        <v>72</v>
      </c>
      <c r="J3471" t="s">
        <v>216</v>
      </c>
      <c r="K3471" t="s">
        <v>361</v>
      </c>
      <c r="L3471" t="s">
        <v>396</v>
      </c>
      <c r="M3471" t="s">
        <v>590</v>
      </c>
      <c r="N3471" t="s">
        <v>607</v>
      </c>
      <c r="O3471" t="s">
        <v>590</v>
      </c>
      <c r="P3471" t="s">
        <v>268</v>
      </c>
      <c r="Q3471">
        <v>178</v>
      </c>
      <c r="R3471" t="s">
        <v>403</v>
      </c>
      <c r="S3471" t="e" vm="45">
        <f>_FV(-3,"60")</f>
        <v>#VALUE!</v>
      </c>
      <c r="T3471" t="s">
        <v>26</v>
      </c>
    </row>
    <row r="3472" spans="1:20" x14ac:dyDescent="0.3">
      <c r="A3472" t="s">
        <v>20</v>
      </c>
      <c r="B3472" s="1">
        <v>43654</v>
      </c>
      <c r="C3472">
        <v>3</v>
      </c>
      <c r="D3472" t="s">
        <v>285</v>
      </c>
      <c r="E3472" t="s">
        <v>206</v>
      </c>
      <c r="F3472" t="s">
        <v>321</v>
      </c>
      <c r="G3472">
        <v>73</v>
      </c>
      <c r="H3472">
        <v>75</v>
      </c>
      <c r="I3472">
        <v>69</v>
      </c>
      <c r="J3472" t="s">
        <v>216</v>
      </c>
      <c r="K3472" t="s">
        <v>163</v>
      </c>
      <c r="L3472" t="s">
        <v>224</v>
      </c>
      <c r="M3472" t="s">
        <v>607</v>
      </c>
      <c r="N3472" t="s">
        <v>702</v>
      </c>
      <c r="O3472" t="s">
        <v>451</v>
      </c>
      <c r="P3472" t="s">
        <v>86</v>
      </c>
      <c r="Q3472">
        <v>191</v>
      </c>
      <c r="R3472" t="s">
        <v>287</v>
      </c>
      <c r="S3472" t="e" vm="45">
        <f>_FV(-3,"60")</f>
        <v>#VALUE!</v>
      </c>
      <c r="T3472" t="s">
        <v>26</v>
      </c>
    </row>
    <row r="3473" spans="1:20" x14ac:dyDescent="0.3">
      <c r="A3473" t="s">
        <v>20</v>
      </c>
      <c r="B3473" s="1">
        <v>43654</v>
      </c>
      <c r="C3473">
        <v>2</v>
      </c>
      <c r="D3473" t="s">
        <v>206</v>
      </c>
      <c r="E3473" t="s">
        <v>281</v>
      </c>
      <c r="F3473" t="s">
        <v>202</v>
      </c>
      <c r="G3473">
        <v>69</v>
      </c>
      <c r="H3473">
        <v>71</v>
      </c>
      <c r="I3473">
        <v>67</v>
      </c>
      <c r="J3473" t="s">
        <v>224</v>
      </c>
      <c r="K3473" t="s">
        <v>396</v>
      </c>
      <c r="L3473" t="s">
        <v>37</v>
      </c>
      <c r="M3473" t="s">
        <v>451</v>
      </c>
      <c r="N3473" t="s">
        <v>451</v>
      </c>
      <c r="O3473" t="s">
        <v>595</v>
      </c>
      <c r="P3473" t="s">
        <v>173</v>
      </c>
      <c r="Q3473">
        <v>202</v>
      </c>
      <c r="R3473" t="s">
        <v>198</v>
      </c>
      <c r="S3473" t="e" vm="45">
        <f>_FV(-3,"60")</f>
        <v>#VALUE!</v>
      </c>
      <c r="T3473" t="s">
        <v>26</v>
      </c>
    </row>
    <row r="3474" spans="1:20" x14ac:dyDescent="0.3">
      <c r="A3474" t="s">
        <v>20</v>
      </c>
      <c r="B3474" s="1">
        <v>43654</v>
      </c>
      <c r="C3474">
        <v>1</v>
      </c>
      <c r="D3474" t="s">
        <v>281</v>
      </c>
      <c r="E3474" t="s">
        <v>385</v>
      </c>
      <c r="F3474" t="s">
        <v>185</v>
      </c>
      <c r="G3474">
        <v>67</v>
      </c>
      <c r="H3474">
        <v>67</v>
      </c>
      <c r="I3474">
        <v>63</v>
      </c>
      <c r="J3474" t="s">
        <v>37</v>
      </c>
      <c r="K3474" t="s">
        <v>224</v>
      </c>
      <c r="L3474" t="s">
        <v>588</v>
      </c>
      <c r="M3474" t="s">
        <v>595</v>
      </c>
      <c r="N3474" t="s">
        <v>595</v>
      </c>
      <c r="O3474" t="s">
        <v>494</v>
      </c>
      <c r="P3474" t="s">
        <v>24</v>
      </c>
      <c r="Q3474">
        <v>202</v>
      </c>
      <c r="R3474" t="s">
        <v>230</v>
      </c>
      <c r="S3474" t="e" vm="45">
        <f>_FV(-3,"60")</f>
        <v>#VALUE!</v>
      </c>
      <c r="T3474" t="s">
        <v>26</v>
      </c>
    </row>
    <row r="3475" spans="1:20" x14ac:dyDescent="0.3">
      <c r="A3475" t="s">
        <v>20</v>
      </c>
      <c r="B3475" s="1">
        <v>43654</v>
      </c>
      <c r="C3475">
        <v>0</v>
      </c>
      <c r="D3475" t="s">
        <v>385</v>
      </c>
      <c r="E3475" t="s">
        <v>204</v>
      </c>
      <c r="F3475" t="s">
        <v>186</v>
      </c>
      <c r="G3475">
        <v>67</v>
      </c>
      <c r="H3475">
        <v>73</v>
      </c>
      <c r="I3475">
        <v>67</v>
      </c>
      <c r="J3475" t="s">
        <v>224</v>
      </c>
      <c r="K3475" t="s">
        <v>28</v>
      </c>
      <c r="L3475" t="s">
        <v>224</v>
      </c>
      <c r="M3475" t="s">
        <v>494</v>
      </c>
      <c r="N3475" t="s">
        <v>494</v>
      </c>
      <c r="O3475" t="s">
        <v>282</v>
      </c>
      <c r="P3475" t="s">
        <v>183</v>
      </c>
      <c r="Q3475">
        <v>202</v>
      </c>
      <c r="R3475" t="s">
        <v>198</v>
      </c>
      <c r="S3475" t="e" vm="45">
        <f>_FV(-3,"60")</f>
        <v>#VALUE!</v>
      </c>
      <c r="T3475" t="s">
        <v>26</v>
      </c>
    </row>
    <row r="3476" spans="1:20" x14ac:dyDescent="0.3">
      <c r="A3476" t="s">
        <v>20</v>
      </c>
      <c r="B3476" s="1">
        <v>43655</v>
      </c>
      <c r="C3476">
        <v>18</v>
      </c>
      <c r="D3476" t="s">
        <v>219</v>
      </c>
      <c r="E3476" t="s">
        <v>201</v>
      </c>
      <c r="F3476" t="s">
        <v>256</v>
      </c>
      <c r="G3476">
        <v>72</v>
      </c>
      <c r="H3476">
        <v>74</v>
      </c>
      <c r="I3476">
        <v>62</v>
      </c>
      <c r="J3476" t="s">
        <v>65</v>
      </c>
      <c r="K3476" t="s">
        <v>65</v>
      </c>
      <c r="L3476" t="s">
        <v>373</v>
      </c>
      <c r="M3476" t="s">
        <v>306</v>
      </c>
      <c r="N3476" t="s">
        <v>308</v>
      </c>
      <c r="O3476" t="s">
        <v>306</v>
      </c>
      <c r="P3476" t="s">
        <v>179</v>
      </c>
      <c r="Q3476">
        <v>221</v>
      </c>
      <c r="R3476" t="s">
        <v>580</v>
      </c>
      <c r="S3476" t="s">
        <v>1723</v>
      </c>
      <c r="T3476" t="s">
        <v>26</v>
      </c>
    </row>
    <row r="3477" spans="1:20" x14ac:dyDescent="0.3">
      <c r="A3477" t="s">
        <v>20</v>
      </c>
      <c r="B3477" s="1">
        <v>43655</v>
      </c>
      <c r="C3477">
        <v>16</v>
      </c>
      <c r="D3477" t="s">
        <v>205</v>
      </c>
      <c r="E3477" t="s">
        <v>208</v>
      </c>
      <c r="F3477" t="s">
        <v>156</v>
      </c>
      <c r="G3477">
        <v>62</v>
      </c>
      <c r="H3477">
        <v>78</v>
      </c>
      <c r="I3477">
        <v>61</v>
      </c>
      <c r="J3477" t="s">
        <v>373</v>
      </c>
      <c r="K3477" t="s">
        <v>49</v>
      </c>
      <c r="L3477" t="s">
        <v>389</v>
      </c>
      <c r="M3477" t="s">
        <v>450</v>
      </c>
      <c r="N3477" t="s">
        <v>447</v>
      </c>
      <c r="O3477" t="s">
        <v>450</v>
      </c>
      <c r="P3477" t="s">
        <v>134</v>
      </c>
      <c r="Q3477">
        <v>217</v>
      </c>
      <c r="R3477" t="s">
        <v>280</v>
      </c>
      <c r="S3477" t="s">
        <v>2081</v>
      </c>
      <c r="T3477" t="s">
        <v>26</v>
      </c>
    </row>
    <row r="3478" spans="1:20" x14ac:dyDescent="0.3">
      <c r="A3478" t="s">
        <v>20</v>
      </c>
      <c r="B3478" s="1">
        <v>43655</v>
      </c>
      <c r="C3478">
        <v>4</v>
      </c>
      <c r="D3478" t="s">
        <v>72</v>
      </c>
      <c r="E3478" t="s">
        <v>156</v>
      </c>
      <c r="F3478" t="s">
        <v>72</v>
      </c>
      <c r="G3478">
        <v>84</v>
      </c>
      <c r="H3478">
        <v>84</v>
      </c>
      <c r="I3478">
        <v>83</v>
      </c>
      <c r="J3478" t="s">
        <v>49</v>
      </c>
      <c r="K3478" t="s">
        <v>89</v>
      </c>
      <c r="L3478" t="s">
        <v>49</v>
      </c>
      <c r="M3478" t="s">
        <v>605</v>
      </c>
      <c r="N3478" t="s">
        <v>637</v>
      </c>
      <c r="O3478" t="s">
        <v>605</v>
      </c>
      <c r="P3478" t="s">
        <v>67</v>
      </c>
      <c r="Q3478">
        <v>137</v>
      </c>
      <c r="R3478" t="s">
        <v>128</v>
      </c>
      <c r="S3478" t="e" vm="45">
        <f>_FV(-3,"60")</f>
        <v>#VALUE!</v>
      </c>
      <c r="T3478" t="s">
        <v>26</v>
      </c>
    </row>
    <row r="3479" spans="1:20" x14ac:dyDescent="0.3">
      <c r="A3479" t="s">
        <v>20</v>
      </c>
      <c r="B3479" s="1">
        <v>43655</v>
      </c>
      <c r="C3479">
        <v>10</v>
      </c>
      <c r="D3479" t="s">
        <v>109</v>
      </c>
      <c r="E3479" t="s">
        <v>109</v>
      </c>
      <c r="F3479" t="s">
        <v>119</v>
      </c>
      <c r="G3479">
        <v>93</v>
      </c>
      <c r="H3479">
        <v>93</v>
      </c>
      <c r="I3479">
        <v>93</v>
      </c>
      <c r="J3479" t="s">
        <v>345</v>
      </c>
      <c r="K3479" t="s">
        <v>345</v>
      </c>
      <c r="L3479" t="s">
        <v>44</v>
      </c>
      <c r="M3479" t="s">
        <v>595</v>
      </c>
      <c r="N3479" t="s">
        <v>595</v>
      </c>
      <c r="O3479" t="s">
        <v>431</v>
      </c>
      <c r="P3479" t="s">
        <v>105</v>
      </c>
      <c r="Q3479">
        <v>113</v>
      </c>
      <c r="R3479" t="s">
        <v>86</v>
      </c>
      <c r="S3479" t="s">
        <v>2082</v>
      </c>
      <c r="T3479" t="s">
        <v>26</v>
      </c>
    </row>
    <row r="3480" spans="1:20" x14ac:dyDescent="0.3">
      <c r="A3480" t="s">
        <v>20</v>
      </c>
      <c r="B3480" s="1">
        <v>43655</v>
      </c>
      <c r="C3480">
        <v>7</v>
      </c>
      <c r="D3480" t="s">
        <v>136</v>
      </c>
      <c r="E3480" t="s">
        <v>95</v>
      </c>
      <c r="F3480" t="s">
        <v>87</v>
      </c>
      <c r="G3480">
        <v>91</v>
      </c>
      <c r="H3480">
        <v>92</v>
      </c>
      <c r="I3480">
        <v>89</v>
      </c>
      <c r="J3480" t="s">
        <v>36</v>
      </c>
      <c r="K3480" t="s">
        <v>49</v>
      </c>
      <c r="L3480" t="s">
        <v>345</v>
      </c>
      <c r="M3480" t="s">
        <v>357</v>
      </c>
      <c r="N3480" t="s">
        <v>422</v>
      </c>
      <c r="O3480" t="s">
        <v>357</v>
      </c>
      <c r="P3480" t="s">
        <v>67</v>
      </c>
      <c r="Q3480">
        <v>135</v>
      </c>
      <c r="R3480" t="s">
        <v>77</v>
      </c>
      <c r="S3480" t="e" vm="45">
        <f>_FV(-3,"60")</f>
        <v>#VALUE!</v>
      </c>
      <c r="T3480" t="s">
        <v>26</v>
      </c>
    </row>
    <row r="3481" spans="1:20" x14ac:dyDescent="0.3">
      <c r="A3481" t="s">
        <v>20</v>
      </c>
      <c r="B3481" s="1">
        <v>43655</v>
      </c>
      <c r="C3481">
        <v>5</v>
      </c>
      <c r="D3481" t="s">
        <v>148</v>
      </c>
      <c r="E3481" t="s">
        <v>72</v>
      </c>
      <c r="F3481" t="s">
        <v>148</v>
      </c>
      <c r="G3481">
        <v>87</v>
      </c>
      <c r="H3481">
        <v>87</v>
      </c>
      <c r="I3481">
        <v>84</v>
      </c>
      <c r="J3481" t="s">
        <v>49</v>
      </c>
      <c r="K3481" t="s">
        <v>89</v>
      </c>
      <c r="L3481" t="s">
        <v>345</v>
      </c>
      <c r="M3481" t="s">
        <v>444</v>
      </c>
      <c r="N3481" t="s">
        <v>605</v>
      </c>
      <c r="O3481" t="s">
        <v>444</v>
      </c>
      <c r="P3481" t="s">
        <v>67</v>
      </c>
      <c r="Q3481">
        <v>142</v>
      </c>
      <c r="R3481" t="s">
        <v>176</v>
      </c>
      <c r="S3481" t="e" vm="45">
        <f>_FV(-3,"60")</f>
        <v>#VALUE!</v>
      </c>
      <c r="T3481" t="s">
        <v>26</v>
      </c>
    </row>
    <row r="3482" spans="1:20" x14ac:dyDescent="0.3">
      <c r="A3482" t="s">
        <v>20</v>
      </c>
      <c r="B3482" s="1">
        <v>43655</v>
      </c>
      <c r="C3482">
        <v>19</v>
      </c>
      <c r="D3482" t="s">
        <v>206</v>
      </c>
      <c r="E3482" t="s">
        <v>205</v>
      </c>
      <c r="F3482" t="s">
        <v>302</v>
      </c>
      <c r="G3482">
        <v>72</v>
      </c>
      <c r="H3482">
        <v>73</v>
      </c>
      <c r="I3482">
        <v>68</v>
      </c>
      <c r="J3482" t="s">
        <v>163</v>
      </c>
      <c r="K3482" t="s">
        <v>136</v>
      </c>
      <c r="L3482" t="s">
        <v>373</v>
      </c>
      <c r="M3482" t="s">
        <v>312</v>
      </c>
      <c r="N3482" t="s">
        <v>330</v>
      </c>
      <c r="O3482" t="s">
        <v>311</v>
      </c>
      <c r="P3482" t="s">
        <v>101</v>
      </c>
      <c r="Q3482">
        <v>243</v>
      </c>
      <c r="R3482" t="s">
        <v>580</v>
      </c>
      <c r="S3482" t="s">
        <v>752</v>
      </c>
      <c r="T3482" t="s">
        <v>26</v>
      </c>
    </row>
    <row r="3483" spans="1:20" x14ac:dyDescent="0.3">
      <c r="A3483" t="s">
        <v>20</v>
      </c>
      <c r="B3483" s="1">
        <v>43655</v>
      </c>
      <c r="C3483">
        <v>8</v>
      </c>
      <c r="D3483" t="s">
        <v>109</v>
      </c>
      <c r="E3483" t="s">
        <v>136</v>
      </c>
      <c r="F3483" t="s">
        <v>109</v>
      </c>
      <c r="G3483">
        <v>92</v>
      </c>
      <c r="H3483">
        <v>92</v>
      </c>
      <c r="I3483">
        <v>91</v>
      </c>
      <c r="J3483" t="s">
        <v>163</v>
      </c>
      <c r="K3483" t="s">
        <v>36</v>
      </c>
      <c r="L3483" t="s">
        <v>163</v>
      </c>
      <c r="M3483" t="s">
        <v>407</v>
      </c>
      <c r="N3483" t="s">
        <v>407</v>
      </c>
      <c r="O3483" t="s">
        <v>283</v>
      </c>
      <c r="P3483" t="s">
        <v>70</v>
      </c>
      <c r="Q3483">
        <v>112</v>
      </c>
      <c r="R3483" t="s">
        <v>134</v>
      </c>
      <c r="S3483" t="e" vm="45">
        <f>_FV(-3,"60")</f>
        <v>#VALUE!</v>
      </c>
      <c r="T3483" t="s">
        <v>26</v>
      </c>
    </row>
    <row r="3484" spans="1:20" x14ac:dyDescent="0.3">
      <c r="A3484" t="s">
        <v>20</v>
      </c>
      <c r="B3484" s="1">
        <v>43655</v>
      </c>
      <c r="C3484">
        <v>6</v>
      </c>
      <c r="D3484" t="s">
        <v>95</v>
      </c>
      <c r="E3484" t="s">
        <v>121</v>
      </c>
      <c r="F3484" t="s">
        <v>95</v>
      </c>
      <c r="G3484">
        <v>89</v>
      </c>
      <c r="H3484">
        <v>89</v>
      </c>
      <c r="I3484">
        <v>87</v>
      </c>
      <c r="J3484" t="s">
        <v>36</v>
      </c>
      <c r="K3484" t="s">
        <v>89</v>
      </c>
      <c r="L3484" t="s">
        <v>36</v>
      </c>
      <c r="M3484" t="s">
        <v>422</v>
      </c>
      <c r="N3484" t="s">
        <v>444</v>
      </c>
      <c r="O3484" t="s">
        <v>422</v>
      </c>
      <c r="P3484" t="s">
        <v>76</v>
      </c>
      <c r="Q3484">
        <v>159</v>
      </c>
      <c r="R3484" t="s">
        <v>97</v>
      </c>
      <c r="S3484" t="e" vm="45">
        <f>_FV(-3,"60")</f>
        <v>#VALUE!</v>
      </c>
      <c r="T3484" t="s">
        <v>26</v>
      </c>
    </row>
    <row r="3485" spans="1:20" x14ac:dyDescent="0.3">
      <c r="A3485" t="s">
        <v>20</v>
      </c>
      <c r="B3485" s="1">
        <v>43655</v>
      </c>
      <c r="C3485">
        <v>13</v>
      </c>
      <c r="D3485" t="s">
        <v>27</v>
      </c>
      <c r="E3485" t="s">
        <v>247</v>
      </c>
      <c r="F3485" t="s">
        <v>196</v>
      </c>
      <c r="G3485">
        <v>67</v>
      </c>
      <c r="H3485">
        <v>78</v>
      </c>
      <c r="I3485">
        <v>67</v>
      </c>
      <c r="J3485" t="s">
        <v>163</v>
      </c>
      <c r="K3485" t="s">
        <v>22</v>
      </c>
      <c r="L3485" t="s">
        <v>163</v>
      </c>
      <c r="M3485" t="s">
        <v>702</v>
      </c>
      <c r="N3485" t="s">
        <v>685</v>
      </c>
      <c r="O3485" t="s">
        <v>607</v>
      </c>
      <c r="P3485" t="s">
        <v>147</v>
      </c>
      <c r="Q3485">
        <v>214</v>
      </c>
      <c r="R3485" t="s">
        <v>160</v>
      </c>
      <c r="S3485" t="s">
        <v>2083</v>
      </c>
      <c r="T3485" t="s">
        <v>26</v>
      </c>
    </row>
    <row r="3486" spans="1:20" x14ac:dyDescent="0.3">
      <c r="A3486" t="s">
        <v>20</v>
      </c>
      <c r="B3486" s="1">
        <v>43655</v>
      </c>
      <c r="C3486">
        <v>9</v>
      </c>
      <c r="D3486" t="s">
        <v>65</v>
      </c>
      <c r="E3486" t="s">
        <v>80</v>
      </c>
      <c r="F3486" t="s">
        <v>65</v>
      </c>
      <c r="G3486">
        <v>93</v>
      </c>
      <c r="H3486">
        <v>93</v>
      </c>
      <c r="I3486">
        <v>92</v>
      </c>
      <c r="J3486" t="s">
        <v>361</v>
      </c>
      <c r="K3486" t="s">
        <v>345</v>
      </c>
      <c r="L3486" t="s">
        <v>44</v>
      </c>
      <c r="M3486" t="s">
        <v>494</v>
      </c>
      <c r="N3486" t="s">
        <v>494</v>
      </c>
      <c r="O3486" t="s">
        <v>407</v>
      </c>
      <c r="P3486" t="s">
        <v>133</v>
      </c>
      <c r="Q3486">
        <v>97</v>
      </c>
      <c r="R3486" t="s">
        <v>176</v>
      </c>
      <c r="S3486" t="e" vm="45">
        <f>_FV(-3,"60")</f>
        <v>#VALUE!</v>
      </c>
      <c r="T3486" t="s">
        <v>26</v>
      </c>
    </row>
    <row r="3487" spans="1:20" x14ac:dyDescent="0.3">
      <c r="A3487" t="s">
        <v>20</v>
      </c>
      <c r="B3487" s="1">
        <v>43655</v>
      </c>
      <c r="C3487">
        <v>11</v>
      </c>
      <c r="D3487" t="s">
        <v>72</v>
      </c>
      <c r="E3487" t="s">
        <v>72</v>
      </c>
      <c r="F3487" t="s">
        <v>109</v>
      </c>
      <c r="G3487">
        <v>88</v>
      </c>
      <c r="H3487">
        <v>93</v>
      </c>
      <c r="I3487">
        <v>88</v>
      </c>
      <c r="J3487" t="s">
        <v>119</v>
      </c>
      <c r="K3487" t="s">
        <v>65</v>
      </c>
      <c r="L3487" t="s">
        <v>36</v>
      </c>
      <c r="M3487" t="s">
        <v>447</v>
      </c>
      <c r="N3487" t="s">
        <v>447</v>
      </c>
      <c r="O3487" t="s">
        <v>595</v>
      </c>
      <c r="P3487" t="s">
        <v>115</v>
      </c>
      <c r="Q3487">
        <v>137</v>
      </c>
      <c r="R3487" t="s">
        <v>112</v>
      </c>
      <c r="S3487" t="s">
        <v>2084</v>
      </c>
      <c r="T3487" t="s">
        <v>26</v>
      </c>
    </row>
    <row r="3488" spans="1:20" x14ac:dyDescent="0.3">
      <c r="A3488" t="s">
        <v>20</v>
      </c>
      <c r="B3488" s="1">
        <v>43655</v>
      </c>
      <c r="C3488">
        <v>20</v>
      </c>
      <c r="D3488" t="s">
        <v>281</v>
      </c>
      <c r="E3488" t="s">
        <v>275</v>
      </c>
      <c r="F3488" t="s">
        <v>206</v>
      </c>
      <c r="G3488">
        <v>70</v>
      </c>
      <c r="H3488">
        <v>74</v>
      </c>
      <c r="I3488">
        <v>69</v>
      </c>
      <c r="J3488" t="s">
        <v>44</v>
      </c>
      <c r="K3488" t="s">
        <v>99</v>
      </c>
      <c r="L3488" t="s">
        <v>35</v>
      </c>
      <c r="M3488" t="s">
        <v>312</v>
      </c>
      <c r="N3488" t="s">
        <v>312</v>
      </c>
      <c r="O3488" t="s">
        <v>245</v>
      </c>
      <c r="P3488" t="s">
        <v>124</v>
      </c>
      <c r="Q3488">
        <v>229</v>
      </c>
      <c r="R3488" t="s">
        <v>84</v>
      </c>
      <c r="S3488" t="s">
        <v>2085</v>
      </c>
      <c r="T3488" t="s">
        <v>26</v>
      </c>
    </row>
    <row r="3489" spans="1:20" x14ac:dyDescent="0.3">
      <c r="A3489" t="s">
        <v>20</v>
      </c>
      <c r="B3489" s="1">
        <v>43655</v>
      </c>
      <c r="C3489">
        <v>12</v>
      </c>
      <c r="D3489" t="s">
        <v>185</v>
      </c>
      <c r="E3489" t="s">
        <v>281</v>
      </c>
      <c r="F3489" t="s">
        <v>107</v>
      </c>
      <c r="G3489">
        <v>78</v>
      </c>
      <c r="H3489">
        <v>88</v>
      </c>
      <c r="I3489">
        <v>76</v>
      </c>
      <c r="J3489" t="s">
        <v>80</v>
      </c>
      <c r="K3489" t="s">
        <v>87</v>
      </c>
      <c r="L3489" t="s">
        <v>81</v>
      </c>
      <c r="M3489" t="s">
        <v>607</v>
      </c>
      <c r="N3489" t="s">
        <v>607</v>
      </c>
      <c r="O3489" t="s">
        <v>447</v>
      </c>
      <c r="P3489" t="s">
        <v>115</v>
      </c>
      <c r="Q3489">
        <v>193</v>
      </c>
      <c r="R3489" t="s">
        <v>104</v>
      </c>
      <c r="S3489" t="s">
        <v>2086</v>
      </c>
      <c r="T3489" t="s">
        <v>26</v>
      </c>
    </row>
    <row r="3490" spans="1:20" x14ac:dyDescent="0.3">
      <c r="A3490" t="s">
        <v>20</v>
      </c>
      <c r="B3490" s="1">
        <v>43655</v>
      </c>
      <c r="C3490">
        <v>14</v>
      </c>
      <c r="D3490" t="s">
        <v>48</v>
      </c>
      <c r="E3490" t="s">
        <v>201</v>
      </c>
      <c r="F3490" t="s">
        <v>261</v>
      </c>
      <c r="G3490">
        <v>65</v>
      </c>
      <c r="H3490">
        <v>69</v>
      </c>
      <c r="I3490">
        <v>63</v>
      </c>
      <c r="J3490" t="s">
        <v>345</v>
      </c>
      <c r="K3490" t="s">
        <v>80</v>
      </c>
      <c r="L3490" t="s">
        <v>377</v>
      </c>
      <c r="M3490" t="s">
        <v>451</v>
      </c>
      <c r="N3490" t="s">
        <v>685</v>
      </c>
      <c r="O3490" t="s">
        <v>451</v>
      </c>
      <c r="P3490" t="s">
        <v>24</v>
      </c>
      <c r="Q3490">
        <v>199</v>
      </c>
      <c r="R3490" t="s">
        <v>259</v>
      </c>
      <c r="S3490" t="s">
        <v>2087</v>
      </c>
      <c r="T3490" t="s">
        <v>26</v>
      </c>
    </row>
    <row r="3491" spans="1:20" x14ac:dyDescent="0.3">
      <c r="A3491" t="s">
        <v>20</v>
      </c>
      <c r="B3491" s="1">
        <v>43655</v>
      </c>
      <c r="C3491">
        <v>17</v>
      </c>
      <c r="D3491" t="s">
        <v>27</v>
      </c>
      <c r="E3491" t="s">
        <v>342</v>
      </c>
      <c r="F3491" t="s">
        <v>261</v>
      </c>
      <c r="G3491">
        <v>65</v>
      </c>
      <c r="H3491">
        <v>69</v>
      </c>
      <c r="I3491">
        <v>61</v>
      </c>
      <c r="J3491" t="s">
        <v>216</v>
      </c>
      <c r="K3491" t="s">
        <v>81</v>
      </c>
      <c r="L3491" t="s">
        <v>388</v>
      </c>
      <c r="M3491" t="s">
        <v>308</v>
      </c>
      <c r="N3491" t="s">
        <v>450</v>
      </c>
      <c r="O3491" t="s">
        <v>308</v>
      </c>
      <c r="P3491" t="s">
        <v>92</v>
      </c>
      <c r="Q3491">
        <v>214</v>
      </c>
      <c r="R3491" t="s">
        <v>198</v>
      </c>
      <c r="S3491" t="s">
        <v>2088</v>
      </c>
      <c r="T3491" t="s">
        <v>26</v>
      </c>
    </row>
    <row r="3492" spans="1:20" x14ac:dyDescent="0.3">
      <c r="A3492" t="s">
        <v>20</v>
      </c>
      <c r="B3492" s="1">
        <v>43655</v>
      </c>
      <c r="C3492">
        <v>22</v>
      </c>
      <c r="D3492" t="s">
        <v>285</v>
      </c>
      <c r="E3492" t="s">
        <v>229</v>
      </c>
      <c r="F3492" t="s">
        <v>228</v>
      </c>
      <c r="G3492">
        <v>74</v>
      </c>
      <c r="H3492">
        <v>75</v>
      </c>
      <c r="I3492">
        <v>73</v>
      </c>
      <c r="J3492" t="s">
        <v>44</v>
      </c>
      <c r="K3492" t="s">
        <v>49</v>
      </c>
      <c r="L3492" t="s">
        <v>216</v>
      </c>
      <c r="M3492" t="s">
        <v>357</v>
      </c>
      <c r="N3492" t="s">
        <v>386</v>
      </c>
      <c r="O3492" t="s">
        <v>273</v>
      </c>
      <c r="P3492" t="s">
        <v>138</v>
      </c>
      <c r="Q3492">
        <v>209</v>
      </c>
      <c r="R3492" t="s">
        <v>54</v>
      </c>
      <c r="S3492" t="s">
        <v>2089</v>
      </c>
      <c r="T3492" t="s">
        <v>26</v>
      </c>
    </row>
    <row r="3493" spans="1:20" x14ac:dyDescent="0.3">
      <c r="A3493" t="s">
        <v>20</v>
      </c>
      <c r="B3493" s="1">
        <v>43655</v>
      </c>
      <c r="C3493">
        <v>15</v>
      </c>
      <c r="D3493" t="s">
        <v>187</v>
      </c>
      <c r="E3493" t="s">
        <v>201</v>
      </c>
      <c r="F3493" t="s">
        <v>187</v>
      </c>
      <c r="G3493">
        <v>75</v>
      </c>
      <c r="H3493">
        <v>75</v>
      </c>
      <c r="I3493">
        <v>61</v>
      </c>
      <c r="J3493" t="s">
        <v>224</v>
      </c>
      <c r="K3493" t="s">
        <v>64</v>
      </c>
      <c r="L3493" t="s">
        <v>383</v>
      </c>
      <c r="M3493" t="s">
        <v>622</v>
      </c>
      <c r="N3493" t="s">
        <v>451</v>
      </c>
      <c r="O3493" t="s">
        <v>637</v>
      </c>
      <c r="P3493" t="s">
        <v>68</v>
      </c>
      <c r="Q3493">
        <v>268</v>
      </c>
      <c r="R3493" t="s">
        <v>2090</v>
      </c>
      <c r="S3493" t="s">
        <v>2091</v>
      </c>
      <c r="T3493" t="s">
        <v>26</v>
      </c>
    </row>
    <row r="3494" spans="1:20" x14ac:dyDescent="0.3">
      <c r="A3494" t="s">
        <v>20</v>
      </c>
      <c r="B3494" s="1">
        <v>43655</v>
      </c>
      <c r="C3494">
        <v>21</v>
      </c>
      <c r="D3494" t="s">
        <v>229</v>
      </c>
      <c r="E3494" t="s">
        <v>281</v>
      </c>
      <c r="F3494" t="s">
        <v>202</v>
      </c>
      <c r="G3494">
        <v>74</v>
      </c>
      <c r="H3494">
        <v>74</v>
      </c>
      <c r="I3494">
        <v>70</v>
      </c>
      <c r="J3494" t="s">
        <v>36</v>
      </c>
      <c r="K3494" t="s">
        <v>36</v>
      </c>
      <c r="L3494" t="s">
        <v>396</v>
      </c>
      <c r="M3494" t="s">
        <v>273</v>
      </c>
      <c r="N3494" t="s">
        <v>273</v>
      </c>
      <c r="O3494" t="s">
        <v>312</v>
      </c>
      <c r="P3494" t="s">
        <v>268</v>
      </c>
      <c r="Q3494">
        <v>233</v>
      </c>
      <c r="R3494" t="s">
        <v>403</v>
      </c>
      <c r="S3494" t="s">
        <v>2092</v>
      </c>
      <c r="T3494" t="s">
        <v>26</v>
      </c>
    </row>
    <row r="3495" spans="1:20" x14ac:dyDescent="0.3">
      <c r="A3495" t="s">
        <v>20</v>
      </c>
      <c r="B3495" s="1">
        <v>43655</v>
      </c>
      <c r="C3495">
        <v>23</v>
      </c>
      <c r="D3495" t="s">
        <v>228</v>
      </c>
      <c r="E3495" t="s">
        <v>195</v>
      </c>
      <c r="F3495" t="s">
        <v>321</v>
      </c>
      <c r="G3495">
        <v>75</v>
      </c>
      <c r="H3495">
        <v>75</v>
      </c>
      <c r="I3495">
        <v>71</v>
      </c>
      <c r="J3495" t="s">
        <v>163</v>
      </c>
      <c r="K3495" t="s">
        <v>163</v>
      </c>
      <c r="L3495" t="s">
        <v>373</v>
      </c>
      <c r="M3495" t="s">
        <v>422</v>
      </c>
      <c r="N3495" t="s">
        <v>422</v>
      </c>
      <c r="O3495" t="s">
        <v>357</v>
      </c>
      <c r="P3495" t="s">
        <v>60</v>
      </c>
      <c r="Q3495">
        <v>233</v>
      </c>
      <c r="R3495" t="s">
        <v>145</v>
      </c>
      <c r="S3495" t="e" vm="12">
        <f>_FV(-3,"57")</f>
        <v>#VALUE!</v>
      </c>
      <c r="T3495" t="s">
        <v>26</v>
      </c>
    </row>
    <row r="3496" spans="1:20" x14ac:dyDescent="0.3">
      <c r="A3496" t="s">
        <v>20</v>
      </c>
      <c r="B3496" s="1">
        <v>43655</v>
      </c>
      <c r="C3496">
        <v>3</v>
      </c>
      <c r="D3496" t="s">
        <v>156</v>
      </c>
      <c r="E3496" t="s">
        <v>302</v>
      </c>
      <c r="F3496" t="s">
        <v>156</v>
      </c>
      <c r="G3496">
        <v>83</v>
      </c>
      <c r="H3496">
        <v>83</v>
      </c>
      <c r="I3496">
        <v>70</v>
      </c>
      <c r="J3496" t="s">
        <v>49</v>
      </c>
      <c r="K3496" t="s">
        <v>89</v>
      </c>
      <c r="L3496" t="s">
        <v>377</v>
      </c>
      <c r="M3496" t="s">
        <v>605</v>
      </c>
      <c r="N3496" t="s">
        <v>637</v>
      </c>
      <c r="O3496" t="s">
        <v>605</v>
      </c>
      <c r="P3496" t="s">
        <v>111</v>
      </c>
      <c r="Q3496">
        <v>159</v>
      </c>
      <c r="R3496" t="s">
        <v>280</v>
      </c>
      <c r="S3496" t="e" vm="45">
        <f>_FV(-3,"60")</f>
        <v>#VALUE!</v>
      </c>
      <c r="T3496" t="s">
        <v>26</v>
      </c>
    </row>
    <row r="3497" spans="1:20" x14ac:dyDescent="0.3">
      <c r="A3497" t="s">
        <v>20</v>
      </c>
      <c r="B3497" s="1">
        <v>43655</v>
      </c>
      <c r="C3497">
        <v>2</v>
      </c>
      <c r="D3497" t="s">
        <v>302</v>
      </c>
      <c r="E3497" t="s">
        <v>206</v>
      </c>
      <c r="F3497" t="s">
        <v>302</v>
      </c>
      <c r="G3497">
        <v>70</v>
      </c>
      <c r="H3497">
        <v>71</v>
      </c>
      <c r="I3497">
        <v>66</v>
      </c>
      <c r="J3497" t="s">
        <v>377</v>
      </c>
      <c r="K3497" t="s">
        <v>361</v>
      </c>
      <c r="L3497" t="s">
        <v>389</v>
      </c>
      <c r="M3497" t="s">
        <v>637</v>
      </c>
      <c r="N3497" t="s">
        <v>637</v>
      </c>
      <c r="O3497" t="s">
        <v>595</v>
      </c>
      <c r="P3497" t="s">
        <v>173</v>
      </c>
      <c r="Q3497">
        <v>214</v>
      </c>
      <c r="R3497" t="s">
        <v>230</v>
      </c>
      <c r="S3497" t="e" vm="45">
        <f>_FV(-3,"60")</f>
        <v>#VALUE!</v>
      </c>
      <c r="T3497" t="s">
        <v>26</v>
      </c>
    </row>
    <row r="3498" spans="1:20" x14ac:dyDescent="0.3">
      <c r="A3498" t="s">
        <v>20</v>
      </c>
      <c r="B3498" s="1">
        <v>43655</v>
      </c>
      <c r="C3498">
        <v>1</v>
      </c>
      <c r="D3498" t="s">
        <v>196</v>
      </c>
      <c r="E3498" t="s">
        <v>281</v>
      </c>
      <c r="F3498" t="s">
        <v>196</v>
      </c>
      <c r="G3498">
        <v>71</v>
      </c>
      <c r="H3498">
        <v>74</v>
      </c>
      <c r="I3498">
        <v>70</v>
      </c>
      <c r="J3498" t="s">
        <v>44</v>
      </c>
      <c r="K3498" t="s">
        <v>99</v>
      </c>
      <c r="L3498" t="s">
        <v>216</v>
      </c>
      <c r="M3498" t="s">
        <v>595</v>
      </c>
      <c r="N3498" t="s">
        <v>595</v>
      </c>
      <c r="O3498" t="s">
        <v>407</v>
      </c>
      <c r="P3498" t="s">
        <v>24</v>
      </c>
      <c r="Q3498">
        <v>211</v>
      </c>
      <c r="R3498" t="s">
        <v>584</v>
      </c>
      <c r="S3498" t="e" vm="45">
        <f>_FV(-3,"60")</f>
        <v>#VALUE!</v>
      </c>
      <c r="T3498" t="s">
        <v>26</v>
      </c>
    </row>
    <row r="3499" spans="1:20" x14ac:dyDescent="0.3">
      <c r="A3499" t="s">
        <v>20</v>
      </c>
      <c r="B3499" s="1">
        <v>43655</v>
      </c>
      <c r="C3499">
        <v>0</v>
      </c>
      <c r="D3499" t="s">
        <v>281</v>
      </c>
      <c r="E3499" t="s">
        <v>275</v>
      </c>
      <c r="F3499" t="s">
        <v>185</v>
      </c>
      <c r="G3499">
        <v>74</v>
      </c>
      <c r="H3499">
        <v>75</v>
      </c>
      <c r="I3499">
        <v>72</v>
      </c>
      <c r="J3499" t="s">
        <v>99</v>
      </c>
      <c r="K3499" t="s">
        <v>119</v>
      </c>
      <c r="L3499" t="s">
        <v>100</v>
      </c>
      <c r="M3499" t="s">
        <v>407</v>
      </c>
      <c r="N3499" t="s">
        <v>407</v>
      </c>
      <c r="O3499" t="s">
        <v>273</v>
      </c>
      <c r="P3499" t="s">
        <v>173</v>
      </c>
      <c r="Q3499">
        <v>223</v>
      </c>
      <c r="R3499" t="s">
        <v>584</v>
      </c>
      <c r="S3499" t="e" vm="45">
        <f>_FV(-3,"60")</f>
        <v>#VALUE!</v>
      </c>
      <c r="T3499" t="s">
        <v>26</v>
      </c>
    </row>
    <row r="3500" spans="1:20" x14ac:dyDescent="0.3">
      <c r="A3500" t="s">
        <v>20</v>
      </c>
      <c r="B3500" s="1">
        <v>43656</v>
      </c>
      <c r="C3500">
        <v>23</v>
      </c>
      <c r="D3500" t="s">
        <v>333</v>
      </c>
      <c r="E3500" t="s">
        <v>239</v>
      </c>
      <c r="F3500" t="s">
        <v>333</v>
      </c>
      <c r="G3500">
        <v>82</v>
      </c>
      <c r="H3500">
        <v>82</v>
      </c>
      <c r="I3500">
        <v>79</v>
      </c>
      <c r="J3500" t="s">
        <v>100</v>
      </c>
      <c r="K3500" t="s">
        <v>28</v>
      </c>
      <c r="L3500" t="s">
        <v>89</v>
      </c>
      <c r="M3500" t="s">
        <v>306</v>
      </c>
      <c r="N3500" t="s">
        <v>306</v>
      </c>
      <c r="O3500" t="s">
        <v>193</v>
      </c>
      <c r="P3500" t="s">
        <v>138</v>
      </c>
      <c r="Q3500">
        <v>174</v>
      </c>
      <c r="R3500" t="s">
        <v>237</v>
      </c>
      <c r="S3500" t="e" vm="39">
        <f>_FV(-3,"46")</f>
        <v>#VALUE!</v>
      </c>
      <c r="T3500" t="s">
        <v>26</v>
      </c>
    </row>
    <row r="3501" spans="1:20" x14ac:dyDescent="0.3">
      <c r="A3501" t="s">
        <v>20</v>
      </c>
      <c r="B3501" s="1">
        <v>43656</v>
      </c>
      <c r="C3501">
        <v>6</v>
      </c>
      <c r="D3501" t="s">
        <v>62</v>
      </c>
      <c r="E3501" t="s">
        <v>121</v>
      </c>
      <c r="F3501" t="s">
        <v>62</v>
      </c>
      <c r="G3501">
        <v>87</v>
      </c>
      <c r="H3501">
        <v>91</v>
      </c>
      <c r="I3501">
        <v>87</v>
      </c>
      <c r="J3501" t="s">
        <v>163</v>
      </c>
      <c r="K3501" t="s">
        <v>65</v>
      </c>
      <c r="L3501" t="s">
        <v>163</v>
      </c>
      <c r="M3501" t="s">
        <v>407</v>
      </c>
      <c r="N3501" t="s">
        <v>422</v>
      </c>
      <c r="O3501" t="s">
        <v>386</v>
      </c>
      <c r="P3501" t="s">
        <v>83</v>
      </c>
      <c r="Q3501">
        <v>164</v>
      </c>
      <c r="R3501" t="s">
        <v>30</v>
      </c>
      <c r="S3501" t="e" vm="55">
        <f>_FV(-2,"51")</f>
        <v>#VALUE!</v>
      </c>
      <c r="T3501" t="s">
        <v>26</v>
      </c>
    </row>
    <row r="3502" spans="1:20" x14ac:dyDescent="0.3">
      <c r="A3502" t="s">
        <v>20</v>
      </c>
      <c r="B3502" s="1">
        <v>43656</v>
      </c>
      <c r="C3502">
        <v>8</v>
      </c>
      <c r="D3502" t="s">
        <v>63</v>
      </c>
      <c r="E3502" t="s">
        <v>87</v>
      </c>
      <c r="F3502" t="s">
        <v>80</v>
      </c>
      <c r="G3502">
        <v>94</v>
      </c>
      <c r="H3502">
        <v>94</v>
      </c>
      <c r="I3502">
        <v>93</v>
      </c>
      <c r="J3502" t="s">
        <v>49</v>
      </c>
      <c r="K3502" t="s">
        <v>49</v>
      </c>
      <c r="L3502" t="s">
        <v>36</v>
      </c>
      <c r="M3502" t="s">
        <v>282</v>
      </c>
      <c r="N3502" t="s">
        <v>283</v>
      </c>
      <c r="O3502" t="s">
        <v>308</v>
      </c>
      <c r="P3502" t="s">
        <v>178</v>
      </c>
      <c r="Q3502">
        <v>146</v>
      </c>
      <c r="R3502" t="s">
        <v>128</v>
      </c>
      <c r="S3502" t="e" vm="88">
        <f>_FV(-2,"76")</f>
        <v>#VALUE!</v>
      </c>
      <c r="T3502" t="s">
        <v>26</v>
      </c>
    </row>
    <row r="3503" spans="1:20" x14ac:dyDescent="0.3">
      <c r="A3503" t="s">
        <v>20</v>
      </c>
      <c r="B3503" s="1">
        <v>43656</v>
      </c>
      <c r="C3503">
        <v>21</v>
      </c>
      <c r="D3503" t="s">
        <v>185</v>
      </c>
      <c r="E3503" t="s">
        <v>27</v>
      </c>
      <c r="F3503" t="s">
        <v>185</v>
      </c>
      <c r="G3503">
        <v>74</v>
      </c>
      <c r="H3503">
        <v>74</v>
      </c>
      <c r="I3503">
        <v>66</v>
      </c>
      <c r="J3503" t="s">
        <v>99</v>
      </c>
      <c r="K3503" t="s">
        <v>99</v>
      </c>
      <c r="L3503" t="s">
        <v>377</v>
      </c>
      <c r="M3503" t="s">
        <v>142</v>
      </c>
      <c r="N3503" t="s">
        <v>142</v>
      </c>
      <c r="O3503" t="s">
        <v>254</v>
      </c>
      <c r="P3503" t="s">
        <v>173</v>
      </c>
      <c r="Q3503">
        <v>210</v>
      </c>
      <c r="R3503" t="s">
        <v>358</v>
      </c>
      <c r="S3503" t="s">
        <v>2093</v>
      </c>
      <c r="T3503" t="s">
        <v>26</v>
      </c>
    </row>
    <row r="3504" spans="1:20" x14ac:dyDescent="0.3">
      <c r="A3504" t="s">
        <v>20</v>
      </c>
      <c r="B3504" s="1">
        <v>43656</v>
      </c>
      <c r="C3504">
        <v>17</v>
      </c>
      <c r="D3504" t="s">
        <v>243</v>
      </c>
      <c r="E3504" t="s">
        <v>342</v>
      </c>
      <c r="F3504" t="s">
        <v>219</v>
      </c>
      <c r="G3504">
        <v>66</v>
      </c>
      <c r="H3504">
        <v>70</v>
      </c>
      <c r="I3504">
        <v>64</v>
      </c>
      <c r="J3504" t="s">
        <v>345</v>
      </c>
      <c r="K3504" t="s">
        <v>65</v>
      </c>
      <c r="L3504" t="s">
        <v>35</v>
      </c>
      <c r="M3504" t="s">
        <v>311</v>
      </c>
      <c r="N3504" t="s">
        <v>353</v>
      </c>
      <c r="O3504" t="s">
        <v>245</v>
      </c>
      <c r="P3504" t="s">
        <v>176</v>
      </c>
      <c r="Q3504">
        <v>252</v>
      </c>
      <c r="R3504" t="s">
        <v>364</v>
      </c>
      <c r="S3504" t="s">
        <v>2094</v>
      </c>
      <c r="T3504" t="s">
        <v>26</v>
      </c>
    </row>
    <row r="3505" spans="1:20" x14ac:dyDescent="0.3">
      <c r="A3505" t="s">
        <v>20</v>
      </c>
      <c r="B3505" s="1">
        <v>43656</v>
      </c>
      <c r="C3505">
        <v>14</v>
      </c>
      <c r="D3505" t="s">
        <v>202</v>
      </c>
      <c r="E3505" t="s">
        <v>206</v>
      </c>
      <c r="F3505" t="s">
        <v>310</v>
      </c>
      <c r="G3505">
        <v>78</v>
      </c>
      <c r="H3505">
        <v>85</v>
      </c>
      <c r="I3505">
        <v>76</v>
      </c>
      <c r="J3505" t="s">
        <v>64</v>
      </c>
      <c r="K3505" t="s">
        <v>79</v>
      </c>
      <c r="L3505" t="s">
        <v>100</v>
      </c>
      <c r="M3505" t="s">
        <v>590</v>
      </c>
      <c r="N3505" t="s">
        <v>604</v>
      </c>
      <c r="O3505" t="s">
        <v>590</v>
      </c>
      <c r="P3505" t="s">
        <v>268</v>
      </c>
      <c r="Q3505">
        <v>186</v>
      </c>
      <c r="R3505" t="s">
        <v>151</v>
      </c>
      <c r="S3505" t="s">
        <v>799</v>
      </c>
      <c r="T3505" t="s">
        <v>26</v>
      </c>
    </row>
    <row r="3506" spans="1:20" x14ac:dyDescent="0.3">
      <c r="A3506" t="s">
        <v>20</v>
      </c>
      <c r="B3506" s="1">
        <v>43656</v>
      </c>
      <c r="C3506">
        <v>18</v>
      </c>
      <c r="D3506" t="s">
        <v>63</v>
      </c>
      <c r="E3506" t="s">
        <v>201</v>
      </c>
      <c r="F3506" t="s">
        <v>63</v>
      </c>
      <c r="G3506">
        <v>80</v>
      </c>
      <c r="H3506">
        <v>80</v>
      </c>
      <c r="I3506">
        <v>65</v>
      </c>
      <c r="J3506" t="s">
        <v>572</v>
      </c>
      <c r="K3506" t="s">
        <v>136</v>
      </c>
      <c r="L3506" t="s">
        <v>572</v>
      </c>
      <c r="M3506" t="s">
        <v>122</v>
      </c>
      <c r="N3506" t="s">
        <v>311</v>
      </c>
      <c r="O3506" t="s">
        <v>29</v>
      </c>
      <c r="P3506" t="s">
        <v>145</v>
      </c>
      <c r="Q3506">
        <v>281</v>
      </c>
      <c r="R3506" t="s">
        <v>2095</v>
      </c>
      <c r="S3506" t="s">
        <v>1947</v>
      </c>
      <c r="T3506" t="s">
        <v>24</v>
      </c>
    </row>
    <row r="3507" spans="1:20" x14ac:dyDescent="0.3">
      <c r="A3507" t="s">
        <v>20</v>
      </c>
      <c r="B3507" s="1">
        <v>43656</v>
      </c>
      <c r="C3507">
        <v>12</v>
      </c>
      <c r="D3507" t="s">
        <v>107</v>
      </c>
      <c r="E3507" t="s">
        <v>72</v>
      </c>
      <c r="F3507" t="s">
        <v>109</v>
      </c>
      <c r="G3507">
        <v>92</v>
      </c>
      <c r="H3507">
        <v>94</v>
      </c>
      <c r="I3507">
        <v>91</v>
      </c>
      <c r="J3507" t="s">
        <v>87</v>
      </c>
      <c r="K3507" t="s">
        <v>22</v>
      </c>
      <c r="L3507" t="s">
        <v>36</v>
      </c>
      <c r="M3507" t="s">
        <v>637</v>
      </c>
      <c r="N3507" t="s">
        <v>637</v>
      </c>
      <c r="O3507" t="s">
        <v>595</v>
      </c>
      <c r="P3507" t="s">
        <v>67</v>
      </c>
      <c r="Q3507">
        <v>137</v>
      </c>
      <c r="R3507" t="s">
        <v>101</v>
      </c>
      <c r="S3507" t="s">
        <v>1921</v>
      </c>
      <c r="T3507" t="s">
        <v>26</v>
      </c>
    </row>
    <row r="3508" spans="1:20" x14ac:dyDescent="0.3">
      <c r="A3508" t="s">
        <v>20</v>
      </c>
      <c r="B3508" s="1">
        <v>43656</v>
      </c>
      <c r="C3508">
        <v>11</v>
      </c>
      <c r="D3508" t="s">
        <v>109</v>
      </c>
      <c r="E3508" t="s">
        <v>109</v>
      </c>
      <c r="F3508" t="s">
        <v>89</v>
      </c>
      <c r="G3508">
        <v>94</v>
      </c>
      <c r="H3508">
        <v>94</v>
      </c>
      <c r="I3508">
        <v>94</v>
      </c>
      <c r="J3508" t="s">
        <v>36</v>
      </c>
      <c r="K3508" t="s">
        <v>49</v>
      </c>
      <c r="L3508" t="s">
        <v>224</v>
      </c>
      <c r="M3508" t="s">
        <v>589</v>
      </c>
      <c r="N3508" t="s">
        <v>590</v>
      </c>
      <c r="O3508" t="s">
        <v>444</v>
      </c>
      <c r="P3508" t="s">
        <v>133</v>
      </c>
      <c r="Q3508">
        <v>239</v>
      </c>
      <c r="R3508" t="s">
        <v>252</v>
      </c>
      <c r="S3508" t="s">
        <v>2096</v>
      </c>
      <c r="T3508" t="s">
        <v>2097</v>
      </c>
    </row>
    <row r="3509" spans="1:20" x14ac:dyDescent="0.3">
      <c r="A3509" t="s">
        <v>20</v>
      </c>
      <c r="B3509" s="1">
        <v>43656</v>
      </c>
      <c r="C3509">
        <v>16</v>
      </c>
      <c r="D3509" t="s">
        <v>208</v>
      </c>
      <c r="E3509" t="s">
        <v>208</v>
      </c>
      <c r="F3509" t="s">
        <v>261</v>
      </c>
      <c r="G3509">
        <v>67</v>
      </c>
      <c r="H3509">
        <v>73</v>
      </c>
      <c r="I3509">
        <v>65</v>
      </c>
      <c r="J3509" t="s">
        <v>100</v>
      </c>
      <c r="K3509" t="s">
        <v>65</v>
      </c>
      <c r="L3509" t="s">
        <v>216</v>
      </c>
      <c r="M3509" t="s">
        <v>353</v>
      </c>
      <c r="N3509" t="s">
        <v>494</v>
      </c>
      <c r="O3509" t="s">
        <v>353</v>
      </c>
      <c r="P3509" t="s">
        <v>97</v>
      </c>
      <c r="Q3509">
        <v>188</v>
      </c>
      <c r="R3509" t="s">
        <v>403</v>
      </c>
      <c r="S3509" t="s">
        <v>2098</v>
      </c>
      <c r="T3509" t="s">
        <v>26</v>
      </c>
    </row>
    <row r="3510" spans="1:20" x14ac:dyDescent="0.3">
      <c r="A3510" t="s">
        <v>20</v>
      </c>
      <c r="B3510" s="1">
        <v>43656</v>
      </c>
      <c r="C3510">
        <v>20</v>
      </c>
      <c r="D3510" t="s">
        <v>250</v>
      </c>
      <c r="E3510" t="s">
        <v>27</v>
      </c>
      <c r="F3510" t="s">
        <v>57</v>
      </c>
      <c r="G3510">
        <v>66</v>
      </c>
      <c r="H3510">
        <v>71</v>
      </c>
      <c r="I3510">
        <v>66</v>
      </c>
      <c r="J3510" t="s">
        <v>361</v>
      </c>
      <c r="K3510" t="s">
        <v>64</v>
      </c>
      <c r="L3510" t="s">
        <v>44</v>
      </c>
      <c r="M3510" t="s">
        <v>254</v>
      </c>
      <c r="N3510" t="s">
        <v>123</v>
      </c>
      <c r="O3510" t="s">
        <v>254</v>
      </c>
      <c r="P3510" t="s">
        <v>60</v>
      </c>
      <c r="Q3510">
        <v>227</v>
      </c>
      <c r="R3510" t="s">
        <v>364</v>
      </c>
      <c r="S3510" t="s">
        <v>2099</v>
      </c>
      <c r="T3510" t="s">
        <v>26</v>
      </c>
    </row>
    <row r="3511" spans="1:20" x14ac:dyDescent="0.3">
      <c r="A3511" t="s">
        <v>20</v>
      </c>
      <c r="B3511" s="1">
        <v>43656</v>
      </c>
      <c r="C3511">
        <v>13</v>
      </c>
      <c r="D3511" t="s">
        <v>310</v>
      </c>
      <c r="E3511" t="s">
        <v>239</v>
      </c>
      <c r="F3511" t="s">
        <v>149</v>
      </c>
      <c r="G3511">
        <v>84</v>
      </c>
      <c r="H3511">
        <v>92</v>
      </c>
      <c r="I3511">
        <v>83</v>
      </c>
      <c r="J3511" t="s">
        <v>80</v>
      </c>
      <c r="K3511" t="s">
        <v>62</v>
      </c>
      <c r="L3511" t="s">
        <v>119</v>
      </c>
      <c r="M3511" t="s">
        <v>451</v>
      </c>
      <c r="N3511" t="s">
        <v>451</v>
      </c>
      <c r="O3511" t="s">
        <v>589</v>
      </c>
      <c r="P3511" t="s">
        <v>268</v>
      </c>
      <c r="Q3511">
        <v>175</v>
      </c>
      <c r="R3511" t="s">
        <v>104</v>
      </c>
      <c r="S3511" t="s">
        <v>2100</v>
      </c>
      <c r="T3511" t="s">
        <v>26</v>
      </c>
    </row>
    <row r="3512" spans="1:20" x14ac:dyDescent="0.3">
      <c r="A3512" t="s">
        <v>20</v>
      </c>
      <c r="B3512" s="1">
        <v>43656</v>
      </c>
      <c r="C3512">
        <v>22</v>
      </c>
      <c r="D3512" t="s">
        <v>236</v>
      </c>
      <c r="E3512" t="s">
        <v>185</v>
      </c>
      <c r="F3512" t="s">
        <v>236</v>
      </c>
      <c r="G3512">
        <v>79</v>
      </c>
      <c r="H3512">
        <v>79</v>
      </c>
      <c r="I3512">
        <v>73</v>
      </c>
      <c r="J3512" t="s">
        <v>89</v>
      </c>
      <c r="K3512" t="s">
        <v>81</v>
      </c>
      <c r="L3512" t="s">
        <v>49</v>
      </c>
      <c r="M3512" t="s">
        <v>193</v>
      </c>
      <c r="N3512" t="s">
        <v>193</v>
      </c>
      <c r="O3512" t="s">
        <v>142</v>
      </c>
      <c r="P3512" t="s">
        <v>101</v>
      </c>
      <c r="Q3512">
        <v>183</v>
      </c>
      <c r="R3512" t="s">
        <v>234</v>
      </c>
      <c r="S3512" t="s">
        <v>2101</v>
      </c>
      <c r="T3512" t="s">
        <v>26</v>
      </c>
    </row>
    <row r="3513" spans="1:20" x14ac:dyDescent="0.3">
      <c r="A3513" t="s">
        <v>20</v>
      </c>
      <c r="B3513" s="1">
        <v>43656</v>
      </c>
      <c r="C3513">
        <v>10</v>
      </c>
      <c r="D3513" t="s">
        <v>65</v>
      </c>
      <c r="E3513" t="s">
        <v>65</v>
      </c>
      <c r="F3513" t="s">
        <v>28</v>
      </c>
      <c r="G3513">
        <v>94</v>
      </c>
      <c r="H3513">
        <v>94</v>
      </c>
      <c r="I3513">
        <v>94</v>
      </c>
      <c r="J3513" t="s">
        <v>345</v>
      </c>
      <c r="K3513" t="s">
        <v>345</v>
      </c>
      <c r="L3513" t="s">
        <v>44</v>
      </c>
      <c r="M3513" t="s">
        <v>444</v>
      </c>
      <c r="N3513" t="s">
        <v>444</v>
      </c>
      <c r="O3513" t="s">
        <v>363</v>
      </c>
      <c r="P3513" t="s">
        <v>178</v>
      </c>
      <c r="Q3513">
        <v>81</v>
      </c>
      <c r="R3513" t="s">
        <v>60</v>
      </c>
      <c r="S3513" s="2">
        <v>7851</v>
      </c>
      <c r="T3513" t="s">
        <v>86</v>
      </c>
    </row>
    <row r="3514" spans="1:20" x14ac:dyDescent="0.3">
      <c r="A3514" t="s">
        <v>20</v>
      </c>
      <c r="B3514" s="1">
        <v>43656</v>
      </c>
      <c r="C3514">
        <v>9</v>
      </c>
      <c r="D3514" t="s">
        <v>64</v>
      </c>
      <c r="E3514" t="s">
        <v>63</v>
      </c>
      <c r="F3514" t="s">
        <v>64</v>
      </c>
      <c r="G3514">
        <v>94</v>
      </c>
      <c r="H3514">
        <v>94</v>
      </c>
      <c r="I3514">
        <v>93</v>
      </c>
      <c r="J3514" t="s">
        <v>44</v>
      </c>
      <c r="K3514" t="s">
        <v>49</v>
      </c>
      <c r="L3514" t="s">
        <v>44</v>
      </c>
      <c r="M3514" t="s">
        <v>407</v>
      </c>
      <c r="N3514" t="s">
        <v>407</v>
      </c>
      <c r="O3514" t="s">
        <v>282</v>
      </c>
      <c r="P3514" t="s">
        <v>133</v>
      </c>
      <c r="Q3514">
        <v>86</v>
      </c>
      <c r="R3514" t="s">
        <v>101</v>
      </c>
      <c r="S3514" t="e" vm="70">
        <f>_FV(-2,"80")</f>
        <v>#VALUE!</v>
      </c>
      <c r="T3514" t="s">
        <v>26</v>
      </c>
    </row>
    <row r="3515" spans="1:20" x14ac:dyDescent="0.3">
      <c r="A3515" t="s">
        <v>20</v>
      </c>
      <c r="B3515" s="1">
        <v>43656</v>
      </c>
      <c r="C3515">
        <v>19</v>
      </c>
      <c r="D3515" t="s">
        <v>204</v>
      </c>
      <c r="E3515" t="s">
        <v>57</v>
      </c>
      <c r="F3515" t="s">
        <v>36</v>
      </c>
      <c r="G3515">
        <v>70</v>
      </c>
      <c r="H3515">
        <v>92</v>
      </c>
      <c r="I3515">
        <v>69</v>
      </c>
      <c r="J3515" t="s">
        <v>36</v>
      </c>
      <c r="K3515" t="s">
        <v>62</v>
      </c>
      <c r="L3515" t="s">
        <v>600</v>
      </c>
      <c r="M3515" t="s">
        <v>123</v>
      </c>
      <c r="N3515" t="s">
        <v>141</v>
      </c>
      <c r="O3515" t="s">
        <v>123</v>
      </c>
      <c r="P3515" t="s">
        <v>77</v>
      </c>
      <c r="Q3515">
        <v>284</v>
      </c>
      <c r="R3515" t="s">
        <v>2095</v>
      </c>
      <c r="S3515" t="s">
        <v>2102</v>
      </c>
      <c r="T3515" t="s">
        <v>54</v>
      </c>
    </row>
    <row r="3516" spans="1:20" x14ac:dyDescent="0.3">
      <c r="A3516" t="s">
        <v>20</v>
      </c>
      <c r="B3516" s="1">
        <v>43656</v>
      </c>
      <c r="C3516">
        <v>15</v>
      </c>
      <c r="D3516" t="s">
        <v>261</v>
      </c>
      <c r="E3516" t="s">
        <v>219</v>
      </c>
      <c r="F3516" t="s">
        <v>285</v>
      </c>
      <c r="G3516">
        <v>72</v>
      </c>
      <c r="H3516">
        <v>78</v>
      </c>
      <c r="I3516">
        <v>71</v>
      </c>
      <c r="J3516" t="s">
        <v>119</v>
      </c>
      <c r="K3516" t="s">
        <v>136</v>
      </c>
      <c r="L3516" t="s">
        <v>49</v>
      </c>
      <c r="M3516" t="s">
        <v>494</v>
      </c>
      <c r="N3516" t="s">
        <v>590</v>
      </c>
      <c r="O3516" t="s">
        <v>494</v>
      </c>
      <c r="P3516" t="s">
        <v>128</v>
      </c>
      <c r="Q3516">
        <v>211</v>
      </c>
      <c r="R3516" t="s">
        <v>84</v>
      </c>
      <c r="S3516" t="s">
        <v>2103</v>
      </c>
      <c r="T3516" t="s">
        <v>26</v>
      </c>
    </row>
    <row r="3517" spans="1:20" x14ac:dyDescent="0.3">
      <c r="A3517" t="s">
        <v>20</v>
      </c>
      <c r="B3517" s="1">
        <v>43656</v>
      </c>
      <c r="C3517">
        <v>7</v>
      </c>
      <c r="D3517" t="s">
        <v>87</v>
      </c>
      <c r="E3517" t="s">
        <v>88</v>
      </c>
      <c r="F3517" t="s">
        <v>109</v>
      </c>
      <c r="G3517">
        <v>93</v>
      </c>
      <c r="H3517">
        <v>93</v>
      </c>
      <c r="I3517">
        <v>87</v>
      </c>
      <c r="J3517" t="s">
        <v>49</v>
      </c>
      <c r="K3517" t="s">
        <v>89</v>
      </c>
      <c r="L3517" t="s">
        <v>361</v>
      </c>
      <c r="M3517" t="s">
        <v>283</v>
      </c>
      <c r="N3517" t="s">
        <v>433</v>
      </c>
      <c r="O3517" t="s">
        <v>283</v>
      </c>
      <c r="P3517" t="s">
        <v>67</v>
      </c>
      <c r="Q3517">
        <v>147</v>
      </c>
      <c r="R3517" t="s">
        <v>84</v>
      </c>
      <c r="S3517" t="e" vm="4">
        <f>_FV(-1,"92")</f>
        <v>#VALUE!</v>
      </c>
      <c r="T3517" t="s">
        <v>234</v>
      </c>
    </row>
    <row r="3518" spans="1:20" x14ac:dyDescent="0.3">
      <c r="A3518" t="s">
        <v>20</v>
      </c>
      <c r="B3518" s="1">
        <v>43656</v>
      </c>
      <c r="C3518">
        <v>5</v>
      </c>
      <c r="D3518" t="s">
        <v>121</v>
      </c>
      <c r="E3518" t="s">
        <v>156</v>
      </c>
      <c r="F3518" t="s">
        <v>121</v>
      </c>
      <c r="G3518">
        <v>90</v>
      </c>
      <c r="H3518">
        <v>90</v>
      </c>
      <c r="I3518">
        <v>82</v>
      </c>
      <c r="J3518" t="s">
        <v>28</v>
      </c>
      <c r="K3518" t="s">
        <v>28</v>
      </c>
      <c r="L3518" t="s">
        <v>36</v>
      </c>
      <c r="M3518" t="s">
        <v>422</v>
      </c>
      <c r="N3518" t="s">
        <v>493</v>
      </c>
      <c r="O3518" t="s">
        <v>433</v>
      </c>
      <c r="P3518" t="s">
        <v>111</v>
      </c>
      <c r="Q3518">
        <v>109</v>
      </c>
      <c r="R3518" t="s">
        <v>183</v>
      </c>
      <c r="S3518" t="e" vm="37">
        <f>_FV(-3,"43")</f>
        <v>#VALUE!</v>
      </c>
      <c r="T3518" t="s">
        <v>26</v>
      </c>
    </row>
    <row r="3519" spans="1:20" x14ac:dyDescent="0.3">
      <c r="A3519" t="s">
        <v>20</v>
      </c>
      <c r="B3519" s="1">
        <v>43656</v>
      </c>
      <c r="C3519">
        <v>4</v>
      </c>
      <c r="D3519" t="s">
        <v>156</v>
      </c>
      <c r="E3519" t="s">
        <v>187</v>
      </c>
      <c r="F3519" t="s">
        <v>156</v>
      </c>
      <c r="G3519">
        <v>82</v>
      </c>
      <c r="H3519">
        <v>82</v>
      </c>
      <c r="I3519">
        <v>78</v>
      </c>
      <c r="J3519" t="s">
        <v>36</v>
      </c>
      <c r="K3519" t="s">
        <v>100</v>
      </c>
      <c r="L3519" t="s">
        <v>44</v>
      </c>
      <c r="M3519" t="s">
        <v>493</v>
      </c>
      <c r="N3519" t="s">
        <v>637</v>
      </c>
      <c r="O3519" t="s">
        <v>493</v>
      </c>
      <c r="P3519" t="s">
        <v>67</v>
      </c>
      <c r="Q3519">
        <v>186</v>
      </c>
      <c r="R3519" t="s">
        <v>182</v>
      </c>
      <c r="S3519" t="e" vm="80">
        <f>_FV(-3,"59")</f>
        <v>#VALUE!</v>
      </c>
      <c r="T3519" t="s">
        <v>26</v>
      </c>
    </row>
    <row r="3520" spans="1:20" x14ac:dyDescent="0.3">
      <c r="A3520" t="s">
        <v>20</v>
      </c>
      <c r="B3520" s="1">
        <v>43656</v>
      </c>
      <c r="C3520">
        <v>3</v>
      </c>
      <c r="D3520" t="s">
        <v>233</v>
      </c>
      <c r="E3520" t="s">
        <v>239</v>
      </c>
      <c r="F3520" t="s">
        <v>233</v>
      </c>
      <c r="G3520">
        <v>78</v>
      </c>
      <c r="H3520">
        <v>78</v>
      </c>
      <c r="I3520">
        <v>75</v>
      </c>
      <c r="J3520" t="s">
        <v>44</v>
      </c>
      <c r="K3520" t="s">
        <v>163</v>
      </c>
      <c r="L3520" t="s">
        <v>35</v>
      </c>
      <c r="M3520" t="s">
        <v>637</v>
      </c>
      <c r="N3520" t="s">
        <v>590</v>
      </c>
      <c r="O3520" t="s">
        <v>637</v>
      </c>
      <c r="P3520" t="s">
        <v>97</v>
      </c>
      <c r="Q3520">
        <v>250</v>
      </c>
      <c r="R3520" t="s">
        <v>145</v>
      </c>
      <c r="S3520" t="e" vm="36">
        <f>_FV(-3,"58")</f>
        <v>#VALUE!</v>
      </c>
      <c r="T3520" t="s">
        <v>26</v>
      </c>
    </row>
    <row r="3521" spans="1:20" x14ac:dyDescent="0.3">
      <c r="A3521" t="s">
        <v>20</v>
      </c>
      <c r="B3521" s="1">
        <v>43656</v>
      </c>
      <c r="C3521">
        <v>2</v>
      </c>
      <c r="D3521" t="s">
        <v>239</v>
      </c>
      <c r="E3521" t="s">
        <v>228</v>
      </c>
      <c r="F3521" t="s">
        <v>239</v>
      </c>
      <c r="G3521">
        <v>75</v>
      </c>
      <c r="H3521">
        <v>78</v>
      </c>
      <c r="I3521">
        <v>74</v>
      </c>
      <c r="J3521" t="s">
        <v>44</v>
      </c>
      <c r="K3521" t="s">
        <v>99</v>
      </c>
      <c r="L3521" t="s">
        <v>35</v>
      </c>
      <c r="M3521" t="s">
        <v>590</v>
      </c>
      <c r="N3521" t="s">
        <v>447</v>
      </c>
      <c r="O3521" t="s">
        <v>605</v>
      </c>
      <c r="P3521" t="s">
        <v>24</v>
      </c>
      <c r="Q3521">
        <v>225</v>
      </c>
      <c r="R3521" t="s">
        <v>259</v>
      </c>
      <c r="S3521" t="e" vm="48">
        <f>_FV(-3,"26")</f>
        <v>#VALUE!</v>
      </c>
      <c r="T3521" t="s">
        <v>26</v>
      </c>
    </row>
    <row r="3522" spans="1:20" x14ac:dyDescent="0.3">
      <c r="A3522" t="s">
        <v>20</v>
      </c>
      <c r="B3522" s="1">
        <v>43656</v>
      </c>
      <c r="C3522">
        <v>1</v>
      </c>
      <c r="D3522" t="s">
        <v>321</v>
      </c>
      <c r="E3522" t="s">
        <v>228</v>
      </c>
      <c r="F3522" t="s">
        <v>279</v>
      </c>
      <c r="G3522">
        <v>77</v>
      </c>
      <c r="H3522">
        <v>78</v>
      </c>
      <c r="I3522">
        <v>77</v>
      </c>
      <c r="J3522" t="s">
        <v>89</v>
      </c>
      <c r="K3522" t="s">
        <v>99</v>
      </c>
      <c r="L3522" t="s">
        <v>49</v>
      </c>
      <c r="M3522" t="s">
        <v>605</v>
      </c>
      <c r="N3522" t="s">
        <v>605</v>
      </c>
      <c r="O3522" t="s">
        <v>493</v>
      </c>
      <c r="P3522" t="s">
        <v>173</v>
      </c>
      <c r="Q3522">
        <v>218</v>
      </c>
      <c r="R3522" t="s">
        <v>151</v>
      </c>
      <c r="S3522" t="e" vm="80">
        <f>_FV(-3,"59")</f>
        <v>#VALUE!</v>
      </c>
      <c r="T3522" t="s">
        <v>26</v>
      </c>
    </row>
    <row r="3523" spans="1:20" x14ac:dyDescent="0.3">
      <c r="A3523" t="s">
        <v>20</v>
      </c>
      <c r="B3523" s="1">
        <v>43656</v>
      </c>
      <c r="C3523">
        <v>0</v>
      </c>
      <c r="D3523" t="s">
        <v>279</v>
      </c>
      <c r="E3523" t="s">
        <v>228</v>
      </c>
      <c r="F3523" t="s">
        <v>279</v>
      </c>
      <c r="G3523">
        <v>77</v>
      </c>
      <c r="H3523">
        <v>77</v>
      </c>
      <c r="I3523">
        <v>75</v>
      </c>
      <c r="J3523" t="s">
        <v>49</v>
      </c>
      <c r="K3523" t="s">
        <v>89</v>
      </c>
      <c r="L3523" t="s">
        <v>163</v>
      </c>
      <c r="M3523" t="s">
        <v>613</v>
      </c>
      <c r="N3523" t="s">
        <v>613</v>
      </c>
      <c r="O3523" t="s">
        <v>422</v>
      </c>
      <c r="P3523" t="s">
        <v>134</v>
      </c>
      <c r="Q3523">
        <v>233</v>
      </c>
      <c r="R3523" t="s">
        <v>145</v>
      </c>
      <c r="S3523" t="e" vm="55">
        <f>_FV(-3,"51")</f>
        <v>#VALUE!</v>
      </c>
      <c r="T3523" t="s">
        <v>26</v>
      </c>
    </row>
    <row r="3524" spans="1:20" x14ac:dyDescent="0.3">
      <c r="A3524" t="s">
        <v>20</v>
      </c>
      <c r="B3524" s="1">
        <v>43657</v>
      </c>
      <c r="C3524">
        <v>10</v>
      </c>
      <c r="D3524" t="s">
        <v>22</v>
      </c>
      <c r="E3524" t="s">
        <v>22</v>
      </c>
      <c r="F3524" t="s">
        <v>28</v>
      </c>
      <c r="G3524">
        <v>92</v>
      </c>
      <c r="H3524">
        <v>94</v>
      </c>
      <c r="I3524">
        <v>92</v>
      </c>
      <c r="J3524" t="s">
        <v>49</v>
      </c>
      <c r="K3524" t="s">
        <v>100</v>
      </c>
      <c r="L3524" t="s">
        <v>44</v>
      </c>
      <c r="M3524" t="s">
        <v>330</v>
      </c>
      <c r="N3524" t="s">
        <v>330</v>
      </c>
      <c r="O3524" t="s">
        <v>315</v>
      </c>
      <c r="P3524" t="s">
        <v>182</v>
      </c>
      <c r="Q3524">
        <v>263</v>
      </c>
      <c r="R3524" t="s">
        <v>584</v>
      </c>
      <c r="S3524" t="s">
        <v>98</v>
      </c>
      <c r="T3524" t="s">
        <v>138</v>
      </c>
    </row>
    <row r="3525" spans="1:20" x14ac:dyDescent="0.3">
      <c r="A3525" t="s">
        <v>20</v>
      </c>
      <c r="B3525" s="1">
        <v>43657</v>
      </c>
      <c r="C3525">
        <v>9</v>
      </c>
      <c r="D3525" t="s">
        <v>28</v>
      </c>
      <c r="E3525" t="s">
        <v>62</v>
      </c>
      <c r="F3525" t="s">
        <v>81</v>
      </c>
      <c r="G3525">
        <v>93</v>
      </c>
      <c r="H3525">
        <v>94</v>
      </c>
      <c r="I3525">
        <v>91</v>
      </c>
      <c r="J3525" t="s">
        <v>35</v>
      </c>
      <c r="K3525" t="s">
        <v>64</v>
      </c>
      <c r="L3525" t="s">
        <v>396</v>
      </c>
      <c r="M3525" t="s">
        <v>23</v>
      </c>
      <c r="N3525" t="s">
        <v>245</v>
      </c>
      <c r="O3525" t="s">
        <v>328</v>
      </c>
      <c r="P3525" t="s">
        <v>271</v>
      </c>
      <c r="Q3525">
        <v>268</v>
      </c>
      <c r="R3525" t="s">
        <v>584</v>
      </c>
      <c r="S3525" t="e" vm="32">
        <f>_FV(0,"42")</f>
        <v>#VALUE!</v>
      </c>
      <c r="T3525" t="s">
        <v>343</v>
      </c>
    </row>
    <row r="3526" spans="1:20" x14ac:dyDescent="0.3">
      <c r="A3526" t="s">
        <v>20</v>
      </c>
      <c r="B3526" s="1">
        <v>43657</v>
      </c>
      <c r="C3526">
        <v>8</v>
      </c>
      <c r="D3526" t="s">
        <v>80</v>
      </c>
      <c r="E3526" t="s">
        <v>63</v>
      </c>
      <c r="F3526" t="s">
        <v>109</v>
      </c>
      <c r="G3526">
        <v>94</v>
      </c>
      <c r="H3526">
        <v>94</v>
      </c>
      <c r="I3526">
        <v>93</v>
      </c>
      <c r="J3526" t="s">
        <v>49</v>
      </c>
      <c r="K3526" t="s">
        <v>89</v>
      </c>
      <c r="L3526" t="s">
        <v>36</v>
      </c>
      <c r="M3526" t="s">
        <v>328</v>
      </c>
      <c r="N3526" t="s">
        <v>328</v>
      </c>
      <c r="O3526" t="s">
        <v>142</v>
      </c>
      <c r="P3526" t="s">
        <v>138</v>
      </c>
      <c r="Q3526">
        <v>299</v>
      </c>
      <c r="R3526" t="s">
        <v>176</v>
      </c>
      <c r="S3526" t="e" vm="16">
        <f>_FV(-3,"39")</f>
        <v>#VALUE!</v>
      </c>
      <c r="T3526" t="s">
        <v>26</v>
      </c>
    </row>
    <row r="3527" spans="1:20" x14ac:dyDescent="0.3">
      <c r="A3527" t="s">
        <v>20</v>
      </c>
      <c r="B3527" s="1">
        <v>43657</v>
      </c>
      <c r="C3527">
        <v>7</v>
      </c>
      <c r="D3527" t="s">
        <v>63</v>
      </c>
      <c r="E3527" t="s">
        <v>22</v>
      </c>
      <c r="F3527" t="s">
        <v>63</v>
      </c>
      <c r="G3527">
        <v>93</v>
      </c>
      <c r="H3527">
        <v>93</v>
      </c>
      <c r="I3527">
        <v>93</v>
      </c>
      <c r="J3527" t="s">
        <v>49</v>
      </c>
      <c r="K3527" t="s">
        <v>99</v>
      </c>
      <c r="L3527" t="s">
        <v>49</v>
      </c>
      <c r="M3527" t="s">
        <v>29</v>
      </c>
      <c r="N3527" t="s">
        <v>315</v>
      </c>
      <c r="O3527" t="s">
        <v>29</v>
      </c>
      <c r="P3527" t="s">
        <v>133</v>
      </c>
      <c r="Q3527">
        <v>167</v>
      </c>
      <c r="R3527" t="s">
        <v>207</v>
      </c>
      <c r="S3527" t="e" vm="65">
        <f>_FV(-1,"89")</f>
        <v>#VALUE!</v>
      </c>
      <c r="T3527" t="s">
        <v>76</v>
      </c>
    </row>
    <row r="3528" spans="1:20" x14ac:dyDescent="0.3">
      <c r="A3528" t="s">
        <v>20</v>
      </c>
      <c r="B3528" s="1">
        <v>43657</v>
      </c>
      <c r="C3528">
        <v>6</v>
      </c>
      <c r="D3528" t="s">
        <v>22</v>
      </c>
      <c r="E3528" t="s">
        <v>22</v>
      </c>
      <c r="F3528" t="s">
        <v>80</v>
      </c>
      <c r="G3528">
        <v>93</v>
      </c>
      <c r="H3528">
        <v>93</v>
      </c>
      <c r="I3528">
        <v>91</v>
      </c>
      <c r="J3528" t="s">
        <v>99</v>
      </c>
      <c r="K3528" t="s">
        <v>81</v>
      </c>
      <c r="L3528" t="s">
        <v>163</v>
      </c>
      <c r="M3528" t="s">
        <v>315</v>
      </c>
      <c r="N3528" t="s">
        <v>330</v>
      </c>
      <c r="O3528" t="s">
        <v>244</v>
      </c>
      <c r="P3528" t="s">
        <v>138</v>
      </c>
      <c r="Q3528">
        <v>241</v>
      </c>
      <c r="R3528" t="s">
        <v>403</v>
      </c>
      <c r="S3528" t="e" vm="70">
        <f>_FV(-1,"80")</f>
        <v>#VALUE!</v>
      </c>
      <c r="T3528" t="s">
        <v>86</v>
      </c>
    </row>
    <row r="3529" spans="1:20" x14ac:dyDescent="0.3">
      <c r="A3529" t="s">
        <v>20</v>
      </c>
      <c r="B3529" s="1">
        <v>43657</v>
      </c>
      <c r="C3529">
        <v>5</v>
      </c>
      <c r="D3529" t="s">
        <v>63</v>
      </c>
      <c r="E3529" t="s">
        <v>95</v>
      </c>
      <c r="F3529" t="s">
        <v>63</v>
      </c>
      <c r="G3529">
        <v>91</v>
      </c>
      <c r="H3529">
        <v>92</v>
      </c>
      <c r="I3529">
        <v>91</v>
      </c>
      <c r="J3529" t="s">
        <v>163</v>
      </c>
      <c r="K3529" t="s">
        <v>99</v>
      </c>
      <c r="L3529" t="s">
        <v>163</v>
      </c>
      <c r="M3529" t="s">
        <v>306</v>
      </c>
      <c r="N3529" t="s">
        <v>329</v>
      </c>
      <c r="O3529" t="s">
        <v>23</v>
      </c>
      <c r="P3529" t="s">
        <v>86</v>
      </c>
      <c r="Q3529">
        <v>276</v>
      </c>
      <c r="R3529" t="s">
        <v>403</v>
      </c>
      <c r="S3529" t="e" vm="13">
        <f>_FV(-3,"12")</f>
        <v>#VALUE!</v>
      </c>
      <c r="T3529" t="s">
        <v>101</v>
      </c>
    </row>
    <row r="3530" spans="1:20" x14ac:dyDescent="0.3">
      <c r="A3530" t="s">
        <v>20</v>
      </c>
      <c r="B3530" s="1">
        <v>43657</v>
      </c>
      <c r="C3530">
        <v>4</v>
      </c>
      <c r="D3530" t="s">
        <v>58</v>
      </c>
      <c r="E3530" t="s">
        <v>62</v>
      </c>
      <c r="F3530" t="s">
        <v>22</v>
      </c>
      <c r="G3530">
        <v>92</v>
      </c>
      <c r="H3530">
        <v>92</v>
      </c>
      <c r="I3530">
        <v>91</v>
      </c>
      <c r="J3530" t="s">
        <v>99</v>
      </c>
      <c r="K3530" t="s">
        <v>99</v>
      </c>
      <c r="L3530" t="s">
        <v>89</v>
      </c>
      <c r="M3530" t="s">
        <v>329</v>
      </c>
      <c r="N3530" t="s">
        <v>386</v>
      </c>
      <c r="O3530" t="s">
        <v>276</v>
      </c>
      <c r="P3530" t="s">
        <v>83</v>
      </c>
      <c r="Q3530">
        <v>117</v>
      </c>
      <c r="R3530" t="s">
        <v>127</v>
      </c>
      <c r="S3530" t="e" vm="23">
        <f>_FV(-3,"54")</f>
        <v>#VALUE!</v>
      </c>
      <c r="T3530" t="s">
        <v>26</v>
      </c>
    </row>
    <row r="3531" spans="1:20" x14ac:dyDescent="0.3">
      <c r="A3531" t="s">
        <v>20</v>
      </c>
      <c r="B3531" s="1">
        <v>43657</v>
      </c>
      <c r="C3531">
        <v>3</v>
      </c>
      <c r="D3531" t="s">
        <v>62</v>
      </c>
      <c r="E3531" t="s">
        <v>118</v>
      </c>
      <c r="F3531" t="s">
        <v>58</v>
      </c>
      <c r="G3531">
        <v>91</v>
      </c>
      <c r="H3531">
        <v>91</v>
      </c>
      <c r="I3531">
        <v>90</v>
      </c>
      <c r="J3531" t="s">
        <v>99</v>
      </c>
      <c r="K3531" t="s">
        <v>81</v>
      </c>
      <c r="L3531" t="s">
        <v>100</v>
      </c>
      <c r="M3531" t="s">
        <v>386</v>
      </c>
      <c r="N3531" t="s">
        <v>386</v>
      </c>
      <c r="O3531" t="s">
        <v>282</v>
      </c>
      <c r="P3531" t="s">
        <v>178</v>
      </c>
      <c r="Q3531">
        <v>166</v>
      </c>
      <c r="R3531" t="s">
        <v>176</v>
      </c>
      <c r="S3531" t="e" vm="45">
        <f>_FV(-3,"60")</f>
        <v>#VALUE!</v>
      </c>
      <c r="T3531" t="s">
        <v>26</v>
      </c>
    </row>
    <row r="3532" spans="1:20" x14ac:dyDescent="0.3">
      <c r="A3532" t="s">
        <v>20</v>
      </c>
      <c r="B3532" s="1">
        <v>43657</v>
      </c>
      <c r="C3532">
        <v>2</v>
      </c>
      <c r="D3532" t="s">
        <v>62</v>
      </c>
      <c r="E3532" t="s">
        <v>71</v>
      </c>
      <c r="F3532" t="s">
        <v>62</v>
      </c>
      <c r="G3532">
        <v>91</v>
      </c>
      <c r="H3532">
        <v>91</v>
      </c>
      <c r="I3532">
        <v>88</v>
      </c>
      <c r="J3532" t="s">
        <v>99</v>
      </c>
      <c r="K3532" t="s">
        <v>28</v>
      </c>
      <c r="L3532" t="s">
        <v>100</v>
      </c>
      <c r="M3532" t="s">
        <v>283</v>
      </c>
      <c r="N3532" t="s">
        <v>386</v>
      </c>
      <c r="O3532" t="s">
        <v>282</v>
      </c>
      <c r="P3532" t="s">
        <v>174</v>
      </c>
      <c r="Q3532">
        <v>134</v>
      </c>
      <c r="R3532" t="s">
        <v>124</v>
      </c>
      <c r="S3532" t="e" vm="36">
        <f>_FV(-3,"58")</f>
        <v>#VALUE!</v>
      </c>
      <c r="T3532" t="s">
        <v>26</v>
      </c>
    </row>
    <row r="3533" spans="1:20" x14ac:dyDescent="0.3">
      <c r="A3533" t="s">
        <v>20</v>
      </c>
      <c r="B3533" s="1">
        <v>43657</v>
      </c>
      <c r="C3533">
        <v>1</v>
      </c>
      <c r="D3533" t="s">
        <v>71</v>
      </c>
      <c r="E3533" t="s">
        <v>107</v>
      </c>
      <c r="F3533" t="s">
        <v>71</v>
      </c>
      <c r="G3533">
        <v>88</v>
      </c>
      <c r="H3533">
        <v>88</v>
      </c>
      <c r="I3533">
        <v>86</v>
      </c>
      <c r="J3533" t="s">
        <v>99</v>
      </c>
      <c r="K3533" t="s">
        <v>81</v>
      </c>
      <c r="L3533" t="s">
        <v>89</v>
      </c>
      <c r="M3533" t="s">
        <v>357</v>
      </c>
      <c r="N3533" t="s">
        <v>357</v>
      </c>
      <c r="O3533" t="s">
        <v>353</v>
      </c>
      <c r="P3533" t="s">
        <v>174</v>
      </c>
      <c r="Q3533">
        <v>91</v>
      </c>
      <c r="R3533" t="s">
        <v>128</v>
      </c>
      <c r="S3533" t="e" vm="23">
        <f>_FV(-3,"54")</f>
        <v>#VALUE!</v>
      </c>
      <c r="T3533" t="s">
        <v>26</v>
      </c>
    </row>
    <row r="3534" spans="1:20" x14ac:dyDescent="0.3">
      <c r="A3534" t="s">
        <v>20</v>
      </c>
      <c r="B3534" s="1">
        <v>43657</v>
      </c>
      <c r="C3534">
        <v>0</v>
      </c>
      <c r="D3534" t="s">
        <v>107</v>
      </c>
      <c r="E3534" t="s">
        <v>333</v>
      </c>
      <c r="F3534" t="s">
        <v>107</v>
      </c>
      <c r="G3534">
        <v>86</v>
      </c>
      <c r="H3534">
        <v>86</v>
      </c>
      <c r="I3534">
        <v>82</v>
      </c>
      <c r="J3534" t="s">
        <v>89</v>
      </c>
      <c r="K3534" t="s">
        <v>100</v>
      </c>
      <c r="L3534" t="s">
        <v>36</v>
      </c>
      <c r="M3534" t="s">
        <v>353</v>
      </c>
      <c r="N3534" t="s">
        <v>353</v>
      </c>
      <c r="O3534" t="s">
        <v>306</v>
      </c>
      <c r="P3534" t="s">
        <v>178</v>
      </c>
      <c r="Q3534">
        <v>142</v>
      </c>
      <c r="R3534" t="s">
        <v>30</v>
      </c>
      <c r="S3534" t="e" vm="45">
        <f>_FV(-3,"60")</f>
        <v>#VALUE!</v>
      </c>
      <c r="T3534" t="s">
        <v>26</v>
      </c>
    </row>
    <row r="3535" spans="1:20" x14ac:dyDescent="0.3">
      <c r="A3535" t="s">
        <v>20</v>
      </c>
      <c r="B3535" s="1">
        <v>43657</v>
      </c>
      <c r="C3535">
        <v>23</v>
      </c>
      <c r="D3535" t="s">
        <v>236</v>
      </c>
      <c r="E3535" t="s">
        <v>302</v>
      </c>
      <c r="F3535" t="s">
        <v>236</v>
      </c>
      <c r="G3535">
        <v>80</v>
      </c>
      <c r="H3535">
        <v>80</v>
      </c>
      <c r="I3535">
        <v>76</v>
      </c>
      <c r="J3535" t="s">
        <v>99</v>
      </c>
      <c r="K3535" t="s">
        <v>109</v>
      </c>
      <c r="L3535" t="s">
        <v>89</v>
      </c>
      <c r="M3535" t="s">
        <v>328</v>
      </c>
      <c r="N3535" t="s">
        <v>328</v>
      </c>
      <c r="O3535" t="s">
        <v>137</v>
      </c>
      <c r="P3535" t="s">
        <v>86</v>
      </c>
      <c r="Q3535">
        <v>279</v>
      </c>
      <c r="R3535" t="s">
        <v>84</v>
      </c>
      <c r="S3535" t="e" vm="63">
        <f>_FV(-3,"11")</f>
        <v>#VALUE!</v>
      </c>
      <c r="T3535" t="s">
        <v>26</v>
      </c>
    </row>
    <row r="3536" spans="1:20" x14ac:dyDescent="0.3">
      <c r="A3536" t="s">
        <v>20</v>
      </c>
      <c r="B3536" s="1">
        <v>43657</v>
      </c>
      <c r="C3536">
        <v>22</v>
      </c>
      <c r="D3536" t="s">
        <v>302</v>
      </c>
      <c r="E3536" t="s">
        <v>185</v>
      </c>
      <c r="F3536" t="s">
        <v>229</v>
      </c>
      <c r="G3536">
        <v>76</v>
      </c>
      <c r="H3536">
        <v>77</v>
      </c>
      <c r="I3536">
        <v>74</v>
      </c>
      <c r="J3536" t="s">
        <v>81</v>
      </c>
      <c r="K3536" t="s">
        <v>119</v>
      </c>
      <c r="L3536" t="s">
        <v>100</v>
      </c>
      <c r="M3536" t="s">
        <v>137</v>
      </c>
      <c r="N3536" t="s">
        <v>82</v>
      </c>
      <c r="O3536" t="s">
        <v>132</v>
      </c>
      <c r="P3536" t="s">
        <v>86</v>
      </c>
      <c r="Q3536">
        <v>245</v>
      </c>
      <c r="R3536" t="s">
        <v>84</v>
      </c>
      <c r="S3536" t="s">
        <v>2104</v>
      </c>
      <c r="T3536" t="s">
        <v>26</v>
      </c>
    </row>
    <row r="3537" spans="1:20" x14ac:dyDescent="0.3">
      <c r="A3537" t="s">
        <v>20</v>
      </c>
      <c r="B3537" s="1">
        <v>43657</v>
      </c>
      <c r="C3537">
        <v>21</v>
      </c>
      <c r="D3537" t="s">
        <v>206</v>
      </c>
      <c r="E3537" t="s">
        <v>48</v>
      </c>
      <c r="F3537" t="s">
        <v>302</v>
      </c>
      <c r="G3537">
        <v>74</v>
      </c>
      <c r="H3537">
        <v>76</v>
      </c>
      <c r="I3537">
        <v>62</v>
      </c>
      <c r="J3537" t="s">
        <v>99</v>
      </c>
      <c r="K3537" t="s">
        <v>119</v>
      </c>
      <c r="L3537" t="s">
        <v>224</v>
      </c>
      <c r="M3537" t="s">
        <v>132</v>
      </c>
      <c r="N3537" t="s">
        <v>132</v>
      </c>
      <c r="O3537" t="s">
        <v>190</v>
      </c>
      <c r="P3537" t="s">
        <v>134</v>
      </c>
      <c r="Q3537">
        <v>251</v>
      </c>
      <c r="R3537" t="s">
        <v>198</v>
      </c>
      <c r="S3537" t="s">
        <v>884</v>
      </c>
      <c r="T3537" t="s">
        <v>26</v>
      </c>
    </row>
    <row r="3538" spans="1:20" x14ac:dyDescent="0.3">
      <c r="A3538" t="s">
        <v>20</v>
      </c>
      <c r="B3538" s="1">
        <v>43657</v>
      </c>
      <c r="C3538">
        <v>20</v>
      </c>
      <c r="D3538" t="s">
        <v>48</v>
      </c>
      <c r="E3538" t="s">
        <v>335</v>
      </c>
      <c r="F3538" t="s">
        <v>200</v>
      </c>
      <c r="G3538">
        <v>62</v>
      </c>
      <c r="H3538">
        <v>64</v>
      </c>
      <c r="I3538">
        <v>60</v>
      </c>
      <c r="J3538" t="s">
        <v>396</v>
      </c>
      <c r="K3538" t="s">
        <v>163</v>
      </c>
      <c r="L3538" t="s">
        <v>388</v>
      </c>
      <c r="M3538" t="s">
        <v>190</v>
      </c>
      <c r="N3538" t="s">
        <v>190</v>
      </c>
      <c r="O3538" t="s">
        <v>298</v>
      </c>
      <c r="P3538" t="s">
        <v>128</v>
      </c>
      <c r="Q3538">
        <v>238</v>
      </c>
      <c r="R3538" t="s">
        <v>125</v>
      </c>
      <c r="S3538" t="s">
        <v>382</v>
      </c>
      <c r="T3538" t="s">
        <v>26</v>
      </c>
    </row>
    <row r="3539" spans="1:20" x14ac:dyDescent="0.3">
      <c r="A3539" t="s">
        <v>20</v>
      </c>
      <c r="B3539" s="1">
        <v>43657</v>
      </c>
      <c r="C3539">
        <v>19</v>
      </c>
      <c r="D3539" t="s">
        <v>208</v>
      </c>
      <c r="E3539" t="s">
        <v>220</v>
      </c>
      <c r="F3539" t="s">
        <v>200</v>
      </c>
      <c r="G3539">
        <v>62</v>
      </c>
      <c r="H3539">
        <v>65</v>
      </c>
      <c r="I3539">
        <v>59</v>
      </c>
      <c r="J3539" t="s">
        <v>377</v>
      </c>
      <c r="K3539" t="s">
        <v>89</v>
      </c>
      <c r="L3539" t="s">
        <v>368</v>
      </c>
      <c r="M3539" t="s">
        <v>59</v>
      </c>
      <c r="N3539" t="s">
        <v>232</v>
      </c>
      <c r="O3539" t="s">
        <v>59</v>
      </c>
      <c r="P3539" t="s">
        <v>92</v>
      </c>
      <c r="Q3539">
        <v>207</v>
      </c>
      <c r="R3539" t="s">
        <v>125</v>
      </c>
      <c r="S3539" t="s">
        <v>2105</v>
      </c>
      <c r="T3539" t="s">
        <v>26</v>
      </c>
    </row>
    <row r="3540" spans="1:20" x14ac:dyDescent="0.3">
      <c r="A3540" t="s">
        <v>20</v>
      </c>
      <c r="B3540" s="1">
        <v>43657</v>
      </c>
      <c r="C3540">
        <v>18</v>
      </c>
      <c r="D3540" t="s">
        <v>201</v>
      </c>
      <c r="E3540" t="s">
        <v>220</v>
      </c>
      <c r="F3540" t="s">
        <v>247</v>
      </c>
      <c r="G3540">
        <v>64</v>
      </c>
      <c r="H3540">
        <v>66</v>
      </c>
      <c r="I3540">
        <v>61</v>
      </c>
      <c r="J3540" t="s">
        <v>89</v>
      </c>
      <c r="K3540" t="s">
        <v>64</v>
      </c>
      <c r="L3540" t="s">
        <v>388</v>
      </c>
      <c r="M3540" t="s">
        <v>130</v>
      </c>
      <c r="N3540" t="s">
        <v>82</v>
      </c>
      <c r="O3540" t="s">
        <v>130</v>
      </c>
      <c r="P3540" t="s">
        <v>268</v>
      </c>
      <c r="Q3540">
        <v>219</v>
      </c>
      <c r="R3540" t="s">
        <v>207</v>
      </c>
      <c r="S3540" t="s">
        <v>2106</v>
      </c>
      <c r="T3540" t="s">
        <v>26</v>
      </c>
    </row>
    <row r="3541" spans="1:20" x14ac:dyDescent="0.3">
      <c r="A3541" t="s">
        <v>20</v>
      </c>
      <c r="B3541" s="1">
        <v>43657</v>
      </c>
      <c r="C3541">
        <v>17</v>
      </c>
      <c r="D3541" t="s">
        <v>200</v>
      </c>
      <c r="E3541" t="s">
        <v>264</v>
      </c>
      <c r="F3541" t="s">
        <v>215</v>
      </c>
      <c r="G3541">
        <v>61</v>
      </c>
      <c r="H3541">
        <v>65</v>
      </c>
      <c r="I3541">
        <v>59</v>
      </c>
      <c r="J3541" t="s">
        <v>292</v>
      </c>
      <c r="K3541" t="s">
        <v>345</v>
      </c>
      <c r="L3541" t="s">
        <v>588</v>
      </c>
      <c r="M3541" t="s">
        <v>82</v>
      </c>
      <c r="N3541" t="s">
        <v>315</v>
      </c>
      <c r="O3541" t="s">
        <v>82</v>
      </c>
      <c r="P3541" t="s">
        <v>124</v>
      </c>
      <c r="Q3541">
        <v>269</v>
      </c>
      <c r="R3541" t="s">
        <v>237</v>
      </c>
      <c r="S3541" t="s">
        <v>2107</v>
      </c>
      <c r="T3541" t="s">
        <v>26</v>
      </c>
    </row>
    <row r="3542" spans="1:20" x14ac:dyDescent="0.3">
      <c r="A3542" t="s">
        <v>20</v>
      </c>
      <c r="B3542" s="1">
        <v>43657</v>
      </c>
      <c r="C3542">
        <v>16</v>
      </c>
      <c r="D3542" t="s">
        <v>205</v>
      </c>
      <c r="E3542" t="s">
        <v>205</v>
      </c>
      <c r="F3542" t="s">
        <v>321</v>
      </c>
      <c r="G3542">
        <v>63</v>
      </c>
      <c r="H3542">
        <v>71</v>
      </c>
      <c r="I3542">
        <v>62</v>
      </c>
      <c r="J3542" t="s">
        <v>224</v>
      </c>
      <c r="K3542" t="s">
        <v>100</v>
      </c>
      <c r="L3542" t="s">
        <v>393</v>
      </c>
      <c r="M3542" t="s">
        <v>315</v>
      </c>
      <c r="N3542" t="s">
        <v>308</v>
      </c>
      <c r="O3542" t="s">
        <v>315</v>
      </c>
      <c r="P3542" t="s">
        <v>97</v>
      </c>
      <c r="Q3542">
        <v>277</v>
      </c>
      <c r="R3542" t="s">
        <v>364</v>
      </c>
      <c r="S3542" t="s">
        <v>2108</v>
      </c>
      <c r="T3542" t="s">
        <v>26</v>
      </c>
    </row>
    <row r="3543" spans="1:20" x14ac:dyDescent="0.3">
      <c r="A3543" t="s">
        <v>20</v>
      </c>
      <c r="B3543" s="1">
        <v>43657</v>
      </c>
      <c r="C3543">
        <v>15</v>
      </c>
      <c r="D3543" t="s">
        <v>228</v>
      </c>
      <c r="E3543" t="s">
        <v>57</v>
      </c>
      <c r="F3543" t="s">
        <v>321</v>
      </c>
      <c r="G3543">
        <v>70</v>
      </c>
      <c r="H3543">
        <v>72</v>
      </c>
      <c r="I3543">
        <v>61</v>
      </c>
      <c r="J3543" t="s">
        <v>292</v>
      </c>
      <c r="K3543" t="s">
        <v>377</v>
      </c>
      <c r="L3543" t="s">
        <v>570</v>
      </c>
      <c r="M3543" t="s">
        <v>308</v>
      </c>
      <c r="N3543" t="s">
        <v>283</v>
      </c>
      <c r="O3543" t="s">
        <v>308</v>
      </c>
      <c r="P3543" t="s">
        <v>86</v>
      </c>
      <c r="Q3543">
        <v>267</v>
      </c>
      <c r="R3543" t="s">
        <v>207</v>
      </c>
      <c r="S3543" t="s">
        <v>2109</v>
      </c>
      <c r="T3543" t="s">
        <v>26</v>
      </c>
    </row>
    <row r="3544" spans="1:20" x14ac:dyDescent="0.3">
      <c r="A3544" t="s">
        <v>20</v>
      </c>
      <c r="B3544" s="1">
        <v>43657</v>
      </c>
      <c r="C3544">
        <v>14</v>
      </c>
      <c r="D3544" t="s">
        <v>206</v>
      </c>
      <c r="E3544" t="s">
        <v>275</v>
      </c>
      <c r="F3544" t="s">
        <v>156</v>
      </c>
      <c r="G3544">
        <v>64</v>
      </c>
      <c r="H3544">
        <v>80</v>
      </c>
      <c r="I3544">
        <v>64</v>
      </c>
      <c r="J3544" t="s">
        <v>583</v>
      </c>
      <c r="K3544" t="s">
        <v>49</v>
      </c>
      <c r="L3544" t="s">
        <v>583</v>
      </c>
      <c r="M3544" t="s">
        <v>283</v>
      </c>
      <c r="N3544" t="s">
        <v>363</v>
      </c>
      <c r="O3544" t="s">
        <v>283</v>
      </c>
      <c r="P3544" t="s">
        <v>183</v>
      </c>
      <c r="Q3544">
        <v>224</v>
      </c>
      <c r="R3544" t="s">
        <v>84</v>
      </c>
      <c r="S3544" t="s">
        <v>2110</v>
      </c>
      <c r="T3544" t="s">
        <v>26</v>
      </c>
    </row>
    <row r="3545" spans="1:20" x14ac:dyDescent="0.3">
      <c r="A3545" t="s">
        <v>20</v>
      </c>
      <c r="B3545" s="1">
        <v>43657</v>
      </c>
      <c r="C3545">
        <v>13</v>
      </c>
      <c r="D3545" t="s">
        <v>157</v>
      </c>
      <c r="E3545" t="s">
        <v>356</v>
      </c>
      <c r="F3545" t="s">
        <v>135</v>
      </c>
      <c r="G3545">
        <v>80</v>
      </c>
      <c r="H3545">
        <v>85</v>
      </c>
      <c r="I3545">
        <v>78</v>
      </c>
      <c r="J3545" t="s">
        <v>44</v>
      </c>
      <c r="K3545" t="s">
        <v>36</v>
      </c>
      <c r="L3545" t="s">
        <v>224</v>
      </c>
      <c r="M3545" t="s">
        <v>363</v>
      </c>
      <c r="N3545" t="s">
        <v>422</v>
      </c>
      <c r="O3545" t="s">
        <v>363</v>
      </c>
      <c r="P3545" t="s">
        <v>97</v>
      </c>
      <c r="Q3545">
        <v>242</v>
      </c>
      <c r="R3545" t="s">
        <v>234</v>
      </c>
      <c r="S3545" t="s">
        <v>2111</v>
      </c>
      <c r="T3545" t="s">
        <v>26</v>
      </c>
    </row>
    <row r="3546" spans="1:20" x14ac:dyDescent="0.3">
      <c r="A3546" t="s">
        <v>20</v>
      </c>
      <c r="B3546" s="1">
        <v>43657</v>
      </c>
      <c r="C3546">
        <v>12</v>
      </c>
      <c r="D3546" t="s">
        <v>135</v>
      </c>
      <c r="E3546" t="s">
        <v>135</v>
      </c>
      <c r="F3546" t="s">
        <v>79</v>
      </c>
      <c r="G3546">
        <v>85</v>
      </c>
      <c r="H3546">
        <v>92</v>
      </c>
      <c r="I3546">
        <v>85</v>
      </c>
      <c r="J3546" t="s">
        <v>345</v>
      </c>
      <c r="K3546" t="s">
        <v>81</v>
      </c>
      <c r="L3546" t="s">
        <v>345</v>
      </c>
      <c r="M3546" t="s">
        <v>433</v>
      </c>
      <c r="N3546" t="s">
        <v>433</v>
      </c>
      <c r="O3546" t="s">
        <v>386</v>
      </c>
      <c r="P3546" t="s">
        <v>115</v>
      </c>
      <c r="Q3546">
        <v>241</v>
      </c>
      <c r="R3546" t="s">
        <v>151</v>
      </c>
      <c r="S3546" t="s">
        <v>2112</v>
      </c>
      <c r="T3546" t="s">
        <v>26</v>
      </c>
    </row>
    <row r="3547" spans="1:20" x14ac:dyDescent="0.3">
      <c r="A3547" t="s">
        <v>20</v>
      </c>
      <c r="B3547" s="1">
        <v>43657</v>
      </c>
      <c r="C3547">
        <v>11</v>
      </c>
      <c r="D3547" t="s">
        <v>95</v>
      </c>
      <c r="E3547" t="s">
        <v>95</v>
      </c>
      <c r="F3547" t="s">
        <v>87</v>
      </c>
      <c r="G3547">
        <v>92</v>
      </c>
      <c r="H3547">
        <v>92</v>
      </c>
      <c r="I3547">
        <v>92</v>
      </c>
      <c r="J3547" t="s">
        <v>99</v>
      </c>
      <c r="K3547" t="s">
        <v>81</v>
      </c>
      <c r="L3547" t="s">
        <v>36</v>
      </c>
      <c r="M3547" t="s">
        <v>386</v>
      </c>
      <c r="N3547" t="s">
        <v>386</v>
      </c>
      <c r="O3547" t="s">
        <v>330</v>
      </c>
      <c r="P3547" t="s">
        <v>97</v>
      </c>
      <c r="Q3547">
        <v>258</v>
      </c>
      <c r="R3547" t="s">
        <v>160</v>
      </c>
      <c r="S3547" t="s">
        <v>2113</v>
      </c>
      <c r="T3547" t="s">
        <v>115</v>
      </c>
    </row>
    <row r="3548" spans="1:20" x14ac:dyDescent="0.3">
      <c r="A3548" t="s">
        <v>20</v>
      </c>
      <c r="B3548" s="1">
        <v>43658</v>
      </c>
      <c r="C3548">
        <v>23</v>
      </c>
      <c r="D3548" t="s">
        <v>228</v>
      </c>
      <c r="E3548" t="s">
        <v>204</v>
      </c>
      <c r="F3548" t="s">
        <v>228</v>
      </c>
      <c r="G3548">
        <v>79</v>
      </c>
      <c r="H3548">
        <v>79</v>
      </c>
      <c r="I3548">
        <v>69</v>
      </c>
      <c r="J3548" t="s">
        <v>64</v>
      </c>
      <c r="K3548" t="s">
        <v>64</v>
      </c>
      <c r="L3548" t="s">
        <v>163</v>
      </c>
      <c r="M3548" t="s">
        <v>90</v>
      </c>
      <c r="N3548" t="s">
        <v>90</v>
      </c>
      <c r="O3548" t="s">
        <v>254</v>
      </c>
      <c r="P3548" t="s">
        <v>77</v>
      </c>
      <c r="Q3548">
        <v>170</v>
      </c>
      <c r="R3548" t="s">
        <v>358</v>
      </c>
      <c r="S3548" t="e" vm="55">
        <f>_FV(-3,"51")</f>
        <v>#VALUE!</v>
      </c>
      <c r="T3548" t="s">
        <v>270</v>
      </c>
    </row>
    <row r="3549" spans="1:20" x14ac:dyDescent="0.3">
      <c r="A3549" t="s">
        <v>20</v>
      </c>
      <c r="B3549" s="1">
        <v>43658</v>
      </c>
      <c r="C3549">
        <v>22</v>
      </c>
      <c r="D3549" t="s">
        <v>204</v>
      </c>
      <c r="E3549" t="s">
        <v>215</v>
      </c>
      <c r="F3549" t="s">
        <v>275</v>
      </c>
      <c r="G3549">
        <v>69</v>
      </c>
      <c r="H3549">
        <v>69</v>
      </c>
      <c r="I3549">
        <v>66</v>
      </c>
      <c r="J3549" t="s">
        <v>163</v>
      </c>
      <c r="K3549" t="s">
        <v>36</v>
      </c>
      <c r="L3549" t="s">
        <v>216</v>
      </c>
      <c r="M3549" t="s">
        <v>254</v>
      </c>
      <c r="N3549" t="s">
        <v>254</v>
      </c>
      <c r="O3549" t="s">
        <v>231</v>
      </c>
      <c r="P3549" t="s">
        <v>176</v>
      </c>
      <c r="Q3549">
        <v>206</v>
      </c>
      <c r="R3549" t="s">
        <v>168</v>
      </c>
      <c r="S3549" t="s">
        <v>2114</v>
      </c>
      <c r="T3549" t="s">
        <v>26</v>
      </c>
    </row>
    <row r="3550" spans="1:20" x14ac:dyDescent="0.3">
      <c r="A3550" t="s">
        <v>20</v>
      </c>
      <c r="B3550" s="1">
        <v>43658</v>
      </c>
      <c r="C3550">
        <v>21</v>
      </c>
      <c r="D3550" t="s">
        <v>215</v>
      </c>
      <c r="E3550" t="s">
        <v>335</v>
      </c>
      <c r="F3550" t="s">
        <v>215</v>
      </c>
      <c r="G3550">
        <v>67</v>
      </c>
      <c r="H3550">
        <v>67</v>
      </c>
      <c r="I3550">
        <v>61</v>
      </c>
      <c r="J3550" t="s">
        <v>163</v>
      </c>
      <c r="K3550" t="s">
        <v>163</v>
      </c>
      <c r="L3550" t="s">
        <v>396</v>
      </c>
      <c r="M3550" t="s">
        <v>231</v>
      </c>
      <c r="N3550" t="s">
        <v>231</v>
      </c>
      <c r="O3550" t="s">
        <v>190</v>
      </c>
      <c r="P3550" t="s">
        <v>24</v>
      </c>
      <c r="Q3550">
        <v>223</v>
      </c>
      <c r="R3550" t="s">
        <v>198</v>
      </c>
      <c r="S3550" t="s">
        <v>2115</v>
      </c>
      <c r="T3550" t="s">
        <v>26</v>
      </c>
    </row>
    <row r="3551" spans="1:20" x14ac:dyDescent="0.3">
      <c r="A3551" t="s">
        <v>20</v>
      </c>
      <c r="B3551" s="1">
        <v>43658</v>
      </c>
      <c r="C3551">
        <v>20</v>
      </c>
      <c r="D3551" t="s">
        <v>264</v>
      </c>
      <c r="E3551" t="s">
        <v>291</v>
      </c>
      <c r="F3551" t="s">
        <v>21</v>
      </c>
      <c r="G3551">
        <v>61</v>
      </c>
      <c r="H3551">
        <v>64</v>
      </c>
      <c r="I3551">
        <v>56</v>
      </c>
      <c r="J3551" t="s">
        <v>396</v>
      </c>
      <c r="K3551" t="s">
        <v>81</v>
      </c>
      <c r="L3551" t="s">
        <v>383</v>
      </c>
      <c r="M3551" t="s">
        <v>190</v>
      </c>
      <c r="N3551" t="s">
        <v>130</v>
      </c>
      <c r="O3551" t="s">
        <v>190</v>
      </c>
      <c r="P3551" t="s">
        <v>147</v>
      </c>
      <c r="Q3551">
        <v>208</v>
      </c>
      <c r="R3551" t="s">
        <v>294</v>
      </c>
      <c r="S3551" t="s">
        <v>1423</v>
      </c>
      <c r="T3551" t="s">
        <v>26</v>
      </c>
    </row>
    <row r="3552" spans="1:20" x14ac:dyDescent="0.3">
      <c r="A3552" t="s">
        <v>20</v>
      </c>
      <c r="B3552" s="1">
        <v>43658</v>
      </c>
      <c r="C3552">
        <v>19</v>
      </c>
      <c r="D3552" t="s">
        <v>392</v>
      </c>
      <c r="E3552" t="s">
        <v>43</v>
      </c>
      <c r="F3552" t="s">
        <v>392</v>
      </c>
      <c r="G3552">
        <v>60</v>
      </c>
      <c r="H3552">
        <v>61</v>
      </c>
      <c r="I3552">
        <v>56</v>
      </c>
      <c r="J3552" t="s">
        <v>35</v>
      </c>
      <c r="K3552" t="s">
        <v>345</v>
      </c>
      <c r="L3552" t="s">
        <v>388</v>
      </c>
      <c r="M3552" t="s">
        <v>190</v>
      </c>
      <c r="N3552" t="s">
        <v>180</v>
      </c>
      <c r="O3552" t="s">
        <v>190</v>
      </c>
      <c r="P3552" t="s">
        <v>104</v>
      </c>
      <c r="Q3552">
        <v>216</v>
      </c>
      <c r="R3552" t="s">
        <v>259</v>
      </c>
      <c r="S3552" t="s">
        <v>2116</v>
      </c>
      <c r="T3552" t="s">
        <v>26</v>
      </c>
    </row>
    <row r="3553" spans="1:20" x14ac:dyDescent="0.3">
      <c r="A3553" t="s">
        <v>20</v>
      </c>
      <c r="B3553" s="1">
        <v>43658</v>
      </c>
      <c r="C3553">
        <v>18</v>
      </c>
      <c r="D3553" t="s">
        <v>297</v>
      </c>
      <c r="E3553" t="s">
        <v>297</v>
      </c>
      <c r="F3553" t="s">
        <v>205</v>
      </c>
      <c r="G3553">
        <v>58</v>
      </c>
      <c r="H3553">
        <v>66</v>
      </c>
      <c r="I3553">
        <v>50</v>
      </c>
      <c r="J3553" t="s">
        <v>35</v>
      </c>
      <c r="K3553" t="s">
        <v>100</v>
      </c>
      <c r="L3553" t="s">
        <v>561</v>
      </c>
      <c r="M3553" t="s">
        <v>45</v>
      </c>
      <c r="N3553" t="s">
        <v>123</v>
      </c>
      <c r="O3553" t="s">
        <v>45</v>
      </c>
      <c r="P3553" t="s">
        <v>183</v>
      </c>
      <c r="Q3553">
        <v>200</v>
      </c>
      <c r="R3553" t="s">
        <v>294</v>
      </c>
      <c r="S3553" t="s">
        <v>2117</v>
      </c>
      <c r="T3553" t="s">
        <v>26</v>
      </c>
    </row>
    <row r="3554" spans="1:20" x14ac:dyDescent="0.3">
      <c r="A3554" t="s">
        <v>20</v>
      </c>
      <c r="B3554" s="1">
        <v>43658</v>
      </c>
      <c r="C3554">
        <v>17</v>
      </c>
      <c r="D3554" t="s">
        <v>342</v>
      </c>
      <c r="E3554" t="s">
        <v>297</v>
      </c>
      <c r="F3554" t="s">
        <v>342</v>
      </c>
      <c r="G3554">
        <v>65</v>
      </c>
      <c r="H3554">
        <v>66</v>
      </c>
      <c r="I3554">
        <v>59</v>
      </c>
      <c r="J3554" t="s">
        <v>49</v>
      </c>
      <c r="K3554" t="s">
        <v>28</v>
      </c>
      <c r="L3554" t="s">
        <v>396</v>
      </c>
      <c r="M3554" t="s">
        <v>123</v>
      </c>
      <c r="N3554" t="s">
        <v>141</v>
      </c>
      <c r="O3554" t="s">
        <v>123</v>
      </c>
      <c r="P3554" t="s">
        <v>271</v>
      </c>
      <c r="Q3554">
        <v>206</v>
      </c>
      <c r="R3554" t="s">
        <v>294</v>
      </c>
      <c r="S3554" t="s">
        <v>2118</v>
      </c>
      <c r="T3554" t="s">
        <v>26</v>
      </c>
    </row>
    <row r="3555" spans="1:20" x14ac:dyDescent="0.3">
      <c r="A3555" t="s">
        <v>20</v>
      </c>
      <c r="B3555" s="1">
        <v>43658</v>
      </c>
      <c r="C3555">
        <v>16</v>
      </c>
      <c r="D3555" t="s">
        <v>258</v>
      </c>
      <c r="E3555" t="s">
        <v>317</v>
      </c>
      <c r="F3555" t="s">
        <v>264</v>
      </c>
      <c r="G3555">
        <v>63</v>
      </c>
      <c r="H3555">
        <v>65</v>
      </c>
      <c r="I3555">
        <v>60</v>
      </c>
      <c r="J3555" t="s">
        <v>345</v>
      </c>
      <c r="K3555" t="s">
        <v>64</v>
      </c>
      <c r="L3555" t="s">
        <v>377</v>
      </c>
      <c r="M3555" t="s">
        <v>141</v>
      </c>
      <c r="N3555" t="s">
        <v>306</v>
      </c>
      <c r="O3555" t="s">
        <v>141</v>
      </c>
      <c r="P3555" t="s">
        <v>68</v>
      </c>
      <c r="Q3555">
        <v>204</v>
      </c>
      <c r="R3555" t="s">
        <v>212</v>
      </c>
      <c r="S3555" t="s">
        <v>2119</v>
      </c>
      <c r="T3555" t="s">
        <v>26</v>
      </c>
    </row>
    <row r="3556" spans="1:20" x14ac:dyDescent="0.3">
      <c r="A3556" t="s">
        <v>20</v>
      </c>
      <c r="B3556" s="1">
        <v>43658</v>
      </c>
      <c r="C3556">
        <v>15</v>
      </c>
      <c r="D3556" t="s">
        <v>201</v>
      </c>
      <c r="E3556" t="s">
        <v>201</v>
      </c>
      <c r="F3556" t="s">
        <v>215</v>
      </c>
      <c r="G3556">
        <v>65</v>
      </c>
      <c r="H3556">
        <v>71</v>
      </c>
      <c r="I3556">
        <v>62</v>
      </c>
      <c r="J3556" t="s">
        <v>99</v>
      </c>
      <c r="K3556" t="s">
        <v>73</v>
      </c>
      <c r="L3556" t="s">
        <v>377</v>
      </c>
      <c r="M3556" t="s">
        <v>306</v>
      </c>
      <c r="N3556" t="s">
        <v>329</v>
      </c>
      <c r="O3556" t="s">
        <v>312</v>
      </c>
      <c r="P3556" t="s">
        <v>182</v>
      </c>
      <c r="Q3556">
        <v>215</v>
      </c>
      <c r="R3556" t="s">
        <v>241</v>
      </c>
      <c r="S3556" t="s">
        <v>2120</v>
      </c>
      <c r="T3556" t="s">
        <v>26</v>
      </c>
    </row>
    <row r="3557" spans="1:20" x14ac:dyDescent="0.3">
      <c r="A3557" t="s">
        <v>20</v>
      </c>
      <c r="B3557" s="1">
        <v>43658</v>
      </c>
      <c r="C3557">
        <v>14</v>
      </c>
      <c r="D3557" t="s">
        <v>250</v>
      </c>
      <c r="E3557" t="s">
        <v>208</v>
      </c>
      <c r="F3557" t="s">
        <v>261</v>
      </c>
      <c r="G3557">
        <v>69</v>
      </c>
      <c r="H3557">
        <v>71</v>
      </c>
      <c r="I3557">
        <v>68</v>
      </c>
      <c r="J3557" t="s">
        <v>99</v>
      </c>
      <c r="K3557" t="s">
        <v>73</v>
      </c>
      <c r="L3557" t="s">
        <v>49</v>
      </c>
      <c r="M3557" t="s">
        <v>329</v>
      </c>
      <c r="N3557" t="s">
        <v>308</v>
      </c>
      <c r="O3557" t="s">
        <v>329</v>
      </c>
      <c r="P3557" t="s">
        <v>182</v>
      </c>
      <c r="Q3557">
        <v>220</v>
      </c>
      <c r="R3557" t="s">
        <v>102</v>
      </c>
      <c r="S3557" t="s">
        <v>1904</v>
      </c>
      <c r="T3557" t="s">
        <v>26</v>
      </c>
    </row>
    <row r="3558" spans="1:20" x14ac:dyDescent="0.3">
      <c r="A3558" t="s">
        <v>20</v>
      </c>
      <c r="B3558" s="1">
        <v>43658</v>
      </c>
      <c r="C3558">
        <v>13</v>
      </c>
      <c r="D3558" t="s">
        <v>250</v>
      </c>
      <c r="E3558" t="s">
        <v>250</v>
      </c>
      <c r="F3558" t="s">
        <v>195</v>
      </c>
      <c r="G3558">
        <v>70</v>
      </c>
      <c r="H3558">
        <v>80</v>
      </c>
      <c r="I3558">
        <v>70</v>
      </c>
      <c r="J3558" t="s">
        <v>81</v>
      </c>
      <c r="K3558" t="s">
        <v>58</v>
      </c>
      <c r="L3558" t="s">
        <v>100</v>
      </c>
      <c r="M3558" t="s">
        <v>329</v>
      </c>
      <c r="N3558" t="s">
        <v>329</v>
      </c>
      <c r="O3558" t="s">
        <v>330</v>
      </c>
      <c r="P3558" t="s">
        <v>271</v>
      </c>
      <c r="Q3558">
        <v>224</v>
      </c>
      <c r="R3558" t="s">
        <v>248</v>
      </c>
      <c r="S3558" t="s">
        <v>2121</v>
      </c>
      <c r="T3558" t="s">
        <v>26</v>
      </c>
    </row>
    <row r="3559" spans="1:20" x14ac:dyDescent="0.3">
      <c r="A3559" t="s">
        <v>20</v>
      </c>
      <c r="B3559" s="1">
        <v>43658</v>
      </c>
      <c r="C3559">
        <v>12</v>
      </c>
      <c r="D3559" t="s">
        <v>202</v>
      </c>
      <c r="E3559" t="s">
        <v>202</v>
      </c>
      <c r="F3559" t="s">
        <v>149</v>
      </c>
      <c r="G3559">
        <v>81</v>
      </c>
      <c r="H3559">
        <v>91</v>
      </c>
      <c r="I3559">
        <v>80</v>
      </c>
      <c r="J3559" t="s">
        <v>63</v>
      </c>
      <c r="K3559" t="s">
        <v>62</v>
      </c>
      <c r="L3559" t="s">
        <v>109</v>
      </c>
      <c r="M3559" t="s">
        <v>329</v>
      </c>
      <c r="N3559" t="s">
        <v>329</v>
      </c>
      <c r="O3559" t="s">
        <v>311</v>
      </c>
      <c r="P3559" t="s">
        <v>77</v>
      </c>
      <c r="Q3559">
        <v>196</v>
      </c>
      <c r="R3559" t="s">
        <v>30</v>
      </c>
      <c r="S3559" t="s">
        <v>2122</v>
      </c>
      <c r="T3559" t="s">
        <v>26</v>
      </c>
    </row>
    <row r="3560" spans="1:20" x14ac:dyDescent="0.3">
      <c r="A3560" t="s">
        <v>20</v>
      </c>
      <c r="B3560" s="1">
        <v>43658</v>
      </c>
      <c r="C3560">
        <v>11</v>
      </c>
      <c r="D3560" t="s">
        <v>149</v>
      </c>
      <c r="E3560" t="s">
        <v>149</v>
      </c>
      <c r="F3560" t="s">
        <v>58</v>
      </c>
      <c r="G3560">
        <v>91</v>
      </c>
      <c r="H3560">
        <v>92</v>
      </c>
      <c r="I3560">
        <v>91</v>
      </c>
      <c r="J3560" t="s">
        <v>109</v>
      </c>
      <c r="K3560" t="s">
        <v>80</v>
      </c>
      <c r="L3560" t="s">
        <v>99</v>
      </c>
      <c r="M3560" t="s">
        <v>311</v>
      </c>
      <c r="N3560" t="s">
        <v>311</v>
      </c>
      <c r="O3560" t="s">
        <v>141</v>
      </c>
      <c r="P3560" t="s">
        <v>105</v>
      </c>
      <c r="Q3560">
        <v>125</v>
      </c>
      <c r="R3560" t="s">
        <v>60</v>
      </c>
      <c r="S3560" t="s">
        <v>2123</v>
      </c>
      <c r="T3560" t="s">
        <v>26</v>
      </c>
    </row>
    <row r="3561" spans="1:20" x14ac:dyDescent="0.3">
      <c r="A3561" t="s">
        <v>20</v>
      </c>
      <c r="B3561" s="1">
        <v>43658</v>
      </c>
      <c r="C3561">
        <v>10</v>
      </c>
      <c r="D3561" t="s">
        <v>58</v>
      </c>
      <c r="E3561" t="s">
        <v>135</v>
      </c>
      <c r="F3561" t="s">
        <v>79</v>
      </c>
      <c r="G3561">
        <v>92</v>
      </c>
      <c r="H3561">
        <v>92</v>
      </c>
      <c r="I3561">
        <v>90</v>
      </c>
      <c r="J3561" t="s">
        <v>81</v>
      </c>
      <c r="K3561" t="s">
        <v>119</v>
      </c>
      <c r="L3561" t="s">
        <v>100</v>
      </c>
      <c r="M3561" t="s">
        <v>141</v>
      </c>
      <c r="N3561" t="s">
        <v>141</v>
      </c>
      <c r="O3561" t="s">
        <v>29</v>
      </c>
      <c r="P3561" t="s">
        <v>67</v>
      </c>
      <c r="Q3561">
        <v>129</v>
      </c>
      <c r="R3561" t="s">
        <v>86</v>
      </c>
      <c r="S3561" t="s">
        <v>2124</v>
      </c>
      <c r="T3561" t="s">
        <v>26</v>
      </c>
    </row>
    <row r="3562" spans="1:20" x14ac:dyDescent="0.3">
      <c r="A3562" t="s">
        <v>20</v>
      </c>
      <c r="B3562" s="1">
        <v>43658</v>
      </c>
      <c r="C3562">
        <v>9</v>
      </c>
      <c r="D3562" t="s">
        <v>135</v>
      </c>
      <c r="E3562" t="s">
        <v>149</v>
      </c>
      <c r="F3562" t="s">
        <v>121</v>
      </c>
      <c r="G3562">
        <v>90</v>
      </c>
      <c r="H3562">
        <v>91</v>
      </c>
      <c r="I3562">
        <v>90</v>
      </c>
      <c r="J3562" t="s">
        <v>119</v>
      </c>
      <c r="K3562" t="s">
        <v>109</v>
      </c>
      <c r="L3562" t="s">
        <v>119</v>
      </c>
      <c r="M3562" t="s">
        <v>90</v>
      </c>
      <c r="N3562" t="s">
        <v>90</v>
      </c>
      <c r="O3562" t="s">
        <v>96</v>
      </c>
      <c r="P3562" t="s">
        <v>111</v>
      </c>
      <c r="Q3562">
        <v>139</v>
      </c>
      <c r="R3562" t="s">
        <v>176</v>
      </c>
      <c r="S3562" t="e" vm="94">
        <f>_FV(-2,"67")</f>
        <v>#VALUE!</v>
      </c>
      <c r="T3562" t="s">
        <v>26</v>
      </c>
    </row>
    <row r="3563" spans="1:20" x14ac:dyDescent="0.3">
      <c r="A3563" t="s">
        <v>20</v>
      </c>
      <c r="B3563" s="1">
        <v>43658</v>
      </c>
      <c r="C3563">
        <v>8</v>
      </c>
      <c r="D3563" t="s">
        <v>71</v>
      </c>
      <c r="E3563" t="s">
        <v>135</v>
      </c>
      <c r="F3563" t="s">
        <v>71</v>
      </c>
      <c r="G3563">
        <v>91</v>
      </c>
      <c r="H3563">
        <v>91</v>
      </c>
      <c r="I3563">
        <v>90</v>
      </c>
      <c r="J3563" t="s">
        <v>65</v>
      </c>
      <c r="K3563" t="s">
        <v>73</v>
      </c>
      <c r="L3563" t="s">
        <v>65</v>
      </c>
      <c r="M3563" t="s">
        <v>209</v>
      </c>
      <c r="N3563" t="s">
        <v>209</v>
      </c>
      <c r="O3563" t="s">
        <v>123</v>
      </c>
      <c r="P3563" t="s">
        <v>67</v>
      </c>
      <c r="Q3563">
        <v>166</v>
      </c>
      <c r="R3563" t="s">
        <v>24</v>
      </c>
      <c r="S3563" t="e" vm="51">
        <f>_FV(-2,"22")</f>
        <v>#VALUE!</v>
      </c>
      <c r="T3563" t="s">
        <v>26</v>
      </c>
    </row>
    <row r="3564" spans="1:20" x14ac:dyDescent="0.3">
      <c r="A3564" t="s">
        <v>20</v>
      </c>
      <c r="B3564" s="1">
        <v>43658</v>
      </c>
      <c r="C3564">
        <v>7</v>
      </c>
      <c r="D3564" t="s">
        <v>135</v>
      </c>
      <c r="E3564" t="s">
        <v>192</v>
      </c>
      <c r="F3564" t="s">
        <v>135</v>
      </c>
      <c r="G3564">
        <v>90</v>
      </c>
      <c r="H3564">
        <v>90</v>
      </c>
      <c r="I3564">
        <v>84</v>
      </c>
      <c r="J3564" t="s">
        <v>65</v>
      </c>
      <c r="K3564" t="s">
        <v>109</v>
      </c>
      <c r="L3564" t="s">
        <v>28</v>
      </c>
      <c r="M3564" t="s">
        <v>96</v>
      </c>
      <c r="N3564" t="s">
        <v>209</v>
      </c>
      <c r="O3564" t="s">
        <v>123</v>
      </c>
      <c r="P3564" t="s">
        <v>105</v>
      </c>
      <c r="Q3564">
        <v>143</v>
      </c>
      <c r="R3564" t="s">
        <v>182</v>
      </c>
      <c r="S3564" t="e" vm="49">
        <f>_FV(-2,"74")</f>
        <v>#VALUE!</v>
      </c>
      <c r="T3564" t="s">
        <v>26</v>
      </c>
    </row>
    <row r="3565" spans="1:20" x14ac:dyDescent="0.3">
      <c r="A3565" t="s">
        <v>20</v>
      </c>
      <c r="B3565" s="1">
        <v>43658</v>
      </c>
      <c r="C3565">
        <v>6</v>
      </c>
      <c r="D3565" t="s">
        <v>192</v>
      </c>
      <c r="E3565" t="s">
        <v>236</v>
      </c>
      <c r="F3565" t="s">
        <v>187</v>
      </c>
      <c r="G3565">
        <v>84</v>
      </c>
      <c r="H3565">
        <v>85</v>
      </c>
      <c r="I3565">
        <v>84</v>
      </c>
      <c r="J3565" t="s">
        <v>109</v>
      </c>
      <c r="K3565" t="s">
        <v>63</v>
      </c>
      <c r="L3565" t="s">
        <v>73</v>
      </c>
      <c r="M3565" t="s">
        <v>209</v>
      </c>
      <c r="N3565" t="s">
        <v>141</v>
      </c>
      <c r="O3565" t="s">
        <v>209</v>
      </c>
      <c r="P3565" t="s">
        <v>138</v>
      </c>
      <c r="Q3565">
        <v>229</v>
      </c>
      <c r="R3565" t="s">
        <v>305</v>
      </c>
      <c r="S3565" t="e" vm="86">
        <f>_FV(-3,"23")</f>
        <v>#VALUE!</v>
      </c>
      <c r="T3565" t="s">
        <v>26</v>
      </c>
    </row>
    <row r="3566" spans="1:20" x14ac:dyDescent="0.3">
      <c r="A3566" t="s">
        <v>20</v>
      </c>
      <c r="B3566" s="1">
        <v>43658</v>
      </c>
      <c r="C3566">
        <v>5</v>
      </c>
      <c r="D3566" t="s">
        <v>192</v>
      </c>
      <c r="E3566" t="s">
        <v>239</v>
      </c>
      <c r="F3566" t="s">
        <v>272</v>
      </c>
      <c r="G3566">
        <v>84</v>
      </c>
      <c r="H3566">
        <v>88</v>
      </c>
      <c r="I3566">
        <v>82</v>
      </c>
      <c r="J3566" t="s">
        <v>109</v>
      </c>
      <c r="K3566" t="s">
        <v>80</v>
      </c>
      <c r="L3566" t="s">
        <v>73</v>
      </c>
      <c r="M3566" t="s">
        <v>141</v>
      </c>
      <c r="N3566" t="s">
        <v>315</v>
      </c>
      <c r="O3566" t="s">
        <v>141</v>
      </c>
      <c r="P3566" t="s">
        <v>138</v>
      </c>
      <c r="Q3566">
        <v>246</v>
      </c>
      <c r="R3566" t="s">
        <v>440</v>
      </c>
      <c r="S3566" t="e" vm="24">
        <f>_FV(-3,"02")</f>
        <v>#VALUE!</v>
      </c>
      <c r="T3566" t="s">
        <v>26</v>
      </c>
    </row>
    <row r="3567" spans="1:20" x14ac:dyDescent="0.3">
      <c r="A3567" t="s">
        <v>20</v>
      </c>
      <c r="B3567" s="1">
        <v>43658</v>
      </c>
      <c r="C3567">
        <v>4</v>
      </c>
      <c r="D3567" t="s">
        <v>272</v>
      </c>
      <c r="E3567" t="s">
        <v>272</v>
      </c>
      <c r="F3567" t="s">
        <v>107</v>
      </c>
      <c r="G3567">
        <v>88</v>
      </c>
      <c r="H3567">
        <v>89</v>
      </c>
      <c r="I3567">
        <v>88</v>
      </c>
      <c r="J3567" t="s">
        <v>109</v>
      </c>
      <c r="K3567" t="s">
        <v>109</v>
      </c>
      <c r="L3567" t="s">
        <v>119</v>
      </c>
      <c r="M3567" t="s">
        <v>315</v>
      </c>
      <c r="N3567" t="s">
        <v>312</v>
      </c>
      <c r="O3567" t="s">
        <v>315</v>
      </c>
      <c r="P3567" t="s">
        <v>83</v>
      </c>
      <c r="Q3567">
        <v>185</v>
      </c>
      <c r="R3567" t="s">
        <v>112</v>
      </c>
      <c r="S3567" t="e" vm="6">
        <f>_FV(-3,"30")</f>
        <v>#VALUE!</v>
      </c>
      <c r="T3567" t="s">
        <v>26</v>
      </c>
    </row>
    <row r="3568" spans="1:20" x14ac:dyDescent="0.3">
      <c r="A3568" t="s">
        <v>20</v>
      </c>
      <c r="B3568" s="1">
        <v>43658</v>
      </c>
      <c r="C3568">
        <v>3</v>
      </c>
      <c r="D3568" t="s">
        <v>107</v>
      </c>
      <c r="E3568" t="s">
        <v>272</v>
      </c>
      <c r="F3568" t="s">
        <v>149</v>
      </c>
      <c r="G3568">
        <v>89</v>
      </c>
      <c r="H3568">
        <v>89</v>
      </c>
      <c r="I3568">
        <v>84</v>
      </c>
      <c r="J3568" t="s">
        <v>119</v>
      </c>
      <c r="K3568" t="s">
        <v>119</v>
      </c>
      <c r="L3568" t="s">
        <v>89</v>
      </c>
      <c r="M3568" t="s">
        <v>312</v>
      </c>
      <c r="N3568" t="s">
        <v>330</v>
      </c>
      <c r="O3568" t="s">
        <v>312</v>
      </c>
      <c r="P3568" t="s">
        <v>67</v>
      </c>
      <c r="Q3568">
        <v>172</v>
      </c>
      <c r="R3568" t="s">
        <v>60</v>
      </c>
      <c r="S3568" t="e" vm="80">
        <f>_FV(-3,"59")</f>
        <v>#VALUE!</v>
      </c>
      <c r="T3568" t="s">
        <v>26</v>
      </c>
    </row>
    <row r="3569" spans="1:20" x14ac:dyDescent="0.3">
      <c r="A3569" t="s">
        <v>20</v>
      </c>
      <c r="B3569" s="1">
        <v>43658</v>
      </c>
      <c r="C3569">
        <v>2</v>
      </c>
      <c r="D3569" t="s">
        <v>272</v>
      </c>
      <c r="E3569" t="s">
        <v>286</v>
      </c>
      <c r="F3569" t="s">
        <v>272</v>
      </c>
      <c r="G3569">
        <v>84</v>
      </c>
      <c r="H3569">
        <v>84</v>
      </c>
      <c r="I3569">
        <v>79</v>
      </c>
      <c r="J3569" t="s">
        <v>100</v>
      </c>
      <c r="K3569" t="s">
        <v>99</v>
      </c>
      <c r="L3569" t="s">
        <v>44</v>
      </c>
      <c r="M3569" t="s">
        <v>306</v>
      </c>
      <c r="N3569" t="s">
        <v>330</v>
      </c>
      <c r="O3569" t="s">
        <v>312</v>
      </c>
      <c r="P3569" t="s">
        <v>67</v>
      </c>
      <c r="Q3569">
        <v>171</v>
      </c>
      <c r="R3569" t="s">
        <v>127</v>
      </c>
      <c r="S3569" t="e" vm="45">
        <f>_FV(-3,"60")</f>
        <v>#VALUE!</v>
      </c>
      <c r="T3569" t="s">
        <v>26</v>
      </c>
    </row>
    <row r="3570" spans="1:20" x14ac:dyDescent="0.3">
      <c r="A3570" t="s">
        <v>20</v>
      </c>
      <c r="B3570" s="1">
        <v>43658</v>
      </c>
      <c r="C3570">
        <v>1</v>
      </c>
      <c r="D3570" t="s">
        <v>333</v>
      </c>
      <c r="E3570" t="s">
        <v>233</v>
      </c>
      <c r="F3570" t="s">
        <v>356</v>
      </c>
      <c r="G3570">
        <v>79</v>
      </c>
      <c r="H3570">
        <v>82</v>
      </c>
      <c r="I3570">
        <v>78</v>
      </c>
      <c r="J3570" t="s">
        <v>44</v>
      </c>
      <c r="K3570" t="s">
        <v>49</v>
      </c>
      <c r="L3570" t="s">
        <v>44</v>
      </c>
      <c r="M3570" t="s">
        <v>306</v>
      </c>
      <c r="N3570" t="s">
        <v>330</v>
      </c>
      <c r="O3570" t="s">
        <v>245</v>
      </c>
      <c r="P3570" t="s">
        <v>67</v>
      </c>
      <c r="Q3570">
        <v>239</v>
      </c>
      <c r="R3570" t="s">
        <v>24</v>
      </c>
      <c r="S3570" t="e" vm="80">
        <f>_FV(-3,"59")</f>
        <v>#VALUE!</v>
      </c>
      <c r="T3570" t="s">
        <v>26</v>
      </c>
    </row>
    <row r="3571" spans="1:20" x14ac:dyDescent="0.3">
      <c r="A3571" t="s">
        <v>20</v>
      </c>
      <c r="B3571" s="1">
        <v>43658</v>
      </c>
      <c r="C3571">
        <v>0</v>
      </c>
      <c r="D3571" t="s">
        <v>333</v>
      </c>
      <c r="E3571" t="s">
        <v>236</v>
      </c>
      <c r="F3571" t="s">
        <v>333</v>
      </c>
      <c r="G3571">
        <v>82</v>
      </c>
      <c r="H3571">
        <v>82</v>
      </c>
      <c r="I3571">
        <v>80</v>
      </c>
      <c r="J3571" t="s">
        <v>49</v>
      </c>
      <c r="K3571" t="s">
        <v>99</v>
      </c>
      <c r="L3571" t="s">
        <v>49</v>
      </c>
      <c r="M3571" t="s">
        <v>245</v>
      </c>
      <c r="N3571" t="s">
        <v>245</v>
      </c>
      <c r="O3571" t="s">
        <v>328</v>
      </c>
      <c r="P3571" t="s">
        <v>70</v>
      </c>
      <c r="Q3571">
        <v>265</v>
      </c>
      <c r="R3571" t="s">
        <v>151</v>
      </c>
      <c r="S3571" t="e" vm="80">
        <f>_FV(-3,"59")</f>
        <v>#VALUE!</v>
      </c>
      <c r="T3571" t="s">
        <v>26</v>
      </c>
    </row>
    <row r="3572" spans="1:20" x14ac:dyDescent="0.3">
      <c r="A3572" t="s">
        <v>20</v>
      </c>
      <c r="B3572" s="1">
        <v>43659</v>
      </c>
      <c r="C3572">
        <v>23</v>
      </c>
      <c r="D3572" t="s">
        <v>135</v>
      </c>
      <c r="E3572" t="s">
        <v>333</v>
      </c>
      <c r="F3572" t="s">
        <v>135</v>
      </c>
      <c r="G3572">
        <v>86</v>
      </c>
      <c r="H3572">
        <v>86</v>
      </c>
      <c r="I3572">
        <v>79</v>
      </c>
      <c r="J3572" t="s">
        <v>89</v>
      </c>
      <c r="K3572" t="s">
        <v>89</v>
      </c>
      <c r="L3572" t="s">
        <v>44</v>
      </c>
      <c r="M3572" t="s">
        <v>141</v>
      </c>
      <c r="N3572" t="s">
        <v>328</v>
      </c>
      <c r="O3572" t="s">
        <v>29</v>
      </c>
      <c r="P3572" t="s">
        <v>174</v>
      </c>
      <c r="Q3572">
        <v>170</v>
      </c>
      <c r="R3572" t="s">
        <v>128</v>
      </c>
      <c r="S3572" t="e" vm="45">
        <f>_FV(-3,"60")</f>
        <v>#VALUE!</v>
      </c>
      <c r="T3572" t="s">
        <v>26</v>
      </c>
    </row>
    <row r="3573" spans="1:20" x14ac:dyDescent="0.3">
      <c r="A3573" t="s">
        <v>20</v>
      </c>
      <c r="B3573" s="1">
        <v>43659</v>
      </c>
      <c r="C3573">
        <v>22</v>
      </c>
      <c r="D3573" t="s">
        <v>333</v>
      </c>
      <c r="E3573" t="s">
        <v>321</v>
      </c>
      <c r="F3573" t="s">
        <v>333</v>
      </c>
      <c r="G3573">
        <v>79</v>
      </c>
      <c r="H3573">
        <v>79</v>
      </c>
      <c r="I3573">
        <v>74</v>
      </c>
      <c r="J3573" t="s">
        <v>35</v>
      </c>
      <c r="K3573" t="s">
        <v>49</v>
      </c>
      <c r="L3573" t="s">
        <v>35</v>
      </c>
      <c r="M3573" t="s">
        <v>29</v>
      </c>
      <c r="N3573" t="s">
        <v>29</v>
      </c>
      <c r="O3573" t="s">
        <v>254</v>
      </c>
      <c r="P3573" t="s">
        <v>115</v>
      </c>
      <c r="Q3573">
        <v>212</v>
      </c>
      <c r="R3573" t="s">
        <v>237</v>
      </c>
      <c r="S3573" t="s">
        <v>2125</v>
      </c>
      <c r="T3573" t="s">
        <v>26</v>
      </c>
    </row>
    <row r="3574" spans="1:20" x14ac:dyDescent="0.3">
      <c r="A3574" t="s">
        <v>20</v>
      </c>
      <c r="B3574" s="1">
        <v>43659</v>
      </c>
      <c r="C3574">
        <v>21</v>
      </c>
      <c r="D3574" t="s">
        <v>321</v>
      </c>
      <c r="E3574" t="s">
        <v>195</v>
      </c>
      <c r="F3574" t="s">
        <v>321</v>
      </c>
      <c r="G3574">
        <v>76</v>
      </c>
      <c r="H3574">
        <v>80</v>
      </c>
      <c r="I3574">
        <v>74</v>
      </c>
      <c r="J3574" t="s">
        <v>49</v>
      </c>
      <c r="K3574" t="s">
        <v>73</v>
      </c>
      <c r="L3574" t="s">
        <v>163</v>
      </c>
      <c r="M3574" t="s">
        <v>150</v>
      </c>
      <c r="N3574" t="s">
        <v>137</v>
      </c>
      <c r="O3574" t="s">
        <v>130</v>
      </c>
      <c r="P3574" t="s">
        <v>77</v>
      </c>
      <c r="Q3574">
        <v>197</v>
      </c>
      <c r="R3574" t="s">
        <v>151</v>
      </c>
      <c r="S3574" t="s">
        <v>2126</v>
      </c>
      <c r="T3574" t="s">
        <v>26</v>
      </c>
    </row>
    <row r="3575" spans="1:20" x14ac:dyDescent="0.3">
      <c r="A3575" t="s">
        <v>20</v>
      </c>
      <c r="B3575" s="1">
        <v>43659</v>
      </c>
      <c r="C3575">
        <v>20</v>
      </c>
      <c r="D3575" t="s">
        <v>285</v>
      </c>
      <c r="E3575" t="s">
        <v>285</v>
      </c>
      <c r="F3575" t="s">
        <v>279</v>
      </c>
      <c r="G3575">
        <v>74</v>
      </c>
      <c r="H3575">
        <v>79</v>
      </c>
      <c r="I3575">
        <v>73</v>
      </c>
      <c r="J3575" t="s">
        <v>163</v>
      </c>
      <c r="K3575" t="s">
        <v>28</v>
      </c>
      <c r="L3575" t="s">
        <v>216</v>
      </c>
      <c r="M3575" t="s">
        <v>130</v>
      </c>
      <c r="N3575" t="s">
        <v>232</v>
      </c>
      <c r="O3575" t="s">
        <v>59</v>
      </c>
      <c r="P3575" t="s">
        <v>60</v>
      </c>
      <c r="Q3575">
        <v>203</v>
      </c>
      <c r="R3575" t="s">
        <v>262</v>
      </c>
      <c r="S3575" t="s">
        <v>2127</v>
      </c>
      <c r="T3575" t="s">
        <v>26</v>
      </c>
    </row>
    <row r="3576" spans="1:20" x14ac:dyDescent="0.3">
      <c r="A3576" t="s">
        <v>20</v>
      </c>
      <c r="B3576" s="1">
        <v>43659</v>
      </c>
      <c r="C3576">
        <v>19</v>
      </c>
      <c r="D3576" t="s">
        <v>321</v>
      </c>
      <c r="E3576" t="s">
        <v>285</v>
      </c>
      <c r="F3576" t="s">
        <v>333</v>
      </c>
      <c r="G3576">
        <v>79</v>
      </c>
      <c r="H3576">
        <v>88</v>
      </c>
      <c r="I3576">
        <v>75</v>
      </c>
      <c r="J3576" t="s">
        <v>119</v>
      </c>
      <c r="K3576" t="s">
        <v>58</v>
      </c>
      <c r="L3576" t="s">
        <v>361</v>
      </c>
      <c r="M3576" t="s">
        <v>232</v>
      </c>
      <c r="N3576" t="s">
        <v>137</v>
      </c>
      <c r="O3576" t="s">
        <v>232</v>
      </c>
      <c r="P3576" t="s">
        <v>173</v>
      </c>
      <c r="Q3576">
        <v>205</v>
      </c>
      <c r="R3576" t="s">
        <v>125</v>
      </c>
      <c r="S3576" t="s">
        <v>2128</v>
      </c>
      <c r="T3576" t="s">
        <v>26</v>
      </c>
    </row>
    <row r="3577" spans="1:20" x14ac:dyDescent="0.3">
      <c r="A3577" t="s">
        <v>20</v>
      </c>
      <c r="B3577" s="1">
        <v>43659</v>
      </c>
      <c r="C3577">
        <v>18</v>
      </c>
      <c r="D3577" t="s">
        <v>233</v>
      </c>
      <c r="E3577" t="s">
        <v>201</v>
      </c>
      <c r="F3577" t="s">
        <v>286</v>
      </c>
      <c r="G3577">
        <v>87</v>
      </c>
      <c r="H3577">
        <v>87</v>
      </c>
      <c r="I3577">
        <v>63</v>
      </c>
      <c r="J3577" t="s">
        <v>87</v>
      </c>
      <c r="K3577" t="s">
        <v>136</v>
      </c>
      <c r="L3577" t="s">
        <v>216</v>
      </c>
      <c r="M3577" t="s">
        <v>137</v>
      </c>
      <c r="N3577" t="s">
        <v>209</v>
      </c>
      <c r="O3577" t="s">
        <v>137</v>
      </c>
      <c r="P3577" t="s">
        <v>127</v>
      </c>
      <c r="Q3577">
        <v>239</v>
      </c>
      <c r="R3577" t="s">
        <v>343</v>
      </c>
      <c r="S3577" t="s">
        <v>2007</v>
      </c>
      <c r="T3577" t="s">
        <v>67</v>
      </c>
    </row>
    <row r="3578" spans="1:20" x14ac:dyDescent="0.3">
      <c r="A3578" t="s">
        <v>20</v>
      </c>
      <c r="B3578" s="1">
        <v>43659</v>
      </c>
      <c r="C3578">
        <v>17</v>
      </c>
      <c r="D3578" t="s">
        <v>27</v>
      </c>
      <c r="E3578" t="s">
        <v>342</v>
      </c>
      <c r="F3578" t="s">
        <v>219</v>
      </c>
      <c r="G3578">
        <v>66</v>
      </c>
      <c r="H3578">
        <v>69</v>
      </c>
      <c r="I3578">
        <v>63</v>
      </c>
      <c r="J3578" t="s">
        <v>361</v>
      </c>
      <c r="K3578" t="s">
        <v>119</v>
      </c>
      <c r="L3578" t="s">
        <v>396</v>
      </c>
      <c r="M3578" t="s">
        <v>123</v>
      </c>
      <c r="N3578" t="s">
        <v>244</v>
      </c>
      <c r="O3578" t="s">
        <v>123</v>
      </c>
      <c r="P3578" t="s">
        <v>92</v>
      </c>
      <c r="Q3578">
        <v>225</v>
      </c>
      <c r="R3578" t="s">
        <v>160</v>
      </c>
      <c r="S3578" t="s">
        <v>2129</v>
      </c>
      <c r="T3578" t="s">
        <v>26</v>
      </c>
    </row>
    <row r="3579" spans="1:20" x14ac:dyDescent="0.3">
      <c r="A3579" t="s">
        <v>20</v>
      </c>
      <c r="B3579" s="1">
        <v>43659</v>
      </c>
      <c r="C3579">
        <v>16</v>
      </c>
      <c r="D3579" t="s">
        <v>243</v>
      </c>
      <c r="E3579" t="s">
        <v>342</v>
      </c>
      <c r="F3579" t="s">
        <v>206</v>
      </c>
      <c r="G3579">
        <v>66</v>
      </c>
      <c r="H3579">
        <v>77</v>
      </c>
      <c r="I3579">
        <v>65</v>
      </c>
      <c r="J3579" t="s">
        <v>163</v>
      </c>
      <c r="K3579" t="s">
        <v>80</v>
      </c>
      <c r="L3579" t="s">
        <v>216</v>
      </c>
      <c r="M3579" t="s">
        <v>244</v>
      </c>
      <c r="N3579" t="s">
        <v>276</v>
      </c>
      <c r="O3579" t="s">
        <v>244</v>
      </c>
      <c r="P3579" t="s">
        <v>86</v>
      </c>
      <c r="Q3579">
        <v>224</v>
      </c>
      <c r="R3579" t="s">
        <v>280</v>
      </c>
      <c r="S3579" t="s">
        <v>1888</v>
      </c>
      <c r="T3579" t="s">
        <v>26</v>
      </c>
    </row>
    <row r="3580" spans="1:20" x14ac:dyDescent="0.3">
      <c r="A3580" t="s">
        <v>20</v>
      </c>
      <c r="B3580" s="1">
        <v>43659</v>
      </c>
      <c r="C3580">
        <v>15</v>
      </c>
      <c r="D3580" t="s">
        <v>206</v>
      </c>
      <c r="E3580" t="s">
        <v>256</v>
      </c>
      <c r="F3580" t="s">
        <v>321</v>
      </c>
      <c r="G3580">
        <v>74</v>
      </c>
      <c r="H3580">
        <v>82</v>
      </c>
      <c r="I3580">
        <v>74</v>
      </c>
      <c r="J3580" t="s">
        <v>99</v>
      </c>
      <c r="K3580" t="s">
        <v>88</v>
      </c>
      <c r="L3580" t="s">
        <v>100</v>
      </c>
      <c r="M3580" t="s">
        <v>276</v>
      </c>
      <c r="N3580" t="s">
        <v>433</v>
      </c>
      <c r="O3580" t="s">
        <v>276</v>
      </c>
      <c r="P3580" t="s">
        <v>101</v>
      </c>
      <c r="Q3580">
        <v>226</v>
      </c>
      <c r="R3580" t="s">
        <v>207</v>
      </c>
      <c r="S3580" t="s">
        <v>2130</v>
      </c>
      <c r="T3580" t="s">
        <v>26</v>
      </c>
    </row>
    <row r="3581" spans="1:20" x14ac:dyDescent="0.3">
      <c r="A3581" t="s">
        <v>20</v>
      </c>
      <c r="B3581" s="1">
        <v>43659</v>
      </c>
      <c r="C3581">
        <v>14</v>
      </c>
      <c r="D3581" t="s">
        <v>195</v>
      </c>
      <c r="E3581" t="s">
        <v>195</v>
      </c>
      <c r="F3581" t="s">
        <v>72</v>
      </c>
      <c r="G3581">
        <v>81</v>
      </c>
      <c r="H3581">
        <v>90</v>
      </c>
      <c r="I3581">
        <v>80</v>
      </c>
      <c r="J3581" t="s">
        <v>80</v>
      </c>
      <c r="K3581" t="s">
        <v>118</v>
      </c>
      <c r="L3581" t="s">
        <v>89</v>
      </c>
      <c r="M3581" t="s">
        <v>433</v>
      </c>
      <c r="N3581" t="s">
        <v>444</v>
      </c>
      <c r="O3581" t="s">
        <v>433</v>
      </c>
      <c r="P3581" t="s">
        <v>176</v>
      </c>
      <c r="Q3581">
        <v>251</v>
      </c>
      <c r="R3581" t="s">
        <v>358</v>
      </c>
      <c r="S3581" t="s">
        <v>2131</v>
      </c>
      <c r="T3581" t="s">
        <v>76</v>
      </c>
    </row>
    <row r="3582" spans="1:20" x14ac:dyDescent="0.3">
      <c r="A3582" t="s">
        <v>20</v>
      </c>
      <c r="B3582" s="1">
        <v>43659</v>
      </c>
      <c r="C3582">
        <v>13</v>
      </c>
      <c r="D3582" t="s">
        <v>187</v>
      </c>
      <c r="E3582" t="s">
        <v>279</v>
      </c>
      <c r="F3582" t="s">
        <v>121</v>
      </c>
      <c r="G3582">
        <v>82</v>
      </c>
      <c r="H3582">
        <v>93</v>
      </c>
      <c r="I3582">
        <v>82</v>
      </c>
      <c r="J3582" t="s">
        <v>64</v>
      </c>
      <c r="K3582" t="s">
        <v>62</v>
      </c>
      <c r="L3582" t="s">
        <v>64</v>
      </c>
      <c r="M3582" t="s">
        <v>450</v>
      </c>
      <c r="N3582" t="s">
        <v>450</v>
      </c>
      <c r="O3582" t="s">
        <v>433</v>
      </c>
      <c r="P3582" t="s">
        <v>97</v>
      </c>
      <c r="Q3582">
        <v>237</v>
      </c>
      <c r="R3582" t="s">
        <v>40</v>
      </c>
      <c r="S3582" t="s">
        <v>2132</v>
      </c>
      <c r="T3582" t="s">
        <v>26</v>
      </c>
    </row>
    <row r="3583" spans="1:20" x14ac:dyDescent="0.3">
      <c r="A3583" t="s">
        <v>20</v>
      </c>
      <c r="B3583" s="1">
        <v>43659</v>
      </c>
      <c r="C3583">
        <v>12</v>
      </c>
      <c r="D3583" t="s">
        <v>121</v>
      </c>
      <c r="E3583" t="s">
        <v>121</v>
      </c>
      <c r="F3583" t="s">
        <v>109</v>
      </c>
      <c r="G3583">
        <v>93</v>
      </c>
      <c r="H3583">
        <v>94</v>
      </c>
      <c r="I3583">
        <v>92</v>
      </c>
      <c r="J3583" t="s">
        <v>109</v>
      </c>
      <c r="K3583" t="s">
        <v>80</v>
      </c>
      <c r="L3583" t="s">
        <v>49</v>
      </c>
      <c r="M3583" t="s">
        <v>433</v>
      </c>
      <c r="N3583" t="s">
        <v>422</v>
      </c>
      <c r="O3583" t="s">
        <v>283</v>
      </c>
      <c r="P3583" t="s">
        <v>67</v>
      </c>
      <c r="Q3583">
        <v>245</v>
      </c>
      <c r="R3583" t="s">
        <v>222</v>
      </c>
      <c r="S3583" t="s">
        <v>2133</v>
      </c>
      <c r="T3583" t="s">
        <v>115</v>
      </c>
    </row>
    <row r="3584" spans="1:20" x14ac:dyDescent="0.3">
      <c r="A3584" t="s">
        <v>20</v>
      </c>
      <c r="B3584" s="1">
        <v>43659</v>
      </c>
      <c r="C3584">
        <v>11</v>
      </c>
      <c r="D3584" t="s">
        <v>109</v>
      </c>
      <c r="E3584" t="s">
        <v>63</v>
      </c>
      <c r="F3584" t="s">
        <v>64</v>
      </c>
      <c r="G3584">
        <v>94</v>
      </c>
      <c r="H3584">
        <v>94</v>
      </c>
      <c r="I3584">
        <v>94</v>
      </c>
      <c r="J3584" t="s">
        <v>49</v>
      </c>
      <c r="K3584" t="s">
        <v>100</v>
      </c>
      <c r="L3584" t="s">
        <v>361</v>
      </c>
      <c r="M3584" t="s">
        <v>283</v>
      </c>
      <c r="N3584" t="s">
        <v>283</v>
      </c>
      <c r="O3584" t="s">
        <v>276</v>
      </c>
      <c r="P3584" t="s">
        <v>124</v>
      </c>
      <c r="Q3584">
        <v>171</v>
      </c>
      <c r="R3584" t="s">
        <v>182</v>
      </c>
      <c r="S3584" t="s">
        <v>2134</v>
      </c>
      <c r="T3584" t="s">
        <v>1317</v>
      </c>
    </row>
    <row r="3585" spans="1:20" x14ac:dyDescent="0.3">
      <c r="A3585" t="s">
        <v>20</v>
      </c>
      <c r="B3585" s="1">
        <v>43659</v>
      </c>
      <c r="C3585">
        <v>10</v>
      </c>
      <c r="D3585" t="s">
        <v>63</v>
      </c>
      <c r="E3585" t="s">
        <v>63</v>
      </c>
      <c r="F3585" t="s">
        <v>109</v>
      </c>
      <c r="G3585">
        <v>94</v>
      </c>
      <c r="H3585">
        <v>94</v>
      </c>
      <c r="I3585">
        <v>94</v>
      </c>
      <c r="J3585" t="s">
        <v>100</v>
      </c>
      <c r="K3585" t="s">
        <v>100</v>
      </c>
      <c r="L3585" t="s">
        <v>36</v>
      </c>
      <c r="M3585" t="s">
        <v>329</v>
      </c>
      <c r="N3585" t="s">
        <v>329</v>
      </c>
      <c r="O3585" t="s">
        <v>244</v>
      </c>
      <c r="P3585" t="s">
        <v>138</v>
      </c>
      <c r="Q3585">
        <v>316</v>
      </c>
      <c r="R3585" t="s">
        <v>104</v>
      </c>
      <c r="S3585" t="s">
        <v>2135</v>
      </c>
      <c r="T3585" t="s">
        <v>234</v>
      </c>
    </row>
    <row r="3586" spans="1:20" x14ac:dyDescent="0.3">
      <c r="A3586" t="s">
        <v>20</v>
      </c>
      <c r="B3586" s="1">
        <v>43659</v>
      </c>
      <c r="C3586">
        <v>9</v>
      </c>
      <c r="D3586" t="s">
        <v>80</v>
      </c>
      <c r="E3586" t="s">
        <v>80</v>
      </c>
      <c r="F3586" t="s">
        <v>119</v>
      </c>
      <c r="G3586">
        <v>94</v>
      </c>
      <c r="H3586">
        <v>94</v>
      </c>
      <c r="I3586">
        <v>93</v>
      </c>
      <c r="J3586" t="s">
        <v>49</v>
      </c>
      <c r="K3586" t="s">
        <v>49</v>
      </c>
      <c r="L3586" t="s">
        <v>361</v>
      </c>
      <c r="M3586" t="s">
        <v>315</v>
      </c>
      <c r="N3586" t="s">
        <v>245</v>
      </c>
      <c r="O3586" t="s">
        <v>328</v>
      </c>
      <c r="P3586" t="s">
        <v>115</v>
      </c>
      <c r="Q3586">
        <v>284</v>
      </c>
      <c r="R3586" t="s">
        <v>104</v>
      </c>
      <c r="S3586" t="e" vm="79">
        <f>_FV(-2,"68")</f>
        <v>#VALUE!</v>
      </c>
      <c r="T3586" t="s">
        <v>179</v>
      </c>
    </row>
    <row r="3587" spans="1:20" x14ac:dyDescent="0.3">
      <c r="A3587" t="s">
        <v>20</v>
      </c>
      <c r="B3587" s="1">
        <v>43659</v>
      </c>
      <c r="C3587">
        <v>8</v>
      </c>
      <c r="D3587" t="s">
        <v>73</v>
      </c>
      <c r="E3587" t="s">
        <v>73</v>
      </c>
      <c r="F3587" t="s">
        <v>119</v>
      </c>
      <c r="G3587">
        <v>93</v>
      </c>
      <c r="H3587">
        <v>93</v>
      </c>
      <c r="I3587">
        <v>93</v>
      </c>
      <c r="J3587" t="s">
        <v>163</v>
      </c>
      <c r="K3587" t="s">
        <v>163</v>
      </c>
      <c r="L3587" t="s">
        <v>361</v>
      </c>
      <c r="M3587" t="s">
        <v>193</v>
      </c>
      <c r="N3587" t="s">
        <v>193</v>
      </c>
      <c r="O3587" t="s">
        <v>328</v>
      </c>
      <c r="P3587" t="s">
        <v>178</v>
      </c>
      <c r="Q3587">
        <v>134</v>
      </c>
      <c r="R3587" t="s">
        <v>173</v>
      </c>
      <c r="S3587" t="e" vm="23">
        <f>_FV(-3,"54")</f>
        <v>#VALUE!</v>
      </c>
      <c r="T3587" t="s">
        <v>26</v>
      </c>
    </row>
    <row r="3588" spans="1:20" x14ac:dyDescent="0.3">
      <c r="A3588" t="s">
        <v>20</v>
      </c>
      <c r="B3588" s="1">
        <v>43659</v>
      </c>
      <c r="C3588">
        <v>7</v>
      </c>
      <c r="D3588" t="s">
        <v>73</v>
      </c>
      <c r="E3588" t="s">
        <v>87</v>
      </c>
      <c r="F3588" t="s">
        <v>73</v>
      </c>
      <c r="G3588">
        <v>93</v>
      </c>
      <c r="H3588">
        <v>93</v>
      </c>
      <c r="I3588">
        <v>92</v>
      </c>
      <c r="J3588" t="s">
        <v>163</v>
      </c>
      <c r="K3588" t="s">
        <v>36</v>
      </c>
      <c r="L3588" t="s">
        <v>163</v>
      </c>
      <c r="M3588" t="s">
        <v>328</v>
      </c>
      <c r="N3588" t="s">
        <v>188</v>
      </c>
      <c r="O3588" t="s">
        <v>122</v>
      </c>
      <c r="P3588" t="s">
        <v>111</v>
      </c>
      <c r="Q3588">
        <v>123</v>
      </c>
      <c r="R3588" t="s">
        <v>104</v>
      </c>
      <c r="S3588" t="e" vm="45">
        <f>_FV(-3,"60")</f>
        <v>#VALUE!</v>
      </c>
      <c r="T3588" t="s">
        <v>26</v>
      </c>
    </row>
    <row r="3589" spans="1:20" x14ac:dyDescent="0.3">
      <c r="A3589" t="s">
        <v>20</v>
      </c>
      <c r="B3589" s="1">
        <v>43659</v>
      </c>
      <c r="C3589">
        <v>6</v>
      </c>
      <c r="D3589" t="s">
        <v>87</v>
      </c>
      <c r="E3589" t="s">
        <v>58</v>
      </c>
      <c r="F3589" t="s">
        <v>87</v>
      </c>
      <c r="G3589">
        <v>92</v>
      </c>
      <c r="H3589">
        <v>92</v>
      </c>
      <c r="I3589">
        <v>91</v>
      </c>
      <c r="J3589" t="s">
        <v>36</v>
      </c>
      <c r="K3589" t="s">
        <v>89</v>
      </c>
      <c r="L3589" t="s">
        <v>345</v>
      </c>
      <c r="M3589" t="s">
        <v>122</v>
      </c>
      <c r="N3589" t="s">
        <v>244</v>
      </c>
      <c r="O3589" t="s">
        <v>122</v>
      </c>
      <c r="P3589" t="s">
        <v>115</v>
      </c>
      <c r="Q3589">
        <v>116</v>
      </c>
      <c r="R3589" t="s">
        <v>173</v>
      </c>
      <c r="S3589" t="e" vm="45">
        <f>_FV(-3,"60")</f>
        <v>#VALUE!</v>
      </c>
      <c r="T3589" t="s">
        <v>26</v>
      </c>
    </row>
    <row r="3590" spans="1:20" x14ac:dyDescent="0.3">
      <c r="A3590" t="s">
        <v>20</v>
      </c>
      <c r="B3590" s="1">
        <v>43659</v>
      </c>
      <c r="C3590">
        <v>5</v>
      </c>
      <c r="D3590" t="s">
        <v>58</v>
      </c>
      <c r="E3590" t="s">
        <v>148</v>
      </c>
      <c r="F3590" t="s">
        <v>58</v>
      </c>
      <c r="G3590">
        <v>91</v>
      </c>
      <c r="H3590">
        <v>91</v>
      </c>
      <c r="I3590">
        <v>89</v>
      </c>
      <c r="J3590" t="s">
        <v>89</v>
      </c>
      <c r="K3590" t="s">
        <v>100</v>
      </c>
      <c r="L3590" t="s">
        <v>89</v>
      </c>
      <c r="M3590" t="s">
        <v>244</v>
      </c>
      <c r="N3590" t="s">
        <v>273</v>
      </c>
      <c r="O3590" t="s">
        <v>244</v>
      </c>
      <c r="P3590" t="s">
        <v>105</v>
      </c>
      <c r="Q3590">
        <v>126</v>
      </c>
      <c r="R3590" t="s">
        <v>101</v>
      </c>
      <c r="S3590" t="e" vm="45">
        <f>_FV(-3,"60")</f>
        <v>#VALUE!</v>
      </c>
      <c r="T3590" t="s">
        <v>26</v>
      </c>
    </row>
    <row r="3591" spans="1:20" x14ac:dyDescent="0.3">
      <c r="A3591" t="s">
        <v>20</v>
      </c>
      <c r="B3591" s="1">
        <v>43659</v>
      </c>
      <c r="C3591">
        <v>4</v>
      </c>
      <c r="D3591" t="s">
        <v>148</v>
      </c>
      <c r="E3591" t="s">
        <v>135</v>
      </c>
      <c r="F3591" t="s">
        <v>148</v>
      </c>
      <c r="G3591">
        <v>89</v>
      </c>
      <c r="H3591">
        <v>89</v>
      </c>
      <c r="I3591">
        <v>87</v>
      </c>
      <c r="J3591" t="s">
        <v>100</v>
      </c>
      <c r="K3591" t="s">
        <v>100</v>
      </c>
      <c r="L3591" t="s">
        <v>89</v>
      </c>
      <c r="M3591" t="s">
        <v>329</v>
      </c>
      <c r="N3591" t="s">
        <v>282</v>
      </c>
      <c r="O3591" t="s">
        <v>276</v>
      </c>
      <c r="P3591" t="s">
        <v>133</v>
      </c>
      <c r="Q3591">
        <v>151</v>
      </c>
      <c r="R3591" t="s">
        <v>92</v>
      </c>
      <c r="S3591" t="e" vm="45">
        <f>_FV(-3,"60")</f>
        <v>#VALUE!</v>
      </c>
      <c r="T3591" t="s">
        <v>26</v>
      </c>
    </row>
    <row r="3592" spans="1:20" x14ac:dyDescent="0.3">
      <c r="A3592" t="s">
        <v>20</v>
      </c>
      <c r="B3592" s="1">
        <v>43659</v>
      </c>
      <c r="C3592">
        <v>3</v>
      </c>
      <c r="D3592" t="s">
        <v>135</v>
      </c>
      <c r="E3592" t="s">
        <v>114</v>
      </c>
      <c r="F3592" t="s">
        <v>135</v>
      </c>
      <c r="G3592">
        <v>87</v>
      </c>
      <c r="H3592">
        <v>87</v>
      </c>
      <c r="I3592">
        <v>84</v>
      </c>
      <c r="J3592" t="s">
        <v>89</v>
      </c>
      <c r="K3592" t="s">
        <v>89</v>
      </c>
      <c r="L3592" t="s">
        <v>89</v>
      </c>
      <c r="M3592" t="s">
        <v>282</v>
      </c>
      <c r="N3592" t="s">
        <v>282</v>
      </c>
      <c r="O3592" t="s">
        <v>308</v>
      </c>
      <c r="P3592" t="s">
        <v>83</v>
      </c>
      <c r="Q3592">
        <v>168</v>
      </c>
      <c r="R3592" t="s">
        <v>183</v>
      </c>
      <c r="S3592" t="e" vm="45">
        <f>_FV(-3,"60")</f>
        <v>#VALUE!</v>
      </c>
      <c r="T3592" t="s">
        <v>26</v>
      </c>
    </row>
    <row r="3593" spans="1:20" x14ac:dyDescent="0.3">
      <c r="A3593" t="s">
        <v>20</v>
      </c>
      <c r="B3593" s="1">
        <v>43659</v>
      </c>
      <c r="C3593">
        <v>2</v>
      </c>
      <c r="D3593" t="s">
        <v>114</v>
      </c>
      <c r="E3593" t="s">
        <v>286</v>
      </c>
      <c r="F3593" t="s">
        <v>114</v>
      </c>
      <c r="G3593">
        <v>84</v>
      </c>
      <c r="H3593">
        <v>84</v>
      </c>
      <c r="I3593">
        <v>81</v>
      </c>
      <c r="J3593" t="s">
        <v>89</v>
      </c>
      <c r="K3593" t="s">
        <v>100</v>
      </c>
      <c r="L3593" t="s">
        <v>89</v>
      </c>
      <c r="M3593" t="s">
        <v>308</v>
      </c>
      <c r="N3593" t="s">
        <v>353</v>
      </c>
      <c r="O3593" t="s">
        <v>329</v>
      </c>
      <c r="P3593" t="s">
        <v>105</v>
      </c>
      <c r="Q3593">
        <v>168</v>
      </c>
      <c r="R3593" t="s">
        <v>154</v>
      </c>
      <c r="S3593" t="e" vm="45">
        <f>_FV(-3,"60")</f>
        <v>#VALUE!</v>
      </c>
      <c r="T3593" t="s">
        <v>26</v>
      </c>
    </row>
    <row r="3594" spans="1:20" x14ac:dyDescent="0.3">
      <c r="A3594" t="s">
        <v>20</v>
      </c>
      <c r="B3594" s="1">
        <v>43659</v>
      </c>
      <c r="C3594">
        <v>1</v>
      </c>
      <c r="D3594" t="s">
        <v>286</v>
      </c>
      <c r="E3594" t="s">
        <v>192</v>
      </c>
      <c r="F3594" t="s">
        <v>286</v>
      </c>
      <c r="G3594">
        <v>81</v>
      </c>
      <c r="H3594">
        <v>82</v>
      </c>
      <c r="I3594">
        <v>81</v>
      </c>
      <c r="J3594" t="s">
        <v>89</v>
      </c>
      <c r="K3594" t="s">
        <v>28</v>
      </c>
      <c r="L3594" t="s">
        <v>89</v>
      </c>
      <c r="M3594" t="s">
        <v>273</v>
      </c>
      <c r="N3594" t="s">
        <v>273</v>
      </c>
      <c r="O3594" t="s">
        <v>245</v>
      </c>
      <c r="P3594" t="s">
        <v>60</v>
      </c>
      <c r="Q3594">
        <v>181</v>
      </c>
      <c r="R3594" t="s">
        <v>440</v>
      </c>
      <c r="S3594" t="e" vm="45">
        <f>_FV(-3,"60")</f>
        <v>#VALUE!</v>
      </c>
      <c r="T3594" t="s">
        <v>26</v>
      </c>
    </row>
    <row r="3595" spans="1:20" x14ac:dyDescent="0.3">
      <c r="A3595" t="s">
        <v>20</v>
      </c>
      <c r="B3595" s="1">
        <v>43659</v>
      </c>
      <c r="C3595">
        <v>0</v>
      </c>
      <c r="D3595" t="s">
        <v>192</v>
      </c>
      <c r="E3595" t="s">
        <v>228</v>
      </c>
      <c r="F3595" t="s">
        <v>192</v>
      </c>
      <c r="G3595">
        <v>82</v>
      </c>
      <c r="H3595">
        <v>82</v>
      </c>
      <c r="I3595">
        <v>79</v>
      </c>
      <c r="J3595" t="s">
        <v>28</v>
      </c>
      <c r="K3595" t="s">
        <v>73</v>
      </c>
      <c r="L3595" t="s">
        <v>28</v>
      </c>
      <c r="M3595" t="s">
        <v>311</v>
      </c>
      <c r="N3595" t="s">
        <v>311</v>
      </c>
      <c r="O3595" t="s">
        <v>90</v>
      </c>
      <c r="P3595" t="s">
        <v>60</v>
      </c>
      <c r="Q3595">
        <v>176</v>
      </c>
      <c r="R3595" t="s">
        <v>440</v>
      </c>
      <c r="S3595" t="e" vm="36">
        <f>_FV(-3,"58")</f>
        <v>#VALUE!</v>
      </c>
      <c r="T3595" t="s">
        <v>26</v>
      </c>
    </row>
    <row r="3596" spans="1:20" x14ac:dyDescent="0.3">
      <c r="A3596" t="s">
        <v>20</v>
      </c>
      <c r="B3596" s="1">
        <v>43660</v>
      </c>
      <c r="C3596">
        <v>23</v>
      </c>
      <c r="D3596" t="s">
        <v>195</v>
      </c>
      <c r="E3596" t="s">
        <v>195</v>
      </c>
      <c r="F3596" t="s">
        <v>228</v>
      </c>
      <c r="G3596">
        <v>77</v>
      </c>
      <c r="H3596">
        <v>77</v>
      </c>
      <c r="I3596">
        <v>74</v>
      </c>
      <c r="J3596" t="s">
        <v>81</v>
      </c>
      <c r="K3596" t="s">
        <v>81</v>
      </c>
      <c r="L3596" t="s">
        <v>163</v>
      </c>
      <c r="M3596" t="s">
        <v>150</v>
      </c>
      <c r="N3596" t="s">
        <v>150</v>
      </c>
      <c r="O3596" t="s">
        <v>66</v>
      </c>
      <c r="P3596" t="s">
        <v>77</v>
      </c>
      <c r="Q3596">
        <v>224</v>
      </c>
      <c r="R3596" t="s">
        <v>271</v>
      </c>
      <c r="S3596" t="e" vm="45">
        <f>_FV(-3,"60")</f>
        <v>#VALUE!</v>
      </c>
      <c r="T3596" t="s">
        <v>26</v>
      </c>
    </row>
    <row r="3597" spans="1:20" x14ac:dyDescent="0.3">
      <c r="A3597" t="s">
        <v>20</v>
      </c>
      <c r="B3597" s="1">
        <v>43660</v>
      </c>
      <c r="C3597">
        <v>22</v>
      </c>
      <c r="D3597" t="s">
        <v>195</v>
      </c>
      <c r="E3597" t="s">
        <v>281</v>
      </c>
      <c r="F3597" t="s">
        <v>285</v>
      </c>
      <c r="G3597">
        <v>74</v>
      </c>
      <c r="H3597">
        <v>76</v>
      </c>
      <c r="I3597">
        <v>67</v>
      </c>
      <c r="J3597" t="s">
        <v>345</v>
      </c>
      <c r="K3597" t="s">
        <v>89</v>
      </c>
      <c r="L3597" t="s">
        <v>37</v>
      </c>
      <c r="M3597" t="s">
        <v>132</v>
      </c>
      <c r="N3597" t="s">
        <v>132</v>
      </c>
      <c r="O3597" t="s">
        <v>190</v>
      </c>
      <c r="P3597" t="s">
        <v>176</v>
      </c>
      <c r="Q3597">
        <v>257</v>
      </c>
      <c r="R3597" t="s">
        <v>151</v>
      </c>
      <c r="S3597" t="s">
        <v>2136</v>
      </c>
      <c r="T3597" t="s">
        <v>26</v>
      </c>
    </row>
    <row r="3598" spans="1:20" x14ac:dyDescent="0.3">
      <c r="A3598" t="s">
        <v>20</v>
      </c>
      <c r="B3598" s="1">
        <v>43660</v>
      </c>
      <c r="C3598">
        <v>21</v>
      </c>
      <c r="D3598" t="s">
        <v>281</v>
      </c>
      <c r="E3598" t="s">
        <v>200</v>
      </c>
      <c r="F3598" t="s">
        <v>281</v>
      </c>
      <c r="G3598">
        <v>67</v>
      </c>
      <c r="H3598">
        <v>70</v>
      </c>
      <c r="I3598">
        <v>64</v>
      </c>
      <c r="J3598" t="s">
        <v>373</v>
      </c>
      <c r="K3598" t="s">
        <v>36</v>
      </c>
      <c r="L3598" t="s">
        <v>292</v>
      </c>
      <c r="M3598" t="s">
        <v>190</v>
      </c>
      <c r="N3598" t="s">
        <v>190</v>
      </c>
      <c r="O3598" t="s">
        <v>52</v>
      </c>
      <c r="P3598" t="s">
        <v>173</v>
      </c>
      <c r="Q3598">
        <v>261</v>
      </c>
      <c r="R3598" t="s">
        <v>580</v>
      </c>
      <c r="S3598" t="s">
        <v>2137</v>
      </c>
      <c r="T3598" t="s">
        <v>26</v>
      </c>
    </row>
    <row r="3599" spans="1:20" x14ac:dyDescent="0.3">
      <c r="A3599" t="s">
        <v>20</v>
      </c>
      <c r="B3599" s="1">
        <v>43660</v>
      </c>
      <c r="C3599">
        <v>20</v>
      </c>
      <c r="D3599" t="s">
        <v>200</v>
      </c>
      <c r="E3599" t="s">
        <v>48</v>
      </c>
      <c r="F3599" t="s">
        <v>261</v>
      </c>
      <c r="G3599">
        <v>65</v>
      </c>
      <c r="H3599">
        <v>67</v>
      </c>
      <c r="I3599">
        <v>62</v>
      </c>
      <c r="J3599" t="s">
        <v>345</v>
      </c>
      <c r="K3599" t="s">
        <v>89</v>
      </c>
      <c r="L3599" t="s">
        <v>388</v>
      </c>
      <c r="M3599" t="s">
        <v>298</v>
      </c>
      <c r="N3599" t="s">
        <v>298</v>
      </c>
      <c r="O3599" t="s">
        <v>140</v>
      </c>
      <c r="P3599" t="s">
        <v>116</v>
      </c>
      <c r="Q3599">
        <v>230</v>
      </c>
      <c r="R3599" t="s">
        <v>476</v>
      </c>
      <c r="S3599" t="s">
        <v>2138</v>
      </c>
      <c r="T3599" t="s">
        <v>26</v>
      </c>
    </row>
    <row r="3600" spans="1:20" x14ac:dyDescent="0.3">
      <c r="A3600" t="s">
        <v>20</v>
      </c>
      <c r="B3600" s="1">
        <v>43660</v>
      </c>
      <c r="C3600">
        <v>19</v>
      </c>
      <c r="D3600" t="s">
        <v>261</v>
      </c>
      <c r="E3600" t="s">
        <v>264</v>
      </c>
      <c r="F3600" t="s">
        <v>57</v>
      </c>
      <c r="G3600">
        <v>65</v>
      </c>
      <c r="H3600">
        <v>65</v>
      </c>
      <c r="I3600">
        <v>59</v>
      </c>
      <c r="J3600" t="s">
        <v>373</v>
      </c>
      <c r="K3600" t="s">
        <v>36</v>
      </c>
      <c r="L3600" t="s">
        <v>577</v>
      </c>
      <c r="M3600" t="s">
        <v>52</v>
      </c>
      <c r="N3600" t="s">
        <v>190</v>
      </c>
      <c r="O3600" t="s">
        <v>131</v>
      </c>
      <c r="P3600" t="s">
        <v>116</v>
      </c>
      <c r="Q3600">
        <v>203</v>
      </c>
      <c r="R3600" t="s">
        <v>241</v>
      </c>
      <c r="S3600" t="s">
        <v>2139</v>
      </c>
      <c r="T3600" t="s">
        <v>26</v>
      </c>
    </row>
    <row r="3601" spans="1:20" x14ac:dyDescent="0.3">
      <c r="A3601" t="s">
        <v>20</v>
      </c>
      <c r="B3601" s="1">
        <v>43660</v>
      </c>
      <c r="C3601">
        <v>18</v>
      </c>
      <c r="D3601" t="s">
        <v>48</v>
      </c>
      <c r="E3601" t="s">
        <v>258</v>
      </c>
      <c r="F3601" t="s">
        <v>57</v>
      </c>
      <c r="G3601">
        <v>62</v>
      </c>
      <c r="H3601">
        <v>72</v>
      </c>
      <c r="I3601">
        <v>60</v>
      </c>
      <c r="J3601" t="s">
        <v>396</v>
      </c>
      <c r="K3601" t="s">
        <v>73</v>
      </c>
      <c r="L3601" t="s">
        <v>224</v>
      </c>
      <c r="M3601" t="s">
        <v>190</v>
      </c>
      <c r="N3601" t="s">
        <v>254</v>
      </c>
      <c r="O3601" t="s">
        <v>190</v>
      </c>
      <c r="P3601" t="s">
        <v>116</v>
      </c>
      <c r="Q3601">
        <v>202</v>
      </c>
      <c r="R3601" t="s">
        <v>428</v>
      </c>
      <c r="S3601" t="s">
        <v>2140</v>
      </c>
      <c r="T3601" t="s">
        <v>26</v>
      </c>
    </row>
    <row r="3602" spans="1:20" x14ac:dyDescent="0.3">
      <c r="A3602" t="s">
        <v>20</v>
      </c>
      <c r="B3602" s="1">
        <v>43660</v>
      </c>
      <c r="C3602">
        <v>17</v>
      </c>
      <c r="D3602" t="s">
        <v>200</v>
      </c>
      <c r="E3602" t="s">
        <v>220</v>
      </c>
      <c r="F3602" t="s">
        <v>243</v>
      </c>
      <c r="G3602">
        <v>67</v>
      </c>
      <c r="H3602">
        <v>68</v>
      </c>
      <c r="I3602">
        <v>61</v>
      </c>
      <c r="J3602" t="s">
        <v>99</v>
      </c>
      <c r="K3602" t="s">
        <v>81</v>
      </c>
      <c r="L3602" t="s">
        <v>216</v>
      </c>
      <c r="M3602" t="s">
        <v>254</v>
      </c>
      <c r="N3602" t="s">
        <v>141</v>
      </c>
      <c r="O3602" t="s">
        <v>254</v>
      </c>
      <c r="P3602" t="s">
        <v>127</v>
      </c>
      <c r="Q3602">
        <v>202</v>
      </c>
      <c r="R3602" t="s">
        <v>143</v>
      </c>
      <c r="S3602" t="s">
        <v>2141</v>
      </c>
      <c r="T3602" t="s">
        <v>26</v>
      </c>
    </row>
    <row r="3603" spans="1:20" x14ac:dyDescent="0.3">
      <c r="A3603" t="s">
        <v>20</v>
      </c>
      <c r="B3603" s="1">
        <v>43660</v>
      </c>
      <c r="C3603">
        <v>16</v>
      </c>
      <c r="D3603" t="s">
        <v>342</v>
      </c>
      <c r="E3603" t="s">
        <v>258</v>
      </c>
      <c r="F3603" t="s">
        <v>27</v>
      </c>
      <c r="G3603">
        <v>65</v>
      </c>
      <c r="H3603">
        <v>68</v>
      </c>
      <c r="I3603">
        <v>63</v>
      </c>
      <c r="J3603" t="s">
        <v>89</v>
      </c>
      <c r="K3603" t="s">
        <v>81</v>
      </c>
      <c r="L3603" t="s">
        <v>44</v>
      </c>
      <c r="M3603" t="s">
        <v>141</v>
      </c>
      <c r="N3603" t="s">
        <v>312</v>
      </c>
      <c r="O3603" t="s">
        <v>122</v>
      </c>
      <c r="P3603" t="s">
        <v>183</v>
      </c>
      <c r="Q3603">
        <v>227</v>
      </c>
      <c r="R3603" t="s">
        <v>160</v>
      </c>
      <c r="S3603" t="s">
        <v>2142</v>
      </c>
      <c r="T3603" t="s">
        <v>26</v>
      </c>
    </row>
    <row r="3604" spans="1:20" x14ac:dyDescent="0.3">
      <c r="A3604" t="s">
        <v>20</v>
      </c>
      <c r="B3604" s="1">
        <v>43660</v>
      </c>
      <c r="C3604">
        <v>15</v>
      </c>
      <c r="D3604" t="s">
        <v>208</v>
      </c>
      <c r="E3604" t="s">
        <v>208</v>
      </c>
      <c r="F3604" t="s">
        <v>275</v>
      </c>
      <c r="G3604">
        <v>67</v>
      </c>
      <c r="H3604">
        <v>72</v>
      </c>
      <c r="I3604">
        <v>66</v>
      </c>
      <c r="J3604" t="s">
        <v>99</v>
      </c>
      <c r="K3604" t="s">
        <v>65</v>
      </c>
      <c r="L3604" t="s">
        <v>44</v>
      </c>
      <c r="M3604" t="s">
        <v>312</v>
      </c>
      <c r="N3604" t="s">
        <v>353</v>
      </c>
      <c r="O3604" t="s">
        <v>312</v>
      </c>
      <c r="P3604" t="s">
        <v>24</v>
      </c>
      <c r="Q3604">
        <v>208</v>
      </c>
      <c r="R3604" t="s">
        <v>371</v>
      </c>
      <c r="S3604" t="s">
        <v>2143</v>
      </c>
      <c r="T3604" t="s">
        <v>26</v>
      </c>
    </row>
    <row r="3605" spans="1:20" x14ac:dyDescent="0.3">
      <c r="A3605" t="s">
        <v>20</v>
      </c>
      <c r="B3605" s="1">
        <v>43660</v>
      </c>
      <c r="C3605">
        <v>14</v>
      </c>
      <c r="D3605" t="s">
        <v>204</v>
      </c>
      <c r="E3605" t="s">
        <v>250</v>
      </c>
      <c r="F3605" t="s">
        <v>302</v>
      </c>
      <c r="G3605">
        <v>70</v>
      </c>
      <c r="H3605">
        <v>77</v>
      </c>
      <c r="I3605">
        <v>69</v>
      </c>
      <c r="J3605" t="s">
        <v>49</v>
      </c>
      <c r="K3605" t="s">
        <v>63</v>
      </c>
      <c r="L3605" t="s">
        <v>44</v>
      </c>
      <c r="M3605" t="s">
        <v>353</v>
      </c>
      <c r="N3605" t="s">
        <v>283</v>
      </c>
      <c r="O3605" t="s">
        <v>353</v>
      </c>
      <c r="P3605" t="s">
        <v>24</v>
      </c>
      <c r="Q3605">
        <v>203</v>
      </c>
      <c r="R3605" t="s">
        <v>145</v>
      </c>
      <c r="S3605" t="s">
        <v>537</v>
      </c>
      <c r="T3605" t="s">
        <v>26</v>
      </c>
    </row>
    <row r="3606" spans="1:20" x14ac:dyDescent="0.3">
      <c r="A3606" t="s">
        <v>20</v>
      </c>
      <c r="B3606" s="1">
        <v>43660</v>
      </c>
      <c r="C3606">
        <v>13</v>
      </c>
      <c r="D3606" t="s">
        <v>302</v>
      </c>
      <c r="E3606" t="s">
        <v>185</v>
      </c>
      <c r="F3606" t="s">
        <v>286</v>
      </c>
      <c r="G3606">
        <v>75</v>
      </c>
      <c r="H3606">
        <v>89</v>
      </c>
      <c r="I3606">
        <v>74</v>
      </c>
      <c r="J3606" t="s">
        <v>100</v>
      </c>
      <c r="K3606" t="s">
        <v>95</v>
      </c>
      <c r="L3606" t="s">
        <v>36</v>
      </c>
      <c r="M3606" t="s">
        <v>282</v>
      </c>
      <c r="N3606" t="s">
        <v>283</v>
      </c>
      <c r="O3606" t="s">
        <v>353</v>
      </c>
      <c r="P3606" t="s">
        <v>115</v>
      </c>
      <c r="Q3606">
        <v>201</v>
      </c>
      <c r="R3606" t="s">
        <v>182</v>
      </c>
      <c r="S3606" t="s">
        <v>2144</v>
      </c>
      <c r="T3606" t="s">
        <v>26</v>
      </c>
    </row>
    <row r="3607" spans="1:20" x14ac:dyDescent="0.3">
      <c r="A3607" t="s">
        <v>20</v>
      </c>
      <c r="B3607" s="1">
        <v>43660</v>
      </c>
      <c r="C3607">
        <v>12</v>
      </c>
      <c r="D3607" t="s">
        <v>233</v>
      </c>
      <c r="E3607" t="s">
        <v>233</v>
      </c>
      <c r="F3607" t="s">
        <v>58</v>
      </c>
      <c r="G3607">
        <v>89</v>
      </c>
      <c r="H3607">
        <v>94</v>
      </c>
      <c r="I3607">
        <v>88</v>
      </c>
      <c r="J3607" t="s">
        <v>58</v>
      </c>
      <c r="K3607" t="s">
        <v>58</v>
      </c>
      <c r="L3607" t="s">
        <v>119</v>
      </c>
      <c r="M3607" t="s">
        <v>353</v>
      </c>
      <c r="N3607" t="s">
        <v>353</v>
      </c>
      <c r="O3607" t="s">
        <v>276</v>
      </c>
      <c r="P3607" t="s">
        <v>70</v>
      </c>
      <c r="Q3607">
        <v>93</v>
      </c>
      <c r="R3607" t="s">
        <v>127</v>
      </c>
      <c r="S3607" t="s">
        <v>2145</v>
      </c>
      <c r="T3607" t="s">
        <v>26</v>
      </c>
    </row>
    <row r="3608" spans="1:20" x14ac:dyDescent="0.3">
      <c r="A3608" t="s">
        <v>20</v>
      </c>
      <c r="B3608" s="1">
        <v>43660</v>
      </c>
      <c r="C3608">
        <v>11</v>
      </c>
      <c r="D3608" t="s">
        <v>88</v>
      </c>
      <c r="E3608" t="s">
        <v>88</v>
      </c>
      <c r="F3608" t="s">
        <v>109</v>
      </c>
      <c r="G3608">
        <v>94</v>
      </c>
      <c r="H3608">
        <v>94</v>
      </c>
      <c r="I3608">
        <v>94</v>
      </c>
      <c r="J3608" t="s">
        <v>109</v>
      </c>
      <c r="K3608" t="s">
        <v>109</v>
      </c>
      <c r="L3608" t="s">
        <v>49</v>
      </c>
      <c r="M3608" t="s">
        <v>276</v>
      </c>
      <c r="N3608" t="s">
        <v>276</v>
      </c>
      <c r="O3608" t="s">
        <v>312</v>
      </c>
      <c r="P3608" t="s">
        <v>67</v>
      </c>
      <c r="Q3608">
        <v>112</v>
      </c>
      <c r="R3608" t="s">
        <v>183</v>
      </c>
      <c r="S3608" t="s">
        <v>2146</v>
      </c>
      <c r="T3608" t="s">
        <v>26</v>
      </c>
    </row>
    <row r="3609" spans="1:20" x14ac:dyDescent="0.3">
      <c r="A3609" t="s">
        <v>20</v>
      </c>
      <c r="B3609" s="1">
        <v>43660</v>
      </c>
      <c r="C3609">
        <v>10</v>
      </c>
      <c r="D3609" t="s">
        <v>80</v>
      </c>
      <c r="E3609" t="s">
        <v>80</v>
      </c>
      <c r="F3609" t="s">
        <v>119</v>
      </c>
      <c r="G3609">
        <v>94</v>
      </c>
      <c r="H3609">
        <v>94</v>
      </c>
      <c r="I3609">
        <v>94</v>
      </c>
      <c r="J3609" t="s">
        <v>89</v>
      </c>
      <c r="K3609" t="s">
        <v>89</v>
      </c>
      <c r="L3609" t="s">
        <v>163</v>
      </c>
      <c r="M3609" t="s">
        <v>312</v>
      </c>
      <c r="N3609" t="s">
        <v>312</v>
      </c>
      <c r="O3609" t="s">
        <v>244</v>
      </c>
      <c r="P3609" t="s">
        <v>111</v>
      </c>
      <c r="Q3609">
        <v>121</v>
      </c>
      <c r="R3609" t="s">
        <v>97</v>
      </c>
      <c r="S3609" t="s">
        <v>2147</v>
      </c>
      <c r="T3609" t="s">
        <v>26</v>
      </c>
    </row>
    <row r="3610" spans="1:20" x14ac:dyDescent="0.3">
      <c r="A3610" t="s">
        <v>20</v>
      </c>
      <c r="B3610" s="1">
        <v>43660</v>
      </c>
      <c r="C3610">
        <v>9</v>
      </c>
      <c r="D3610" t="s">
        <v>73</v>
      </c>
      <c r="E3610" t="s">
        <v>80</v>
      </c>
      <c r="F3610" t="s">
        <v>73</v>
      </c>
      <c r="G3610">
        <v>94</v>
      </c>
      <c r="H3610">
        <v>94</v>
      </c>
      <c r="I3610">
        <v>94</v>
      </c>
      <c r="J3610" t="s">
        <v>36</v>
      </c>
      <c r="K3610" t="s">
        <v>49</v>
      </c>
      <c r="L3610" t="s">
        <v>345</v>
      </c>
      <c r="M3610" t="s">
        <v>244</v>
      </c>
      <c r="N3610" t="s">
        <v>244</v>
      </c>
      <c r="O3610" t="s">
        <v>328</v>
      </c>
      <c r="P3610" t="s">
        <v>178</v>
      </c>
      <c r="Q3610">
        <v>102</v>
      </c>
      <c r="R3610" t="s">
        <v>97</v>
      </c>
      <c r="S3610" t="e" vm="52">
        <f>_FV(-2,"56")</f>
        <v>#VALUE!</v>
      </c>
      <c r="T3610" t="s">
        <v>270</v>
      </c>
    </row>
    <row r="3611" spans="1:20" x14ac:dyDescent="0.3">
      <c r="A3611" t="s">
        <v>20</v>
      </c>
      <c r="B3611" s="1">
        <v>43660</v>
      </c>
      <c r="C3611">
        <v>8</v>
      </c>
      <c r="D3611" t="s">
        <v>109</v>
      </c>
      <c r="E3611" t="s">
        <v>63</v>
      </c>
      <c r="F3611" t="s">
        <v>73</v>
      </c>
      <c r="G3611">
        <v>94</v>
      </c>
      <c r="H3611">
        <v>94</v>
      </c>
      <c r="I3611">
        <v>93</v>
      </c>
      <c r="J3611" t="s">
        <v>36</v>
      </c>
      <c r="K3611" t="s">
        <v>49</v>
      </c>
      <c r="L3611" t="s">
        <v>163</v>
      </c>
      <c r="M3611" t="s">
        <v>188</v>
      </c>
      <c r="N3611" t="s">
        <v>188</v>
      </c>
      <c r="O3611" t="s">
        <v>142</v>
      </c>
      <c r="P3611" t="s">
        <v>76</v>
      </c>
      <c r="Q3611">
        <v>203</v>
      </c>
      <c r="R3611" t="s">
        <v>105</v>
      </c>
      <c r="S3611" t="e" vm="67">
        <f>_FV(-2,"84")</f>
        <v>#VALUE!</v>
      </c>
      <c r="T3611" t="s">
        <v>26</v>
      </c>
    </row>
    <row r="3612" spans="1:20" x14ac:dyDescent="0.3">
      <c r="A3612" t="s">
        <v>20</v>
      </c>
      <c r="B3612" s="1">
        <v>43660</v>
      </c>
      <c r="C3612">
        <v>7</v>
      </c>
      <c r="D3612" t="s">
        <v>63</v>
      </c>
      <c r="E3612" t="s">
        <v>136</v>
      </c>
      <c r="F3612" t="s">
        <v>80</v>
      </c>
      <c r="G3612">
        <v>93</v>
      </c>
      <c r="H3612">
        <v>93</v>
      </c>
      <c r="I3612">
        <v>92</v>
      </c>
      <c r="J3612" t="s">
        <v>36</v>
      </c>
      <c r="K3612" t="s">
        <v>49</v>
      </c>
      <c r="L3612" t="s">
        <v>345</v>
      </c>
      <c r="M3612" t="s">
        <v>122</v>
      </c>
      <c r="N3612" t="s">
        <v>328</v>
      </c>
      <c r="O3612" t="s">
        <v>142</v>
      </c>
      <c r="P3612" t="s">
        <v>473</v>
      </c>
      <c r="Q3612">
        <v>226</v>
      </c>
      <c r="R3612" t="s">
        <v>271</v>
      </c>
      <c r="S3612" t="e" vm="32">
        <f>_FV(-1,"42")</f>
        <v>#VALUE!</v>
      </c>
      <c r="T3612" t="s">
        <v>67</v>
      </c>
    </row>
    <row r="3613" spans="1:20" x14ac:dyDescent="0.3">
      <c r="A3613" t="s">
        <v>20</v>
      </c>
      <c r="B3613" s="1">
        <v>43660</v>
      </c>
      <c r="C3613">
        <v>6</v>
      </c>
      <c r="D3613" t="s">
        <v>87</v>
      </c>
      <c r="E3613" t="s">
        <v>79</v>
      </c>
      <c r="F3613" t="s">
        <v>109</v>
      </c>
      <c r="G3613">
        <v>92</v>
      </c>
      <c r="H3613">
        <v>93</v>
      </c>
      <c r="I3613">
        <v>92</v>
      </c>
      <c r="J3613" t="s">
        <v>49</v>
      </c>
      <c r="K3613" t="s">
        <v>99</v>
      </c>
      <c r="L3613" t="s">
        <v>345</v>
      </c>
      <c r="M3613" t="s">
        <v>328</v>
      </c>
      <c r="N3613" t="s">
        <v>91</v>
      </c>
      <c r="O3613" t="s">
        <v>90</v>
      </c>
      <c r="P3613" t="s">
        <v>83</v>
      </c>
      <c r="Q3613">
        <v>270</v>
      </c>
      <c r="R3613" t="s">
        <v>182</v>
      </c>
      <c r="S3613" t="e" vm="2">
        <f>_FV(-1,"07")</f>
        <v>#VALUE!</v>
      </c>
      <c r="T3613" t="s">
        <v>26</v>
      </c>
    </row>
    <row r="3614" spans="1:20" x14ac:dyDescent="0.3">
      <c r="A3614" t="s">
        <v>20</v>
      </c>
      <c r="B3614" s="1">
        <v>43660</v>
      </c>
      <c r="C3614">
        <v>5</v>
      </c>
      <c r="D3614" t="s">
        <v>79</v>
      </c>
      <c r="E3614" t="s">
        <v>58</v>
      </c>
      <c r="F3614" t="s">
        <v>28</v>
      </c>
      <c r="G3614">
        <v>93</v>
      </c>
      <c r="H3614">
        <v>93</v>
      </c>
      <c r="I3614">
        <v>93</v>
      </c>
      <c r="J3614" t="s">
        <v>81</v>
      </c>
      <c r="K3614" t="s">
        <v>81</v>
      </c>
      <c r="L3614" t="s">
        <v>216</v>
      </c>
      <c r="M3614" t="s">
        <v>91</v>
      </c>
      <c r="N3614" t="s">
        <v>276</v>
      </c>
      <c r="O3614" t="s">
        <v>188</v>
      </c>
      <c r="P3614" t="s">
        <v>83</v>
      </c>
      <c r="Q3614">
        <v>286</v>
      </c>
      <c r="R3614" t="s">
        <v>212</v>
      </c>
      <c r="S3614" t="e" vm="61">
        <f>_FV(0,"97")</f>
        <v>#VALUE!</v>
      </c>
      <c r="T3614" t="s">
        <v>176</v>
      </c>
    </row>
    <row r="3615" spans="1:20" x14ac:dyDescent="0.3">
      <c r="A3615" t="s">
        <v>20</v>
      </c>
      <c r="B3615" s="1">
        <v>43660</v>
      </c>
      <c r="C3615">
        <v>4</v>
      </c>
      <c r="D3615" t="s">
        <v>63</v>
      </c>
      <c r="E3615" t="s">
        <v>88</v>
      </c>
      <c r="F3615" t="s">
        <v>63</v>
      </c>
      <c r="G3615">
        <v>93</v>
      </c>
      <c r="H3615">
        <v>93</v>
      </c>
      <c r="I3615">
        <v>93</v>
      </c>
      <c r="J3615" t="s">
        <v>49</v>
      </c>
      <c r="K3615" t="s">
        <v>65</v>
      </c>
      <c r="L3615" t="s">
        <v>49</v>
      </c>
      <c r="M3615" t="s">
        <v>276</v>
      </c>
      <c r="N3615" t="s">
        <v>329</v>
      </c>
      <c r="O3615" t="s">
        <v>245</v>
      </c>
      <c r="P3615" t="s">
        <v>128</v>
      </c>
      <c r="Q3615">
        <v>233</v>
      </c>
      <c r="R3615" t="s">
        <v>212</v>
      </c>
      <c r="S3615" t="e" vm="8">
        <f>_FV(0,"44")</f>
        <v>#VALUE!</v>
      </c>
      <c r="T3615" t="s">
        <v>471</v>
      </c>
    </row>
    <row r="3616" spans="1:20" x14ac:dyDescent="0.3">
      <c r="A3616" t="s">
        <v>20</v>
      </c>
      <c r="B3616" s="1">
        <v>43660</v>
      </c>
      <c r="C3616">
        <v>3</v>
      </c>
      <c r="D3616" t="s">
        <v>79</v>
      </c>
      <c r="E3616" t="s">
        <v>149</v>
      </c>
      <c r="F3616" t="s">
        <v>63</v>
      </c>
      <c r="G3616">
        <v>93</v>
      </c>
      <c r="H3616">
        <v>93</v>
      </c>
      <c r="I3616">
        <v>90</v>
      </c>
      <c r="J3616" t="s">
        <v>81</v>
      </c>
      <c r="K3616" t="s">
        <v>65</v>
      </c>
      <c r="L3616" t="s">
        <v>345</v>
      </c>
      <c r="M3616" t="s">
        <v>306</v>
      </c>
      <c r="N3616" t="s">
        <v>308</v>
      </c>
      <c r="O3616" t="s">
        <v>306</v>
      </c>
      <c r="P3616" t="s">
        <v>83</v>
      </c>
      <c r="Q3616">
        <v>49</v>
      </c>
      <c r="R3616" t="s">
        <v>248</v>
      </c>
      <c r="S3616" t="e" vm="58">
        <f>_FV(0,"96")</f>
        <v>#VALUE!</v>
      </c>
      <c r="T3616" t="s">
        <v>299</v>
      </c>
    </row>
    <row r="3617" spans="1:20" x14ac:dyDescent="0.3">
      <c r="A3617" t="s">
        <v>20</v>
      </c>
      <c r="B3617" s="1">
        <v>43660</v>
      </c>
      <c r="C3617">
        <v>2</v>
      </c>
      <c r="D3617" t="s">
        <v>135</v>
      </c>
      <c r="E3617" t="s">
        <v>149</v>
      </c>
      <c r="F3617" t="s">
        <v>121</v>
      </c>
      <c r="G3617">
        <v>90</v>
      </c>
      <c r="H3617">
        <v>90</v>
      </c>
      <c r="I3617">
        <v>89</v>
      </c>
      <c r="J3617" t="s">
        <v>65</v>
      </c>
      <c r="K3617" t="s">
        <v>65</v>
      </c>
      <c r="L3617" t="s">
        <v>28</v>
      </c>
      <c r="M3617" t="s">
        <v>308</v>
      </c>
      <c r="N3617" t="s">
        <v>308</v>
      </c>
      <c r="O3617" t="s">
        <v>330</v>
      </c>
      <c r="P3617" t="s">
        <v>178</v>
      </c>
      <c r="Q3617">
        <v>279</v>
      </c>
      <c r="R3617" t="s">
        <v>124</v>
      </c>
      <c r="S3617" t="e" vm="55">
        <f>_FV(-2,"51")</f>
        <v>#VALUE!</v>
      </c>
      <c r="T3617" t="s">
        <v>26</v>
      </c>
    </row>
    <row r="3618" spans="1:20" x14ac:dyDescent="0.3">
      <c r="A3618" t="s">
        <v>20</v>
      </c>
      <c r="B3618" s="1">
        <v>43660</v>
      </c>
      <c r="C3618">
        <v>1</v>
      </c>
      <c r="D3618" t="s">
        <v>121</v>
      </c>
      <c r="E3618" t="s">
        <v>135</v>
      </c>
      <c r="F3618" t="s">
        <v>118</v>
      </c>
      <c r="G3618">
        <v>90</v>
      </c>
      <c r="H3618">
        <v>91</v>
      </c>
      <c r="I3618">
        <v>90</v>
      </c>
      <c r="J3618" t="s">
        <v>64</v>
      </c>
      <c r="K3618" t="s">
        <v>119</v>
      </c>
      <c r="L3618" t="s">
        <v>81</v>
      </c>
      <c r="M3618" t="s">
        <v>276</v>
      </c>
      <c r="N3618" t="s">
        <v>276</v>
      </c>
      <c r="O3618" t="s">
        <v>311</v>
      </c>
      <c r="P3618" t="s">
        <v>473</v>
      </c>
      <c r="Q3618">
        <v>187</v>
      </c>
      <c r="R3618" t="s">
        <v>60</v>
      </c>
      <c r="S3618" t="e" vm="36">
        <f>_FV(-3,"58")</f>
        <v>#VALUE!</v>
      </c>
      <c r="T3618" t="s">
        <v>26</v>
      </c>
    </row>
    <row r="3619" spans="1:20" x14ac:dyDescent="0.3">
      <c r="A3619" t="s">
        <v>20</v>
      </c>
      <c r="B3619" s="1">
        <v>43660</v>
      </c>
      <c r="C3619">
        <v>0</v>
      </c>
      <c r="D3619" t="s">
        <v>121</v>
      </c>
      <c r="E3619" t="s">
        <v>107</v>
      </c>
      <c r="F3619" t="s">
        <v>121</v>
      </c>
      <c r="G3619">
        <v>90</v>
      </c>
      <c r="H3619">
        <v>90</v>
      </c>
      <c r="I3619">
        <v>86</v>
      </c>
      <c r="J3619" t="s">
        <v>28</v>
      </c>
      <c r="K3619" t="s">
        <v>28</v>
      </c>
      <c r="L3619" t="s">
        <v>89</v>
      </c>
      <c r="M3619" t="s">
        <v>311</v>
      </c>
      <c r="N3619" t="s">
        <v>312</v>
      </c>
      <c r="O3619" t="s">
        <v>141</v>
      </c>
      <c r="P3619" t="s">
        <v>76</v>
      </c>
      <c r="Q3619">
        <v>145</v>
      </c>
      <c r="R3619" t="s">
        <v>77</v>
      </c>
      <c r="S3619" t="e" vm="52">
        <f>_FV(-3,"56")</f>
        <v>#VALUE!</v>
      </c>
      <c r="T3619" t="s">
        <v>26</v>
      </c>
    </row>
    <row r="3620" spans="1:20" x14ac:dyDescent="0.3">
      <c r="A3620" t="s">
        <v>20</v>
      </c>
      <c r="B3620" s="1">
        <v>43661</v>
      </c>
      <c r="C3620">
        <v>23</v>
      </c>
      <c r="D3620" t="s">
        <v>206</v>
      </c>
      <c r="E3620" t="s">
        <v>261</v>
      </c>
      <c r="F3620" t="s">
        <v>206</v>
      </c>
      <c r="G3620">
        <v>67</v>
      </c>
      <c r="H3620">
        <v>67</v>
      </c>
      <c r="I3620">
        <v>64</v>
      </c>
      <c r="J3620" t="s">
        <v>388</v>
      </c>
      <c r="K3620" t="s">
        <v>37</v>
      </c>
      <c r="L3620" t="s">
        <v>393</v>
      </c>
      <c r="M3620" t="s">
        <v>137</v>
      </c>
      <c r="N3620" t="s">
        <v>137</v>
      </c>
      <c r="O3620" t="s">
        <v>45</v>
      </c>
      <c r="P3620" t="s">
        <v>60</v>
      </c>
      <c r="Q3620">
        <v>250</v>
      </c>
      <c r="R3620" t="s">
        <v>364</v>
      </c>
      <c r="S3620" t="e" vm="45">
        <f>_FV(-3,"60")</f>
        <v>#VALUE!</v>
      </c>
      <c r="T3620" t="s">
        <v>26</v>
      </c>
    </row>
    <row r="3621" spans="1:20" x14ac:dyDescent="0.3">
      <c r="A3621" t="s">
        <v>20</v>
      </c>
      <c r="B3621" s="1">
        <v>43661</v>
      </c>
      <c r="C3621">
        <v>22</v>
      </c>
      <c r="D3621" t="s">
        <v>57</v>
      </c>
      <c r="E3621" t="s">
        <v>208</v>
      </c>
      <c r="F3621" t="s">
        <v>57</v>
      </c>
      <c r="G3621">
        <v>64</v>
      </c>
      <c r="H3621">
        <v>70</v>
      </c>
      <c r="I3621">
        <v>64</v>
      </c>
      <c r="J3621" t="s">
        <v>37</v>
      </c>
      <c r="K3621" t="s">
        <v>99</v>
      </c>
      <c r="L3621" t="s">
        <v>37</v>
      </c>
      <c r="M3621" t="s">
        <v>45</v>
      </c>
      <c r="N3621" t="s">
        <v>45</v>
      </c>
      <c r="O3621" t="s">
        <v>66</v>
      </c>
      <c r="P3621" t="s">
        <v>128</v>
      </c>
      <c r="Q3621">
        <v>231</v>
      </c>
      <c r="R3621" t="s">
        <v>354</v>
      </c>
      <c r="S3621" t="s">
        <v>2148</v>
      </c>
      <c r="T3621" t="s">
        <v>26</v>
      </c>
    </row>
    <row r="3622" spans="1:20" x14ac:dyDescent="0.3">
      <c r="A3622" t="s">
        <v>20</v>
      </c>
      <c r="B3622" s="1">
        <v>43661</v>
      </c>
      <c r="C3622">
        <v>21</v>
      </c>
      <c r="D3622" t="s">
        <v>208</v>
      </c>
      <c r="E3622" t="s">
        <v>214</v>
      </c>
      <c r="F3622" t="s">
        <v>208</v>
      </c>
      <c r="G3622">
        <v>64</v>
      </c>
      <c r="H3622">
        <v>64</v>
      </c>
      <c r="I3622">
        <v>54</v>
      </c>
      <c r="J3622" t="s">
        <v>44</v>
      </c>
      <c r="K3622" t="s">
        <v>44</v>
      </c>
      <c r="L3622" t="s">
        <v>572</v>
      </c>
      <c r="M3622" t="s">
        <v>66</v>
      </c>
      <c r="N3622" t="s">
        <v>45</v>
      </c>
      <c r="O3622" t="s">
        <v>232</v>
      </c>
      <c r="P3622" t="s">
        <v>112</v>
      </c>
      <c r="Q3622">
        <v>202</v>
      </c>
      <c r="R3622" t="s">
        <v>230</v>
      </c>
      <c r="S3622" t="s">
        <v>1277</v>
      </c>
      <c r="T3622" t="s">
        <v>26</v>
      </c>
    </row>
    <row r="3623" spans="1:20" x14ac:dyDescent="0.3">
      <c r="A3623" t="s">
        <v>20</v>
      </c>
      <c r="B3623" s="1">
        <v>43661</v>
      </c>
      <c r="C3623">
        <v>20</v>
      </c>
      <c r="D3623" t="s">
        <v>214</v>
      </c>
      <c r="E3623" t="s">
        <v>1360</v>
      </c>
      <c r="F3623" t="s">
        <v>214</v>
      </c>
      <c r="G3623">
        <v>56</v>
      </c>
      <c r="H3623">
        <v>56</v>
      </c>
      <c r="I3623">
        <v>51</v>
      </c>
      <c r="J3623" t="s">
        <v>383</v>
      </c>
      <c r="K3623" t="s">
        <v>292</v>
      </c>
      <c r="L3623" t="s">
        <v>565</v>
      </c>
      <c r="M3623" t="s">
        <v>66</v>
      </c>
      <c r="N3623" t="s">
        <v>66</v>
      </c>
      <c r="O3623" t="s">
        <v>232</v>
      </c>
      <c r="P3623" t="s">
        <v>101</v>
      </c>
      <c r="Q3623">
        <v>213</v>
      </c>
      <c r="R3623" t="s">
        <v>198</v>
      </c>
      <c r="S3623" t="s">
        <v>2149</v>
      </c>
      <c r="T3623" t="s">
        <v>26</v>
      </c>
    </row>
    <row r="3624" spans="1:20" x14ac:dyDescent="0.3">
      <c r="A3624" t="s">
        <v>20</v>
      </c>
      <c r="B3624" s="1">
        <v>43661</v>
      </c>
      <c r="C3624">
        <v>19</v>
      </c>
      <c r="D3624" t="s">
        <v>412</v>
      </c>
      <c r="E3624" t="s">
        <v>412</v>
      </c>
      <c r="F3624" t="s">
        <v>34</v>
      </c>
      <c r="G3624">
        <v>53</v>
      </c>
      <c r="H3624">
        <v>58</v>
      </c>
      <c r="I3624">
        <v>52</v>
      </c>
      <c r="J3624" t="s">
        <v>388</v>
      </c>
      <c r="K3624" t="s">
        <v>35</v>
      </c>
      <c r="L3624" t="s">
        <v>583</v>
      </c>
      <c r="M3624" t="s">
        <v>66</v>
      </c>
      <c r="N3624" t="s">
        <v>231</v>
      </c>
      <c r="O3624" t="s">
        <v>66</v>
      </c>
      <c r="P3624" t="s">
        <v>60</v>
      </c>
      <c r="Q3624">
        <v>195</v>
      </c>
      <c r="R3624" t="s">
        <v>358</v>
      </c>
      <c r="S3624" t="s">
        <v>2150</v>
      </c>
      <c r="T3624" t="s">
        <v>26</v>
      </c>
    </row>
    <row r="3625" spans="1:20" x14ac:dyDescent="0.3">
      <c r="A3625" t="s">
        <v>20</v>
      </c>
      <c r="B3625" s="1">
        <v>43661</v>
      </c>
      <c r="C3625">
        <v>18</v>
      </c>
      <c r="D3625" t="s">
        <v>43</v>
      </c>
      <c r="E3625" t="s">
        <v>415</v>
      </c>
      <c r="F3625" t="s">
        <v>201</v>
      </c>
      <c r="G3625">
        <v>56</v>
      </c>
      <c r="H3625">
        <v>62</v>
      </c>
      <c r="I3625">
        <v>54</v>
      </c>
      <c r="J3625" t="s">
        <v>377</v>
      </c>
      <c r="K3625" t="s">
        <v>100</v>
      </c>
      <c r="L3625" t="s">
        <v>368</v>
      </c>
      <c r="M3625" t="s">
        <v>231</v>
      </c>
      <c r="N3625" t="s">
        <v>96</v>
      </c>
      <c r="O3625" t="s">
        <v>231</v>
      </c>
      <c r="P3625" t="s">
        <v>128</v>
      </c>
      <c r="Q3625">
        <v>227</v>
      </c>
      <c r="R3625" t="s">
        <v>230</v>
      </c>
      <c r="S3625" t="s">
        <v>1093</v>
      </c>
      <c r="T3625" t="s">
        <v>26</v>
      </c>
    </row>
    <row r="3626" spans="1:20" x14ac:dyDescent="0.3">
      <c r="A3626" t="s">
        <v>20</v>
      </c>
      <c r="B3626" s="1">
        <v>43661</v>
      </c>
      <c r="C3626">
        <v>17</v>
      </c>
      <c r="D3626" t="s">
        <v>291</v>
      </c>
      <c r="E3626" t="s">
        <v>34</v>
      </c>
      <c r="F3626" t="s">
        <v>264</v>
      </c>
      <c r="G3626">
        <v>61</v>
      </c>
      <c r="H3626">
        <v>65</v>
      </c>
      <c r="I3626">
        <v>59</v>
      </c>
      <c r="J3626" t="s">
        <v>49</v>
      </c>
      <c r="K3626" t="s">
        <v>73</v>
      </c>
      <c r="L3626" t="s">
        <v>377</v>
      </c>
      <c r="M3626" t="s">
        <v>96</v>
      </c>
      <c r="N3626" t="s">
        <v>91</v>
      </c>
      <c r="O3626" t="s">
        <v>96</v>
      </c>
      <c r="P3626" t="s">
        <v>134</v>
      </c>
      <c r="Q3626">
        <v>225</v>
      </c>
      <c r="R3626" t="s">
        <v>358</v>
      </c>
      <c r="S3626" t="s">
        <v>2151</v>
      </c>
      <c r="T3626" t="s">
        <v>26</v>
      </c>
    </row>
    <row r="3627" spans="1:20" x14ac:dyDescent="0.3">
      <c r="A3627" t="s">
        <v>20</v>
      </c>
      <c r="B3627" s="1">
        <v>43661</v>
      </c>
      <c r="C3627">
        <v>16</v>
      </c>
      <c r="D3627" t="s">
        <v>392</v>
      </c>
      <c r="E3627" t="s">
        <v>47</v>
      </c>
      <c r="F3627" t="s">
        <v>48</v>
      </c>
      <c r="G3627">
        <v>64</v>
      </c>
      <c r="H3627">
        <v>66</v>
      </c>
      <c r="I3627">
        <v>61</v>
      </c>
      <c r="J3627" t="s">
        <v>28</v>
      </c>
      <c r="K3627" t="s">
        <v>65</v>
      </c>
      <c r="L3627" t="s">
        <v>216</v>
      </c>
      <c r="M3627" t="s">
        <v>91</v>
      </c>
      <c r="N3627" t="s">
        <v>311</v>
      </c>
      <c r="O3627" t="s">
        <v>91</v>
      </c>
      <c r="P3627" t="s">
        <v>112</v>
      </c>
      <c r="Q3627">
        <v>188</v>
      </c>
      <c r="R3627" t="s">
        <v>234</v>
      </c>
      <c r="S3627" t="s">
        <v>2152</v>
      </c>
      <c r="T3627" t="s">
        <v>26</v>
      </c>
    </row>
    <row r="3628" spans="1:20" x14ac:dyDescent="0.3">
      <c r="A3628" t="s">
        <v>20</v>
      </c>
      <c r="B3628" s="1">
        <v>43661</v>
      </c>
      <c r="C3628">
        <v>15</v>
      </c>
      <c r="D3628" t="s">
        <v>201</v>
      </c>
      <c r="E3628" t="s">
        <v>201</v>
      </c>
      <c r="F3628" t="s">
        <v>215</v>
      </c>
      <c r="G3628">
        <v>65</v>
      </c>
      <c r="H3628">
        <v>69</v>
      </c>
      <c r="I3628">
        <v>63</v>
      </c>
      <c r="J3628" t="s">
        <v>99</v>
      </c>
      <c r="K3628" t="s">
        <v>109</v>
      </c>
      <c r="L3628" t="s">
        <v>361</v>
      </c>
      <c r="M3628" t="s">
        <v>311</v>
      </c>
      <c r="N3628" t="s">
        <v>276</v>
      </c>
      <c r="O3628" t="s">
        <v>245</v>
      </c>
      <c r="P3628" t="s">
        <v>86</v>
      </c>
      <c r="Q3628">
        <v>211</v>
      </c>
      <c r="R3628" t="s">
        <v>339</v>
      </c>
      <c r="S3628" t="s">
        <v>2153</v>
      </c>
      <c r="T3628" t="s">
        <v>26</v>
      </c>
    </row>
    <row r="3629" spans="1:20" x14ac:dyDescent="0.3">
      <c r="A3629" t="s">
        <v>20</v>
      </c>
      <c r="B3629" s="1">
        <v>43661</v>
      </c>
      <c r="C3629">
        <v>14</v>
      </c>
      <c r="D3629" t="s">
        <v>250</v>
      </c>
      <c r="E3629" t="s">
        <v>208</v>
      </c>
      <c r="F3629" t="s">
        <v>186</v>
      </c>
      <c r="G3629">
        <v>69</v>
      </c>
      <c r="H3629">
        <v>74</v>
      </c>
      <c r="I3629">
        <v>67</v>
      </c>
      <c r="J3629" t="s">
        <v>89</v>
      </c>
      <c r="K3629" t="s">
        <v>63</v>
      </c>
      <c r="L3629" t="s">
        <v>361</v>
      </c>
      <c r="M3629" t="s">
        <v>276</v>
      </c>
      <c r="N3629" t="s">
        <v>329</v>
      </c>
      <c r="O3629" t="s">
        <v>330</v>
      </c>
      <c r="P3629" t="s">
        <v>24</v>
      </c>
      <c r="Q3629">
        <v>212</v>
      </c>
      <c r="R3629" t="s">
        <v>230</v>
      </c>
      <c r="S3629" t="s">
        <v>2154</v>
      </c>
      <c r="T3629" t="s">
        <v>26</v>
      </c>
    </row>
    <row r="3630" spans="1:20" x14ac:dyDescent="0.3">
      <c r="A3630" t="s">
        <v>20</v>
      </c>
      <c r="B3630" s="1">
        <v>43661</v>
      </c>
      <c r="C3630">
        <v>13</v>
      </c>
      <c r="D3630" t="s">
        <v>219</v>
      </c>
      <c r="E3630" t="s">
        <v>219</v>
      </c>
      <c r="F3630" t="s">
        <v>233</v>
      </c>
      <c r="G3630">
        <v>73</v>
      </c>
      <c r="H3630">
        <v>89</v>
      </c>
      <c r="I3630">
        <v>73</v>
      </c>
      <c r="J3630" t="s">
        <v>73</v>
      </c>
      <c r="K3630" t="s">
        <v>71</v>
      </c>
      <c r="L3630" t="s">
        <v>28</v>
      </c>
      <c r="M3630" t="s">
        <v>276</v>
      </c>
      <c r="N3630" t="s">
        <v>276</v>
      </c>
      <c r="O3630" t="s">
        <v>312</v>
      </c>
      <c r="P3630" t="s">
        <v>127</v>
      </c>
      <c r="Q3630">
        <v>232</v>
      </c>
      <c r="R3630" t="s">
        <v>230</v>
      </c>
      <c r="S3630" t="s">
        <v>2155</v>
      </c>
      <c r="T3630" t="s">
        <v>26</v>
      </c>
    </row>
    <row r="3631" spans="1:20" x14ac:dyDescent="0.3">
      <c r="A3631" t="s">
        <v>20</v>
      </c>
      <c r="B3631" s="1">
        <v>43661</v>
      </c>
      <c r="C3631">
        <v>12</v>
      </c>
      <c r="D3631" t="s">
        <v>236</v>
      </c>
      <c r="E3631" t="s">
        <v>236</v>
      </c>
      <c r="F3631" t="s">
        <v>87</v>
      </c>
      <c r="G3631">
        <v>89</v>
      </c>
      <c r="H3631">
        <v>93</v>
      </c>
      <c r="I3631">
        <v>89</v>
      </c>
      <c r="J3631" t="s">
        <v>118</v>
      </c>
      <c r="K3631" t="s">
        <v>118</v>
      </c>
      <c r="L3631" t="s">
        <v>89</v>
      </c>
      <c r="M3631" t="s">
        <v>312</v>
      </c>
      <c r="N3631" t="s">
        <v>312</v>
      </c>
      <c r="O3631" t="s">
        <v>23</v>
      </c>
      <c r="P3631" t="s">
        <v>111</v>
      </c>
      <c r="Q3631">
        <v>119</v>
      </c>
      <c r="R3631" t="s">
        <v>77</v>
      </c>
      <c r="S3631" t="s">
        <v>2156</v>
      </c>
      <c r="T3631" t="s">
        <v>26</v>
      </c>
    </row>
    <row r="3632" spans="1:20" x14ac:dyDescent="0.3">
      <c r="A3632" t="s">
        <v>20</v>
      </c>
      <c r="B3632" s="1">
        <v>43661</v>
      </c>
      <c r="C3632">
        <v>11</v>
      </c>
      <c r="D3632" t="s">
        <v>136</v>
      </c>
      <c r="E3632" t="s">
        <v>136</v>
      </c>
      <c r="F3632" t="s">
        <v>119</v>
      </c>
      <c r="G3632">
        <v>93</v>
      </c>
      <c r="H3632">
        <v>94</v>
      </c>
      <c r="I3632">
        <v>93</v>
      </c>
      <c r="J3632" t="s">
        <v>99</v>
      </c>
      <c r="K3632" t="s">
        <v>99</v>
      </c>
      <c r="L3632" t="s">
        <v>163</v>
      </c>
      <c r="M3632" t="s">
        <v>23</v>
      </c>
      <c r="N3632" t="s">
        <v>23</v>
      </c>
      <c r="O3632" t="s">
        <v>122</v>
      </c>
      <c r="P3632" t="s">
        <v>111</v>
      </c>
      <c r="Q3632">
        <v>81</v>
      </c>
      <c r="R3632" t="s">
        <v>173</v>
      </c>
      <c r="S3632" t="s">
        <v>2157</v>
      </c>
      <c r="T3632" t="s">
        <v>26</v>
      </c>
    </row>
    <row r="3633" spans="1:20" x14ac:dyDescent="0.3">
      <c r="A3633" t="s">
        <v>20</v>
      </c>
      <c r="B3633" s="1">
        <v>43661</v>
      </c>
      <c r="C3633">
        <v>10</v>
      </c>
      <c r="D3633" t="s">
        <v>65</v>
      </c>
      <c r="E3633" t="s">
        <v>80</v>
      </c>
      <c r="F3633" t="s">
        <v>119</v>
      </c>
      <c r="G3633">
        <v>94</v>
      </c>
      <c r="H3633">
        <v>94</v>
      </c>
      <c r="I3633">
        <v>93</v>
      </c>
      <c r="J3633" t="s">
        <v>345</v>
      </c>
      <c r="K3633" t="s">
        <v>36</v>
      </c>
      <c r="L3633" t="s">
        <v>163</v>
      </c>
      <c r="M3633" t="s">
        <v>122</v>
      </c>
      <c r="N3633" t="s">
        <v>122</v>
      </c>
      <c r="O3633" t="s">
        <v>209</v>
      </c>
      <c r="P3633" t="s">
        <v>115</v>
      </c>
      <c r="Q3633">
        <v>107</v>
      </c>
      <c r="R3633" t="s">
        <v>128</v>
      </c>
      <c r="S3633" t="s">
        <v>2158</v>
      </c>
      <c r="T3633" t="s">
        <v>26</v>
      </c>
    </row>
    <row r="3634" spans="1:20" x14ac:dyDescent="0.3">
      <c r="A3634" t="s">
        <v>20</v>
      </c>
      <c r="B3634" s="1">
        <v>43661</v>
      </c>
      <c r="C3634">
        <v>9</v>
      </c>
      <c r="D3634" t="s">
        <v>80</v>
      </c>
      <c r="E3634" t="s">
        <v>22</v>
      </c>
      <c r="F3634" t="s">
        <v>80</v>
      </c>
      <c r="G3634">
        <v>93</v>
      </c>
      <c r="H3634">
        <v>93</v>
      </c>
      <c r="I3634">
        <v>93</v>
      </c>
      <c r="J3634" t="s">
        <v>36</v>
      </c>
      <c r="K3634" t="s">
        <v>99</v>
      </c>
      <c r="L3634" t="s">
        <v>36</v>
      </c>
      <c r="M3634" t="s">
        <v>209</v>
      </c>
      <c r="N3634" t="s">
        <v>209</v>
      </c>
      <c r="O3634" t="s">
        <v>254</v>
      </c>
      <c r="P3634" t="s">
        <v>111</v>
      </c>
      <c r="Q3634">
        <v>114</v>
      </c>
      <c r="R3634" t="s">
        <v>134</v>
      </c>
      <c r="S3634" t="e" vm="29">
        <f>_FV(-3,"49")</f>
        <v>#VALUE!</v>
      </c>
      <c r="T3634" t="s">
        <v>26</v>
      </c>
    </row>
    <row r="3635" spans="1:20" x14ac:dyDescent="0.3">
      <c r="A3635" t="s">
        <v>20</v>
      </c>
      <c r="B3635" s="1">
        <v>43661</v>
      </c>
      <c r="C3635">
        <v>8</v>
      </c>
      <c r="D3635" t="s">
        <v>22</v>
      </c>
      <c r="E3635" t="s">
        <v>62</v>
      </c>
      <c r="F3635" t="s">
        <v>22</v>
      </c>
      <c r="G3635">
        <v>93</v>
      </c>
      <c r="H3635">
        <v>93</v>
      </c>
      <c r="I3635">
        <v>92</v>
      </c>
      <c r="J3635" t="s">
        <v>99</v>
      </c>
      <c r="K3635" t="s">
        <v>81</v>
      </c>
      <c r="L3635" t="s">
        <v>99</v>
      </c>
      <c r="M3635" t="s">
        <v>254</v>
      </c>
      <c r="N3635" t="s">
        <v>150</v>
      </c>
      <c r="O3635" t="s">
        <v>227</v>
      </c>
      <c r="P3635" t="s">
        <v>111</v>
      </c>
      <c r="Q3635">
        <v>124</v>
      </c>
      <c r="R3635" t="s">
        <v>124</v>
      </c>
      <c r="S3635" t="e" vm="43">
        <f>_FV(-3,"38")</f>
        <v>#VALUE!</v>
      </c>
      <c r="T3635" t="s">
        <v>26</v>
      </c>
    </row>
    <row r="3636" spans="1:20" x14ac:dyDescent="0.3">
      <c r="A3636" t="s">
        <v>20</v>
      </c>
      <c r="B3636" s="1">
        <v>43661</v>
      </c>
      <c r="C3636">
        <v>7</v>
      </c>
      <c r="D3636" t="s">
        <v>62</v>
      </c>
      <c r="E3636" t="s">
        <v>88</v>
      </c>
      <c r="F3636" t="s">
        <v>62</v>
      </c>
      <c r="G3636">
        <v>92</v>
      </c>
      <c r="H3636">
        <v>92</v>
      </c>
      <c r="I3636">
        <v>92</v>
      </c>
      <c r="J3636" t="s">
        <v>81</v>
      </c>
      <c r="K3636" t="s">
        <v>28</v>
      </c>
      <c r="L3636" t="s">
        <v>81</v>
      </c>
      <c r="M3636" t="s">
        <v>150</v>
      </c>
      <c r="N3636" t="s">
        <v>82</v>
      </c>
      <c r="O3636" t="s">
        <v>150</v>
      </c>
      <c r="P3636" t="s">
        <v>133</v>
      </c>
      <c r="Q3636">
        <v>128</v>
      </c>
      <c r="R3636" t="s">
        <v>97</v>
      </c>
      <c r="S3636" t="e" vm="36">
        <f>_FV(-3,"58")</f>
        <v>#VALUE!</v>
      </c>
      <c r="T3636" t="s">
        <v>26</v>
      </c>
    </row>
    <row r="3637" spans="1:20" x14ac:dyDescent="0.3">
      <c r="A3637" t="s">
        <v>20</v>
      </c>
      <c r="B3637" s="1">
        <v>43661</v>
      </c>
      <c r="C3637">
        <v>6</v>
      </c>
      <c r="D3637" t="s">
        <v>88</v>
      </c>
      <c r="E3637" t="s">
        <v>148</v>
      </c>
      <c r="F3637" t="s">
        <v>62</v>
      </c>
      <c r="G3637">
        <v>92</v>
      </c>
      <c r="H3637">
        <v>92</v>
      </c>
      <c r="I3637">
        <v>91</v>
      </c>
      <c r="J3637" t="s">
        <v>28</v>
      </c>
      <c r="K3637" t="s">
        <v>64</v>
      </c>
      <c r="L3637" t="s">
        <v>81</v>
      </c>
      <c r="M3637" t="s">
        <v>82</v>
      </c>
      <c r="N3637" t="s">
        <v>142</v>
      </c>
      <c r="O3637" t="s">
        <v>82</v>
      </c>
      <c r="P3637" t="s">
        <v>174</v>
      </c>
      <c r="Q3637">
        <v>152</v>
      </c>
      <c r="R3637" t="s">
        <v>77</v>
      </c>
      <c r="S3637" t="e" vm="17">
        <f>_FV(-3,"55")</f>
        <v>#VALUE!</v>
      </c>
      <c r="T3637" t="s">
        <v>26</v>
      </c>
    </row>
    <row r="3638" spans="1:20" x14ac:dyDescent="0.3">
      <c r="A3638" t="s">
        <v>20</v>
      </c>
      <c r="B3638" s="1">
        <v>43661</v>
      </c>
      <c r="C3638">
        <v>5</v>
      </c>
      <c r="D3638" t="s">
        <v>148</v>
      </c>
      <c r="E3638" t="s">
        <v>114</v>
      </c>
      <c r="F3638" t="s">
        <v>148</v>
      </c>
      <c r="G3638">
        <v>91</v>
      </c>
      <c r="H3638">
        <v>91</v>
      </c>
      <c r="I3638">
        <v>87</v>
      </c>
      <c r="J3638" t="s">
        <v>28</v>
      </c>
      <c r="K3638" t="s">
        <v>64</v>
      </c>
      <c r="L3638" t="s">
        <v>28</v>
      </c>
      <c r="M3638" t="s">
        <v>142</v>
      </c>
      <c r="N3638" t="s">
        <v>188</v>
      </c>
      <c r="O3638" t="s">
        <v>142</v>
      </c>
      <c r="P3638" t="s">
        <v>67</v>
      </c>
      <c r="Q3638">
        <v>166</v>
      </c>
      <c r="R3638" t="s">
        <v>68</v>
      </c>
      <c r="S3638" t="e" vm="80">
        <f>_FV(-3,"59")</f>
        <v>#VALUE!</v>
      </c>
      <c r="T3638" t="s">
        <v>26</v>
      </c>
    </row>
    <row r="3639" spans="1:20" x14ac:dyDescent="0.3">
      <c r="A3639" t="s">
        <v>20</v>
      </c>
      <c r="B3639" s="1">
        <v>43661</v>
      </c>
      <c r="C3639">
        <v>4</v>
      </c>
      <c r="D3639" t="s">
        <v>114</v>
      </c>
      <c r="E3639" t="s">
        <v>321</v>
      </c>
      <c r="F3639" t="s">
        <v>114</v>
      </c>
      <c r="G3639">
        <v>87</v>
      </c>
      <c r="H3639">
        <v>87</v>
      </c>
      <c r="I3639">
        <v>78</v>
      </c>
      <c r="J3639" t="s">
        <v>64</v>
      </c>
      <c r="K3639" t="s">
        <v>119</v>
      </c>
      <c r="L3639" t="s">
        <v>81</v>
      </c>
      <c r="M3639" t="s">
        <v>188</v>
      </c>
      <c r="N3639" t="s">
        <v>315</v>
      </c>
      <c r="O3639" t="s">
        <v>188</v>
      </c>
      <c r="P3639" t="s">
        <v>105</v>
      </c>
      <c r="Q3639">
        <v>163</v>
      </c>
      <c r="R3639" t="s">
        <v>476</v>
      </c>
      <c r="S3639" t="e" vm="30">
        <f>_FV(-3,"36")</f>
        <v>#VALUE!</v>
      </c>
      <c r="T3639" t="s">
        <v>26</v>
      </c>
    </row>
    <row r="3640" spans="1:20" x14ac:dyDescent="0.3">
      <c r="A3640" t="s">
        <v>20</v>
      </c>
      <c r="B3640" s="1">
        <v>43661</v>
      </c>
      <c r="C3640">
        <v>3</v>
      </c>
      <c r="D3640" t="s">
        <v>279</v>
      </c>
      <c r="E3640" t="s">
        <v>321</v>
      </c>
      <c r="F3640" t="s">
        <v>236</v>
      </c>
      <c r="G3640">
        <v>80</v>
      </c>
      <c r="H3640">
        <v>80</v>
      </c>
      <c r="I3640">
        <v>77</v>
      </c>
      <c r="J3640" t="s">
        <v>119</v>
      </c>
      <c r="K3640" t="s">
        <v>119</v>
      </c>
      <c r="L3640" t="s">
        <v>49</v>
      </c>
      <c r="M3640" t="s">
        <v>315</v>
      </c>
      <c r="N3640" t="s">
        <v>306</v>
      </c>
      <c r="O3640" t="s">
        <v>315</v>
      </c>
      <c r="P3640" t="s">
        <v>183</v>
      </c>
      <c r="Q3640">
        <v>204</v>
      </c>
      <c r="R3640" t="s">
        <v>262</v>
      </c>
      <c r="S3640" t="e" vm="32">
        <f>_FV(-3,"42")</f>
        <v>#VALUE!</v>
      </c>
      <c r="T3640" t="s">
        <v>26</v>
      </c>
    </row>
    <row r="3641" spans="1:20" x14ac:dyDescent="0.3">
      <c r="A3641" t="s">
        <v>20</v>
      </c>
      <c r="B3641" s="1">
        <v>43661</v>
      </c>
      <c r="C3641">
        <v>2</v>
      </c>
      <c r="D3641" t="s">
        <v>265</v>
      </c>
      <c r="E3641" t="s">
        <v>265</v>
      </c>
      <c r="F3641" t="s">
        <v>62</v>
      </c>
      <c r="G3641">
        <v>80</v>
      </c>
      <c r="H3641">
        <v>92</v>
      </c>
      <c r="I3641">
        <v>80</v>
      </c>
      <c r="J3641" t="s">
        <v>28</v>
      </c>
      <c r="K3641" t="s">
        <v>63</v>
      </c>
      <c r="L3641" t="s">
        <v>28</v>
      </c>
      <c r="M3641" t="s">
        <v>306</v>
      </c>
      <c r="N3641" t="s">
        <v>306</v>
      </c>
      <c r="O3641" t="s">
        <v>244</v>
      </c>
      <c r="P3641" t="s">
        <v>101</v>
      </c>
      <c r="Q3641">
        <v>206</v>
      </c>
      <c r="R3641" t="s">
        <v>84</v>
      </c>
      <c r="S3641" t="e" vm="74">
        <f>_FV(-3,"27")</f>
        <v>#VALUE!</v>
      </c>
      <c r="T3641" t="s">
        <v>26</v>
      </c>
    </row>
    <row r="3642" spans="1:20" x14ac:dyDescent="0.3">
      <c r="A3642" t="s">
        <v>20</v>
      </c>
      <c r="B3642" s="1">
        <v>43661</v>
      </c>
      <c r="C3642">
        <v>1</v>
      </c>
      <c r="D3642" t="s">
        <v>62</v>
      </c>
      <c r="E3642" t="s">
        <v>62</v>
      </c>
      <c r="F3642" t="s">
        <v>136</v>
      </c>
      <c r="G3642">
        <v>92</v>
      </c>
      <c r="H3642">
        <v>92</v>
      </c>
      <c r="I3642">
        <v>88</v>
      </c>
      <c r="J3642" t="s">
        <v>28</v>
      </c>
      <c r="K3642" t="s">
        <v>28</v>
      </c>
      <c r="L3642" t="s">
        <v>35</v>
      </c>
      <c r="M3642" t="s">
        <v>244</v>
      </c>
      <c r="N3642" t="s">
        <v>244</v>
      </c>
      <c r="O3642" t="s">
        <v>29</v>
      </c>
      <c r="P3642" t="s">
        <v>83</v>
      </c>
      <c r="Q3642">
        <v>183</v>
      </c>
      <c r="R3642" t="s">
        <v>127</v>
      </c>
      <c r="S3642" t="e" vm="28">
        <f>_FV(-3,"52")</f>
        <v>#VALUE!</v>
      </c>
      <c r="T3642" t="s">
        <v>26</v>
      </c>
    </row>
    <row r="3643" spans="1:20" x14ac:dyDescent="0.3">
      <c r="A3643" t="s">
        <v>20</v>
      </c>
      <c r="B3643" s="1">
        <v>43661</v>
      </c>
      <c r="C3643">
        <v>0</v>
      </c>
      <c r="D3643" t="s">
        <v>136</v>
      </c>
      <c r="E3643" t="s">
        <v>229</v>
      </c>
      <c r="F3643" t="s">
        <v>63</v>
      </c>
      <c r="G3643">
        <v>88</v>
      </c>
      <c r="H3643">
        <v>88</v>
      </c>
      <c r="I3643">
        <v>72</v>
      </c>
      <c r="J3643" t="s">
        <v>216</v>
      </c>
      <c r="K3643" t="s">
        <v>64</v>
      </c>
      <c r="L3643" t="s">
        <v>579</v>
      </c>
      <c r="M3643" t="s">
        <v>29</v>
      </c>
      <c r="N3643" t="s">
        <v>122</v>
      </c>
      <c r="O3643" t="s">
        <v>150</v>
      </c>
      <c r="P3643" t="s">
        <v>105</v>
      </c>
      <c r="Q3643">
        <v>211</v>
      </c>
      <c r="R3643" t="s">
        <v>299</v>
      </c>
      <c r="S3643" t="e" vm="35">
        <f>_FV(-1,"95")</f>
        <v>#VALUE!</v>
      </c>
      <c r="T3643" t="s">
        <v>176</v>
      </c>
    </row>
    <row r="3644" spans="1:20" x14ac:dyDescent="0.3">
      <c r="A3644" t="s">
        <v>20</v>
      </c>
      <c r="B3644" s="1">
        <v>43662</v>
      </c>
      <c r="C3644">
        <v>23</v>
      </c>
      <c r="D3644" t="s">
        <v>233</v>
      </c>
      <c r="E3644" t="s">
        <v>233</v>
      </c>
      <c r="F3644" t="s">
        <v>272</v>
      </c>
      <c r="G3644">
        <v>80</v>
      </c>
      <c r="H3644">
        <v>84</v>
      </c>
      <c r="I3644">
        <v>80</v>
      </c>
      <c r="J3644" t="s">
        <v>49</v>
      </c>
      <c r="K3644" t="s">
        <v>28</v>
      </c>
      <c r="L3644" t="s">
        <v>49</v>
      </c>
      <c r="M3644" t="s">
        <v>23</v>
      </c>
      <c r="N3644" t="s">
        <v>23</v>
      </c>
      <c r="O3644" t="s">
        <v>122</v>
      </c>
      <c r="P3644" t="s">
        <v>124</v>
      </c>
      <c r="Q3644">
        <v>193</v>
      </c>
      <c r="R3644" t="s">
        <v>104</v>
      </c>
      <c r="S3644" t="e" vm="83">
        <f>_FV(-3,"29")</f>
        <v>#VALUE!</v>
      </c>
      <c r="T3644" t="s">
        <v>26</v>
      </c>
    </row>
    <row r="3645" spans="1:20" x14ac:dyDescent="0.3">
      <c r="A3645" t="s">
        <v>20</v>
      </c>
      <c r="B3645" s="1">
        <v>43662</v>
      </c>
      <c r="C3645">
        <v>22</v>
      </c>
      <c r="D3645" t="s">
        <v>286</v>
      </c>
      <c r="E3645" t="s">
        <v>265</v>
      </c>
      <c r="F3645" t="s">
        <v>286</v>
      </c>
      <c r="G3645">
        <v>83</v>
      </c>
      <c r="H3645">
        <v>83</v>
      </c>
      <c r="I3645">
        <v>77</v>
      </c>
      <c r="J3645" t="s">
        <v>81</v>
      </c>
      <c r="K3645" t="s">
        <v>28</v>
      </c>
      <c r="L3645" t="s">
        <v>345</v>
      </c>
      <c r="M3645" t="s">
        <v>122</v>
      </c>
      <c r="N3645" t="s">
        <v>141</v>
      </c>
      <c r="O3645" t="s">
        <v>209</v>
      </c>
      <c r="P3645" t="s">
        <v>124</v>
      </c>
      <c r="Q3645">
        <v>170</v>
      </c>
      <c r="R3645" t="s">
        <v>30</v>
      </c>
      <c r="S3645" t="s">
        <v>2159</v>
      </c>
      <c r="T3645" t="s">
        <v>26</v>
      </c>
    </row>
    <row r="3646" spans="1:20" x14ac:dyDescent="0.3">
      <c r="A3646" t="s">
        <v>20</v>
      </c>
      <c r="B3646" s="1">
        <v>43662</v>
      </c>
      <c r="C3646">
        <v>21</v>
      </c>
      <c r="D3646" t="s">
        <v>310</v>
      </c>
      <c r="E3646" t="s">
        <v>202</v>
      </c>
      <c r="F3646" t="s">
        <v>310</v>
      </c>
      <c r="G3646">
        <v>80</v>
      </c>
      <c r="H3646">
        <v>80</v>
      </c>
      <c r="I3646">
        <v>75</v>
      </c>
      <c r="J3646" t="s">
        <v>99</v>
      </c>
      <c r="K3646" t="s">
        <v>119</v>
      </c>
      <c r="L3646" t="s">
        <v>44</v>
      </c>
      <c r="M3646" t="s">
        <v>209</v>
      </c>
      <c r="N3646" t="s">
        <v>209</v>
      </c>
      <c r="O3646" t="s">
        <v>82</v>
      </c>
      <c r="P3646" t="s">
        <v>105</v>
      </c>
      <c r="Q3646">
        <v>238</v>
      </c>
      <c r="R3646" t="s">
        <v>237</v>
      </c>
      <c r="S3646" t="s">
        <v>2160</v>
      </c>
      <c r="T3646" t="s">
        <v>26</v>
      </c>
    </row>
    <row r="3647" spans="1:20" x14ac:dyDescent="0.3">
      <c r="A3647" t="s">
        <v>20</v>
      </c>
      <c r="B3647" s="1">
        <v>43662</v>
      </c>
      <c r="C3647">
        <v>20</v>
      </c>
      <c r="D3647" t="s">
        <v>285</v>
      </c>
      <c r="E3647" t="s">
        <v>285</v>
      </c>
      <c r="F3647" t="s">
        <v>108</v>
      </c>
      <c r="G3647">
        <v>77</v>
      </c>
      <c r="H3647">
        <v>86</v>
      </c>
      <c r="I3647">
        <v>76</v>
      </c>
      <c r="J3647" t="s">
        <v>99</v>
      </c>
      <c r="K3647" t="s">
        <v>109</v>
      </c>
      <c r="L3647" t="s">
        <v>396</v>
      </c>
      <c r="M3647" t="s">
        <v>82</v>
      </c>
      <c r="N3647" t="s">
        <v>209</v>
      </c>
      <c r="O3647" t="s">
        <v>137</v>
      </c>
      <c r="P3647" t="s">
        <v>138</v>
      </c>
      <c r="Q3647">
        <v>244</v>
      </c>
      <c r="R3647" t="s">
        <v>440</v>
      </c>
      <c r="S3647" t="s">
        <v>2161</v>
      </c>
      <c r="T3647" t="s">
        <v>26</v>
      </c>
    </row>
    <row r="3648" spans="1:20" x14ac:dyDescent="0.3">
      <c r="A3648" t="s">
        <v>20</v>
      </c>
      <c r="B3648" s="1">
        <v>43662</v>
      </c>
      <c r="C3648">
        <v>19</v>
      </c>
      <c r="D3648" t="s">
        <v>108</v>
      </c>
      <c r="E3648" t="s">
        <v>1360</v>
      </c>
      <c r="F3648" t="s">
        <v>88</v>
      </c>
      <c r="G3648">
        <v>85</v>
      </c>
      <c r="H3648">
        <v>87</v>
      </c>
      <c r="I3648">
        <v>49</v>
      </c>
      <c r="J3648" t="s">
        <v>89</v>
      </c>
      <c r="K3648" t="s">
        <v>89</v>
      </c>
      <c r="L3648" t="s">
        <v>659</v>
      </c>
      <c r="M3648" t="s">
        <v>209</v>
      </c>
      <c r="N3648" t="s">
        <v>90</v>
      </c>
      <c r="O3648" t="s">
        <v>227</v>
      </c>
      <c r="P3648" t="s">
        <v>101</v>
      </c>
      <c r="Q3648">
        <v>272</v>
      </c>
      <c r="R3648" t="s">
        <v>2162</v>
      </c>
      <c r="S3648" t="s">
        <v>2163</v>
      </c>
      <c r="T3648" t="s">
        <v>240</v>
      </c>
    </row>
    <row r="3649" spans="1:20" x14ac:dyDescent="0.3">
      <c r="A3649" t="s">
        <v>20</v>
      </c>
      <c r="B3649" s="1">
        <v>43662</v>
      </c>
      <c r="C3649">
        <v>18</v>
      </c>
      <c r="D3649" t="s">
        <v>1360</v>
      </c>
      <c r="E3649" t="s">
        <v>33</v>
      </c>
      <c r="F3649" t="s">
        <v>317</v>
      </c>
      <c r="G3649">
        <v>51</v>
      </c>
      <c r="H3649">
        <v>61</v>
      </c>
      <c r="I3649">
        <v>49</v>
      </c>
      <c r="J3649" t="s">
        <v>583</v>
      </c>
      <c r="K3649" t="s">
        <v>81</v>
      </c>
      <c r="L3649" t="s">
        <v>565</v>
      </c>
      <c r="M3649" t="s">
        <v>227</v>
      </c>
      <c r="N3649" t="s">
        <v>188</v>
      </c>
      <c r="O3649" t="s">
        <v>231</v>
      </c>
      <c r="P3649" t="s">
        <v>128</v>
      </c>
      <c r="Q3649">
        <v>212</v>
      </c>
      <c r="R3649" t="s">
        <v>354</v>
      </c>
      <c r="S3649" t="s">
        <v>2164</v>
      </c>
      <c r="T3649" t="s">
        <v>26</v>
      </c>
    </row>
    <row r="3650" spans="1:20" x14ac:dyDescent="0.3">
      <c r="A3650" t="s">
        <v>20</v>
      </c>
      <c r="B3650" s="1">
        <v>43662</v>
      </c>
      <c r="C3650">
        <v>17</v>
      </c>
      <c r="D3650" t="s">
        <v>43</v>
      </c>
      <c r="E3650" t="s">
        <v>43</v>
      </c>
      <c r="F3650" t="s">
        <v>264</v>
      </c>
      <c r="G3650">
        <v>61</v>
      </c>
      <c r="H3650">
        <v>63</v>
      </c>
      <c r="I3650">
        <v>56</v>
      </c>
      <c r="J3650" t="s">
        <v>99</v>
      </c>
      <c r="K3650" t="s">
        <v>99</v>
      </c>
      <c r="L3650" t="s">
        <v>368</v>
      </c>
      <c r="M3650" t="s">
        <v>188</v>
      </c>
      <c r="N3650" t="s">
        <v>330</v>
      </c>
      <c r="O3650" t="s">
        <v>188</v>
      </c>
      <c r="P3650" t="s">
        <v>70</v>
      </c>
      <c r="Q3650">
        <v>28</v>
      </c>
      <c r="R3650" t="s">
        <v>287</v>
      </c>
      <c r="S3650" t="s">
        <v>2165</v>
      </c>
      <c r="T3650" t="s">
        <v>26</v>
      </c>
    </row>
    <row r="3651" spans="1:20" x14ac:dyDescent="0.3">
      <c r="A3651" t="s">
        <v>20</v>
      </c>
      <c r="B3651" s="1">
        <v>43662</v>
      </c>
      <c r="C3651">
        <v>16</v>
      </c>
      <c r="D3651" t="s">
        <v>392</v>
      </c>
      <c r="E3651" t="s">
        <v>291</v>
      </c>
      <c r="F3651" t="s">
        <v>264</v>
      </c>
      <c r="G3651">
        <v>59</v>
      </c>
      <c r="H3651">
        <v>64</v>
      </c>
      <c r="I3651">
        <v>57</v>
      </c>
      <c r="J3651" t="s">
        <v>396</v>
      </c>
      <c r="K3651" t="s">
        <v>100</v>
      </c>
      <c r="L3651" t="s">
        <v>292</v>
      </c>
      <c r="M3651" t="s">
        <v>330</v>
      </c>
      <c r="N3651" t="s">
        <v>283</v>
      </c>
      <c r="O3651" t="s">
        <v>330</v>
      </c>
      <c r="P3651" t="s">
        <v>101</v>
      </c>
      <c r="Q3651">
        <v>223</v>
      </c>
      <c r="R3651" t="s">
        <v>234</v>
      </c>
      <c r="S3651" t="s">
        <v>2166</v>
      </c>
      <c r="T3651" t="s">
        <v>26</v>
      </c>
    </row>
    <row r="3652" spans="1:20" x14ac:dyDescent="0.3">
      <c r="A3652" t="s">
        <v>20</v>
      </c>
      <c r="B3652" s="1">
        <v>43662</v>
      </c>
      <c r="C3652">
        <v>15</v>
      </c>
      <c r="D3652" t="s">
        <v>335</v>
      </c>
      <c r="E3652" t="s">
        <v>220</v>
      </c>
      <c r="F3652" t="s">
        <v>247</v>
      </c>
      <c r="G3652">
        <v>63</v>
      </c>
      <c r="H3652">
        <v>69</v>
      </c>
      <c r="I3652">
        <v>63</v>
      </c>
      <c r="J3652" t="s">
        <v>345</v>
      </c>
      <c r="K3652" t="s">
        <v>136</v>
      </c>
      <c r="L3652" t="s">
        <v>44</v>
      </c>
      <c r="M3652" t="s">
        <v>283</v>
      </c>
      <c r="N3652" t="s">
        <v>422</v>
      </c>
      <c r="O3652" t="s">
        <v>283</v>
      </c>
      <c r="P3652" t="s">
        <v>68</v>
      </c>
      <c r="Q3652">
        <v>206</v>
      </c>
      <c r="R3652" t="s">
        <v>280</v>
      </c>
      <c r="S3652" t="s">
        <v>2167</v>
      </c>
      <c r="T3652" t="s">
        <v>26</v>
      </c>
    </row>
    <row r="3653" spans="1:20" x14ac:dyDescent="0.3">
      <c r="A3653" t="s">
        <v>20</v>
      </c>
      <c r="B3653" s="1">
        <v>43662</v>
      </c>
      <c r="C3653">
        <v>14</v>
      </c>
      <c r="D3653" t="s">
        <v>200</v>
      </c>
      <c r="E3653" t="s">
        <v>48</v>
      </c>
      <c r="F3653" t="s">
        <v>219</v>
      </c>
      <c r="G3653">
        <v>64</v>
      </c>
      <c r="H3653">
        <v>70</v>
      </c>
      <c r="I3653">
        <v>64</v>
      </c>
      <c r="J3653" t="s">
        <v>44</v>
      </c>
      <c r="K3653" t="s">
        <v>65</v>
      </c>
      <c r="L3653" t="s">
        <v>44</v>
      </c>
      <c r="M3653" t="s">
        <v>422</v>
      </c>
      <c r="N3653" t="s">
        <v>422</v>
      </c>
      <c r="O3653" t="s">
        <v>433</v>
      </c>
      <c r="P3653" t="s">
        <v>68</v>
      </c>
      <c r="Q3653">
        <v>226</v>
      </c>
      <c r="R3653" t="s">
        <v>234</v>
      </c>
      <c r="S3653" t="s">
        <v>2168</v>
      </c>
      <c r="T3653" t="s">
        <v>26</v>
      </c>
    </row>
    <row r="3654" spans="1:20" x14ac:dyDescent="0.3">
      <c r="A3654" t="s">
        <v>20</v>
      </c>
      <c r="B3654" s="1">
        <v>43662</v>
      </c>
      <c r="C3654">
        <v>13</v>
      </c>
      <c r="D3654" t="s">
        <v>219</v>
      </c>
      <c r="E3654" t="s">
        <v>205</v>
      </c>
      <c r="F3654" t="s">
        <v>219</v>
      </c>
      <c r="G3654">
        <v>68</v>
      </c>
      <c r="H3654">
        <v>72</v>
      </c>
      <c r="I3654">
        <v>64</v>
      </c>
      <c r="J3654" t="s">
        <v>345</v>
      </c>
      <c r="K3654" t="s">
        <v>80</v>
      </c>
      <c r="L3654" t="s">
        <v>224</v>
      </c>
      <c r="M3654" t="s">
        <v>433</v>
      </c>
      <c r="N3654" t="s">
        <v>422</v>
      </c>
      <c r="O3654" t="s">
        <v>363</v>
      </c>
      <c r="P3654" t="s">
        <v>24</v>
      </c>
      <c r="Q3654">
        <v>223</v>
      </c>
      <c r="R3654" t="s">
        <v>217</v>
      </c>
      <c r="S3654" t="s">
        <v>962</v>
      </c>
      <c r="T3654" t="s">
        <v>26</v>
      </c>
    </row>
    <row r="3655" spans="1:20" x14ac:dyDescent="0.3">
      <c r="A3655" t="s">
        <v>20</v>
      </c>
      <c r="B3655" s="1">
        <v>43662</v>
      </c>
      <c r="C3655">
        <v>12</v>
      </c>
      <c r="D3655" t="s">
        <v>27</v>
      </c>
      <c r="E3655" t="s">
        <v>27</v>
      </c>
      <c r="F3655" t="s">
        <v>135</v>
      </c>
      <c r="G3655">
        <v>72</v>
      </c>
      <c r="H3655">
        <v>89</v>
      </c>
      <c r="I3655">
        <v>72</v>
      </c>
      <c r="J3655" t="s">
        <v>109</v>
      </c>
      <c r="K3655" t="s">
        <v>22</v>
      </c>
      <c r="L3655" t="s">
        <v>81</v>
      </c>
      <c r="M3655" t="s">
        <v>363</v>
      </c>
      <c r="N3655" t="s">
        <v>363</v>
      </c>
      <c r="O3655" t="s">
        <v>353</v>
      </c>
      <c r="P3655" t="s">
        <v>105</v>
      </c>
      <c r="Q3655">
        <v>189</v>
      </c>
      <c r="R3655" t="s">
        <v>183</v>
      </c>
      <c r="S3655" t="s">
        <v>626</v>
      </c>
      <c r="T3655" t="s">
        <v>26</v>
      </c>
    </row>
    <row r="3656" spans="1:20" x14ac:dyDescent="0.3">
      <c r="A3656" t="s">
        <v>20</v>
      </c>
      <c r="B3656" s="1">
        <v>43662</v>
      </c>
      <c r="C3656">
        <v>11</v>
      </c>
      <c r="D3656" t="s">
        <v>135</v>
      </c>
      <c r="E3656" t="s">
        <v>149</v>
      </c>
      <c r="F3656" t="s">
        <v>109</v>
      </c>
      <c r="G3656">
        <v>89</v>
      </c>
      <c r="H3656">
        <v>94</v>
      </c>
      <c r="I3656">
        <v>89</v>
      </c>
      <c r="J3656" t="s">
        <v>28</v>
      </c>
      <c r="K3656" t="s">
        <v>73</v>
      </c>
      <c r="L3656" t="s">
        <v>36</v>
      </c>
      <c r="M3656" t="s">
        <v>353</v>
      </c>
      <c r="N3656" t="s">
        <v>353</v>
      </c>
      <c r="O3656" t="s">
        <v>330</v>
      </c>
      <c r="P3656" t="s">
        <v>111</v>
      </c>
      <c r="Q3656">
        <v>122</v>
      </c>
      <c r="R3656" t="s">
        <v>68</v>
      </c>
      <c r="S3656" t="s">
        <v>2169</v>
      </c>
      <c r="T3656" t="s">
        <v>26</v>
      </c>
    </row>
    <row r="3657" spans="1:20" x14ac:dyDescent="0.3">
      <c r="A3657" t="s">
        <v>20</v>
      </c>
      <c r="B3657" s="1">
        <v>43662</v>
      </c>
      <c r="C3657">
        <v>10</v>
      </c>
      <c r="D3657" t="s">
        <v>109</v>
      </c>
      <c r="E3657" t="s">
        <v>109</v>
      </c>
      <c r="F3657" t="s">
        <v>65</v>
      </c>
      <c r="G3657">
        <v>94</v>
      </c>
      <c r="H3657">
        <v>94</v>
      </c>
      <c r="I3657">
        <v>93</v>
      </c>
      <c r="J3657" t="s">
        <v>36</v>
      </c>
      <c r="K3657" t="s">
        <v>36</v>
      </c>
      <c r="L3657" t="s">
        <v>361</v>
      </c>
      <c r="M3657" t="s">
        <v>330</v>
      </c>
      <c r="N3657" t="s">
        <v>330</v>
      </c>
      <c r="O3657" t="s">
        <v>315</v>
      </c>
      <c r="P3657" t="s">
        <v>70</v>
      </c>
      <c r="Q3657">
        <v>119</v>
      </c>
      <c r="R3657" t="s">
        <v>176</v>
      </c>
      <c r="S3657" t="s">
        <v>2170</v>
      </c>
      <c r="T3657" t="s">
        <v>26</v>
      </c>
    </row>
    <row r="3658" spans="1:20" x14ac:dyDescent="0.3">
      <c r="A3658" t="s">
        <v>20</v>
      </c>
      <c r="B3658" s="1">
        <v>43662</v>
      </c>
      <c r="C3658">
        <v>9</v>
      </c>
      <c r="D3658" t="s">
        <v>73</v>
      </c>
      <c r="E3658" t="s">
        <v>63</v>
      </c>
      <c r="F3658" t="s">
        <v>73</v>
      </c>
      <c r="G3658">
        <v>93</v>
      </c>
      <c r="H3658">
        <v>93</v>
      </c>
      <c r="I3658">
        <v>93</v>
      </c>
      <c r="J3658" t="s">
        <v>163</v>
      </c>
      <c r="K3658" t="s">
        <v>49</v>
      </c>
      <c r="L3658" t="s">
        <v>163</v>
      </c>
      <c r="M3658" t="s">
        <v>315</v>
      </c>
      <c r="N3658" t="s">
        <v>315</v>
      </c>
      <c r="O3658" t="s">
        <v>328</v>
      </c>
      <c r="P3658" t="s">
        <v>174</v>
      </c>
      <c r="Q3658">
        <v>96</v>
      </c>
      <c r="R3658" t="s">
        <v>134</v>
      </c>
      <c r="S3658" t="e" vm="36">
        <f>_FV(-3,"58")</f>
        <v>#VALUE!</v>
      </c>
      <c r="T3658" t="s">
        <v>26</v>
      </c>
    </row>
    <row r="3659" spans="1:20" x14ac:dyDescent="0.3">
      <c r="A3659" t="s">
        <v>20</v>
      </c>
      <c r="B3659" s="1">
        <v>43662</v>
      </c>
      <c r="C3659">
        <v>8</v>
      </c>
      <c r="D3659" t="s">
        <v>63</v>
      </c>
      <c r="E3659" t="s">
        <v>79</v>
      </c>
      <c r="F3659" t="s">
        <v>63</v>
      </c>
      <c r="G3659">
        <v>93</v>
      </c>
      <c r="H3659">
        <v>93</v>
      </c>
      <c r="I3659">
        <v>92</v>
      </c>
      <c r="J3659" t="s">
        <v>49</v>
      </c>
      <c r="K3659" t="s">
        <v>100</v>
      </c>
      <c r="L3659" t="s">
        <v>49</v>
      </c>
      <c r="M3659" t="s">
        <v>328</v>
      </c>
      <c r="N3659" t="s">
        <v>328</v>
      </c>
      <c r="O3659" t="s">
        <v>122</v>
      </c>
      <c r="P3659" t="s">
        <v>133</v>
      </c>
      <c r="Q3659">
        <v>132</v>
      </c>
      <c r="R3659" t="s">
        <v>127</v>
      </c>
      <c r="S3659" t="e" vm="5">
        <f>_FV(-3,"33")</f>
        <v>#VALUE!</v>
      </c>
      <c r="T3659" t="s">
        <v>26</v>
      </c>
    </row>
    <row r="3660" spans="1:20" x14ac:dyDescent="0.3">
      <c r="A3660" t="s">
        <v>20</v>
      </c>
      <c r="B3660" s="1">
        <v>43662</v>
      </c>
      <c r="C3660">
        <v>7</v>
      </c>
      <c r="D3660" t="s">
        <v>79</v>
      </c>
      <c r="E3660" t="s">
        <v>58</v>
      </c>
      <c r="F3660" t="s">
        <v>79</v>
      </c>
      <c r="G3660">
        <v>92</v>
      </c>
      <c r="H3660">
        <v>92</v>
      </c>
      <c r="I3660">
        <v>91</v>
      </c>
      <c r="J3660" t="s">
        <v>100</v>
      </c>
      <c r="K3660" t="s">
        <v>100</v>
      </c>
      <c r="L3660" t="s">
        <v>89</v>
      </c>
      <c r="M3660" t="s">
        <v>328</v>
      </c>
      <c r="N3660" t="s">
        <v>328</v>
      </c>
      <c r="O3660" t="s">
        <v>90</v>
      </c>
      <c r="P3660" t="s">
        <v>105</v>
      </c>
      <c r="Q3660">
        <v>130</v>
      </c>
      <c r="R3660" t="s">
        <v>173</v>
      </c>
      <c r="S3660" t="e" vm="12">
        <f>_FV(-3,"57")</f>
        <v>#VALUE!</v>
      </c>
      <c r="T3660" t="s">
        <v>26</v>
      </c>
    </row>
    <row r="3661" spans="1:20" x14ac:dyDescent="0.3">
      <c r="A3661" t="s">
        <v>20</v>
      </c>
      <c r="B3661" s="1">
        <v>43662</v>
      </c>
      <c r="C3661">
        <v>6</v>
      </c>
      <c r="D3661" t="s">
        <v>58</v>
      </c>
      <c r="E3661" t="s">
        <v>88</v>
      </c>
      <c r="F3661" t="s">
        <v>58</v>
      </c>
      <c r="G3661">
        <v>91</v>
      </c>
      <c r="H3661">
        <v>91</v>
      </c>
      <c r="I3661">
        <v>90</v>
      </c>
      <c r="J3661" t="s">
        <v>100</v>
      </c>
      <c r="K3661" t="s">
        <v>81</v>
      </c>
      <c r="L3661" t="s">
        <v>89</v>
      </c>
      <c r="M3661" t="s">
        <v>122</v>
      </c>
      <c r="N3661" t="s">
        <v>141</v>
      </c>
      <c r="O3661" t="s">
        <v>90</v>
      </c>
      <c r="P3661" t="s">
        <v>133</v>
      </c>
      <c r="Q3661">
        <v>140</v>
      </c>
      <c r="R3661" t="s">
        <v>134</v>
      </c>
      <c r="S3661" t="e" vm="80">
        <f>_FV(-3,"59")</f>
        <v>#VALUE!</v>
      </c>
      <c r="T3661" t="s">
        <v>26</v>
      </c>
    </row>
    <row r="3662" spans="1:20" x14ac:dyDescent="0.3">
      <c r="A3662" t="s">
        <v>20</v>
      </c>
      <c r="B3662" s="1">
        <v>43662</v>
      </c>
      <c r="C3662">
        <v>5</v>
      </c>
      <c r="D3662" t="s">
        <v>62</v>
      </c>
      <c r="E3662" t="s">
        <v>71</v>
      </c>
      <c r="F3662" t="s">
        <v>62</v>
      </c>
      <c r="G3662">
        <v>90</v>
      </c>
      <c r="H3662">
        <v>90</v>
      </c>
      <c r="I3662">
        <v>87</v>
      </c>
      <c r="J3662" t="s">
        <v>89</v>
      </c>
      <c r="K3662" t="s">
        <v>81</v>
      </c>
      <c r="L3662" t="s">
        <v>89</v>
      </c>
      <c r="M3662" t="s">
        <v>141</v>
      </c>
      <c r="N3662" t="s">
        <v>245</v>
      </c>
      <c r="O3662" t="s">
        <v>141</v>
      </c>
      <c r="P3662" t="s">
        <v>174</v>
      </c>
      <c r="Q3662">
        <v>131</v>
      </c>
      <c r="R3662" t="s">
        <v>77</v>
      </c>
      <c r="S3662" t="e" vm="45">
        <f>_FV(-3,"60")</f>
        <v>#VALUE!</v>
      </c>
      <c r="T3662" t="s">
        <v>26</v>
      </c>
    </row>
    <row r="3663" spans="1:20" x14ac:dyDescent="0.3">
      <c r="A3663" t="s">
        <v>20</v>
      </c>
      <c r="B3663" s="1">
        <v>43662</v>
      </c>
      <c r="C3663">
        <v>4</v>
      </c>
      <c r="D3663" t="s">
        <v>71</v>
      </c>
      <c r="E3663" t="s">
        <v>272</v>
      </c>
      <c r="F3663" t="s">
        <v>71</v>
      </c>
      <c r="G3663">
        <v>87</v>
      </c>
      <c r="H3663">
        <v>87</v>
      </c>
      <c r="I3663">
        <v>83</v>
      </c>
      <c r="J3663" t="s">
        <v>89</v>
      </c>
      <c r="K3663" t="s">
        <v>100</v>
      </c>
      <c r="L3663" t="s">
        <v>49</v>
      </c>
      <c r="M3663" t="s">
        <v>245</v>
      </c>
      <c r="N3663" t="s">
        <v>306</v>
      </c>
      <c r="O3663" t="s">
        <v>245</v>
      </c>
      <c r="P3663" t="s">
        <v>133</v>
      </c>
      <c r="Q3663">
        <v>152</v>
      </c>
      <c r="R3663" t="s">
        <v>116</v>
      </c>
      <c r="S3663" t="e" vm="45">
        <f>_FV(-3,"60")</f>
        <v>#VALUE!</v>
      </c>
      <c r="T3663" t="s">
        <v>26</v>
      </c>
    </row>
    <row r="3664" spans="1:20" x14ac:dyDescent="0.3">
      <c r="A3664" t="s">
        <v>20</v>
      </c>
      <c r="B3664" s="1">
        <v>43662</v>
      </c>
      <c r="C3664">
        <v>3</v>
      </c>
      <c r="D3664" t="s">
        <v>272</v>
      </c>
      <c r="E3664" t="s">
        <v>356</v>
      </c>
      <c r="F3664" t="s">
        <v>272</v>
      </c>
      <c r="G3664">
        <v>83</v>
      </c>
      <c r="H3664">
        <v>83</v>
      </c>
      <c r="I3664">
        <v>83</v>
      </c>
      <c r="J3664" t="s">
        <v>49</v>
      </c>
      <c r="K3664" t="s">
        <v>99</v>
      </c>
      <c r="L3664" t="s">
        <v>49</v>
      </c>
      <c r="M3664" t="s">
        <v>306</v>
      </c>
      <c r="N3664" t="s">
        <v>330</v>
      </c>
      <c r="O3664" t="s">
        <v>312</v>
      </c>
      <c r="P3664" t="s">
        <v>124</v>
      </c>
      <c r="Q3664">
        <v>168</v>
      </c>
      <c r="R3664" t="s">
        <v>271</v>
      </c>
      <c r="S3664" t="e" vm="52">
        <f>_FV(-3,"56")</f>
        <v>#VALUE!</v>
      </c>
      <c r="T3664" t="s">
        <v>26</v>
      </c>
    </row>
    <row r="3665" spans="1:20" x14ac:dyDescent="0.3">
      <c r="A3665" t="s">
        <v>20</v>
      </c>
      <c r="B3665" s="1">
        <v>43662</v>
      </c>
      <c r="C3665">
        <v>2</v>
      </c>
      <c r="D3665" t="s">
        <v>356</v>
      </c>
      <c r="E3665" t="s">
        <v>333</v>
      </c>
      <c r="F3665" t="s">
        <v>156</v>
      </c>
      <c r="G3665">
        <v>83</v>
      </c>
      <c r="H3665">
        <v>84</v>
      </c>
      <c r="I3665">
        <v>83</v>
      </c>
      <c r="J3665" t="s">
        <v>99</v>
      </c>
      <c r="K3665" t="s">
        <v>81</v>
      </c>
      <c r="L3665" t="s">
        <v>100</v>
      </c>
      <c r="M3665" t="s">
        <v>306</v>
      </c>
      <c r="N3665" t="s">
        <v>306</v>
      </c>
      <c r="O3665" t="s">
        <v>23</v>
      </c>
      <c r="P3665" t="s">
        <v>83</v>
      </c>
      <c r="Q3665">
        <v>165</v>
      </c>
      <c r="R3665" t="s">
        <v>40</v>
      </c>
      <c r="S3665" t="e" vm="16">
        <f>_FV(-3,"39")</f>
        <v>#VALUE!</v>
      </c>
      <c r="T3665" t="s">
        <v>26</v>
      </c>
    </row>
    <row r="3666" spans="1:20" x14ac:dyDescent="0.3">
      <c r="A3666" t="s">
        <v>20</v>
      </c>
      <c r="B3666" s="1">
        <v>43662</v>
      </c>
      <c r="C3666">
        <v>1</v>
      </c>
      <c r="D3666" t="s">
        <v>333</v>
      </c>
      <c r="E3666" t="s">
        <v>310</v>
      </c>
      <c r="F3666" t="s">
        <v>157</v>
      </c>
      <c r="G3666">
        <v>83</v>
      </c>
      <c r="H3666">
        <v>83</v>
      </c>
      <c r="I3666">
        <v>78</v>
      </c>
      <c r="J3666" t="s">
        <v>99</v>
      </c>
      <c r="K3666" t="s">
        <v>99</v>
      </c>
      <c r="L3666" t="s">
        <v>36</v>
      </c>
      <c r="M3666" t="s">
        <v>23</v>
      </c>
      <c r="N3666" t="s">
        <v>23</v>
      </c>
      <c r="O3666" t="s">
        <v>90</v>
      </c>
      <c r="P3666" t="s">
        <v>176</v>
      </c>
      <c r="Q3666">
        <v>185</v>
      </c>
      <c r="R3666" t="s">
        <v>240</v>
      </c>
      <c r="S3666" t="e" vm="45">
        <f>_FV(-3,"60")</f>
        <v>#VALUE!</v>
      </c>
      <c r="T3666" t="s">
        <v>26</v>
      </c>
    </row>
    <row r="3667" spans="1:20" x14ac:dyDescent="0.3">
      <c r="A3667" t="s">
        <v>20</v>
      </c>
      <c r="B3667" s="1">
        <v>43662</v>
      </c>
      <c r="C3667">
        <v>0</v>
      </c>
      <c r="D3667" t="s">
        <v>236</v>
      </c>
      <c r="E3667" t="s">
        <v>281</v>
      </c>
      <c r="F3667" t="s">
        <v>236</v>
      </c>
      <c r="G3667">
        <v>79</v>
      </c>
      <c r="H3667">
        <v>79</v>
      </c>
      <c r="I3667">
        <v>67</v>
      </c>
      <c r="J3667" t="s">
        <v>49</v>
      </c>
      <c r="K3667" t="s">
        <v>49</v>
      </c>
      <c r="L3667" t="s">
        <v>388</v>
      </c>
      <c r="M3667" t="s">
        <v>90</v>
      </c>
      <c r="N3667" t="s">
        <v>90</v>
      </c>
      <c r="O3667" t="s">
        <v>137</v>
      </c>
      <c r="P3667" t="s">
        <v>268</v>
      </c>
      <c r="Q3667">
        <v>174</v>
      </c>
      <c r="R3667" t="s">
        <v>40</v>
      </c>
      <c r="S3667" t="e" vm="45">
        <f>_FV(-3,"60")</f>
        <v>#VALUE!</v>
      </c>
      <c r="T3667" t="s">
        <v>26</v>
      </c>
    </row>
    <row r="3668" spans="1:20" x14ac:dyDescent="0.3">
      <c r="A3668" t="s">
        <v>20</v>
      </c>
      <c r="B3668" s="1">
        <v>43663</v>
      </c>
      <c r="C3668">
        <v>5</v>
      </c>
      <c r="D3668" t="s">
        <v>89</v>
      </c>
      <c r="E3668" t="s">
        <v>58</v>
      </c>
      <c r="F3668" t="s">
        <v>89</v>
      </c>
      <c r="G3668">
        <v>94</v>
      </c>
      <c r="H3668">
        <v>94</v>
      </c>
      <c r="I3668">
        <v>93</v>
      </c>
      <c r="J3668" t="s">
        <v>224</v>
      </c>
      <c r="K3668" t="s">
        <v>81</v>
      </c>
      <c r="L3668" t="s">
        <v>224</v>
      </c>
      <c r="M3668" t="s">
        <v>422</v>
      </c>
      <c r="N3668" t="s">
        <v>422</v>
      </c>
      <c r="O3668" t="s">
        <v>282</v>
      </c>
      <c r="P3668" t="s">
        <v>151</v>
      </c>
      <c r="Q3668">
        <v>310</v>
      </c>
      <c r="R3668" t="s">
        <v>350</v>
      </c>
      <c r="S3668" t="s">
        <v>2171</v>
      </c>
      <c r="T3668" t="s">
        <v>600</v>
      </c>
    </row>
    <row r="3669" spans="1:20" x14ac:dyDescent="0.3">
      <c r="A3669" t="s">
        <v>20</v>
      </c>
      <c r="B3669" s="1">
        <v>43663</v>
      </c>
      <c r="C3669">
        <v>3</v>
      </c>
      <c r="D3669" t="s">
        <v>62</v>
      </c>
      <c r="E3669" t="s">
        <v>62</v>
      </c>
      <c r="F3669" t="s">
        <v>58</v>
      </c>
      <c r="G3669">
        <v>92</v>
      </c>
      <c r="H3669">
        <v>92</v>
      </c>
      <c r="I3669">
        <v>90</v>
      </c>
      <c r="J3669" t="s">
        <v>28</v>
      </c>
      <c r="K3669" t="s">
        <v>28</v>
      </c>
      <c r="L3669" t="s">
        <v>89</v>
      </c>
      <c r="M3669" t="s">
        <v>422</v>
      </c>
      <c r="N3669" t="s">
        <v>450</v>
      </c>
      <c r="O3669" t="s">
        <v>407</v>
      </c>
      <c r="P3669" t="s">
        <v>70</v>
      </c>
      <c r="Q3669">
        <v>3</v>
      </c>
      <c r="R3669" t="s">
        <v>77</v>
      </c>
      <c r="S3669" t="e" vm="57">
        <f>_FV(-3,"48")</f>
        <v>#VALUE!</v>
      </c>
      <c r="T3669" t="s">
        <v>26</v>
      </c>
    </row>
    <row r="3670" spans="1:20" x14ac:dyDescent="0.3">
      <c r="A3670" t="s">
        <v>20</v>
      </c>
      <c r="B3670" s="1">
        <v>43663</v>
      </c>
      <c r="C3670">
        <v>4</v>
      </c>
      <c r="D3670" t="s">
        <v>58</v>
      </c>
      <c r="E3670" t="s">
        <v>88</v>
      </c>
      <c r="F3670" t="s">
        <v>79</v>
      </c>
      <c r="G3670">
        <v>93</v>
      </c>
      <c r="H3670">
        <v>93</v>
      </c>
      <c r="I3670">
        <v>92</v>
      </c>
      <c r="J3670" t="s">
        <v>81</v>
      </c>
      <c r="K3670" t="s">
        <v>119</v>
      </c>
      <c r="L3670" t="s">
        <v>99</v>
      </c>
      <c r="M3670" t="s">
        <v>407</v>
      </c>
      <c r="N3670" t="s">
        <v>450</v>
      </c>
      <c r="O3670" t="s">
        <v>407</v>
      </c>
      <c r="P3670" t="s">
        <v>174</v>
      </c>
      <c r="Q3670">
        <v>143</v>
      </c>
      <c r="R3670" t="s">
        <v>24</v>
      </c>
      <c r="S3670" t="e" vm="32">
        <f>_FV(-1,"42")</f>
        <v>#VALUE!</v>
      </c>
      <c r="T3670" t="s">
        <v>471</v>
      </c>
    </row>
    <row r="3671" spans="1:20" x14ac:dyDescent="0.3">
      <c r="A3671" t="s">
        <v>20</v>
      </c>
      <c r="B3671" s="1">
        <v>43663</v>
      </c>
      <c r="C3671">
        <v>2</v>
      </c>
      <c r="D3671" t="s">
        <v>95</v>
      </c>
      <c r="E3671" t="s">
        <v>135</v>
      </c>
      <c r="F3671" t="s">
        <v>95</v>
      </c>
      <c r="G3671">
        <v>90</v>
      </c>
      <c r="H3671">
        <v>90</v>
      </c>
      <c r="I3671">
        <v>87</v>
      </c>
      <c r="J3671" t="s">
        <v>89</v>
      </c>
      <c r="K3671" t="s">
        <v>99</v>
      </c>
      <c r="L3671" t="s">
        <v>49</v>
      </c>
      <c r="M3671" t="s">
        <v>407</v>
      </c>
      <c r="N3671" t="s">
        <v>433</v>
      </c>
      <c r="O3671" t="s">
        <v>282</v>
      </c>
      <c r="P3671" t="s">
        <v>67</v>
      </c>
      <c r="Q3671">
        <v>47</v>
      </c>
      <c r="R3671" t="s">
        <v>268</v>
      </c>
      <c r="S3671" t="e" vm="80">
        <f>_FV(-3,"59")</f>
        <v>#VALUE!</v>
      </c>
      <c r="T3671" t="s">
        <v>26</v>
      </c>
    </row>
    <row r="3672" spans="1:20" x14ac:dyDescent="0.3">
      <c r="A3672" t="s">
        <v>20</v>
      </c>
      <c r="B3672" s="1">
        <v>43663</v>
      </c>
      <c r="C3672">
        <v>7</v>
      </c>
      <c r="D3672" t="s">
        <v>100</v>
      </c>
      <c r="E3672" t="s">
        <v>100</v>
      </c>
      <c r="F3672" t="s">
        <v>35</v>
      </c>
      <c r="G3672">
        <v>95</v>
      </c>
      <c r="H3672">
        <v>96</v>
      </c>
      <c r="I3672">
        <v>95</v>
      </c>
      <c r="J3672" t="s">
        <v>216</v>
      </c>
      <c r="K3672" t="s">
        <v>216</v>
      </c>
      <c r="L3672" t="s">
        <v>388</v>
      </c>
      <c r="M3672" t="s">
        <v>357</v>
      </c>
      <c r="N3672" t="s">
        <v>357</v>
      </c>
      <c r="O3672" t="s">
        <v>308</v>
      </c>
      <c r="P3672" t="s">
        <v>138</v>
      </c>
      <c r="Q3672">
        <v>231</v>
      </c>
      <c r="R3672" t="s">
        <v>259</v>
      </c>
      <c r="S3672" t="e" vm="79">
        <f>_FV(0,"68")</f>
        <v>#VALUE!</v>
      </c>
      <c r="T3672" t="s">
        <v>127</v>
      </c>
    </row>
    <row r="3673" spans="1:20" x14ac:dyDescent="0.3">
      <c r="A3673" t="s">
        <v>20</v>
      </c>
      <c r="B3673" s="1">
        <v>43663</v>
      </c>
      <c r="C3673">
        <v>6</v>
      </c>
      <c r="D3673" t="s">
        <v>35</v>
      </c>
      <c r="E3673" t="s">
        <v>89</v>
      </c>
      <c r="F3673" t="s">
        <v>377</v>
      </c>
      <c r="G3673">
        <v>96</v>
      </c>
      <c r="H3673">
        <v>96</v>
      </c>
      <c r="I3673">
        <v>94</v>
      </c>
      <c r="J3673" t="s">
        <v>292</v>
      </c>
      <c r="K3673" t="s">
        <v>37</v>
      </c>
      <c r="L3673" t="s">
        <v>389</v>
      </c>
      <c r="M3673" t="s">
        <v>283</v>
      </c>
      <c r="N3673" t="s">
        <v>450</v>
      </c>
      <c r="O3673" t="s">
        <v>283</v>
      </c>
      <c r="P3673" t="s">
        <v>170</v>
      </c>
      <c r="Q3673">
        <v>291</v>
      </c>
      <c r="R3673" t="s">
        <v>336</v>
      </c>
      <c r="S3673" t="s">
        <v>2172</v>
      </c>
      <c r="T3673" t="s">
        <v>2173</v>
      </c>
    </row>
    <row r="3674" spans="1:20" x14ac:dyDescent="0.3">
      <c r="A3674" t="s">
        <v>20</v>
      </c>
      <c r="B3674" s="1">
        <v>43663</v>
      </c>
      <c r="C3674">
        <v>22</v>
      </c>
      <c r="D3674" t="s">
        <v>114</v>
      </c>
      <c r="E3674" t="s">
        <v>187</v>
      </c>
      <c r="F3674" t="s">
        <v>114</v>
      </c>
      <c r="G3674">
        <v>83</v>
      </c>
      <c r="H3674">
        <v>83</v>
      </c>
      <c r="I3674">
        <v>75</v>
      </c>
      <c r="J3674" t="s">
        <v>36</v>
      </c>
      <c r="K3674" t="s">
        <v>36</v>
      </c>
      <c r="L3674" t="s">
        <v>377</v>
      </c>
      <c r="M3674" t="s">
        <v>276</v>
      </c>
      <c r="N3674" t="s">
        <v>273</v>
      </c>
      <c r="O3674" t="s">
        <v>315</v>
      </c>
      <c r="P3674" t="s">
        <v>111</v>
      </c>
      <c r="Q3674">
        <v>153</v>
      </c>
      <c r="R3674" t="s">
        <v>440</v>
      </c>
      <c r="S3674" t="s">
        <v>2174</v>
      </c>
      <c r="T3674" t="s">
        <v>26</v>
      </c>
    </row>
    <row r="3675" spans="1:20" x14ac:dyDescent="0.3">
      <c r="A3675" t="s">
        <v>20</v>
      </c>
      <c r="B3675" s="1">
        <v>43663</v>
      </c>
      <c r="C3675">
        <v>19</v>
      </c>
      <c r="D3675" t="s">
        <v>187</v>
      </c>
      <c r="E3675" t="s">
        <v>264</v>
      </c>
      <c r="F3675" t="s">
        <v>187</v>
      </c>
      <c r="G3675">
        <v>75</v>
      </c>
      <c r="H3675">
        <v>75</v>
      </c>
      <c r="I3675">
        <v>62</v>
      </c>
      <c r="J3675" t="s">
        <v>377</v>
      </c>
      <c r="K3675" t="s">
        <v>119</v>
      </c>
      <c r="L3675" t="s">
        <v>224</v>
      </c>
      <c r="M3675" t="s">
        <v>306</v>
      </c>
      <c r="N3675" t="s">
        <v>330</v>
      </c>
      <c r="O3675" t="s">
        <v>315</v>
      </c>
      <c r="P3675" t="s">
        <v>151</v>
      </c>
      <c r="Q3675">
        <v>252</v>
      </c>
      <c r="R3675" t="s">
        <v>2175</v>
      </c>
      <c r="S3675" t="s">
        <v>1505</v>
      </c>
      <c r="T3675" t="s">
        <v>26</v>
      </c>
    </row>
    <row r="3676" spans="1:20" x14ac:dyDescent="0.3">
      <c r="A3676" t="s">
        <v>20</v>
      </c>
      <c r="B3676" s="1">
        <v>43663</v>
      </c>
      <c r="C3676">
        <v>18</v>
      </c>
      <c r="D3676" t="s">
        <v>264</v>
      </c>
      <c r="E3676" t="s">
        <v>34</v>
      </c>
      <c r="F3676" t="s">
        <v>243</v>
      </c>
      <c r="G3676">
        <v>63</v>
      </c>
      <c r="H3676">
        <v>71</v>
      </c>
      <c r="I3676">
        <v>63</v>
      </c>
      <c r="J3676" t="s">
        <v>361</v>
      </c>
      <c r="K3676" t="s">
        <v>136</v>
      </c>
      <c r="L3676" t="s">
        <v>361</v>
      </c>
      <c r="M3676" t="s">
        <v>315</v>
      </c>
      <c r="N3676" t="s">
        <v>273</v>
      </c>
      <c r="O3676" t="s">
        <v>315</v>
      </c>
      <c r="P3676" t="s">
        <v>112</v>
      </c>
      <c r="Q3676">
        <v>191</v>
      </c>
      <c r="R3676" t="s">
        <v>160</v>
      </c>
      <c r="S3676" t="s">
        <v>2176</v>
      </c>
      <c r="T3676" t="s">
        <v>26</v>
      </c>
    </row>
    <row r="3677" spans="1:20" x14ac:dyDescent="0.3">
      <c r="A3677" t="s">
        <v>20</v>
      </c>
      <c r="B3677" s="1">
        <v>43663</v>
      </c>
      <c r="C3677">
        <v>20</v>
      </c>
      <c r="D3677" t="s">
        <v>356</v>
      </c>
      <c r="E3677" t="s">
        <v>187</v>
      </c>
      <c r="F3677" t="s">
        <v>136</v>
      </c>
      <c r="G3677">
        <v>79</v>
      </c>
      <c r="H3677">
        <v>88</v>
      </c>
      <c r="I3677">
        <v>75</v>
      </c>
      <c r="J3677" t="s">
        <v>35</v>
      </c>
      <c r="K3677" t="s">
        <v>163</v>
      </c>
      <c r="L3677" t="s">
        <v>397</v>
      </c>
      <c r="M3677" t="s">
        <v>23</v>
      </c>
      <c r="N3677" t="s">
        <v>276</v>
      </c>
      <c r="O3677" t="s">
        <v>193</v>
      </c>
      <c r="P3677" t="s">
        <v>268</v>
      </c>
      <c r="Q3677">
        <v>183</v>
      </c>
      <c r="R3677" t="s">
        <v>2175</v>
      </c>
      <c r="S3677" t="s">
        <v>2177</v>
      </c>
      <c r="T3677" t="s">
        <v>26</v>
      </c>
    </row>
    <row r="3678" spans="1:20" x14ac:dyDescent="0.3">
      <c r="A3678" t="s">
        <v>20</v>
      </c>
      <c r="B3678" s="1">
        <v>43663</v>
      </c>
      <c r="C3678">
        <v>23</v>
      </c>
      <c r="D3678" t="s">
        <v>149</v>
      </c>
      <c r="E3678" t="s">
        <v>114</v>
      </c>
      <c r="F3678" t="s">
        <v>149</v>
      </c>
      <c r="G3678">
        <v>86</v>
      </c>
      <c r="H3678">
        <v>86</v>
      </c>
      <c r="I3678">
        <v>83</v>
      </c>
      <c r="J3678" t="s">
        <v>49</v>
      </c>
      <c r="K3678" t="s">
        <v>49</v>
      </c>
      <c r="L3678" t="s">
        <v>345</v>
      </c>
      <c r="M3678" t="s">
        <v>308</v>
      </c>
      <c r="N3678" t="s">
        <v>353</v>
      </c>
      <c r="O3678" t="s">
        <v>276</v>
      </c>
      <c r="P3678" t="s">
        <v>105</v>
      </c>
      <c r="Q3678">
        <v>153</v>
      </c>
      <c r="R3678" t="s">
        <v>173</v>
      </c>
      <c r="S3678" t="e" vm="56">
        <f>_FV(-3,"25")</f>
        <v>#VALUE!</v>
      </c>
      <c r="T3678" t="s">
        <v>26</v>
      </c>
    </row>
    <row r="3679" spans="1:20" x14ac:dyDescent="0.3">
      <c r="A3679" t="s">
        <v>20</v>
      </c>
      <c r="B3679" s="1">
        <v>43663</v>
      </c>
      <c r="C3679">
        <v>21</v>
      </c>
      <c r="D3679" t="s">
        <v>233</v>
      </c>
      <c r="E3679" t="s">
        <v>279</v>
      </c>
      <c r="F3679" t="s">
        <v>356</v>
      </c>
      <c r="G3679">
        <v>75</v>
      </c>
      <c r="H3679">
        <v>79</v>
      </c>
      <c r="I3679">
        <v>72</v>
      </c>
      <c r="J3679" t="s">
        <v>224</v>
      </c>
      <c r="K3679" t="s">
        <v>361</v>
      </c>
      <c r="L3679" t="s">
        <v>292</v>
      </c>
      <c r="M3679" t="s">
        <v>315</v>
      </c>
      <c r="N3679" t="s">
        <v>245</v>
      </c>
      <c r="O3679" t="s">
        <v>91</v>
      </c>
      <c r="P3679" t="s">
        <v>97</v>
      </c>
      <c r="Q3679">
        <v>204</v>
      </c>
      <c r="R3679" t="s">
        <v>143</v>
      </c>
      <c r="S3679" t="s">
        <v>2178</v>
      </c>
      <c r="T3679" t="s">
        <v>270</v>
      </c>
    </row>
    <row r="3680" spans="1:20" x14ac:dyDescent="0.3">
      <c r="A3680" t="s">
        <v>20</v>
      </c>
      <c r="B3680" s="1">
        <v>43663</v>
      </c>
      <c r="C3680">
        <v>0</v>
      </c>
      <c r="D3680" t="s">
        <v>156</v>
      </c>
      <c r="E3680" t="s">
        <v>187</v>
      </c>
      <c r="F3680" t="s">
        <v>156</v>
      </c>
      <c r="G3680">
        <v>81</v>
      </c>
      <c r="H3680">
        <v>81</v>
      </c>
      <c r="I3680">
        <v>78</v>
      </c>
      <c r="J3680" t="s">
        <v>163</v>
      </c>
      <c r="K3680" t="s">
        <v>49</v>
      </c>
      <c r="L3680" t="s">
        <v>44</v>
      </c>
      <c r="M3680" t="s">
        <v>308</v>
      </c>
      <c r="N3680" t="s">
        <v>308</v>
      </c>
      <c r="O3680" t="s">
        <v>23</v>
      </c>
      <c r="P3680" t="s">
        <v>67</v>
      </c>
      <c r="Q3680">
        <v>133</v>
      </c>
      <c r="R3680" t="s">
        <v>68</v>
      </c>
      <c r="S3680" t="e" vm="26">
        <f>_FV(-2,"94")</f>
        <v>#VALUE!</v>
      </c>
      <c r="T3680" t="s">
        <v>26</v>
      </c>
    </row>
    <row r="3681" spans="1:20" x14ac:dyDescent="0.3">
      <c r="A3681" t="s">
        <v>20</v>
      </c>
      <c r="B3681" s="1">
        <v>43663</v>
      </c>
      <c r="C3681">
        <v>1</v>
      </c>
      <c r="D3681" t="s">
        <v>135</v>
      </c>
      <c r="E3681" t="s">
        <v>156</v>
      </c>
      <c r="F3681" t="s">
        <v>135</v>
      </c>
      <c r="G3681">
        <v>87</v>
      </c>
      <c r="H3681">
        <v>87</v>
      </c>
      <c r="I3681">
        <v>81</v>
      </c>
      <c r="J3681" t="s">
        <v>89</v>
      </c>
      <c r="K3681" t="s">
        <v>89</v>
      </c>
      <c r="L3681" t="s">
        <v>361</v>
      </c>
      <c r="M3681" t="s">
        <v>283</v>
      </c>
      <c r="N3681" t="s">
        <v>283</v>
      </c>
      <c r="O3681" t="s">
        <v>273</v>
      </c>
      <c r="P3681" t="s">
        <v>133</v>
      </c>
      <c r="Q3681">
        <v>140</v>
      </c>
      <c r="R3681" t="s">
        <v>176</v>
      </c>
      <c r="S3681" t="e" vm="48">
        <f>_FV(-3,"26")</f>
        <v>#VALUE!</v>
      </c>
      <c r="T3681" t="s">
        <v>26</v>
      </c>
    </row>
    <row r="3682" spans="1:20" x14ac:dyDescent="0.3">
      <c r="A3682" t="s">
        <v>20</v>
      </c>
      <c r="B3682" s="1">
        <v>43663</v>
      </c>
      <c r="C3682">
        <v>17</v>
      </c>
      <c r="D3682" t="s">
        <v>205</v>
      </c>
      <c r="E3682" t="s">
        <v>48</v>
      </c>
      <c r="F3682" t="s">
        <v>261</v>
      </c>
      <c r="G3682">
        <v>66</v>
      </c>
      <c r="H3682">
        <v>69</v>
      </c>
      <c r="I3682">
        <v>64</v>
      </c>
      <c r="J3682" t="s">
        <v>49</v>
      </c>
      <c r="K3682" t="s">
        <v>64</v>
      </c>
      <c r="L3682" t="s">
        <v>377</v>
      </c>
      <c r="M3682" t="s">
        <v>329</v>
      </c>
      <c r="N3682" t="s">
        <v>444</v>
      </c>
      <c r="O3682" t="s">
        <v>329</v>
      </c>
      <c r="P3682" t="s">
        <v>127</v>
      </c>
      <c r="Q3682">
        <v>196</v>
      </c>
      <c r="R3682" t="s">
        <v>287</v>
      </c>
      <c r="S3682" t="s">
        <v>2179</v>
      </c>
      <c r="T3682" t="s">
        <v>26</v>
      </c>
    </row>
    <row r="3683" spans="1:20" x14ac:dyDescent="0.3">
      <c r="A3683" t="s">
        <v>20</v>
      </c>
      <c r="B3683" s="1">
        <v>43663</v>
      </c>
      <c r="C3683">
        <v>16</v>
      </c>
      <c r="D3683" t="s">
        <v>250</v>
      </c>
      <c r="E3683" t="s">
        <v>205</v>
      </c>
      <c r="F3683" t="s">
        <v>229</v>
      </c>
      <c r="G3683">
        <v>66</v>
      </c>
      <c r="H3683">
        <v>74</v>
      </c>
      <c r="I3683">
        <v>66</v>
      </c>
      <c r="J3683" t="s">
        <v>44</v>
      </c>
      <c r="K3683" t="s">
        <v>73</v>
      </c>
      <c r="L3683" t="s">
        <v>396</v>
      </c>
      <c r="M3683" t="s">
        <v>444</v>
      </c>
      <c r="N3683" t="s">
        <v>447</v>
      </c>
      <c r="O3683" t="s">
        <v>450</v>
      </c>
      <c r="P3683" t="s">
        <v>134</v>
      </c>
      <c r="Q3683">
        <v>236</v>
      </c>
      <c r="R3683" t="s">
        <v>240</v>
      </c>
      <c r="S3683" t="s">
        <v>2180</v>
      </c>
      <c r="T3683" t="s">
        <v>26</v>
      </c>
    </row>
    <row r="3684" spans="1:20" x14ac:dyDescent="0.3">
      <c r="A3684" t="s">
        <v>20</v>
      </c>
      <c r="B3684" s="1">
        <v>43663</v>
      </c>
      <c r="C3684">
        <v>9</v>
      </c>
      <c r="D3684" t="s">
        <v>36</v>
      </c>
      <c r="E3684" t="s">
        <v>49</v>
      </c>
      <c r="F3684" t="s">
        <v>345</v>
      </c>
      <c r="G3684">
        <v>94</v>
      </c>
      <c r="H3684">
        <v>94</v>
      </c>
      <c r="I3684">
        <v>94</v>
      </c>
      <c r="J3684" t="s">
        <v>373</v>
      </c>
      <c r="K3684" t="s">
        <v>224</v>
      </c>
      <c r="L3684" t="s">
        <v>37</v>
      </c>
      <c r="M3684" t="s">
        <v>450</v>
      </c>
      <c r="N3684" t="s">
        <v>450</v>
      </c>
      <c r="O3684" t="s">
        <v>386</v>
      </c>
      <c r="P3684" t="s">
        <v>174</v>
      </c>
      <c r="Q3684">
        <v>138</v>
      </c>
      <c r="R3684" t="s">
        <v>68</v>
      </c>
      <c r="S3684" t="e" vm="7">
        <f>_FV(-1,"24")</f>
        <v>#VALUE!</v>
      </c>
      <c r="T3684" t="s">
        <v>138</v>
      </c>
    </row>
    <row r="3685" spans="1:20" x14ac:dyDescent="0.3">
      <c r="A3685" t="s">
        <v>20</v>
      </c>
      <c r="B3685" s="1">
        <v>43663</v>
      </c>
      <c r="C3685">
        <v>8</v>
      </c>
      <c r="D3685" t="s">
        <v>49</v>
      </c>
      <c r="E3685" t="s">
        <v>100</v>
      </c>
      <c r="F3685" t="s">
        <v>49</v>
      </c>
      <c r="G3685">
        <v>94</v>
      </c>
      <c r="H3685">
        <v>95</v>
      </c>
      <c r="I3685">
        <v>94</v>
      </c>
      <c r="J3685" t="s">
        <v>224</v>
      </c>
      <c r="K3685" t="s">
        <v>216</v>
      </c>
      <c r="L3685" t="s">
        <v>224</v>
      </c>
      <c r="M3685" t="s">
        <v>386</v>
      </c>
      <c r="N3685" t="s">
        <v>363</v>
      </c>
      <c r="O3685" t="s">
        <v>283</v>
      </c>
      <c r="P3685" t="s">
        <v>138</v>
      </c>
      <c r="Q3685">
        <v>191</v>
      </c>
      <c r="R3685" t="s">
        <v>179</v>
      </c>
      <c r="S3685" t="e" vm="99">
        <f>_FV(0,"91")</f>
        <v>#VALUE!</v>
      </c>
      <c r="T3685" t="s">
        <v>77</v>
      </c>
    </row>
    <row r="3686" spans="1:20" x14ac:dyDescent="0.3">
      <c r="A3686" t="s">
        <v>20</v>
      </c>
      <c r="B3686" s="1">
        <v>43663</v>
      </c>
      <c r="C3686">
        <v>11</v>
      </c>
      <c r="D3686" t="s">
        <v>89</v>
      </c>
      <c r="E3686" t="s">
        <v>100</v>
      </c>
      <c r="F3686" t="s">
        <v>36</v>
      </c>
      <c r="G3686">
        <v>95</v>
      </c>
      <c r="H3686">
        <v>95</v>
      </c>
      <c r="I3686">
        <v>94</v>
      </c>
      <c r="J3686" t="s">
        <v>396</v>
      </c>
      <c r="K3686" t="s">
        <v>216</v>
      </c>
      <c r="L3686" t="s">
        <v>224</v>
      </c>
      <c r="M3686" t="s">
        <v>637</v>
      </c>
      <c r="N3686" t="s">
        <v>637</v>
      </c>
      <c r="O3686" t="s">
        <v>494</v>
      </c>
      <c r="P3686" t="s">
        <v>115</v>
      </c>
      <c r="Q3686">
        <v>116</v>
      </c>
      <c r="R3686" t="s">
        <v>183</v>
      </c>
      <c r="S3686" t="s">
        <v>2181</v>
      </c>
      <c r="T3686" t="s">
        <v>70</v>
      </c>
    </row>
    <row r="3687" spans="1:20" x14ac:dyDescent="0.3">
      <c r="A3687" t="s">
        <v>20</v>
      </c>
      <c r="B3687" s="1">
        <v>43663</v>
      </c>
      <c r="C3687">
        <v>15</v>
      </c>
      <c r="D3687" t="s">
        <v>185</v>
      </c>
      <c r="E3687" t="s">
        <v>256</v>
      </c>
      <c r="F3687" t="s">
        <v>157</v>
      </c>
      <c r="G3687">
        <v>72</v>
      </c>
      <c r="H3687">
        <v>83</v>
      </c>
      <c r="I3687">
        <v>72</v>
      </c>
      <c r="J3687" t="s">
        <v>49</v>
      </c>
      <c r="K3687" t="s">
        <v>65</v>
      </c>
      <c r="L3687" t="s">
        <v>44</v>
      </c>
      <c r="M3687" t="s">
        <v>447</v>
      </c>
      <c r="N3687" t="s">
        <v>683</v>
      </c>
      <c r="O3687" t="s">
        <v>447</v>
      </c>
      <c r="P3687" t="s">
        <v>70</v>
      </c>
      <c r="Q3687">
        <v>86</v>
      </c>
      <c r="R3687" t="s">
        <v>68</v>
      </c>
      <c r="S3687" t="s">
        <v>2010</v>
      </c>
      <c r="T3687" t="s">
        <v>26</v>
      </c>
    </row>
    <row r="3688" spans="1:20" x14ac:dyDescent="0.3">
      <c r="A3688" t="s">
        <v>20</v>
      </c>
      <c r="B3688" s="1">
        <v>43663</v>
      </c>
      <c r="C3688">
        <v>10</v>
      </c>
      <c r="D3688" t="s">
        <v>36</v>
      </c>
      <c r="E3688" t="s">
        <v>49</v>
      </c>
      <c r="F3688" t="s">
        <v>345</v>
      </c>
      <c r="G3688">
        <v>94</v>
      </c>
      <c r="H3688">
        <v>95</v>
      </c>
      <c r="I3688">
        <v>94</v>
      </c>
      <c r="J3688" t="s">
        <v>224</v>
      </c>
      <c r="K3688" t="s">
        <v>224</v>
      </c>
      <c r="L3688" t="s">
        <v>37</v>
      </c>
      <c r="M3688" t="s">
        <v>494</v>
      </c>
      <c r="N3688" t="s">
        <v>494</v>
      </c>
      <c r="O3688" t="s">
        <v>422</v>
      </c>
      <c r="P3688" t="s">
        <v>133</v>
      </c>
      <c r="Q3688">
        <v>126</v>
      </c>
      <c r="R3688" t="s">
        <v>60</v>
      </c>
      <c r="S3688" s="2">
        <v>2772</v>
      </c>
      <c r="T3688" t="s">
        <v>115</v>
      </c>
    </row>
    <row r="3689" spans="1:20" x14ac:dyDescent="0.3">
      <c r="A3689" t="s">
        <v>20</v>
      </c>
      <c r="B3689" s="1">
        <v>43663</v>
      </c>
      <c r="C3689">
        <v>14</v>
      </c>
      <c r="D3689" t="s">
        <v>157</v>
      </c>
      <c r="E3689" t="s">
        <v>286</v>
      </c>
      <c r="F3689" t="s">
        <v>22</v>
      </c>
      <c r="G3689">
        <v>82</v>
      </c>
      <c r="H3689">
        <v>93</v>
      </c>
      <c r="I3689">
        <v>81</v>
      </c>
      <c r="J3689" t="s">
        <v>36</v>
      </c>
      <c r="K3689" t="s">
        <v>73</v>
      </c>
      <c r="L3689" t="s">
        <v>36</v>
      </c>
      <c r="M3689" t="s">
        <v>683</v>
      </c>
      <c r="N3689" t="s">
        <v>1912</v>
      </c>
      <c r="O3689" t="s">
        <v>685</v>
      </c>
      <c r="P3689" t="s">
        <v>83</v>
      </c>
      <c r="Q3689">
        <v>120</v>
      </c>
      <c r="R3689" t="s">
        <v>104</v>
      </c>
      <c r="S3689" t="s">
        <v>2182</v>
      </c>
      <c r="T3689" t="s">
        <v>26</v>
      </c>
    </row>
    <row r="3690" spans="1:20" x14ac:dyDescent="0.3">
      <c r="A3690" t="s">
        <v>20</v>
      </c>
      <c r="B3690" s="1">
        <v>43663</v>
      </c>
      <c r="C3690">
        <v>13</v>
      </c>
      <c r="D3690" t="s">
        <v>79</v>
      </c>
      <c r="E3690" t="s">
        <v>79</v>
      </c>
      <c r="F3690" t="s">
        <v>81</v>
      </c>
      <c r="G3690">
        <v>93</v>
      </c>
      <c r="H3690">
        <v>95</v>
      </c>
      <c r="I3690">
        <v>93</v>
      </c>
      <c r="J3690" t="s">
        <v>99</v>
      </c>
      <c r="K3690" t="s">
        <v>81</v>
      </c>
      <c r="L3690" t="s">
        <v>35</v>
      </c>
      <c r="M3690" t="s">
        <v>685</v>
      </c>
      <c r="N3690" t="s">
        <v>685</v>
      </c>
      <c r="O3690" t="s">
        <v>590</v>
      </c>
      <c r="P3690" t="s">
        <v>138</v>
      </c>
      <c r="Q3690">
        <v>115</v>
      </c>
      <c r="R3690" t="s">
        <v>68</v>
      </c>
      <c r="S3690" t="s">
        <v>2183</v>
      </c>
      <c r="T3690" t="s">
        <v>26</v>
      </c>
    </row>
    <row r="3691" spans="1:20" x14ac:dyDescent="0.3">
      <c r="A3691" t="s">
        <v>20</v>
      </c>
      <c r="B3691" s="1">
        <v>43663</v>
      </c>
      <c r="C3691">
        <v>12</v>
      </c>
      <c r="D3691" t="s">
        <v>28</v>
      </c>
      <c r="E3691" t="s">
        <v>28</v>
      </c>
      <c r="F3691" t="s">
        <v>89</v>
      </c>
      <c r="G3691">
        <v>95</v>
      </c>
      <c r="H3691">
        <v>95</v>
      </c>
      <c r="I3691">
        <v>95</v>
      </c>
      <c r="J3691" t="s">
        <v>361</v>
      </c>
      <c r="K3691" t="s">
        <v>361</v>
      </c>
      <c r="L3691" t="s">
        <v>396</v>
      </c>
      <c r="M3691" t="s">
        <v>447</v>
      </c>
      <c r="N3691" t="s">
        <v>451</v>
      </c>
      <c r="O3691" t="s">
        <v>637</v>
      </c>
      <c r="P3691" t="s">
        <v>268</v>
      </c>
      <c r="Q3691">
        <v>108</v>
      </c>
      <c r="R3691" t="s">
        <v>24</v>
      </c>
      <c r="S3691" t="s">
        <v>2184</v>
      </c>
      <c r="T3691" t="s">
        <v>26</v>
      </c>
    </row>
    <row r="3692" spans="1:20" x14ac:dyDescent="0.3">
      <c r="A3692" t="s">
        <v>20</v>
      </c>
      <c r="B3692" s="1">
        <v>43664</v>
      </c>
      <c r="C3692">
        <v>22</v>
      </c>
      <c r="D3692" t="s">
        <v>275</v>
      </c>
      <c r="E3692" t="s">
        <v>27</v>
      </c>
      <c r="F3692" t="s">
        <v>275</v>
      </c>
      <c r="G3692">
        <v>71</v>
      </c>
      <c r="H3692">
        <v>72</v>
      </c>
      <c r="I3692">
        <v>65</v>
      </c>
      <c r="J3692" t="s">
        <v>89</v>
      </c>
      <c r="K3692" t="s">
        <v>100</v>
      </c>
      <c r="L3692" t="s">
        <v>216</v>
      </c>
      <c r="M3692" t="s">
        <v>91</v>
      </c>
      <c r="N3692" t="s">
        <v>91</v>
      </c>
      <c r="O3692" t="s">
        <v>96</v>
      </c>
      <c r="P3692" t="s">
        <v>127</v>
      </c>
      <c r="Q3692">
        <v>219</v>
      </c>
      <c r="R3692" t="s">
        <v>198</v>
      </c>
      <c r="S3692" t="s">
        <v>2185</v>
      </c>
      <c r="T3692" t="s">
        <v>26</v>
      </c>
    </row>
    <row r="3693" spans="1:20" x14ac:dyDescent="0.3">
      <c r="A3693" t="s">
        <v>20</v>
      </c>
      <c r="B3693" s="1">
        <v>43664</v>
      </c>
      <c r="C3693">
        <v>15</v>
      </c>
      <c r="D3693" t="s">
        <v>264</v>
      </c>
      <c r="E3693" t="s">
        <v>201</v>
      </c>
      <c r="F3693" t="s">
        <v>204</v>
      </c>
      <c r="G3693">
        <v>64</v>
      </c>
      <c r="H3693">
        <v>68</v>
      </c>
      <c r="I3693">
        <v>59</v>
      </c>
      <c r="J3693" t="s">
        <v>36</v>
      </c>
      <c r="K3693" t="s">
        <v>119</v>
      </c>
      <c r="L3693" t="s">
        <v>389</v>
      </c>
      <c r="M3693" t="s">
        <v>605</v>
      </c>
      <c r="N3693" t="s">
        <v>590</v>
      </c>
      <c r="O3693" t="s">
        <v>605</v>
      </c>
      <c r="P3693" t="s">
        <v>83</v>
      </c>
      <c r="Q3693">
        <v>176</v>
      </c>
      <c r="R3693" t="s">
        <v>30</v>
      </c>
      <c r="S3693" t="s">
        <v>2186</v>
      </c>
      <c r="T3693" t="s">
        <v>26</v>
      </c>
    </row>
    <row r="3694" spans="1:20" x14ac:dyDescent="0.3">
      <c r="A3694" t="s">
        <v>20</v>
      </c>
      <c r="B3694" s="1">
        <v>43664</v>
      </c>
      <c r="C3694">
        <v>8</v>
      </c>
      <c r="D3694" t="s">
        <v>99</v>
      </c>
      <c r="E3694" t="s">
        <v>28</v>
      </c>
      <c r="F3694" t="s">
        <v>99</v>
      </c>
      <c r="G3694">
        <v>92</v>
      </c>
      <c r="H3694">
        <v>92</v>
      </c>
      <c r="I3694">
        <v>91</v>
      </c>
      <c r="J3694" t="s">
        <v>373</v>
      </c>
      <c r="K3694" t="s">
        <v>224</v>
      </c>
      <c r="L3694" t="s">
        <v>37</v>
      </c>
      <c r="M3694" t="s">
        <v>386</v>
      </c>
      <c r="N3694" t="s">
        <v>444</v>
      </c>
      <c r="O3694" t="s">
        <v>386</v>
      </c>
      <c r="P3694" t="s">
        <v>473</v>
      </c>
      <c r="Q3694">
        <v>124</v>
      </c>
      <c r="R3694" t="s">
        <v>147</v>
      </c>
      <c r="S3694" t="e" vm="31">
        <f>_FV(-2,"71")</f>
        <v>#VALUE!</v>
      </c>
      <c r="T3694" t="s">
        <v>26</v>
      </c>
    </row>
    <row r="3695" spans="1:20" x14ac:dyDescent="0.3">
      <c r="A3695" t="s">
        <v>20</v>
      </c>
      <c r="B3695" s="1">
        <v>43664</v>
      </c>
      <c r="C3695">
        <v>14</v>
      </c>
      <c r="D3695" t="s">
        <v>261</v>
      </c>
      <c r="E3695" t="s">
        <v>27</v>
      </c>
      <c r="F3695" t="s">
        <v>286</v>
      </c>
      <c r="G3695">
        <v>69</v>
      </c>
      <c r="H3695">
        <v>79</v>
      </c>
      <c r="I3695">
        <v>65</v>
      </c>
      <c r="J3695" t="s">
        <v>36</v>
      </c>
      <c r="K3695" t="s">
        <v>119</v>
      </c>
      <c r="L3695" t="s">
        <v>292</v>
      </c>
      <c r="M3695" t="s">
        <v>622</v>
      </c>
      <c r="N3695" t="s">
        <v>590</v>
      </c>
      <c r="O3695" t="s">
        <v>622</v>
      </c>
      <c r="P3695" t="s">
        <v>83</v>
      </c>
      <c r="Q3695">
        <v>136</v>
      </c>
      <c r="R3695" t="s">
        <v>271</v>
      </c>
      <c r="S3695" t="s">
        <v>504</v>
      </c>
      <c r="T3695" t="s">
        <v>26</v>
      </c>
    </row>
    <row r="3696" spans="1:20" x14ac:dyDescent="0.3">
      <c r="A3696" t="s">
        <v>20</v>
      </c>
      <c r="B3696" s="1">
        <v>43664</v>
      </c>
      <c r="C3696">
        <v>13</v>
      </c>
      <c r="D3696" t="s">
        <v>233</v>
      </c>
      <c r="E3696" t="s">
        <v>236</v>
      </c>
      <c r="F3696" t="s">
        <v>71</v>
      </c>
      <c r="G3696">
        <v>78</v>
      </c>
      <c r="H3696">
        <v>87</v>
      </c>
      <c r="I3696">
        <v>77</v>
      </c>
      <c r="J3696" t="s">
        <v>44</v>
      </c>
      <c r="K3696" t="s">
        <v>119</v>
      </c>
      <c r="L3696" t="s">
        <v>224</v>
      </c>
      <c r="M3696" t="s">
        <v>590</v>
      </c>
      <c r="N3696" t="s">
        <v>447</v>
      </c>
      <c r="O3696" t="s">
        <v>605</v>
      </c>
      <c r="P3696" t="s">
        <v>83</v>
      </c>
      <c r="Q3696">
        <v>162</v>
      </c>
      <c r="R3696" t="s">
        <v>40</v>
      </c>
      <c r="S3696" t="s">
        <v>760</v>
      </c>
      <c r="T3696" t="s">
        <v>26</v>
      </c>
    </row>
    <row r="3697" spans="1:20" x14ac:dyDescent="0.3">
      <c r="A3697" t="s">
        <v>20</v>
      </c>
      <c r="B3697" s="1">
        <v>43664</v>
      </c>
      <c r="C3697">
        <v>0</v>
      </c>
      <c r="D3697" t="s">
        <v>88</v>
      </c>
      <c r="E3697" t="s">
        <v>149</v>
      </c>
      <c r="F3697" t="s">
        <v>88</v>
      </c>
      <c r="G3697">
        <v>87</v>
      </c>
      <c r="H3697">
        <v>88</v>
      </c>
      <c r="I3697">
        <v>86</v>
      </c>
      <c r="J3697" t="s">
        <v>163</v>
      </c>
      <c r="K3697" t="s">
        <v>81</v>
      </c>
      <c r="L3697" t="s">
        <v>163</v>
      </c>
      <c r="M3697" t="s">
        <v>494</v>
      </c>
      <c r="N3697" t="s">
        <v>494</v>
      </c>
      <c r="O3697" t="s">
        <v>308</v>
      </c>
      <c r="P3697" t="s">
        <v>105</v>
      </c>
      <c r="Q3697">
        <v>143</v>
      </c>
      <c r="R3697" t="s">
        <v>271</v>
      </c>
      <c r="S3697" t="e" vm="27">
        <f>_FV(-3,"53")</f>
        <v>#VALUE!</v>
      </c>
      <c r="T3697" t="s">
        <v>26</v>
      </c>
    </row>
    <row r="3698" spans="1:20" x14ac:dyDescent="0.3">
      <c r="A3698" t="s">
        <v>20</v>
      </c>
      <c r="B3698" s="1">
        <v>43664</v>
      </c>
      <c r="C3698">
        <v>23</v>
      </c>
      <c r="D3698" t="s">
        <v>186</v>
      </c>
      <c r="E3698" t="s">
        <v>204</v>
      </c>
      <c r="F3698" t="s">
        <v>256</v>
      </c>
      <c r="G3698">
        <v>70</v>
      </c>
      <c r="H3698">
        <v>72</v>
      </c>
      <c r="I3698">
        <v>66</v>
      </c>
      <c r="J3698" t="s">
        <v>163</v>
      </c>
      <c r="K3698" t="s">
        <v>100</v>
      </c>
      <c r="L3698" t="s">
        <v>224</v>
      </c>
      <c r="M3698" t="s">
        <v>312</v>
      </c>
      <c r="N3698" t="s">
        <v>312</v>
      </c>
      <c r="O3698" t="s">
        <v>91</v>
      </c>
      <c r="P3698" t="s">
        <v>77</v>
      </c>
      <c r="Q3698">
        <v>205</v>
      </c>
      <c r="R3698" t="s">
        <v>358</v>
      </c>
      <c r="S3698" t="e" vm="45">
        <f>_FV(-3,"60")</f>
        <v>#VALUE!</v>
      </c>
      <c r="T3698" t="s">
        <v>26</v>
      </c>
    </row>
    <row r="3699" spans="1:20" x14ac:dyDescent="0.3">
      <c r="A3699" t="s">
        <v>20</v>
      </c>
      <c r="B3699" s="1">
        <v>43664</v>
      </c>
      <c r="C3699">
        <v>19</v>
      </c>
      <c r="D3699" t="s">
        <v>201</v>
      </c>
      <c r="E3699" t="s">
        <v>370</v>
      </c>
      <c r="F3699" t="s">
        <v>48</v>
      </c>
      <c r="G3699">
        <v>62</v>
      </c>
      <c r="H3699">
        <v>65</v>
      </c>
      <c r="I3699">
        <v>57</v>
      </c>
      <c r="J3699" t="s">
        <v>163</v>
      </c>
      <c r="K3699" t="s">
        <v>99</v>
      </c>
      <c r="L3699" t="s">
        <v>216</v>
      </c>
      <c r="M3699" t="s">
        <v>90</v>
      </c>
      <c r="N3699" t="s">
        <v>193</v>
      </c>
      <c r="O3699" t="s">
        <v>90</v>
      </c>
      <c r="P3699" t="s">
        <v>101</v>
      </c>
      <c r="Q3699">
        <v>265</v>
      </c>
      <c r="R3699" t="s">
        <v>354</v>
      </c>
      <c r="S3699" t="s">
        <v>2187</v>
      </c>
      <c r="T3699" t="s">
        <v>26</v>
      </c>
    </row>
    <row r="3700" spans="1:20" x14ac:dyDescent="0.3">
      <c r="A3700" t="s">
        <v>20</v>
      </c>
      <c r="B3700" s="1">
        <v>43664</v>
      </c>
      <c r="C3700">
        <v>18</v>
      </c>
      <c r="D3700" t="s">
        <v>34</v>
      </c>
      <c r="E3700" t="s">
        <v>32</v>
      </c>
      <c r="F3700" t="s">
        <v>201</v>
      </c>
      <c r="G3700">
        <v>57</v>
      </c>
      <c r="H3700">
        <v>63</v>
      </c>
      <c r="I3700">
        <v>55</v>
      </c>
      <c r="J3700" t="s">
        <v>373</v>
      </c>
      <c r="K3700" t="s">
        <v>99</v>
      </c>
      <c r="L3700" t="s">
        <v>383</v>
      </c>
      <c r="M3700" t="s">
        <v>193</v>
      </c>
      <c r="N3700" t="s">
        <v>308</v>
      </c>
      <c r="O3700" t="s">
        <v>193</v>
      </c>
      <c r="P3700" t="s">
        <v>77</v>
      </c>
      <c r="Q3700">
        <v>204</v>
      </c>
      <c r="R3700" t="s">
        <v>207</v>
      </c>
      <c r="S3700" t="s">
        <v>2188</v>
      </c>
      <c r="T3700" t="s">
        <v>26</v>
      </c>
    </row>
    <row r="3701" spans="1:20" x14ac:dyDescent="0.3">
      <c r="A3701" t="s">
        <v>20</v>
      </c>
      <c r="B3701" s="1">
        <v>43664</v>
      </c>
      <c r="C3701">
        <v>17</v>
      </c>
      <c r="D3701" t="s">
        <v>220</v>
      </c>
      <c r="E3701" t="s">
        <v>297</v>
      </c>
      <c r="F3701" t="s">
        <v>342</v>
      </c>
      <c r="G3701">
        <v>60</v>
      </c>
      <c r="H3701">
        <v>61</v>
      </c>
      <c r="I3701">
        <v>50</v>
      </c>
      <c r="J3701" t="s">
        <v>35</v>
      </c>
      <c r="K3701" t="s">
        <v>163</v>
      </c>
      <c r="L3701" t="s">
        <v>561</v>
      </c>
      <c r="M3701" t="s">
        <v>308</v>
      </c>
      <c r="N3701" t="s">
        <v>450</v>
      </c>
      <c r="O3701" t="s">
        <v>308</v>
      </c>
      <c r="P3701" t="s">
        <v>101</v>
      </c>
      <c r="Q3701">
        <v>195</v>
      </c>
      <c r="R3701" t="s">
        <v>143</v>
      </c>
      <c r="S3701" t="s">
        <v>2189</v>
      </c>
      <c r="T3701" t="s">
        <v>26</v>
      </c>
    </row>
    <row r="3702" spans="1:20" x14ac:dyDescent="0.3">
      <c r="A3702" t="s">
        <v>20</v>
      </c>
      <c r="B3702" s="1">
        <v>43664</v>
      </c>
      <c r="C3702">
        <v>16</v>
      </c>
      <c r="D3702" t="s">
        <v>297</v>
      </c>
      <c r="E3702" t="s">
        <v>297</v>
      </c>
      <c r="F3702" t="s">
        <v>48</v>
      </c>
      <c r="G3702">
        <v>52</v>
      </c>
      <c r="H3702">
        <v>64</v>
      </c>
      <c r="I3702">
        <v>52</v>
      </c>
      <c r="J3702" t="s">
        <v>579</v>
      </c>
      <c r="K3702" t="s">
        <v>49</v>
      </c>
      <c r="L3702" t="s">
        <v>600</v>
      </c>
      <c r="M3702" t="s">
        <v>450</v>
      </c>
      <c r="N3702" t="s">
        <v>605</v>
      </c>
      <c r="O3702" t="s">
        <v>450</v>
      </c>
      <c r="P3702" t="s">
        <v>173</v>
      </c>
      <c r="Q3702">
        <v>216</v>
      </c>
      <c r="R3702" t="s">
        <v>151</v>
      </c>
      <c r="S3702" t="s">
        <v>2190</v>
      </c>
      <c r="T3702" t="s">
        <v>26</v>
      </c>
    </row>
    <row r="3703" spans="1:20" x14ac:dyDescent="0.3">
      <c r="A3703" t="s">
        <v>20</v>
      </c>
      <c r="B3703" s="1">
        <v>43664</v>
      </c>
      <c r="C3703">
        <v>21</v>
      </c>
      <c r="D3703" t="s">
        <v>27</v>
      </c>
      <c r="E3703" t="s">
        <v>264</v>
      </c>
      <c r="F3703" t="s">
        <v>27</v>
      </c>
      <c r="G3703">
        <v>66</v>
      </c>
      <c r="H3703">
        <v>66</v>
      </c>
      <c r="I3703">
        <v>59</v>
      </c>
      <c r="J3703" t="s">
        <v>44</v>
      </c>
      <c r="K3703" t="s">
        <v>361</v>
      </c>
      <c r="L3703" t="s">
        <v>393</v>
      </c>
      <c r="M3703" t="s">
        <v>209</v>
      </c>
      <c r="N3703" t="s">
        <v>209</v>
      </c>
      <c r="O3703" t="s">
        <v>123</v>
      </c>
      <c r="P3703" t="s">
        <v>101</v>
      </c>
      <c r="Q3703">
        <v>226</v>
      </c>
      <c r="R3703" t="s">
        <v>125</v>
      </c>
      <c r="S3703" t="s">
        <v>2191</v>
      </c>
      <c r="T3703" t="s">
        <v>26</v>
      </c>
    </row>
    <row r="3704" spans="1:20" x14ac:dyDescent="0.3">
      <c r="A3704" t="s">
        <v>20</v>
      </c>
      <c r="B3704" s="1">
        <v>43664</v>
      </c>
      <c r="C3704">
        <v>20</v>
      </c>
      <c r="D3704" t="s">
        <v>264</v>
      </c>
      <c r="E3704" t="s">
        <v>201</v>
      </c>
      <c r="F3704" t="s">
        <v>208</v>
      </c>
      <c r="G3704">
        <v>64</v>
      </c>
      <c r="H3704">
        <v>66</v>
      </c>
      <c r="I3704">
        <v>60</v>
      </c>
      <c r="J3704" t="s">
        <v>36</v>
      </c>
      <c r="K3704" t="s">
        <v>89</v>
      </c>
      <c r="L3704" t="s">
        <v>373</v>
      </c>
      <c r="M3704" t="s">
        <v>96</v>
      </c>
      <c r="N3704" t="s">
        <v>90</v>
      </c>
      <c r="O3704" t="s">
        <v>96</v>
      </c>
      <c r="P3704" t="s">
        <v>128</v>
      </c>
      <c r="Q3704">
        <v>262</v>
      </c>
      <c r="R3704" t="s">
        <v>125</v>
      </c>
      <c r="S3704" t="s">
        <v>2192</v>
      </c>
      <c r="T3704" t="s">
        <v>26</v>
      </c>
    </row>
    <row r="3705" spans="1:20" x14ac:dyDescent="0.3">
      <c r="A3705" t="s">
        <v>20</v>
      </c>
      <c r="B3705" s="1">
        <v>43664</v>
      </c>
      <c r="C3705">
        <v>7</v>
      </c>
      <c r="D3705" t="s">
        <v>28</v>
      </c>
      <c r="E3705" t="s">
        <v>64</v>
      </c>
      <c r="F3705" t="s">
        <v>99</v>
      </c>
      <c r="G3705">
        <v>91</v>
      </c>
      <c r="H3705">
        <v>92</v>
      </c>
      <c r="I3705">
        <v>90</v>
      </c>
      <c r="J3705" t="s">
        <v>373</v>
      </c>
      <c r="K3705" t="s">
        <v>224</v>
      </c>
      <c r="L3705" t="s">
        <v>292</v>
      </c>
      <c r="M3705" t="s">
        <v>444</v>
      </c>
      <c r="N3705" t="s">
        <v>637</v>
      </c>
      <c r="O3705" t="s">
        <v>444</v>
      </c>
      <c r="P3705" t="s">
        <v>101</v>
      </c>
      <c r="Q3705">
        <v>285</v>
      </c>
      <c r="R3705" t="s">
        <v>364</v>
      </c>
      <c r="S3705" t="e" vm="12">
        <f>_FV(-2,"57")</f>
        <v>#VALUE!</v>
      </c>
      <c r="T3705" t="s">
        <v>270</v>
      </c>
    </row>
    <row r="3706" spans="1:20" x14ac:dyDescent="0.3">
      <c r="A3706" t="s">
        <v>20</v>
      </c>
      <c r="B3706" s="1">
        <v>43664</v>
      </c>
      <c r="C3706">
        <v>9</v>
      </c>
      <c r="D3706" t="s">
        <v>89</v>
      </c>
      <c r="E3706" t="s">
        <v>99</v>
      </c>
      <c r="F3706" t="s">
        <v>89</v>
      </c>
      <c r="G3706">
        <v>93</v>
      </c>
      <c r="H3706">
        <v>93</v>
      </c>
      <c r="I3706">
        <v>92</v>
      </c>
      <c r="J3706" t="s">
        <v>224</v>
      </c>
      <c r="K3706" t="s">
        <v>377</v>
      </c>
      <c r="L3706" t="s">
        <v>373</v>
      </c>
      <c r="M3706" t="s">
        <v>450</v>
      </c>
      <c r="N3706" t="s">
        <v>444</v>
      </c>
      <c r="O3706" t="s">
        <v>386</v>
      </c>
      <c r="P3706" t="s">
        <v>70</v>
      </c>
      <c r="Q3706">
        <v>124</v>
      </c>
      <c r="R3706" t="s">
        <v>173</v>
      </c>
      <c r="S3706" t="e" vm="77">
        <f>_FV(-2,"82")</f>
        <v>#VALUE!</v>
      </c>
      <c r="T3706" t="s">
        <v>26</v>
      </c>
    </row>
    <row r="3707" spans="1:20" x14ac:dyDescent="0.3">
      <c r="A3707" t="s">
        <v>20</v>
      </c>
      <c r="B3707" s="1">
        <v>43664</v>
      </c>
      <c r="C3707">
        <v>6</v>
      </c>
      <c r="D3707" t="s">
        <v>99</v>
      </c>
      <c r="E3707" t="s">
        <v>81</v>
      </c>
      <c r="F3707" t="s">
        <v>89</v>
      </c>
      <c r="G3707">
        <v>91</v>
      </c>
      <c r="H3707">
        <v>92</v>
      </c>
      <c r="I3707">
        <v>88</v>
      </c>
      <c r="J3707" t="s">
        <v>292</v>
      </c>
      <c r="K3707" t="s">
        <v>292</v>
      </c>
      <c r="L3707" t="s">
        <v>389</v>
      </c>
      <c r="M3707" t="s">
        <v>637</v>
      </c>
      <c r="N3707" t="s">
        <v>604</v>
      </c>
      <c r="O3707" t="s">
        <v>637</v>
      </c>
      <c r="P3707" t="s">
        <v>127</v>
      </c>
      <c r="Q3707">
        <v>290</v>
      </c>
      <c r="R3707" t="s">
        <v>287</v>
      </c>
      <c r="S3707" t="e" vm="3">
        <f>_FV(-3,"15")</f>
        <v>#VALUE!</v>
      </c>
      <c r="T3707" t="s">
        <v>270</v>
      </c>
    </row>
    <row r="3708" spans="1:20" x14ac:dyDescent="0.3">
      <c r="A3708" t="s">
        <v>20</v>
      </c>
      <c r="B3708" s="1">
        <v>43664</v>
      </c>
      <c r="C3708">
        <v>10</v>
      </c>
      <c r="D3708" t="s">
        <v>89</v>
      </c>
      <c r="E3708" t="s">
        <v>89</v>
      </c>
      <c r="F3708" t="s">
        <v>49</v>
      </c>
      <c r="G3708">
        <v>94</v>
      </c>
      <c r="H3708">
        <v>94</v>
      </c>
      <c r="I3708">
        <v>93</v>
      </c>
      <c r="J3708" t="s">
        <v>377</v>
      </c>
      <c r="K3708" t="s">
        <v>377</v>
      </c>
      <c r="L3708" t="s">
        <v>373</v>
      </c>
      <c r="M3708" t="s">
        <v>433</v>
      </c>
      <c r="N3708" t="s">
        <v>450</v>
      </c>
      <c r="O3708" t="s">
        <v>407</v>
      </c>
      <c r="P3708" t="s">
        <v>105</v>
      </c>
      <c r="Q3708">
        <v>120</v>
      </c>
      <c r="R3708" t="s">
        <v>127</v>
      </c>
      <c r="S3708" t="s">
        <v>2193</v>
      </c>
      <c r="T3708" t="s">
        <v>26</v>
      </c>
    </row>
    <row r="3709" spans="1:20" x14ac:dyDescent="0.3">
      <c r="A3709" t="s">
        <v>20</v>
      </c>
      <c r="B3709" s="1">
        <v>43664</v>
      </c>
      <c r="C3709">
        <v>11</v>
      </c>
      <c r="D3709" t="s">
        <v>109</v>
      </c>
      <c r="E3709" t="s">
        <v>109</v>
      </c>
      <c r="F3709" t="s">
        <v>89</v>
      </c>
      <c r="G3709">
        <v>92</v>
      </c>
      <c r="H3709">
        <v>94</v>
      </c>
      <c r="I3709">
        <v>92</v>
      </c>
      <c r="J3709" t="s">
        <v>163</v>
      </c>
      <c r="K3709" t="s">
        <v>345</v>
      </c>
      <c r="L3709" t="s">
        <v>224</v>
      </c>
      <c r="M3709" t="s">
        <v>493</v>
      </c>
      <c r="N3709" t="s">
        <v>493</v>
      </c>
      <c r="O3709" t="s">
        <v>407</v>
      </c>
      <c r="P3709" t="s">
        <v>115</v>
      </c>
      <c r="Q3709">
        <v>116</v>
      </c>
      <c r="R3709" t="s">
        <v>183</v>
      </c>
      <c r="S3709" t="s">
        <v>2194</v>
      </c>
      <c r="T3709" t="s">
        <v>26</v>
      </c>
    </row>
    <row r="3710" spans="1:20" x14ac:dyDescent="0.3">
      <c r="A3710" t="s">
        <v>20</v>
      </c>
      <c r="B3710" s="1">
        <v>43664</v>
      </c>
      <c r="C3710">
        <v>1</v>
      </c>
      <c r="D3710" t="s">
        <v>22</v>
      </c>
      <c r="E3710" t="s">
        <v>88</v>
      </c>
      <c r="F3710" t="s">
        <v>22</v>
      </c>
      <c r="G3710">
        <v>88</v>
      </c>
      <c r="H3710">
        <v>89</v>
      </c>
      <c r="I3710">
        <v>87</v>
      </c>
      <c r="J3710" t="s">
        <v>44</v>
      </c>
      <c r="K3710" t="s">
        <v>36</v>
      </c>
      <c r="L3710" t="s">
        <v>44</v>
      </c>
      <c r="M3710" t="s">
        <v>622</v>
      </c>
      <c r="N3710" t="s">
        <v>622</v>
      </c>
      <c r="O3710" t="s">
        <v>494</v>
      </c>
      <c r="P3710" t="s">
        <v>115</v>
      </c>
      <c r="Q3710">
        <v>175</v>
      </c>
      <c r="R3710" t="s">
        <v>24</v>
      </c>
      <c r="S3710" t="e" vm="57">
        <f>_FV(-3,"48")</f>
        <v>#VALUE!</v>
      </c>
      <c r="T3710" t="s">
        <v>26</v>
      </c>
    </row>
    <row r="3711" spans="1:20" x14ac:dyDescent="0.3">
      <c r="A3711" t="s">
        <v>20</v>
      </c>
      <c r="B3711" s="1">
        <v>43664</v>
      </c>
      <c r="C3711">
        <v>4</v>
      </c>
      <c r="D3711" t="s">
        <v>58</v>
      </c>
      <c r="E3711" t="s">
        <v>58</v>
      </c>
      <c r="F3711" t="s">
        <v>109</v>
      </c>
      <c r="G3711">
        <v>86</v>
      </c>
      <c r="H3711">
        <v>91</v>
      </c>
      <c r="I3711">
        <v>86</v>
      </c>
      <c r="J3711" t="s">
        <v>216</v>
      </c>
      <c r="K3711" t="s">
        <v>163</v>
      </c>
      <c r="L3711" t="s">
        <v>216</v>
      </c>
      <c r="M3711" t="s">
        <v>702</v>
      </c>
      <c r="N3711" t="s">
        <v>685</v>
      </c>
      <c r="O3711" t="s">
        <v>604</v>
      </c>
      <c r="P3711" t="s">
        <v>128</v>
      </c>
      <c r="Q3711">
        <v>271</v>
      </c>
      <c r="R3711" t="s">
        <v>55</v>
      </c>
      <c r="S3711" t="e" vm="58">
        <f>_FV(-2,"96")</f>
        <v>#VALUE!</v>
      </c>
      <c r="T3711" t="s">
        <v>26</v>
      </c>
    </row>
    <row r="3712" spans="1:20" x14ac:dyDescent="0.3">
      <c r="A3712" t="s">
        <v>20</v>
      </c>
      <c r="B3712" s="1">
        <v>43664</v>
      </c>
      <c r="C3712">
        <v>2</v>
      </c>
      <c r="D3712" t="s">
        <v>63</v>
      </c>
      <c r="E3712" t="s">
        <v>79</v>
      </c>
      <c r="F3712" t="s">
        <v>63</v>
      </c>
      <c r="G3712">
        <v>89</v>
      </c>
      <c r="H3712">
        <v>89</v>
      </c>
      <c r="I3712">
        <v>87</v>
      </c>
      <c r="J3712" t="s">
        <v>396</v>
      </c>
      <c r="K3712" t="s">
        <v>44</v>
      </c>
      <c r="L3712" t="s">
        <v>396</v>
      </c>
      <c r="M3712" t="s">
        <v>604</v>
      </c>
      <c r="N3712" t="s">
        <v>607</v>
      </c>
      <c r="O3712" t="s">
        <v>622</v>
      </c>
      <c r="P3712" t="s">
        <v>473</v>
      </c>
      <c r="Q3712">
        <v>29</v>
      </c>
      <c r="R3712" t="s">
        <v>112</v>
      </c>
      <c r="S3712" t="e" vm="80">
        <f>_FV(-3,"59")</f>
        <v>#VALUE!</v>
      </c>
      <c r="T3712" t="s">
        <v>26</v>
      </c>
    </row>
    <row r="3713" spans="1:20" x14ac:dyDescent="0.3">
      <c r="A3713" t="s">
        <v>20</v>
      </c>
      <c r="B3713" s="1">
        <v>43664</v>
      </c>
      <c r="C3713">
        <v>12</v>
      </c>
      <c r="D3713" t="s">
        <v>72</v>
      </c>
      <c r="E3713" t="s">
        <v>72</v>
      </c>
      <c r="F3713" t="s">
        <v>73</v>
      </c>
      <c r="G3713">
        <v>87</v>
      </c>
      <c r="H3713">
        <v>92</v>
      </c>
      <c r="I3713">
        <v>87</v>
      </c>
      <c r="J3713" t="s">
        <v>28</v>
      </c>
      <c r="K3713" t="s">
        <v>28</v>
      </c>
      <c r="L3713" t="s">
        <v>44</v>
      </c>
      <c r="M3713" t="s">
        <v>605</v>
      </c>
      <c r="N3713" t="s">
        <v>622</v>
      </c>
      <c r="O3713" t="s">
        <v>493</v>
      </c>
      <c r="P3713" t="s">
        <v>105</v>
      </c>
      <c r="Q3713">
        <v>165</v>
      </c>
      <c r="R3713" t="s">
        <v>68</v>
      </c>
      <c r="S3713" t="s">
        <v>2195</v>
      </c>
      <c r="T3713" t="s">
        <v>26</v>
      </c>
    </row>
    <row r="3714" spans="1:20" x14ac:dyDescent="0.3">
      <c r="A3714" t="s">
        <v>20</v>
      </c>
      <c r="B3714" s="1">
        <v>43664</v>
      </c>
      <c r="C3714">
        <v>3</v>
      </c>
      <c r="D3714" t="s">
        <v>109</v>
      </c>
      <c r="E3714" t="s">
        <v>63</v>
      </c>
      <c r="F3714" t="s">
        <v>109</v>
      </c>
      <c r="G3714">
        <v>91</v>
      </c>
      <c r="H3714">
        <v>91</v>
      </c>
      <c r="I3714">
        <v>89</v>
      </c>
      <c r="J3714" t="s">
        <v>35</v>
      </c>
      <c r="K3714" t="s">
        <v>163</v>
      </c>
      <c r="L3714" t="s">
        <v>396</v>
      </c>
      <c r="M3714" t="s">
        <v>604</v>
      </c>
      <c r="N3714" t="s">
        <v>685</v>
      </c>
      <c r="O3714" t="s">
        <v>447</v>
      </c>
      <c r="P3714" t="s">
        <v>270</v>
      </c>
      <c r="Q3714">
        <v>105</v>
      </c>
      <c r="R3714" t="s">
        <v>70</v>
      </c>
      <c r="S3714" t="e" vm="28">
        <f>_FV(-3,"52")</f>
        <v>#VALUE!</v>
      </c>
      <c r="T3714" t="s">
        <v>26</v>
      </c>
    </row>
    <row r="3715" spans="1:20" x14ac:dyDescent="0.3">
      <c r="A3715" t="s">
        <v>20</v>
      </c>
      <c r="B3715" s="1">
        <v>43664</v>
      </c>
      <c r="C3715">
        <v>5</v>
      </c>
      <c r="D3715" t="s">
        <v>81</v>
      </c>
      <c r="E3715" t="s">
        <v>58</v>
      </c>
      <c r="F3715" t="s">
        <v>81</v>
      </c>
      <c r="G3715">
        <v>88</v>
      </c>
      <c r="H3715">
        <v>88</v>
      </c>
      <c r="I3715">
        <v>83</v>
      </c>
      <c r="J3715" t="s">
        <v>389</v>
      </c>
      <c r="K3715" t="s">
        <v>377</v>
      </c>
      <c r="L3715" t="s">
        <v>393</v>
      </c>
      <c r="M3715" t="s">
        <v>451</v>
      </c>
      <c r="N3715" t="s">
        <v>702</v>
      </c>
      <c r="O3715" t="s">
        <v>451</v>
      </c>
      <c r="P3715" t="s">
        <v>24</v>
      </c>
      <c r="Q3715">
        <v>273</v>
      </c>
      <c r="R3715" t="s">
        <v>530</v>
      </c>
      <c r="S3715" t="e" vm="47">
        <f>_FV(-1,"34")</f>
        <v>#VALUE!</v>
      </c>
      <c r="T3715" t="s">
        <v>76</v>
      </c>
    </row>
    <row r="3716" spans="1:20" x14ac:dyDescent="0.3">
      <c r="A3716" t="s">
        <v>20</v>
      </c>
      <c r="B3716" s="1">
        <v>43665</v>
      </c>
      <c r="C3716">
        <v>15</v>
      </c>
      <c r="D3716" t="s">
        <v>48</v>
      </c>
      <c r="E3716" t="s">
        <v>48</v>
      </c>
      <c r="F3716" t="s">
        <v>256</v>
      </c>
      <c r="G3716">
        <v>70</v>
      </c>
      <c r="H3716">
        <v>74</v>
      </c>
      <c r="I3716">
        <v>68</v>
      </c>
      <c r="J3716" t="s">
        <v>63</v>
      </c>
      <c r="K3716" t="s">
        <v>87</v>
      </c>
      <c r="L3716" t="s">
        <v>163</v>
      </c>
      <c r="M3716" t="s">
        <v>431</v>
      </c>
      <c r="N3716" t="s">
        <v>493</v>
      </c>
      <c r="O3716" t="s">
        <v>431</v>
      </c>
      <c r="P3716" t="s">
        <v>86</v>
      </c>
      <c r="Q3716">
        <v>211</v>
      </c>
      <c r="R3716" t="s">
        <v>143</v>
      </c>
      <c r="S3716" t="s">
        <v>1888</v>
      </c>
      <c r="T3716" t="s">
        <v>26</v>
      </c>
    </row>
    <row r="3717" spans="1:20" x14ac:dyDescent="0.3">
      <c r="A3717" t="s">
        <v>20</v>
      </c>
      <c r="B3717" s="1">
        <v>43665</v>
      </c>
      <c r="C3717">
        <v>12</v>
      </c>
      <c r="D3717" t="s">
        <v>229</v>
      </c>
      <c r="E3717" t="s">
        <v>196</v>
      </c>
      <c r="F3717" t="s">
        <v>62</v>
      </c>
      <c r="G3717">
        <v>79</v>
      </c>
      <c r="H3717">
        <v>94</v>
      </c>
      <c r="I3717">
        <v>79</v>
      </c>
      <c r="J3717" t="s">
        <v>109</v>
      </c>
      <c r="K3717" t="s">
        <v>88</v>
      </c>
      <c r="L3717" t="s">
        <v>73</v>
      </c>
      <c r="M3717" t="s">
        <v>431</v>
      </c>
      <c r="N3717" t="s">
        <v>431</v>
      </c>
      <c r="O3717" t="s">
        <v>450</v>
      </c>
      <c r="P3717" t="s">
        <v>97</v>
      </c>
      <c r="Q3717">
        <v>192</v>
      </c>
      <c r="R3717" t="s">
        <v>116</v>
      </c>
      <c r="S3717" t="s">
        <v>1883</v>
      </c>
      <c r="T3717" t="s">
        <v>26</v>
      </c>
    </row>
    <row r="3718" spans="1:20" x14ac:dyDescent="0.3">
      <c r="A3718" t="s">
        <v>20</v>
      </c>
      <c r="B3718" s="1">
        <v>43665</v>
      </c>
      <c r="C3718">
        <v>11</v>
      </c>
      <c r="D3718" t="s">
        <v>62</v>
      </c>
      <c r="E3718" t="s">
        <v>88</v>
      </c>
      <c r="F3718" t="s">
        <v>63</v>
      </c>
      <c r="G3718">
        <v>94</v>
      </c>
      <c r="H3718">
        <v>94</v>
      </c>
      <c r="I3718">
        <v>94</v>
      </c>
      <c r="J3718" t="s">
        <v>73</v>
      </c>
      <c r="K3718" t="s">
        <v>73</v>
      </c>
      <c r="L3718" t="s">
        <v>100</v>
      </c>
      <c r="M3718" t="s">
        <v>444</v>
      </c>
      <c r="N3718" t="s">
        <v>444</v>
      </c>
      <c r="O3718" t="s">
        <v>363</v>
      </c>
      <c r="P3718" t="s">
        <v>115</v>
      </c>
      <c r="Q3718">
        <v>124</v>
      </c>
      <c r="R3718" t="s">
        <v>173</v>
      </c>
      <c r="S3718" t="s">
        <v>2196</v>
      </c>
      <c r="T3718" t="s">
        <v>26</v>
      </c>
    </row>
    <row r="3719" spans="1:20" x14ac:dyDescent="0.3">
      <c r="A3719" t="s">
        <v>20</v>
      </c>
      <c r="B3719" s="1">
        <v>43665</v>
      </c>
      <c r="C3719">
        <v>13</v>
      </c>
      <c r="D3719" t="s">
        <v>206</v>
      </c>
      <c r="E3719" t="s">
        <v>261</v>
      </c>
      <c r="F3719" t="s">
        <v>285</v>
      </c>
      <c r="G3719">
        <v>77</v>
      </c>
      <c r="H3719">
        <v>81</v>
      </c>
      <c r="I3719">
        <v>72</v>
      </c>
      <c r="J3719" t="s">
        <v>65</v>
      </c>
      <c r="K3719" t="s">
        <v>95</v>
      </c>
      <c r="L3719" t="s">
        <v>100</v>
      </c>
      <c r="M3719" t="s">
        <v>493</v>
      </c>
      <c r="N3719" t="s">
        <v>493</v>
      </c>
      <c r="O3719" t="s">
        <v>431</v>
      </c>
      <c r="P3719" t="s">
        <v>86</v>
      </c>
      <c r="Q3719">
        <v>234</v>
      </c>
      <c r="R3719" t="s">
        <v>403</v>
      </c>
      <c r="S3719" t="s">
        <v>2197</v>
      </c>
      <c r="T3719" t="s">
        <v>26</v>
      </c>
    </row>
    <row r="3720" spans="1:20" x14ac:dyDescent="0.3">
      <c r="A3720" t="s">
        <v>20</v>
      </c>
      <c r="B3720" s="1">
        <v>43665</v>
      </c>
      <c r="C3720">
        <v>14</v>
      </c>
      <c r="D3720" t="s">
        <v>385</v>
      </c>
      <c r="E3720" t="s">
        <v>261</v>
      </c>
      <c r="F3720" t="s">
        <v>206</v>
      </c>
      <c r="G3720">
        <v>72</v>
      </c>
      <c r="H3720">
        <v>78</v>
      </c>
      <c r="I3720">
        <v>71</v>
      </c>
      <c r="J3720" t="s">
        <v>99</v>
      </c>
      <c r="K3720" t="s">
        <v>22</v>
      </c>
      <c r="L3720" t="s">
        <v>36</v>
      </c>
      <c r="M3720" t="s">
        <v>493</v>
      </c>
      <c r="N3720" t="s">
        <v>595</v>
      </c>
      <c r="O3720" t="s">
        <v>494</v>
      </c>
      <c r="P3720" t="s">
        <v>147</v>
      </c>
      <c r="Q3720">
        <v>213</v>
      </c>
      <c r="R3720" t="s">
        <v>143</v>
      </c>
      <c r="S3720" t="s">
        <v>416</v>
      </c>
      <c r="T3720" t="s">
        <v>26</v>
      </c>
    </row>
    <row r="3721" spans="1:20" x14ac:dyDescent="0.3">
      <c r="A3721" t="s">
        <v>20</v>
      </c>
      <c r="B3721" s="1">
        <v>43665</v>
      </c>
      <c r="C3721">
        <v>21</v>
      </c>
      <c r="D3721" t="s">
        <v>187</v>
      </c>
      <c r="E3721" t="s">
        <v>187</v>
      </c>
      <c r="F3721" t="s">
        <v>62</v>
      </c>
      <c r="G3721">
        <v>81</v>
      </c>
      <c r="H3721">
        <v>88</v>
      </c>
      <c r="I3721">
        <v>81</v>
      </c>
      <c r="J3721" t="s">
        <v>99</v>
      </c>
      <c r="K3721" t="s">
        <v>28</v>
      </c>
      <c r="L3721" t="s">
        <v>216</v>
      </c>
      <c r="M3721" t="s">
        <v>90</v>
      </c>
      <c r="N3721" t="s">
        <v>188</v>
      </c>
      <c r="O3721" t="s">
        <v>90</v>
      </c>
      <c r="P3721" t="s">
        <v>77</v>
      </c>
      <c r="Q3721">
        <v>205</v>
      </c>
      <c r="R3721" t="s">
        <v>234</v>
      </c>
      <c r="S3721" t="s">
        <v>2198</v>
      </c>
      <c r="T3721" t="s">
        <v>270</v>
      </c>
    </row>
    <row r="3722" spans="1:20" x14ac:dyDescent="0.3">
      <c r="A3722" t="s">
        <v>20</v>
      </c>
      <c r="B3722" s="1">
        <v>43665</v>
      </c>
      <c r="C3722">
        <v>20</v>
      </c>
      <c r="D3722" t="s">
        <v>118</v>
      </c>
      <c r="E3722" t="s">
        <v>214</v>
      </c>
      <c r="F3722" t="s">
        <v>118</v>
      </c>
      <c r="G3722">
        <v>87</v>
      </c>
      <c r="H3722">
        <v>87</v>
      </c>
      <c r="I3722">
        <v>57</v>
      </c>
      <c r="J3722" t="s">
        <v>36</v>
      </c>
      <c r="K3722" t="s">
        <v>64</v>
      </c>
      <c r="L3722" t="s">
        <v>388</v>
      </c>
      <c r="M3722" t="s">
        <v>328</v>
      </c>
      <c r="N3722" t="s">
        <v>188</v>
      </c>
      <c r="O3722" t="s">
        <v>82</v>
      </c>
      <c r="P3722" t="s">
        <v>92</v>
      </c>
      <c r="Q3722">
        <v>302</v>
      </c>
      <c r="R3722" t="s">
        <v>1175</v>
      </c>
      <c r="S3722" t="s">
        <v>2199</v>
      </c>
      <c r="T3722" t="s">
        <v>86</v>
      </c>
    </row>
    <row r="3723" spans="1:20" x14ac:dyDescent="0.3">
      <c r="A3723" t="s">
        <v>20</v>
      </c>
      <c r="B3723" s="1">
        <v>43665</v>
      </c>
      <c r="C3723">
        <v>22</v>
      </c>
      <c r="D3723" t="s">
        <v>239</v>
      </c>
      <c r="E3723" t="s">
        <v>239</v>
      </c>
      <c r="F3723" t="s">
        <v>233</v>
      </c>
      <c r="G3723">
        <v>81</v>
      </c>
      <c r="H3723">
        <v>82</v>
      </c>
      <c r="I3723">
        <v>78</v>
      </c>
      <c r="J3723" t="s">
        <v>119</v>
      </c>
      <c r="K3723" t="s">
        <v>119</v>
      </c>
      <c r="L3723" t="s">
        <v>49</v>
      </c>
      <c r="M3723" t="s">
        <v>244</v>
      </c>
      <c r="N3723" t="s">
        <v>244</v>
      </c>
      <c r="O3723" t="s">
        <v>29</v>
      </c>
      <c r="P3723" t="s">
        <v>115</v>
      </c>
      <c r="Q3723">
        <v>217</v>
      </c>
      <c r="R3723" t="s">
        <v>170</v>
      </c>
      <c r="S3723" t="s">
        <v>2200</v>
      </c>
      <c r="T3723" t="s">
        <v>26</v>
      </c>
    </row>
    <row r="3724" spans="1:20" x14ac:dyDescent="0.3">
      <c r="A3724" t="s">
        <v>20</v>
      </c>
      <c r="B3724" s="1">
        <v>43665</v>
      </c>
      <c r="C3724">
        <v>10</v>
      </c>
      <c r="D3724" t="s">
        <v>87</v>
      </c>
      <c r="E3724" t="s">
        <v>87</v>
      </c>
      <c r="F3724" t="s">
        <v>80</v>
      </c>
      <c r="G3724">
        <v>94</v>
      </c>
      <c r="H3724">
        <v>94</v>
      </c>
      <c r="I3724">
        <v>94</v>
      </c>
      <c r="J3724" t="s">
        <v>99</v>
      </c>
      <c r="K3724" t="s">
        <v>99</v>
      </c>
      <c r="L3724" t="s">
        <v>49</v>
      </c>
      <c r="M3724" t="s">
        <v>363</v>
      </c>
      <c r="N3724" t="s">
        <v>407</v>
      </c>
      <c r="O3724" t="s">
        <v>357</v>
      </c>
      <c r="P3724" t="s">
        <v>70</v>
      </c>
      <c r="Q3724">
        <v>130</v>
      </c>
      <c r="R3724" t="s">
        <v>128</v>
      </c>
      <c r="S3724" t="s">
        <v>2201</v>
      </c>
      <c r="T3724" t="s">
        <v>26</v>
      </c>
    </row>
    <row r="3725" spans="1:20" x14ac:dyDescent="0.3">
      <c r="A3725" t="s">
        <v>20</v>
      </c>
      <c r="B3725" s="1">
        <v>43665</v>
      </c>
      <c r="C3725">
        <v>18</v>
      </c>
      <c r="D3725" t="s">
        <v>317</v>
      </c>
      <c r="E3725" t="s">
        <v>251</v>
      </c>
      <c r="F3725" t="s">
        <v>342</v>
      </c>
      <c r="G3725">
        <v>59</v>
      </c>
      <c r="H3725">
        <v>64</v>
      </c>
      <c r="I3725">
        <v>58</v>
      </c>
      <c r="J3725" t="s">
        <v>396</v>
      </c>
      <c r="K3725" t="s">
        <v>81</v>
      </c>
      <c r="L3725" t="s">
        <v>373</v>
      </c>
      <c r="M3725" t="s">
        <v>122</v>
      </c>
      <c r="N3725" t="s">
        <v>245</v>
      </c>
      <c r="O3725" t="s">
        <v>122</v>
      </c>
      <c r="P3725" t="s">
        <v>86</v>
      </c>
      <c r="Q3725">
        <v>199</v>
      </c>
      <c r="R3725" t="s">
        <v>262</v>
      </c>
      <c r="S3725" t="s">
        <v>1882</v>
      </c>
      <c r="T3725" t="s">
        <v>26</v>
      </c>
    </row>
    <row r="3726" spans="1:20" x14ac:dyDescent="0.3">
      <c r="A3726" t="s">
        <v>20</v>
      </c>
      <c r="B3726" s="1">
        <v>43665</v>
      </c>
      <c r="C3726">
        <v>3</v>
      </c>
      <c r="D3726" t="s">
        <v>356</v>
      </c>
      <c r="E3726" t="s">
        <v>333</v>
      </c>
      <c r="F3726" t="s">
        <v>157</v>
      </c>
      <c r="G3726">
        <v>84</v>
      </c>
      <c r="H3726">
        <v>84</v>
      </c>
      <c r="I3726">
        <v>82</v>
      </c>
      <c r="J3726" t="s">
        <v>81</v>
      </c>
      <c r="K3726" t="s">
        <v>81</v>
      </c>
      <c r="L3726" t="s">
        <v>89</v>
      </c>
      <c r="M3726" t="s">
        <v>493</v>
      </c>
      <c r="N3726" t="s">
        <v>595</v>
      </c>
      <c r="O3726" t="s">
        <v>494</v>
      </c>
      <c r="P3726" t="s">
        <v>77</v>
      </c>
      <c r="Q3726">
        <v>263</v>
      </c>
      <c r="R3726" t="s">
        <v>30</v>
      </c>
      <c r="S3726" t="e" vm="45">
        <f>_FV(-3,"60")</f>
        <v>#VALUE!</v>
      </c>
      <c r="T3726" t="s">
        <v>26</v>
      </c>
    </row>
    <row r="3727" spans="1:20" x14ac:dyDescent="0.3">
      <c r="A3727" t="s">
        <v>20</v>
      </c>
      <c r="B3727" s="1">
        <v>43665</v>
      </c>
      <c r="C3727">
        <v>4</v>
      </c>
      <c r="D3727" t="s">
        <v>156</v>
      </c>
      <c r="E3727" t="s">
        <v>356</v>
      </c>
      <c r="F3727" t="s">
        <v>156</v>
      </c>
      <c r="G3727">
        <v>86</v>
      </c>
      <c r="H3727">
        <v>86</v>
      </c>
      <c r="I3727">
        <v>84</v>
      </c>
      <c r="J3727" t="s">
        <v>119</v>
      </c>
      <c r="K3727" t="s">
        <v>119</v>
      </c>
      <c r="L3727" t="s">
        <v>81</v>
      </c>
      <c r="M3727" t="s">
        <v>444</v>
      </c>
      <c r="N3727" t="s">
        <v>493</v>
      </c>
      <c r="O3727" t="s">
        <v>444</v>
      </c>
      <c r="P3727" t="s">
        <v>83</v>
      </c>
      <c r="Q3727">
        <v>248</v>
      </c>
      <c r="R3727" t="s">
        <v>54</v>
      </c>
      <c r="S3727" t="e" vm="45">
        <f>_FV(-3,"60")</f>
        <v>#VALUE!</v>
      </c>
      <c r="T3727" t="s">
        <v>26</v>
      </c>
    </row>
    <row r="3728" spans="1:20" x14ac:dyDescent="0.3">
      <c r="A3728" t="s">
        <v>20</v>
      </c>
      <c r="B3728" s="1">
        <v>43665</v>
      </c>
      <c r="C3728">
        <v>23</v>
      </c>
      <c r="D3728" t="s">
        <v>285</v>
      </c>
      <c r="E3728" t="s">
        <v>195</v>
      </c>
      <c r="F3728" t="s">
        <v>239</v>
      </c>
      <c r="G3728">
        <v>73</v>
      </c>
      <c r="H3728">
        <v>81</v>
      </c>
      <c r="I3728">
        <v>72</v>
      </c>
      <c r="J3728" t="s">
        <v>35</v>
      </c>
      <c r="K3728" t="s">
        <v>64</v>
      </c>
      <c r="L3728" t="s">
        <v>216</v>
      </c>
      <c r="M3728" t="s">
        <v>23</v>
      </c>
      <c r="N3728" t="s">
        <v>23</v>
      </c>
      <c r="O3728" t="s">
        <v>244</v>
      </c>
      <c r="P3728" t="s">
        <v>134</v>
      </c>
      <c r="Q3728">
        <v>235</v>
      </c>
      <c r="R3728" t="s">
        <v>305</v>
      </c>
      <c r="S3728" t="e" vm="53">
        <f>_FV(-2,"93")</f>
        <v>#VALUE!</v>
      </c>
      <c r="T3728" t="s">
        <v>26</v>
      </c>
    </row>
    <row r="3729" spans="1:20" x14ac:dyDescent="0.3">
      <c r="A3729" t="s">
        <v>20</v>
      </c>
      <c r="B3729" s="1">
        <v>43665</v>
      </c>
      <c r="C3729">
        <v>0</v>
      </c>
      <c r="D3729" t="s">
        <v>281</v>
      </c>
      <c r="E3729" t="s">
        <v>385</v>
      </c>
      <c r="F3729" t="s">
        <v>281</v>
      </c>
      <c r="G3729">
        <v>74</v>
      </c>
      <c r="H3729">
        <v>75</v>
      </c>
      <c r="I3729">
        <v>70</v>
      </c>
      <c r="J3729" t="s">
        <v>81</v>
      </c>
      <c r="K3729" t="s">
        <v>119</v>
      </c>
      <c r="L3729" t="s">
        <v>163</v>
      </c>
      <c r="M3729" t="s">
        <v>282</v>
      </c>
      <c r="N3729" t="s">
        <v>282</v>
      </c>
      <c r="O3729" t="s">
        <v>312</v>
      </c>
      <c r="P3729" t="s">
        <v>101</v>
      </c>
      <c r="Q3729">
        <v>235</v>
      </c>
      <c r="R3729" t="s">
        <v>143</v>
      </c>
      <c r="S3729" t="e" vm="45">
        <f>_FV(-3,"60")</f>
        <v>#VALUE!</v>
      </c>
      <c r="T3729" t="s">
        <v>26</v>
      </c>
    </row>
    <row r="3730" spans="1:20" x14ac:dyDescent="0.3">
      <c r="A3730" t="s">
        <v>20</v>
      </c>
      <c r="B3730" s="1">
        <v>43665</v>
      </c>
      <c r="C3730">
        <v>5</v>
      </c>
      <c r="D3730" t="s">
        <v>156</v>
      </c>
      <c r="E3730" t="s">
        <v>333</v>
      </c>
      <c r="F3730" t="s">
        <v>114</v>
      </c>
      <c r="G3730">
        <v>87</v>
      </c>
      <c r="H3730">
        <v>88</v>
      </c>
      <c r="I3730">
        <v>86</v>
      </c>
      <c r="J3730" t="s">
        <v>73</v>
      </c>
      <c r="K3730" t="s">
        <v>80</v>
      </c>
      <c r="L3730" t="s">
        <v>119</v>
      </c>
      <c r="M3730" t="s">
        <v>357</v>
      </c>
      <c r="N3730" t="s">
        <v>444</v>
      </c>
      <c r="O3730" t="s">
        <v>283</v>
      </c>
      <c r="P3730" t="s">
        <v>105</v>
      </c>
      <c r="Q3730">
        <v>171</v>
      </c>
      <c r="R3730" t="s">
        <v>92</v>
      </c>
      <c r="S3730" t="e" vm="45">
        <f>_FV(-3,"60")</f>
        <v>#VALUE!</v>
      </c>
      <c r="T3730" t="s">
        <v>26</v>
      </c>
    </row>
    <row r="3731" spans="1:20" x14ac:dyDescent="0.3">
      <c r="A3731" t="s">
        <v>20</v>
      </c>
      <c r="B3731" s="1">
        <v>43665</v>
      </c>
      <c r="C3731">
        <v>2</v>
      </c>
      <c r="D3731" t="s">
        <v>157</v>
      </c>
      <c r="E3731" t="s">
        <v>265</v>
      </c>
      <c r="F3731" t="s">
        <v>157</v>
      </c>
      <c r="G3731">
        <v>82</v>
      </c>
      <c r="H3731">
        <v>82</v>
      </c>
      <c r="I3731">
        <v>78</v>
      </c>
      <c r="J3731" t="s">
        <v>49</v>
      </c>
      <c r="K3731" t="s">
        <v>89</v>
      </c>
      <c r="L3731" t="s">
        <v>49</v>
      </c>
      <c r="M3731" t="s">
        <v>613</v>
      </c>
      <c r="N3731" t="s">
        <v>595</v>
      </c>
      <c r="O3731" t="s">
        <v>431</v>
      </c>
      <c r="P3731" t="s">
        <v>124</v>
      </c>
      <c r="Q3731">
        <v>269</v>
      </c>
      <c r="R3731" t="s">
        <v>102</v>
      </c>
      <c r="S3731" t="e" vm="45">
        <f>_FV(-3,"60")</f>
        <v>#VALUE!</v>
      </c>
      <c r="T3731" t="s">
        <v>26</v>
      </c>
    </row>
    <row r="3732" spans="1:20" x14ac:dyDescent="0.3">
      <c r="A3732" t="s">
        <v>20</v>
      </c>
      <c r="B3732" s="1">
        <v>43665</v>
      </c>
      <c r="C3732">
        <v>17</v>
      </c>
      <c r="D3732" t="s">
        <v>21</v>
      </c>
      <c r="E3732" t="s">
        <v>392</v>
      </c>
      <c r="F3732" t="s">
        <v>208</v>
      </c>
      <c r="G3732">
        <v>63</v>
      </c>
      <c r="H3732">
        <v>67</v>
      </c>
      <c r="I3732">
        <v>62</v>
      </c>
      <c r="J3732" t="s">
        <v>163</v>
      </c>
      <c r="K3732" t="s">
        <v>65</v>
      </c>
      <c r="L3732" t="s">
        <v>361</v>
      </c>
      <c r="M3732" t="s">
        <v>245</v>
      </c>
      <c r="N3732" t="s">
        <v>357</v>
      </c>
      <c r="O3732" t="s">
        <v>245</v>
      </c>
      <c r="P3732" t="s">
        <v>183</v>
      </c>
      <c r="Q3732">
        <v>201</v>
      </c>
      <c r="R3732" t="s">
        <v>225</v>
      </c>
      <c r="S3732" t="s">
        <v>2202</v>
      </c>
      <c r="T3732" t="s">
        <v>26</v>
      </c>
    </row>
    <row r="3733" spans="1:20" x14ac:dyDescent="0.3">
      <c r="A3733" t="s">
        <v>20</v>
      </c>
      <c r="B3733" s="1">
        <v>43665</v>
      </c>
      <c r="C3733">
        <v>1</v>
      </c>
      <c r="D3733" t="s">
        <v>265</v>
      </c>
      <c r="E3733" t="s">
        <v>281</v>
      </c>
      <c r="F3733" t="s">
        <v>265</v>
      </c>
      <c r="G3733">
        <v>78</v>
      </c>
      <c r="H3733">
        <v>78</v>
      </c>
      <c r="I3733">
        <v>73</v>
      </c>
      <c r="J3733" t="s">
        <v>49</v>
      </c>
      <c r="K3733" t="s">
        <v>28</v>
      </c>
      <c r="L3733" t="s">
        <v>49</v>
      </c>
      <c r="M3733" t="s">
        <v>494</v>
      </c>
      <c r="N3733" t="s">
        <v>493</v>
      </c>
      <c r="O3733" t="s">
        <v>282</v>
      </c>
      <c r="P3733" t="s">
        <v>104</v>
      </c>
      <c r="Q3733">
        <v>268</v>
      </c>
      <c r="R3733" t="s">
        <v>343</v>
      </c>
      <c r="S3733" t="e" vm="23">
        <f>_FV(-3,"54")</f>
        <v>#VALUE!</v>
      </c>
      <c r="T3733" t="s">
        <v>26</v>
      </c>
    </row>
    <row r="3734" spans="1:20" x14ac:dyDescent="0.3">
      <c r="A3734" t="s">
        <v>20</v>
      </c>
      <c r="B3734" s="1">
        <v>43665</v>
      </c>
      <c r="C3734">
        <v>6</v>
      </c>
      <c r="D3734" t="s">
        <v>108</v>
      </c>
      <c r="E3734" t="s">
        <v>156</v>
      </c>
      <c r="F3734" t="s">
        <v>108</v>
      </c>
      <c r="G3734">
        <v>88</v>
      </c>
      <c r="H3734">
        <v>89</v>
      </c>
      <c r="I3734">
        <v>87</v>
      </c>
      <c r="J3734" t="s">
        <v>73</v>
      </c>
      <c r="K3734" t="s">
        <v>109</v>
      </c>
      <c r="L3734" t="s">
        <v>119</v>
      </c>
      <c r="M3734" t="s">
        <v>357</v>
      </c>
      <c r="N3734" t="s">
        <v>386</v>
      </c>
      <c r="O3734" t="s">
        <v>283</v>
      </c>
      <c r="P3734" t="s">
        <v>105</v>
      </c>
      <c r="Q3734">
        <v>152</v>
      </c>
      <c r="R3734" t="s">
        <v>92</v>
      </c>
      <c r="S3734" t="e" vm="33">
        <f>_FV(-3,"50")</f>
        <v>#VALUE!</v>
      </c>
      <c r="T3734" t="s">
        <v>26</v>
      </c>
    </row>
    <row r="3735" spans="1:20" x14ac:dyDescent="0.3">
      <c r="A3735" t="s">
        <v>20</v>
      </c>
      <c r="B3735" s="1">
        <v>43665</v>
      </c>
      <c r="C3735">
        <v>9</v>
      </c>
      <c r="D3735" t="s">
        <v>63</v>
      </c>
      <c r="E3735" t="s">
        <v>87</v>
      </c>
      <c r="F3735" t="s">
        <v>80</v>
      </c>
      <c r="G3735">
        <v>94</v>
      </c>
      <c r="H3735">
        <v>94</v>
      </c>
      <c r="I3735">
        <v>93</v>
      </c>
      <c r="J3735" t="s">
        <v>100</v>
      </c>
      <c r="K3735" t="s">
        <v>100</v>
      </c>
      <c r="L3735" t="s">
        <v>49</v>
      </c>
      <c r="M3735" t="s">
        <v>386</v>
      </c>
      <c r="N3735" t="s">
        <v>386</v>
      </c>
      <c r="O3735" t="s">
        <v>353</v>
      </c>
      <c r="P3735" t="s">
        <v>70</v>
      </c>
      <c r="Q3735">
        <v>124</v>
      </c>
      <c r="R3735" t="s">
        <v>116</v>
      </c>
      <c r="S3735" t="e" vm="4">
        <f>_FV(-2,"92")</f>
        <v>#VALUE!</v>
      </c>
      <c r="T3735" t="s">
        <v>26</v>
      </c>
    </row>
    <row r="3736" spans="1:20" x14ac:dyDescent="0.3">
      <c r="A3736" t="s">
        <v>20</v>
      </c>
      <c r="B3736" s="1">
        <v>43665</v>
      </c>
      <c r="C3736">
        <v>16</v>
      </c>
      <c r="D3736" t="s">
        <v>342</v>
      </c>
      <c r="E3736" t="s">
        <v>264</v>
      </c>
      <c r="F3736" t="s">
        <v>250</v>
      </c>
      <c r="G3736">
        <v>65</v>
      </c>
      <c r="H3736">
        <v>70</v>
      </c>
      <c r="I3736">
        <v>64</v>
      </c>
      <c r="J3736" t="s">
        <v>49</v>
      </c>
      <c r="K3736" t="s">
        <v>63</v>
      </c>
      <c r="L3736" t="s">
        <v>44</v>
      </c>
      <c r="M3736" t="s">
        <v>357</v>
      </c>
      <c r="N3736" t="s">
        <v>431</v>
      </c>
      <c r="O3736" t="s">
        <v>357</v>
      </c>
      <c r="P3736" t="s">
        <v>92</v>
      </c>
      <c r="Q3736">
        <v>210</v>
      </c>
      <c r="R3736" t="s">
        <v>289</v>
      </c>
      <c r="S3736" t="s">
        <v>1361</v>
      </c>
      <c r="T3736" t="s">
        <v>26</v>
      </c>
    </row>
    <row r="3737" spans="1:20" x14ac:dyDescent="0.3">
      <c r="A3737" t="s">
        <v>20</v>
      </c>
      <c r="B3737" s="1">
        <v>43665</v>
      </c>
      <c r="C3737">
        <v>7</v>
      </c>
      <c r="D3737" t="s">
        <v>88</v>
      </c>
      <c r="E3737" t="s">
        <v>108</v>
      </c>
      <c r="F3737" t="s">
        <v>62</v>
      </c>
      <c r="G3737">
        <v>92</v>
      </c>
      <c r="H3737">
        <v>92</v>
      </c>
      <c r="I3737">
        <v>88</v>
      </c>
      <c r="J3737" t="s">
        <v>28</v>
      </c>
      <c r="K3737" t="s">
        <v>65</v>
      </c>
      <c r="L3737" t="s">
        <v>28</v>
      </c>
      <c r="M3737" t="s">
        <v>353</v>
      </c>
      <c r="N3737" t="s">
        <v>386</v>
      </c>
      <c r="O3737" t="s">
        <v>353</v>
      </c>
      <c r="P3737" t="s">
        <v>115</v>
      </c>
      <c r="Q3737">
        <v>133</v>
      </c>
      <c r="R3737" t="s">
        <v>112</v>
      </c>
      <c r="S3737" t="e" vm="29">
        <f>_FV(-3,"49")</f>
        <v>#VALUE!</v>
      </c>
      <c r="T3737" t="s">
        <v>26</v>
      </c>
    </row>
    <row r="3738" spans="1:20" x14ac:dyDescent="0.3">
      <c r="A3738" t="s">
        <v>20</v>
      </c>
      <c r="B3738" s="1">
        <v>43665</v>
      </c>
      <c r="C3738">
        <v>19</v>
      </c>
      <c r="D3738" t="s">
        <v>214</v>
      </c>
      <c r="E3738" t="s">
        <v>251</v>
      </c>
      <c r="F3738" t="s">
        <v>258</v>
      </c>
      <c r="G3738">
        <v>57</v>
      </c>
      <c r="H3738">
        <v>61</v>
      </c>
      <c r="I3738">
        <v>57</v>
      </c>
      <c r="J3738" t="s">
        <v>373</v>
      </c>
      <c r="K3738" t="s">
        <v>345</v>
      </c>
      <c r="L3738" t="s">
        <v>388</v>
      </c>
      <c r="M3738" t="s">
        <v>123</v>
      </c>
      <c r="N3738" t="s">
        <v>122</v>
      </c>
      <c r="O3738" t="s">
        <v>123</v>
      </c>
      <c r="P3738" t="s">
        <v>128</v>
      </c>
      <c r="Q3738">
        <v>212</v>
      </c>
      <c r="R3738" t="s">
        <v>354</v>
      </c>
      <c r="S3738" t="s">
        <v>564</v>
      </c>
      <c r="T3738" t="s">
        <v>26</v>
      </c>
    </row>
    <row r="3739" spans="1:20" x14ac:dyDescent="0.3">
      <c r="A3739" t="s">
        <v>20</v>
      </c>
      <c r="B3739" s="1">
        <v>43665</v>
      </c>
      <c r="C3739">
        <v>8</v>
      </c>
      <c r="D3739" t="s">
        <v>80</v>
      </c>
      <c r="E3739" t="s">
        <v>88</v>
      </c>
      <c r="F3739" t="s">
        <v>80</v>
      </c>
      <c r="G3739">
        <v>93</v>
      </c>
      <c r="H3739">
        <v>93</v>
      </c>
      <c r="I3739">
        <v>92</v>
      </c>
      <c r="J3739" t="s">
        <v>49</v>
      </c>
      <c r="K3739" t="s">
        <v>28</v>
      </c>
      <c r="L3739" t="s">
        <v>49</v>
      </c>
      <c r="M3739" t="s">
        <v>282</v>
      </c>
      <c r="N3739" t="s">
        <v>357</v>
      </c>
      <c r="O3739" t="s">
        <v>276</v>
      </c>
      <c r="P3739" t="s">
        <v>268</v>
      </c>
      <c r="Q3739">
        <v>97</v>
      </c>
      <c r="R3739" t="s">
        <v>54</v>
      </c>
      <c r="S3739" t="e" vm="59">
        <f>_FV(-1,"35")</f>
        <v>#VALUE!</v>
      </c>
      <c r="T3739" t="s">
        <v>430</v>
      </c>
    </row>
    <row r="3740" spans="1:20" x14ac:dyDescent="0.3">
      <c r="A3740" t="s">
        <v>20</v>
      </c>
      <c r="B3740" s="1">
        <v>43666</v>
      </c>
      <c r="C3740">
        <v>17</v>
      </c>
      <c r="D3740" t="s">
        <v>291</v>
      </c>
      <c r="E3740" t="s">
        <v>415</v>
      </c>
      <c r="F3740" t="s">
        <v>392</v>
      </c>
      <c r="G3740">
        <v>57</v>
      </c>
      <c r="H3740">
        <v>57</v>
      </c>
      <c r="I3740">
        <v>50</v>
      </c>
      <c r="J3740" t="s">
        <v>37</v>
      </c>
      <c r="K3740" t="s">
        <v>37</v>
      </c>
      <c r="L3740" t="s">
        <v>600</v>
      </c>
      <c r="M3740" t="s">
        <v>91</v>
      </c>
      <c r="N3740" t="s">
        <v>329</v>
      </c>
      <c r="O3740" t="s">
        <v>188</v>
      </c>
      <c r="P3740" t="s">
        <v>68</v>
      </c>
      <c r="Q3740">
        <v>254</v>
      </c>
      <c r="R3740" t="s">
        <v>289</v>
      </c>
      <c r="S3740" t="s">
        <v>1622</v>
      </c>
      <c r="T3740" t="s">
        <v>26</v>
      </c>
    </row>
    <row r="3741" spans="1:20" x14ac:dyDescent="0.3">
      <c r="A3741" t="s">
        <v>20</v>
      </c>
      <c r="B3741" s="1">
        <v>43666</v>
      </c>
      <c r="C3741">
        <v>5</v>
      </c>
      <c r="D3741" t="s">
        <v>62</v>
      </c>
      <c r="E3741" t="s">
        <v>121</v>
      </c>
      <c r="F3741" t="s">
        <v>62</v>
      </c>
      <c r="G3741">
        <v>91</v>
      </c>
      <c r="H3741">
        <v>91</v>
      </c>
      <c r="I3741">
        <v>88</v>
      </c>
      <c r="J3741" t="s">
        <v>99</v>
      </c>
      <c r="K3741" t="s">
        <v>81</v>
      </c>
      <c r="L3741" t="s">
        <v>89</v>
      </c>
      <c r="M3741" t="s">
        <v>311</v>
      </c>
      <c r="N3741" t="s">
        <v>308</v>
      </c>
      <c r="O3741" t="s">
        <v>245</v>
      </c>
      <c r="P3741" t="s">
        <v>268</v>
      </c>
      <c r="Q3741">
        <v>233</v>
      </c>
      <c r="R3741" t="s">
        <v>40</v>
      </c>
      <c r="S3741" t="e" vm="93">
        <f>_FV(-2,"64")</f>
        <v>#VALUE!</v>
      </c>
      <c r="T3741" t="s">
        <v>176</v>
      </c>
    </row>
    <row r="3742" spans="1:20" x14ac:dyDescent="0.3">
      <c r="A3742" t="s">
        <v>20</v>
      </c>
      <c r="B3742" s="1">
        <v>43666</v>
      </c>
      <c r="C3742">
        <v>16</v>
      </c>
      <c r="D3742" t="s">
        <v>251</v>
      </c>
      <c r="E3742" t="s">
        <v>297</v>
      </c>
      <c r="F3742" t="s">
        <v>342</v>
      </c>
      <c r="G3742">
        <v>53</v>
      </c>
      <c r="H3742">
        <v>64</v>
      </c>
      <c r="I3742">
        <v>53</v>
      </c>
      <c r="J3742" t="s">
        <v>579</v>
      </c>
      <c r="K3742" t="s">
        <v>28</v>
      </c>
      <c r="L3742" t="s">
        <v>573</v>
      </c>
      <c r="M3742" t="s">
        <v>276</v>
      </c>
      <c r="N3742" t="s">
        <v>282</v>
      </c>
      <c r="O3742" t="s">
        <v>276</v>
      </c>
      <c r="P3742" t="s">
        <v>173</v>
      </c>
      <c r="Q3742">
        <v>235</v>
      </c>
      <c r="R3742" t="s">
        <v>225</v>
      </c>
      <c r="S3742" t="s">
        <v>2203</v>
      </c>
      <c r="T3742" t="s">
        <v>26</v>
      </c>
    </row>
    <row r="3743" spans="1:20" x14ac:dyDescent="0.3">
      <c r="A3743" t="s">
        <v>20</v>
      </c>
      <c r="B3743" s="1">
        <v>43666</v>
      </c>
      <c r="C3743">
        <v>11</v>
      </c>
      <c r="D3743" t="s">
        <v>157</v>
      </c>
      <c r="E3743" t="s">
        <v>157</v>
      </c>
      <c r="F3743" t="s">
        <v>118</v>
      </c>
      <c r="G3743">
        <v>91</v>
      </c>
      <c r="H3743">
        <v>93</v>
      </c>
      <c r="I3743">
        <v>91</v>
      </c>
      <c r="J3743" t="s">
        <v>95</v>
      </c>
      <c r="K3743" t="s">
        <v>95</v>
      </c>
      <c r="L3743" t="s">
        <v>73</v>
      </c>
      <c r="M3743" t="s">
        <v>283</v>
      </c>
      <c r="N3743" t="s">
        <v>283</v>
      </c>
      <c r="O3743" t="s">
        <v>311</v>
      </c>
      <c r="P3743" t="s">
        <v>133</v>
      </c>
      <c r="Q3743">
        <v>240</v>
      </c>
      <c r="R3743" t="s">
        <v>128</v>
      </c>
      <c r="S3743" t="s">
        <v>2204</v>
      </c>
      <c r="T3743" t="s">
        <v>26</v>
      </c>
    </row>
    <row r="3744" spans="1:20" x14ac:dyDescent="0.3">
      <c r="A3744" t="s">
        <v>20</v>
      </c>
      <c r="B3744" s="1">
        <v>43666</v>
      </c>
      <c r="C3744">
        <v>1</v>
      </c>
      <c r="D3744" t="s">
        <v>114</v>
      </c>
      <c r="E3744" t="s">
        <v>228</v>
      </c>
      <c r="F3744" t="s">
        <v>114</v>
      </c>
      <c r="G3744">
        <v>85</v>
      </c>
      <c r="H3744">
        <v>85</v>
      </c>
      <c r="I3744">
        <v>77</v>
      </c>
      <c r="J3744" t="s">
        <v>100</v>
      </c>
      <c r="K3744" t="s">
        <v>81</v>
      </c>
      <c r="L3744" t="s">
        <v>49</v>
      </c>
      <c r="M3744" t="s">
        <v>282</v>
      </c>
      <c r="N3744" t="s">
        <v>282</v>
      </c>
      <c r="O3744" t="s">
        <v>330</v>
      </c>
      <c r="P3744" t="s">
        <v>105</v>
      </c>
      <c r="Q3744">
        <v>176</v>
      </c>
      <c r="R3744" t="s">
        <v>54</v>
      </c>
      <c r="S3744" t="e" vm="80">
        <f>_FV(-3,"59")</f>
        <v>#VALUE!</v>
      </c>
      <c r="T3744" t="s">
        <v>26</v>
      </c>
    </row>
    <row r="3745" spans="1:20" x14ac:dyDescent="0.3">
      <c r="A3745" t="s">
        <v>20</v>
      </c>
      <c r="B3745" s="1">
        <v>43666</v>
      </c>
      <c r="C3745">
        <v>9</v>
      </c>
      <c r="D3745" t="s">
        <v>88</v>
      </c>
      <c r="E3745" t="s">
        <v>148</v>
      </c>
      <c r="F3745" t="s">
        <v>88</v>
      </c>
      <c r="G3745">
        <v>93</v>
      </c>
      <c r="H3745">
        <v>93</v>
      </c>
      <c r="I3745">
        <v>93</v>
      </c>
      <c r="J3745" t="s">
        <v>65</v>
      </c>
      <c r="K3745" t="s">
        <v>73</v>
      </c>
      <c r="L3745" t="s">
        <v>119</v>
      </c>
      <c r="M3745" t="s">
        <v>315</v>
      </c>
      <c r="N3745" t="s">
        <v>315</v>
      </c>
      <c r="O3745" t="s">
        <v>193</v>
      </c>
      <c r="P3745" t="s">
        <v>76</v>
      </c>
      <c r="Q3745">
        <v>144</v>
      </c>
      <c r="R3745" t="s">
        <v>268</v>
      </c>
      <c r="S3745" t="e" vm="42">
        <f>_FV(-2,"20")</f>
        <v>#VALUE!</v>
      </c>
      <c r="T3745" t="s">
        <v>26</v>
      </c>
    </row>
    <row r="3746" spans="1:20" x14ac:dyDescent="0.3">
      <c r="A3746" t="s">
        <v>20</v>
      </c>
      <c r="B3746" s="1">
        <v>43666</v>
      </c>
      <c r="C3746">
        <v>7</v>
      </c>
      <c r="D3746" t="s">
        <v>71</v>
      </c>
      <c r="E3746" t="s">
        <v>71</v>
      </c>
      <c r="F3746" t="s">
        <v>118</v>
      </c>
      <c r="G3746">
        <v>92</v>
      </c>
      <c r="H3746">
        <v>92</v>
      </c>
      <c r="I3746">
        <v>91</v>
      </c>
      <c r="J3746" t="s">
        <v>73</v>
      </c>
      <c r="K3746" t="s">
        <v>109</v>
      </c>
      <c r="L3746" t="s">
        <v>28</v>
      </c>
      <c r="M3746" t="s">
        <v>188</v>
      </c>
      <c r="N3746" t="s">
        <v>244</v>
      </c>
      <c r="O3746" t="s">
        <v>328</v>
      </c>
      <c r="P3746" t="s">
        <v>133</v>
      </c>
      <c r="Q3746">
        <v>184</v>
      </c>
      <c r="R3746" t="s">
        <v>86</v>
      </c>
      <c r="S3746" t="e" vm="78">
        <f>_FV(0,"90")</f>
        <v>#VALUE!</v>
      </c>
      <c r="T3746" t="s">
        <v>26</v>
      </c>
    </row>
    <row r="3747" spans="1:20" x14ac:dyDescent="0.3">
      <c r="A3747" t="s">
        <v>20</v>
      </c>
      <c r="B3747" s="1">
        <v>43666</v>
      </c>
      <c r="C3747">
        <v>21</v>
      </c>
      <c r="D3747" t="s">
        <v>342</v>
      </c>
      <c r="E3747" t="s">
        <v>317</v>
      </c>
      <c r="F3747" t="s">
        <v>48</v>
      </c>
      <c r="G3747">
        <v>59</v>
      </c>
      <c r="H3747">
        <v>59</v>
      </c>
      <c r="I3747">
        <v>52</v>
      </c>
      <c r="J3747" t="s">
        <v>389</v>
      </c>
      <c r="K3747" t="s">
        <v>389</v>
      </c>
      <c r="L3747" t="s">
        <v>575</v>
      </c>
      <c r="M3747" t="s">
        <v>227</v>
      </c>
      <c r="N3747" t="s">
        <v>254</v>
      </c>
      <c r="O3747" t="s">
        <v>231</v>
      </c>
      <c r="P3747" t="s">
        <v>127</v>
      </c>
      <c r="Q3747">
        <v>224</v>
      </c>
      <c r="R3747" t="s">
        <v>280</v>
      </c>
      <c r="S3747" t="s">
        <v>2205</v>
      </c>
      <c r="T3747" t="s">
        <v>26</v>
      </c>
    </row>
    <row r="3748" spans="1:20" x14ac:dyDescent="0.3">
      <c r="A3748" t="s">
        <v>20</v>
      </c>
      <c r="B3748" s="1">
        <v>43666</v>
      </c>
      <c r="C3748">
        <v>13</v>
      </c>
      <c r="D3748" t="s">
        <v>275</v>
      </c>
      <c r="E3748" t="s">
        <v>219</v>
      </c>
      <c r="F3748" t="s">
        <v>202</v>
      </c>
      <c r="G3748">
        <v>71</v>
      </c>
      <c r="H3748">
        <v>79</v>
      </c>
      <c r="I3748">
        <v>70</v>
      </c>
      <c r="J3748" t="s">
        <v>49</v>
      </c>
      <c r="K3748" t="s">
        <v>80</v>
      </c>
      <c r="L3748" t="s">
        <v>345</v>
      </c>
      <c r="M3748" t="s">
        <v>433</v>
      </c>
      <c r="N3748" t="s">
        <v>433</v>
      </c>
      <c r="O3748" t="s">
        <v>363</v>
      </c>
      <c r="P3748" t="s">
        <v>92</v>
      </c>
      <c r="Q3748">
        <v>263</v>
      </c>
      <c r="R3748" t="s">
        <v>234</v>
      </c>
      <c r="S3748" t="s">
        <v>2206</v>
      </c>
      <c r="T3748" t="s">
        <v>26</v>
      </c>
    </row>
    <row r="3749" spans="1:20" x14ac:dyDescent="0.3">
      <c r="A3749" t="s">
        <v>20</v>
      </c>
      <c r="B3749" s="1">
        <v>43666</v>
      </c>
      <c r="C3749">
        <v>8</v>
      </c>
      <c r="D3749" t="s">
        <v>88</v>
      </c>
      <c r="E3749" t="s">
        <v>135</v>
      </c>
      <c r="F3749" t="s">
        <v>88</v>
      </c>
      <c r="G3749">
        <v>93</v>
      </c>
      <c r="H3749">
        <v>93</v>
      </c>
      <c r="I3749">
        <v>92</v>
      </c>
      <c r="J3749" t="s">
        <v>65</v>
      </c>
      <c r="K3749" t="s">
        <v>109</v>
      </c>
      <c r="L3749" t="s">
        <v>65</v>
      </c>
      <c r="M3749" t="s">
        <v>193</v>
      </c>
      <c r="N3749" t="s">
        <v>193</v>
      </c>
      <c r="O3749" t="s">
        <v>188</v>
      </c>
      <c r="P3749" t="s">
        <v>174</v>
      </c>
      <c r="Q3749">
        <v>116</v>
      </c>
      <c r="R3749" t="s">
        <v>176</v>
      </c>
      <c r="S3749" t="e" vm="16">
        <f>_FV(-2,"39")</f>
        <v>#VALUE!</v>
      </c>
      <c r="T3749" t="s">
        <v>26</v>
      </c>
    </row>
    <row r="3750" spans="1:20" x14ac:dyDescent="0.3">
      <c r="A3750" t="s">
        <v>20</v>
      </c>
      <c r="B3750" s="1">
        <v>43666</v>
      </c>
      <c r="C3750">
        <v>12</v>
      </c>
      <c r="D3750" t="s">
        <v>196</v>
      </c>
      <c r="E3750" t="s">
        <v>206</v>
      </c>
      <c r="F3750" t="s">
        <v>157</v>
      </c>
      <c r="G3750">
        <v>79</v>
      </c>
      <c r="H3750">
        <v>91</v>
      </c>
      <c r="I3750">
        <v>79</v>
      </c>
      <c r="J3750" t="s">
        <v>63</v>
      </c>
      <c r="K3750" t="s">
        <v>88</v>
      </c>
      <c r="L3750" t="s">
        <v>73</v>
      </c>
      <c r="M3750" t="s">
        <v>407</v>
      </c>
      <c r="N3750" t="s">
        <v>407</v>
      </c>
      <c r="O3750" t="s">
        <v>283</v>
      </c>
      <c r="P3750" t="s">
        <v>183</v>
      </c>
      <c r="Q3750">
        <v>275</v>
      </c>
      <c r="R3750" t="s">
        <v>207</v>
      </c>
      <c r="S3750" t="s">
        <v>2207</v>
      </c>
      <c r="T3750" t="s">
        <v>26</v>
      </c>
    </row>
    <row r="3751" spans="1:20" x14ac:dyDescent="0.3">
      <c r="A3751" t="s">
        <v>20</v>
      </c>
      <c r="B3751" s="1">
        <v>43666</v>
      </c>
      <c r="C3751">
        <v>15</v>
      </c>
      <c r="D3751" t="s">
        <v>335</v>
      </c>
      <c r="E3751" t="s">
        <v>317</v>
      </c>
      <c r="F3751" t="s">
        <v>250</v>
      </c>
      <c r="G3751">
        <v>61</v>
      </c>
      <c r="H3751">
        <v>67</v>
      </c>
      <c r="I3751">
        <v>60</v>
      </c>
      <c r="J3751" t="s">
        <v>216</v>
      </c>
      <c r="K3751" t="s">
        <v>99</v>
      </c>
      <c r="L3751" t="s">
        <v>224</v>
      </c>
      <c r="M3751" t="s">
        <v>282</v>
      </c>
      <c r="N3751" t="s">
        <v>363</v>
      </c>
      <c r="O3751" t="s">
        <v>282</v>
      </c>
      <c r="P3751" t="s">
        <v>127</v>
      </c>
      <c r="Q3751">
        <v>247</v>
      </c>
      <c r="R3751" t="s">
        <v>354</v>
      </c>
      <c r="S3751" t="s">
        <v>1375</v>
      </c>
      <c r="T3751" t="s">
        <v>26</v>
      </c>
    </row>
    <row r="3752" spans="1:20" x14ac:dyDescent="0.3">
      <c r="A3752" t="s">
        <v>20</v>
      </c>
      <c r="B3752" s="1">
        <v>43666</v>
      </c>
      <c r="C3752">
        <v>14</v>
      </c>
      <c r="D3752" t="s">
        <v>27</v>
      </c>
      <c r="E3752" t="s">
        <v>208</v>
      </c>
      <c r="F3752" t="s">
        <v>186</v>
      </c>
      <c r="G3752">
        <v>64</v>
      </c>
      <c r="H3752">
        <v>72</v>
      </c>
      <c r="I3752">
        <v>64</v>
      </c>
      <c r="J3752" t="s">
        <v>224</v>
      </c>
      <c r="K3752" t="s">
        <v>73</v>
      </c>
      <c r="L3752" t="s">
        <v>224</v>
      </c>
      <c r="M3752" t="s">
        <v>386</v>
      </c>
      <c r="N3752" t="s">
        <v>433</v>
      </c>
      <c r="O3752" t="s">
        <v>386</v>
      </c>
      <c r="P3752" t="s">
        <v>128</v>
      </c>
      <c r="Q3752">
        <v>266</v>
      </c>
      <c r="R3752" t="s">
        <v>248</v>
      </c>
      <c r="S3752" t="s">
        <v>2087</v>
      </c>
      <c r="T3752" t="s">
        <v>26</v>
      </c>
    </row>
    <row r="3753" spans="1:20" x14ac:dyDescent="0.3">
      <c r="A3753" t="s">
        <v>20</v>
      </c>
      <c r="B3753" s="1">
        <v>43666</v>
      </c>
      <c r="C3753">
        <v>22</v>
      </c>
      <c r="D3753" t="s">
        <v>247</v>
      </c>
      <c r="E3753" t="s">
        <v>342</v>
      </c>
      <c r="F3753" t="s">
        <v>27</v>
      </c>
      <c r="G3753">
        <v>62</v>
      </c>
      <c r="H3753">
        <v>62</v>
      </c>
      <c r="I3753">
        <v>56</v>
      </c>
      <c r="J3753" t="s">
        <v>388</v>
      </c>
      <c r="K3753" t="s">
        <v>388</v>
      </c>
      <c r="L3753" t="s">
        <v>572</v>
      </c>
      <c r="M3753" t="s">
        <v>82</v>
      </c>
      <c r="N3753" t="s">
        <v>82</v>
      </c>
      <c r="O3753" t="s">
        <v>227</v>
      </c>
      <c r="P3753" t="s">
        <v>173</v>
      </c>
      <c r="Q3753">
        <v>225</v>
      </c>
      <c r="R3753" t="s">
        <v>289</v>
      </c>
      <c r="S3753" t="s">
        <v>2208</v>
      </c>
      <c r="T3753" t="s">
        <v>26</v>
      </c>
    </row>
    <row r="3754" spans="1:20" x14ac:dyDescent="0.3">
      <c r="A3754" t="s">
        <v>20</v>
      </c>
      <c r="B3754" s="1">
        <v>43666</v>
      </c>
      <c r="C3754">
        <v>20</v>
      </c>
      <c r="D3754" t="s">
        <v>317</v>
      </c>
      <c r="E3754" t="s">
        <v>251</v>
      </c>
      <c r="F3754" t="s">
        <v>47</v>
      </c>
      <c r="G3754">
        <v>53</v>
      </c>
      <c r="H3754">
        <v>56</v>
      </c>
      <c r="I3754">
        <v>52</v>
      </c>
      <c r="J3754" t="s">
        <v>572</v>
      </c>
      <c r="K3754" t="s">
        <v>37</v>
      </c>
      <c r="L3754" t="s">
        <v>565</v>
      </c>
      <c r="M3754" t="s">
        <v>227</v>
      </c>
      <c r="N3754" t="s">
        <v>254</v>
      </c>
      <c r="O3754" t="s">
        <v>231</v>
      </c>
      <c r="P3754" t="s">
        <v>24</v>
      </c>
      <c r="Q3754">
        <v>208</v>
      </c>
      <c r="R3754" t="s">
        <v>234</v>
      </c>
      <c r="S3754" t="s">
        <v>1741</v>
      </c>
      <c r="T3754" t="s">
        <v>26</v>
      </c>
    </row>
    <row r="3755" spans="1:20" x14ac:dyDescent="0.3">
      <c r="A3755" t="s">
        <v>20</v>
      </c>
      <c r="B3755" s="1">
        <v>43666</v>
      </c>
      <c r="C3755">
        <v>10</v>
      </c>
      <c r="D3755" t="s">
        <v>148</v>
      </c>
      <c r="E3755" t="s">
        <v>121</v>
      </c>
      <c r="F3755" t="s">
        <v>88</v>
      </c>
      <c r="G3755">
        <v>93</v>
      </c>
      <c r="H3755">
        <v>93</v>
      </c>
      <c r="I3755">
        <v>93</v>
      </c>
      <c r="J3755" t="s">
        <v>109</v>
      </c>
      <c r="K3755" t="s">
        <v>109</v>
      </c>
      <c r="L3755" t="s">
        <v>65</v>
      </c>
      <c r="M3755" t="s">
        <v>311</v>
      </c>
      <c r="N3755" t="s">
        <v>311</v>
      </c>
      <c r="O3755" t="s">
        <v>315</v>
      </c>
      <c r="P3755" t="s">
        <v>174</v>
      </c>
      <c r="Q3755">
        <v>147</v>
      </c>
      <c r="R3755" t="s">
        <v>115</v>
      </c>
      <c r="S3755" t="s">
        <v>2209</v>
      </c>
      <c r="T3755" t="s">
        <v>26</v>
      </c>
    </row>
    <row r="3756" spans="1:20" x14ac:dyDescent="0.3">
      <c r="A3756" t="s">
        <v>20</v>
      </c>
      <c r="B3756" s="1">
        <v>43666</v>
      </c>
      <c r="C3756">
        <v>2</v>
      </c>
      <c r="D3756" t="s">
        <v>272</v>
      </c>
      <c r="E3756" t="s">
        <v>333</v>
      </c>
      <c r="F3756" t="s">
        <v>114</v>
      </c>
      <c r="G3756">
        <v>85</v>
      </c>
      <c r="H3756">
        <v>85</v>
      </c>
      <c r="I3756">
        <v>84</v>
      </c>
      <c r="J3756" t="s">
        <v>81</v>
      </c>
      <c r="K3756" t="s">
        <v>64</v>
      </c>
      <c r="L3756" t="s">
        <v>100</v>
      </c>
      <c r="M3756" t="s">
        <v>283</v>
      </c>
      <c r="N3756" t="s">
        <v>386</v>
      </c>
      <c r="O3756" t="s">
        <v>282</v>
      </c>
      <c r="P3756" t="s">
        <v>70</v>
      </c>
      <c r="Q3756">
        <v>145</v>
      </c>
      <c r="R3756" t="s">
        <v>86</v>
      </c>
      <c r="S3756" t="e" vm="48">
        <f>_FV(-3,"26")</f>
        <v>#VALUE!</v>
      </c>
      <c r="T3756" t="s">
        <v>26</v>
      </c>
    </row>
    <row r="3757" spans="1:20" x14ac:dyDescent="0.3">
      <c r="A3757" t="s">
        <v>20</v>
      </c>
      <c r="B3757" s="1">
        <v>43666</v>
      </c>
      <c r="C3757">
        <v>4</v>
      </c>
      <c r="D3757" t="s">
        <v>118</v>
      </c>
      <c r="E3757" t="s">
        <v>107</v>
      </c>
      <c r="F3757" t="s">
        <v>118</v>
      </c>
      <c r="G3757">
        <v>88</v>
      </c>
      <c r="H3757">
        <v>88</v>
      </c>
      <c r="I3757">
        <v>86</v>
      </c>
      <c r="J3757" t="s">
        <v>49</v>
      </c>
      <c r="K3757" t="s">
        <v>100</v>
      </c>
      <c r="L3757" t="s">
        <v>49</v>
      </c>
      <c r="M3757" t="s">
        <v>308</v>
      </c>
      <c r="N3757" t="s">
        <v>357</v>
      </c>
      <c r="O3757" t="s">
        <v>273</v>
      </c>
      <c r="P3757" t="s">
        <v>174</v>
      </c>
      <c r="Q3757">
        <v>165</v>
      </c>
      <c r="R3757" t="s">
        <v>176</v>
      </c>
      <c r="S3757" t="e" vm="12">
        <f>_FV(-3,"57")</f>
        <v>#VALUE!</v>
      </c>
      <c r="T3757" t="s">
        <v>26</v>
      </c>
    </row>
    <row r="3758" spans="1:20" x14ac:dyDescent="0.3">
      <c r="A3758" t="s">
        <v>20</v>
      </c>
      <c r="B3758" s="1">
        <v>43666</v>
      </c>
      <c r="C3758">
        <v>19</v>
      </c>
      <c r="D3758" t="s">
        <v>34</v>
      </c>
      <c r="E3758" t="s">
        <v>415</v>
      </c>
      <c r="F3758" t="s">
        <v>47</v>
      </c>
      <c r="G3758">
        <v>56</v>
      </c>
      <c r="H3758">
        <v>56</v>
      </c>
      <c r="I3758">
        <v>51</v>
      </c>
      <c r="J3758" t="s">
        <v>368</v>
      </c>
      <c r="K3758" t="s">
        <v>368</v>
      </c>
      <c r="L3758" t="s">
        <v>575</v>
      </c>
      <c r="M3758" t="s">
        <v>254</v>
      </c>
      <c r="N3758" t="s">
        <v>209</v>
      </c>
      <c r="O3758" t="s">
        <v>254</v>
      </c>
      <c r="P3758" t="s">
        <v>112</v>
      </c>
      <c r="Q3758">
        <v>222</v>
      </c>
      <c r="R3758" t="s">
        <v>160</v>
      </c>
      <c r="S3758" t="s">
        <v>2210</v>
      </c>
      <c r="T3758" t="s">
        <v>26</v>
      </c>
    </row>
    <row r="3759" spans="1:20" x14ac:dyDescent="0.3">
      <c r="A3759" t="s">
        <v>20</v>
      </c>
      <c r="B3759" s="1">
        <v>43666</v>
      </c>
      <c r="C3759">
        <v>6</v>
      </c>
      <c r="D3759" t="s">
        <v>118</v>
      </c>
      <c r="E3759" t="s">
        <v>148</v>
      </c>
      <c r="F3759" t="s">
        <v>95</v>
      </c>
      <c r="G3759">
        <v>91</v>
      </c>
      <c r="H3759">
        <v>92</v>
      </c>
      <c r="I3759">
        <v>90</v>
      </c>
      <c r="J3759" t="s">
        <v>28</v>
      </c>
      <c r="K3759" t="s">
        <v>119</v>
      </c>
      <c r="L3759" t="s">
        <v>100</v>
      </c>
      <c r="M3759" t="s">
        <v>193</v>
      </c>
      <c r="N3759" t="s">
        <v>311</v>
      </c>
      <c r="O3759" t="s">
        <v>193</v>
      </c>
      <c r="P3759" t="s">
        <v>70</v>
      </c>
      <c r="Q3759">
        <v>196</v>
      </c>
      <c r="R3759" t="s">
        <v>40</v>
      </c>
      <c r="S3759" t="e" vm="41">
        <f>_FV(0,"78")</f>
        <v>#VALUE!</v>
      </c>
      <c r="T3759" t="s">
        <v>270</v>
      </c>
    </row>
    <row r="3760" spans="1:20" x14ac:dyDescent="0.3">
      <c r="A3760" t="s">
        <v>20</v>
      </c>
      <c r="B3760" s="1">
        <v>43666</v>
      </c>
      <c r="C3760">
        <v>23</v>
      </c>
      <c r="D3760" t="s">
        <v>219</v>
      </c>
      <c r="E3760" t="s">
        <v>247</v>
      </c>
      <c r="F3760" t="s">
        <v>219</v>
      </c>
      <c r="G3760">
        <v>68</v>
      </c>
      <c r="H3760">
        <v>68</v>
      </c>
      <c r="I3760">
        <v>62</v>
      </c>
      <c r="J3760" t="s">
        <v>345</v>
      </c>
      <c r="K3760" t="s">
        <v>345</v>
      </c>
      <c r="L3760" t="s">
        <v>388</v>
      </c>
      <c r="M3760" t="s">
        <v>122</v>
      </c>
      <c r="N3760" t="s">
        <v>122</v>
      </c>
      <c r="O3760" t="s">
        <v>82</v>
      </c>
      <c r="P3760" t="s">
        <v>60</v>
      </c>
      <c r="Q3760">
        <v>210</v>
      </c>
      <c r="R3760" t="s">
        <v>143</v>
      </c>
      <c r="S3760" t="e" vm="85">
        <f>_FV(-3,"45")</f>
        <v>#VALUE!</v>
      </c>
      <c r="T3760" t="s">
        <v>26</v>
      </c>
    </row>
    <row r="3761" spans="1:20" x14ac:dyDescent="0.3">
      <c r="A3761" t="s">
        <v>20</v>
      </c>
      <c r="B3761" s="1">
        <v>43666</v>
      </c>
      <c r="C3761">
        <v>18</v>
      </c>
      <c r="D3761" t="s">
        <v>251</v>
      </c>
      <c r="E3761" t="s">
        <v>43</v>
      </c>
      <c r="F3761" t="s">
        <v>47</v>
      </c>
      <c r="G3761">
        <v>53</v>
      </c>
      <c r="H3761">
        <v>57</v>
      </c>
      <c r="I3761">
        <v>50</v>
      </c>
      <c r="J3761" t="s">
        <v>588</v>
      </c>
      <c r="K3761" t="s">
        <v>37</v>
      </c>
      <c r="L3761" t="s">
        <v>600</v>
      </c>
      <c r="M3761" t="s">
        <v>209</v>
      </c>
      <c r="N3761" t="s">
        <v>91</v>
      </c>
      <c r="O3761" t="s">
        <v>209</v>
      </c>
      <c r="P3761" t="s">
        <v>24</v>
      </c>
      <c r="Q3761">
        <v>233</v>
      </c>
      <c r="R3761" t="s">
        <v>289</v>
      </c>
      <c r="S3761" t="s">
        <v>562</v>
      </c>
      <c r="T3761" t="s">
        <v>26</v>
      </c>
    </row>
    <row r="3762" spans="1:20" x14ac:dyDescent="0.3">
      <c r="A3762" t="s">
        <v>20</v>
      </c>
      <c r="B3762" s="1">
        <v>43666</v>
      </c>
      <c r="C3762">
        <v>0</v>
      </c>
      <c r="D3762" t="s">
        <v>279</v>
      </c>
      <c r="E3762" t="s">
        <v>195</v>
      </c>
      <c r="F3762" t="s">
        <v>310</v>
      </c>
      <c r="G3762">
        <v>79</v>
      </c>
      <c r="H3762">
        <v>81</v>
      </c>
      <c r="I3762">
        <v>73</v>
      </c>
      <c r="J3762" t="s">
        <v>99</v>
      </c>
      <c r="K3762" t="s">
        <v>28</v>
      </c>
      <c r="L3762" t="s">
        <v>35</v>
      </c>
      <c r="M3762" t="s">
        <v>330</v>
      </c>
      <c r="N3762" t="s">
        <v>330</v>
      </c>
      <c r="O3762" t="s">
        <v>23</v>
      </c>
      <c r="P3762" t="s">
        <v>115</v>
      </c>
      <c r="Q3762">
        <v>197</v>
      </c>
      <c r="R3762" t="s">
        <v>305</v>
      </c>
      <c r="S3762" t="e" vm="47">
        <f>_FV(-3,"34")</f>
        <v>#VALUE!</v>
      </c>
      <c r="T3762" t="s">
        <v>26</v>
      </c>
    </row>
    <row r="3763" spans="1:20" x14ac:dyDescent="0.3">
      <c r="A3763" t="s">
        <v>20</v>
      </c>
      <c r="B3763" s="1">
        <v>43666</v>
      </c>
      <c r="C3763">
        <v>3</v>
      </c>
      <c r="D3763" t="s">
        <v>107</v>
      </c>
      <c r="E3763" t="s">
        <v>272</v>
      </c>
      <c r="F3763" t="s">
        <v>107</v>
      </c>
      <c r="G3763">
        <v>86</v>
      </c>
      <c r="H3763">
        <v>87</v>
      </c>
      <c r="I3763">
        <v>85</v>
      </c>
      <c r="J3763" t="s">
        <v>100</v>
      </c>
      <c r="K3763" t="s">
        <v>28</v>
      </c>
      <c r="L3763" t="s">
        <v>100</v>
      </c>
      <c r="M3763" t="s">
        <v>357</v>
      </c>
      <c r="N3763" t="s">
        <v>363</v>
      </c>
      <c r="O3763" t="s">
        <v>283</v>
      </c>
      <c r="P3763" t="s">
        <v>70</v>
      </c>
      <c r="Q3763">
        <v>172</v>
      </c>
      <c r="R3763" t="s">
        <v>116</v>
      </c>
      <c r="S3763" t="e" vm="27">
        <f>_FV(-3,"53")</f>
        <v>#VALUE!</v>
      </c>
      <c r="T3763" t="s">
        <v>26</v>
      </c>
    </row>
    <row r="3764" spans="1:20" x14ac:dyDescent="0.3">
      <c r="A3764" t="s">
        <v>20</v>
      </c>
      <c r="B3764" s="1">
        <v>43667</v>
      </c>
      <c r="C3764">
        <v>10</v>
      </c>
      <c r="D3764" t="s">
        <v>118</v>
      </c>
      <c r="E3764" t="s">
        <v>118</v>
      </c>
      <c r="F3764" t="s">
        <v>63</v>
      </c>
      <c r="G3764">
        <v>82</v>
      </c>
      <c r="H3764">
        <v>84</v>
      </c>
      <c r="I3764">
        <v>82</v>
      </c>
      <c r="J3764" t="s">
        <v>292</v>
      </c>
      <c r="K3764" t="s">
        <v>37</v>
      </c>
      <c r="L3764" t="s">
        <v>383</v>
      </c>
      <c r="M3764" t="s">
        <v>308</v>
      </c>
      <c r="N3764" t="s">
        <v>308</v>
      </c>
      <c r="O3764" t="s">
        <v>306</v>
      </c>
      <c r="P3764" t="s">
        <v>116</v>
      </c>
      <c r="Q3764">
        <v>241</v>
      </c>
      <c r="R3764" t="s">
        <v>241</v>
      </c>
      <c r="S3764" t="s">
        <v>2211</v>
      </c>
      <c r="T3764" t="s">
        <v>26</v>
      </c>
    </row>
    <row r="3765" spans="1:20" x14ac:dyDescent="0.3">
      <c r="A3765" t="s">
        <v>20</v>
      </c>
      <c r="B3765" s="1">
        <v>43667</v>
      </c>
      <c r="C3765">
        <v>0</v>
      </c>
      <c r="D3765" t="s">
        <v>196</v>
      </c>
      <c r="E3765" t="s">
        <v>219</v>
      </c>
      <c r="F3765" t="s">
        <v>196</v>
      </c>
      <c r="G3765">
        <v>72</v>
      </c>
      <c r="H3765">
        <v>72</v>
      </c>
      <c r="I3765">
        <v>67</v>
      </c>
      <c r="J3765" t="s">
        <v>163</v>
      </c>
      <c r="K3765" t="s">
        <v>36</v>
      </c>
      <c r="L3765" t="s">
        <v>44</v>
      </c>
      <c r="M3765" t="s">
        <v>244</v>
      </c>
      <c r="N3765" t="s">
        <v>244</v>
      </c>
      <c r="O3765" t="s">
        <v>122</v>
      </c>
      <c r="P3765" t="s">
        <v>97</v>
      </c>
      <c r="Q3765">
        <v>179</v>
      </c>
      <c r="R3765" t="s">
        <v>403</v>
      </c>
      <c r="S3765" t="e" vm="73">
        <f>_FV(-3,"47")</f>
        <v>#VALUE!</v>
      </c>
      <c r="T3765" t="s">
        <v>26</v>
      </c>
    </row>
    <row r="3766" spans="1:20" x14ac:dyDescent="0.3">
      <c r="A3766" t="s">
        <v>20</v>
      </c>
      <c r="B3766" s="1">
        <v>43667</v>
      </c>
      <c r="C3766">
        <v>23</v>
      </c>
      <c r="D3766" t="s">
        <v>185</v>
      </c>
      <c r="E3766" t="s">
        <v>256</v>
      </c>
      <c r="F3766" t="s">
        <v>206</v>
      </c>
      <c r="G3766">
        <v>70</v>
      </c>
      <c r="H3766">
        <v>73</v>
      </c>
      <c r="I3766">
        <v>69</v>
      </c>
      <c r="J3766" t="s">
        <v>35</v>
      </c>
      <c r="K3766" t="s">
        <v>49</v>
      </c>
      <c r="L3766" t="s">
        <v>35</v>
      </c>
      <c r="M3766" t="s">
        <v>90</v>
      </c>
      <c r="N3766" t="s">
        <v>90</v>
      </c>
      <c r="O3766" t="s">
        <v>82</v>
      </c>
      <c r="P3766" t="s">
        <v>101</v>
      </c>
      <c r="Q3766">
        <v>237</v>
      </c>
      <c r="R3766" t="s">
        <v>280</v>
      </c>
      <c r="S3766" t="e" vm="45">
        <f>_FV(-3,"60")</f>
        <v>#VALUE!</v>
      </c>
      <c r="T3766" t="s">
        <v>26</v>
      </c>
    </row>
    <row r="3767" spans="1:20" x14ac:dyDescent="0.3">
      <c r="A3767" t="s">
        <v>20</v>
      </c>
      <c r="B3767" s="1">
        <v>43667</v>
      </c>
      <c r="C3767">
        <v>3</v>
      </c>
      <c r="D3767" t="s">
        <v>148</v>
      </c>
      <c r="E3767" t="s">
        <v>107</v>
      </c>
      <c r="F3767" t="s">
        <v>118</v>
      </c>
      <c r="G3767">
        <v>85</v>
      </c>
      <c r="H3767">
        <v>86</v>
      </c>
      <c r="I3767">
        <v>78</v>
      </c>
      <c r="J3767" t="s">
        <v>44</v>
      </c>
      <c r="K3767" t="s">
        <v>163</v>
      </c>
      <c r="L3767" t="s">
        <v>577</v>
      </c>
      <c r="M3767" t="s">
        <v>283</v>
      </c>
      <c r="N3767" t="s">
        <v>363</v>
      </c>
      <c r="O3767" t="s">
        <v>283</v>
      </c>
      <c r="P3767" t="s">
        <v>104</v>
      </c>
      <c r="Q3767">
        <v>187</v>
      </c>
      <c r="R3767" t="s">
        <v>241</v>
      </c>
      <c r="S3767" t="e" vm="27">
        <f>_FV(-2,"53")</f>
        <v>#VALUE!</v>
      </c>
      <c r="T3767" t="s">
        <v>270</v>
      </c>
    </row>
    <row r="3768" spans="1:20" x14ac:dyDescent="0.3">
      <c r="A3768" t="s">
        <v>20</v>
      </c>
      <c r="B3768" s="1">
        <v>43667</v>
      </c>
      <c r="C3768">
        <v>4</v>
      </c>
      <c r="D3768" t="s">
        <v>149</v>
      </c>
      <c r="E3768" t="s">
        <v>149</v>
      </c>
      <c r="F3768" t="s">
        <v>58</v>
      </c>
      <c r="G3768">
        <v>82</v>
      </c>
      <c r="H3768">
        <v>86</v>
      </c>
      <c r="I3768">
        <v>81</v>
      </c>
      <c r="J3768" t="s">
        <v>396</v>
      </c>
      <c r="K3768" t="s">
        <v>44</v>
      </c>
      <c r="L3768" t="s">
        <v>396</v>
      </c>
      <c r="M3768" t="s">
        <v>353</v>
      </c>
      <c r="N3768" t="s">
        <v>283</v>
      </c>
      <c r="O3768" t="s">
        <v>353</v>
      </c>
      <c r="P3768" t="s">
        <v>67</v>
      </c>
      <c r="Q3768">
        <v>223</v>
      </c>
      <c r="R3768" t="s">
        <v>160</v>
      </c>
      <c r="S3768" t="e" vm="4">
        <f>_FV(0,"92")</f>
        <v>#VALUE!</v>
      </c>
      <c r="T3768" t="s">
        <v>26</v>
      </c>
    </row>
    <row r="3769" spans="1:20" x14ac:dyDescent="0.3">
      <c r="A3769" t="s">
        <v>20</v>
      </c>
      <c r="B3769" s="1">
        <v>43667</v>
      </c>
      <c r="C3769">
        <v>5</v>
      </c>
      <c r="D3769" t="s">
        <v>107</v>
      </c>
      <c r="E3769" t="s">
        <v>356</v>
      </c>
      <c r="F3769" t="s">
        <v>149</v>
      </c>
      <c r="G3769">
        <v>82</v>
      </c>
      <c r="H3769">
        <v>82</v>
      </c>
      <c r="I3769">
        <v>76</v>
      </c>
      <c r="J3769" t="s">
        <v>35</v>
      </c>
      <c r="K3769" t="s">
        <v>35</v>
      </c>
      <c r="L3769" t="s">
        <v>37</v>
      </c>
      <c r="M3769" t="s">
        <v>306</v>
      </c>
      <c r="N3769" t="s">
        <v>353</v>
      </c>
      <c r="O3769" t="s">
        <v>306</v>
      </c>
      <c r="P3769" t="s">
        <v>173</v>
      </c>
      <c r="Q3769">
        <v>214</v>
      </c>
      <c r="R3769" t="s">
        <v>354</v>
      </c>
      <c r="S3769" t="e" vm="2">
        <f>_FV(-2,"07")</f>
        <v>#VALUE!</v>
      </c>
      <c r="T3769" t="s">
        <v>270</v>
      </c>
    </row>
    <row r="3770" spans="1:20" x14ac:dyDescent="0.3">
      <c r="A3770" t="s">
        <v>20</v>
      </c>
      <c r="B3770" s="1">
        <v>43667</v>
      </c>
      <c r="C3770">
        <v>9</v>
      </c>
      <c r="D3770" t="s">
        <v>63</v>
      </c>
      <c r="E3770" t="s">
        <v>87</v>
      </c>
      <c r="F3770" t="s">
        <v>73</v>
      </c>
      <c r="G3770">
        <v>84</v>
      </c>
      <c r="H3770">
        <v>92</v>
      </c>
      <c r="I3770">
        <v>84</v>
      </c>
      <c r="J3770" t="s">
        <v>383</v>
      </c>
      <c r="K3770" t="s">
        <v>345</v>
      </c>
      <c r="L3770" t="s">
        <v>383</v>
      </c>
      <c r="M3770" t="s">
        <v>306</v>
      </c>
      <c r="N3770" t="s">
        <v>276</v>
      </c>
      <c r="O3770" t="s">
        <v>312</v>
      </c>
      <c r="P3770" t="s">
        <v>24</v>
      </c>
      <c r="Q3770">
        <v>251</v>
      </c>
      <c r="R3770" t="s">
        <v>354</v>
      </c>
      <c r="S3770" s="2">
        <v>2355</v>
      </c>
      <c r="T3770" t="s">
        <v>270</v>
      </c>
    </row>
    <row r="3771" spans="1:20" x14ac:dyDescent="0.3">
      <c r="A3771" t="s">
        <v>20</v>
      </c>
      <c r="B3771" s="1">
        <v>43667</v>
      </c>
      <c r="C3771">
        <v>12</v>
      </c>
      <c r="D3771" t="s">
        <v>272</v>
      </c>
      <c r="E3771" t="s">
        <v>272</v>
      </c>
      <c r="F3771" t="s">
        <v>71</v>
      </c>
      <c r="G3771">
        <v>79</v>
      </c>
      <c r="H3771">
        <v>83</v>
      </c>
      <c r="I3771">
        <v>76</v>
      </c>
      <c r="J3771" t="s">
        <v>377</v>
      </c>
      <c r="K3771" t="s">
        <v>35</v>
      </c>
      <c r="L3771" t="s">
        <v>397</v>
      </c>
      <c r="M3771" t="s">
        <v>433</v>
      </c>
      <c r="N3771" t="s">
        <v>422</v>
      </c>
      <c r="O3771" t="s">
        <v>357</v>
      </c>
      <c r="P3771" t="s">
        <v>128</v>
      </c>
      <c r="Q3771">
        <v>277</v>
      </c>
      <c r="R3771" t="s">
        <v>354</v>
      </c>
      <c r="S3771" t="s">
        <v>2212</v>
      </c>
      <c r="T3771" t="s">
        <v>26</v>
      </c>
    </row>
    <row r="3772" spans="1:20" x14ac:dyDescent="0.3">
      <c r="A3772" t="s">
        <v>20</v>
      </c>
      <c r="B3772" s="1">
        <v>43667</v>
      </c>
      <c r="C3772">
        <v>7</v>
      </c>
      <c r="D3772" t="s">
        <v>49</v>
      </c>
      <c r="E3772" t="s">
        <v>88</v>
      </c>
      <c r="F3772" t="s">
        <v>49</v>
      </c>
      <c r="G3772">
        <v>93</v>
      </c>
      <c r="H3772">
        <v>93</v>
      </c>
      <c r="I3772">
        <v>88</v>
      </c>
      <c r="J3772" t="s">
        <v>292</v>
      </c>
      <c r="K3772" t="s">
        <v>49</v>
      </c>
      <c r="L3772" t="s">
        <v>292</v>
      </c>
      <c r="M3772" t="s">
        <v>306</v>
      </c>
      <c r="N3772" t="s">
        <v>330</v>
      </c>
      <c r="O3772" t="s">
        <v>245</v>
      </c>
      <c r="P3772" t="s">
        <v>125</v>
      </c>
      <c r="Q3772">
        <v>231</v>
      </c>
      <c r="R3772" t="s">
        <v>646</v>
      </c>
      <c r="S3772" t="e" vm="89">
        <f>_FV(0,"77")</f>
        <v>#VALUE!</v>
      </c>
      <c r="T3772" t="s">
        <v>471</v>
      </c>
    </row>
    <row r="3773" spans="1:20" x14ac:dyDescent="0.3">
      <c r="A3773" t="s">
        <v>20</v>
      </c>
      <c r="B3773" s="1">
        <v>43667</v>
      </c>
      <c r="C3773">
        <v>8</v>
      </c>
      <c r="D3773" t="s">
        <v>109</v>
      </c>
      <c r="E3773" t="s">
        <v>109</v>
      </c>
      <c r="F3773" t="s">
        <v>36</v>
      </c>
      <c r="G3773">
        <v>92</v>
      </c>
      <c r="H3773">
        <v>93</v>
      </c>
      <c r="I3773">
        <v>92</v>
      </c>
      <c r="J3773" t="s">
        <v>163</v>
      </c>
      <c r="K3773" t="s">
        <v>163</v>
      </c>
      <c r="L3773" t="s">
        <v>292</v>
      </c>
      <c r="M3773" t="s">
        <v>312</v>
      </c>
      <c r="N3773" t="s">
        <v>306</v>
      </c>
      <c r="O3773" t="s">
        <v>245</v>
      </c>
      <c r="P3773" t="s">
        <v>101</v>
      </c>
      <c r="Q3773">
        <v>252</v>
      </c>
      <c r="R3773" t="s">
        <v>646</v>
      </c>
      <c r="S3773" t="e" vm="15">
        <f>_FV(-1,"16")</f>
        <v>#VALUE!</v>
      </c>
      <c r="T3773" t="s">
        <v>104</v>
      </c>
    </row>
    <row r="3774" spans="1:20" x14ac:dyDescent="0.3">
      <c r="A3774" t="s">
        <v>20</v>
      </c>
      <c r="B3774" s="1">
        <v>43667</v>
      </c>
      <c r="C3774">
        <v>13</v>
      </c>
      <c r="D3774" t="s">
        <v>228</v>
      </c>
      <c r="E3774" t="s">
        <v>285</v>
      </c>
      <c r="F3774" t="s">
        <v>272</v>
      </c>
      <c r="G3774">
        <v>70</v>
      </c>
      <c r="H3774">
        <v>79</v>
      </c>
      <c r="I3774">
        <v>67</v>
      </c>
      <c r="J3774" t="s">
        <v>388</v>
      </c>
      <c r="K3774" t="s">
        <v>44</v>
      </c>
      <c r="L3774" t="s">
        <v>583</v>
      </c>
      <c r="M3774" t="s">
        <v>494</v>
      </c>
      <c r="N3774" t="s">
        <v>494</v>
      </c>
      <c r="O3774" t="s">
        <v>433</v>
      </c>
      <c r="P3774" t="s">
        <v>92</v>
      </c>
      <c r="Q3774">
        <v>270</v>
      </c>
      <c r="R3774" t="s">
        <v>160</v>
      </c>
      <c r="S3774" t="s">
        <v>2213</v>
      </c>
      <c r="T3774" t="s">
        <v>26</v>
      </c>
    </row>
    <row r="3775" spans="1:20" x14ac:dyDescent="0.3">
      <c r="A3775" t="s">
        <v>20</v>
      </c>
      <c r="B3775" s="1">
        <v>43667</v>
      </c>
      <c r="C3775">
        <v>14</v>
      </c>
      <c r="D3775" t="s">
        <v>256</v>
      </c>
      <c r="E3775" t="s">
        <v>186</v>
      </c>
      <c r="F3775" t="s">
        <v>228</v>
      </c>
      <c r="G3775">
        <v>68</v>
      </c>
      <c r="H3775">
        <v>71</v>
      </c>
      <c r="I3775">
        <v>66</v>
      </c>
      <c r="J3775" t="s">
        <v>377</v>
      </c>
      <c r="K3775" t="s">
        <v>216</v>
      </c>
      <c r="L3775" t="s">
        <v>393</v>
      </c>
      <c r="M3775" t="s">
        <v>444</v>
      </c>
      <c r="N3775" t="s">
        <v>494</v>
      </c>
      <c r="O3775" t="s">
        <v>444</v>
      </c>
      <c r="P3775" t="s">
        <v>127</v>
      </c>
      <c r="Q3775">
        <v>249</v>
      </c>
      <c r="R3775" t="s">
        <v>168</v>
      </c>
      <c r="S3775" t="s">
        <v>747</v>
      </c>
      <c r="T3775" t="s">
        <v>26</v>
      </c>
    </row>
    <row r="3776" spans="1:20" x14ac:dyDescent="0.3">
      <c r="A3776" t="s">
        <v>20</v>
      </c>
      <c r="B3776" s="1">
        <v>43667</v>
      </c>
      <c r="C3776">
        <v>15</v>
      </c>
      <c r="D3776" t="s">
        <v>205</v>
      </c>
      <c r="E3776" t="s">
        <v>205</v>
      </c>
      <c r="F3776" t="s">
        <v>281</v>
      </c>
      <c r="G3776">
        <v>65</v>
      </c>
      <c r="H3776">
        <v>68</v>
      </c>
      <c r="I3776">
        <v>63</v>
      </c>
      <c r="J3776" t="s">
        <v>163</v>
      </c>
      <c r="K3776" t="s">
        <v>345</v>
      </c>
      <c r="L3776" t="s">
        <v>368</v>
      </c>
      <c r="M3776" t="s">
        <v>433</v>
      </c>
      <c r="N3776" t="s">
        <v>431</v>
      </c>
      <c r="O3776" t="s">
        <v>433</v>
      </c>
      <c r="P3776" t="s">
        <v>68</v>
      </c>
      <c r="Q3776">
        <v>235</v>
      </c>
      <c r="R3776" t="s">
        <v>143</v>
      </c>
      <c r="S3776" t="s">
        <v>2214</v>
      </c>
      <c r="T3776" t="s">
        <v>26</v>
      </c>
    </row>
    <row r="3777" spans="1:20" x14ac:dyDescent="0.3">
      <c r="A3777" t="s">
        <v>20</v>
      </c>
      <c r="B3777" s="1">
        <v>43667</v>
      </c>
      <c r="C3777">
        <v>20</v>
      </c>
      <c r="D3777" t="s">
        <v>205</v>
      </c>
      <c r="E3777" t="s">
        <v>264</v>
      </c>
      <c r="F3777" t="s">
        <v>250</v>
      </c>
      <c r="G3777">
        <v>63</v>
      </c>
      <c r="H3777">
        <v>64</v>
      </c>
      <c r="I3777">
        <v>60</v>
      </c>
      <c r="J3777" t="s">
        <v>396</v>
      </c>
      <c r="K3777" t="s">
        <v>163</v>
      </c>
      <c r="L3777" t="s">
        <v>292</v>
      </c>
      <c r="M3777" t="s">
        <v>227</v>
      </c>
      <c r="N3777" t="s">
        <v>137</v>
      </c>
      <c r="O3777" t="s">
        <v>227</v>
      </c>
      <c r="P3777" t="s">
        <v>24</v>
      </c>
      <c r="Q3777">
        <v>221</v>
      </c>
      <c r="R3777" t="s">
        <v>217</v>
      </c>
      <c r="S3777" t="s">
        <v>586</v>
      </c>
      <c r="T3777" t="s">
        <v>26</v>
      </c>
    </row>
    <row r="3778" spans="1:20" x14ac:dyDescent="0.3">
      <c r="A3778" t="s">
        <v>20</v>
      </c>
      <c r="B3778" s="1">
        <v>43667</v>
      </c>
      <c r="C3778">
        <v>16</v>
      </c>
      <c r="D3778" t="s">
        <v>208</v>
      </c>
      <c r="E3778" t="s">
        <v>335</v>
      </c>
      <c r="F3778" t="s">
        <v>27</v>
      </c>
      <c r="G3778">
        <v>61</v>
      </c>
      <c r="H3778">
        <v>67</v>
      </c>
      <c r="I3778">
        <v>61</v>
      </c>
      <c r="J3778" t="s">
        <v>37</v>
      </c>
      <c r="K3778" t="s">
        <v>81</v>
      </c>
      <c r="L3778" t="s">
        <v>37</v>
      </c>
      <c r="M3778" t="s">
        <v>308</v>
      </c>
      <c r="N3778" t="s">
        <v>433</v>
      </c>
      <c r="O3778" t="s">
        <v>308</v>
      </c>
      <c r="P3778" t="s">
        <v>24</v>
      </c>
      <c r="Q3778">
        <v>229</v>
      </c>
      <c r="R3778" t="s">
        <v>248</v>
      </c>
      <c r="S3778" t="s">
        <v>2215</v>
      </c>
      <c r="T3778" t="s">
        <v>26</v>
      </c>
    </row>
    <row r="3779" spans="1:20" x14ac:dyDescent="0.3">
      <c r="A3779" t="s">
        <v>20</v>
      </c>
      <c r="B3779" s="1">
        <v>43667</v>
      </c>
      <c r="C3779">
        <v>18</v>
      </c>
      <c r="D3779" t="s">
        <v>342</v>
      </c>
      <c r="E3779" t="s">
        <v>317</v>
      </c>
      <c r="F3779" t="s">
        <v>27</v>
      </c>
      <c r="G3779">
        <v>63</v>
      </c>
      <c r="H3779">
        <v>65</v>
      </c>
      <c r="I3779">
        <v>60</v>
      </c>
      <c r="J3779" t="s">
        <v>44</v>
      </c>
      <c r="K3779" t="s">
        <v>28</v>
      </c>
      <c r="L3779" t="s">
        <v>37</v>
      </c>
      <c r="M3779" t="s">
        <v>142</v>
      </c>
      <c r="N3779" t="s">
        <v>193</v>
      </c>
      <c r="O3779" t="s">
        <v>142</v>
      </c>
      <c r="P3779" t="s">
        <v>92</v>
      </c>
      <c r="Q3779">
        <v>206</v>
      </c>
      <c r="R3779" t="s">
        <v>212</v>
      </c>
      <c r="S3779" t="s">
        <v>1162</v>
      </c>
      <c r="T3779" t="s">
        <v>26</v>
      </c>
    </row>
    <row r="3780" spans="1:20" x14ac:dyDescent="0.3">
      <c r="A3780" t="s">
        <v>20</v>
      </c>
      <c r="B3780" s="1">
        <v>43667</v>
      </c>
      <c r="C3780">
        <v>17</v>
      </c>
      <c r="D3780" t="s">
        <v>342</v>
      </c>
      <c r="E3780" t="s">
        <v>258</v>
      </c>
      <c r="F3780" t="s">
        <v>243</v>
      </c>
      <c r="G3780">
        <v>61</v>
      </c>
      <c r="H3780">
        <v>65</v>
      </c>
      <c r="I3780">
        <v>60</v>
      </c>
      <c r="J3780" t="s">
        <v>373</v>
      </c>
      <c r="K3780" t="s">
        <v>99</v>
      </c>
      <c r="L3780" t="s">
        <v>292</v>
      </c>
      <c r="M3780" t="s">
        <v>244</v>
      </c>
      <c r="N3780" t="s">
        <v>308</v>
      </c>
      <c r="O3780" t="s">
        <v>244</v>
      </c>
      <c r="P3780" t="s">
        <v>24</v>
      </c>
      <c r="Q3780">
        <v>224</v>
      </c>
      <c r="R3780" t="s">
        <v>262</v>
      </c>
      <c r="S3780" t="s">
        <v>2216</v>
      </c>
      <c r="T3780" t="s">
        <v>26</v>
      </c>
    </row>
    <row r="3781" spans="1:20" x14ac:dyDescent="0.3">
      <c r="A3781" t="s">
        <v>20</v>
      </c>
      <c r="B3781" s="1">
        <v>43667</v>
      </c>
      <c r="C3781">
        <v>19</v>
      </c>
      <c r="D3781" t="s">
        <v>342</v>
      </c>
      <c r="E3781" t="s">
        <v>220</v>
      </c>
      <c r="F3781" t="s">
        <v>48</v>
      </c>
      <c r="G3781">
        <v>62</v>
      </c>
      <c r="H3781">
        <v>64</v>
      </c>
      <c r="I3781">
        <v>59</v>
      </c>
      <c r="J3781" t="s">
        <v>216</v>
      </c>
      <c r="K3781" t="s">
        <v>49</v>
      </c>
      <c r="L3781" t="s">
        <v>388</v>
      </c>
      <c r="M3781" t="s">
        <v>137</v>
      </c>
      <c r="N3781" t="s">
        <v>142</v>
      </c>
      <c r="O3781" t="s">
        <v>137</v>
      </c>
      <c r="P3781" t="s">
        <v>92</v>
      </c>
      <c r="Q3781">
        <v>204</v>
      </c>
      <c r="R3781" t="s">
        <v>102</v>
      </c>
      <c r="S3781" t="s">
        <v>2217</v>
      </c>
      <c r="T3781" t="s">
        <v>26</v>
      </c>
    </row>
    <row r="3782" spans="1:20" x14ac:dyDescent="0.3">
      <c r="A3782" t="s">
        <v>20</v>
      </c>
      <c r="B3782" s="1">
        <v>43667</v>
      </c>
      <c r="C3782">
        <v>21</v>
      </c>
      <c r="D3782" t="s">
        <v>204</v>
      </c>
      <c r="E3782" t="s">
        <v>205</v>
      </c>
      <c r="F3782" t="s">
        <v>204</v>
      </c>
      <c r="G3782">
        <v>69</v>
      </c>
      <c r="H3782">
        <v>69</v>
      </c>
      <c r="I3782">
        <v>63</v>
      </c>
      <c r="J3782" t="s">
        <v>361</v>
      </c>
      <c r="K3782" t="s">
        <v>36</v>
      </c>
      <c r="L3782" t="s">
        <v>396</v>
      </c>
      <c r="M3782" t="s">
        <v>150</v>
      </c>
      <c r="N3782" t="s">
        <v>150</v>
      </c>
      <c r="O3782" t="s">
        <v>231</v>
      </c>
      <c r="P3782" t="s">
        <v>173</v>
      </c>
      <c r="Q3782">
        <v>206</v>
      </c>
      <c r="R3782" t="s">
        <v>403</v>
      </c>
      <c r="S3782" t="s">
        <v>2218</v>
      </c>
      <c r="T3782" t="s">
        <v>26</v>
      </c>
    </row>
    <row r="3783" spans="1:20" x14ac:dyDescent="0.3">
      <c r="A3783" t="s">
        <v>20</v>
      </c>
      <c r="B3783" s="1">
        <v>43667</v>
      </c>
      <c r="C3783">
        <v>11</v>
      </c>
      <c r="D3783" t="s">
        <v>71</v>
      </c>
      <c r="E3783" t="s">
        <v>135</v>
      </c>
      <c r="F3783" t="s">
        <v>118</v>
      </c>
      <c r="G3783">
        <v>80</v>
      </c>
      <c r="H3783">
        <v>82</v>
      </c>
      <c r="I3783">
        <v>79</v>
      </c>
      <c r="J3783" t="s">
        <v>292</v>
      </c>
      <c r="K3783" t="s">
        <v>224</v>
      </c>
      <c r="L3783" t="s">
        <v>368</v>
      </c>
      <c r="M3783" t="s">
        <v>386</v>
      </c>
      <c r="N3783" t="s">
        <v>386</v>
      </c>
      <c r="O3783" t="s">
        <v>308</v>
      </c>
      <c r="P3783" t="s">
        <v>176</v>
      </c>
      <c r="Q3783">
        <v>231</v>
      </c>
      <c r="R3783" t="s">
        <v>584</v>
      </c>
      <c r="S3783" t="s">
        <v>2219</v>
      </c>
      <c r="T3783" t="s">
        <v>270</v>
      </c>
    </row>
    <row r="3784" spans="1:20" x14ac:dyDescent="0.3">
      <c r="A3784" t="s">
        <v>20</v>
      </c>
      <c r="B3784" s="1">
        <v>43667</v>
      </c>
      <c r="C3784">
        <v>22</v>
      </c>
      <c r="D3784" t="s">
        <v>281</v>
      </c>
      <c r="E3784" t="s">
        <v>204</v>
      </c>
      <c r="F3784" t="s">
        <v>206</v>
      </c>
      <c r="G3784">
        <v>72</v>
      </c>
      <c r="H3784">
        <v>72</v>
      </c>
      <c r="I3784">
        <v>68</v>
      </c>
      <c r="J3784" t="s">
        <v>345</v>
      </c>
      <c r="K3784" t="s">
        <v>36</v>
      </c>
      <c r="L3784" t="s">
        <v>361</v>
      </c>
      <c r="M3784" t="s">
        <v>82</v>
      </c>
      <c r="N3784" t="s">
        <v>82</v>
      </c>
      <c r="O3784" t="s">
        <v>254</v>
      </c>
      <c r="P3784" t="s">
        <v>60</v>
      </c>
      <c r="Q3784">
        <v>249</v>
      </c>
      <c r="R3784" t="s">
        <v>305</v>
      </c>
      <c r="S3784" t="s">
        <v>2220</v>
      </c>
      <c r="T3784" t="s">
        <v>26</v>
      </c>
    </row>
    <row r="3785" spans="1:20" x14ac:dyDescent="0.3">
      <c r="A3785" t="s">
        <v>20</v>
      </c>
      <c r="B3785" s="1">
        <v>43667</v>
      </c>
      <c r="C3785">
        <v>1</v>
      </c>
      <c r="D3785" t="s">
        <v>195</v>
      </c>
      <c r="E3785" t="s">
        <v>196</v>
      </c>
      <c r="F3785" t="s">
        <v>285</v>
      </c>
      <c r="G3785">
        <v>74</v>
      </c>
      <c r="H3785">
        <v>75</v>
      </c>
      <c r="I3785">
        <v>72</v>
      </c>
      <c r="J3785" t="s">
        <v>163</v>
      </c>
      <c r="K3785" t="s">
        <v>36</v>
      </c>
      <c r="L3785" t="s">
        <v>361</v>
      </c>
      <c r="M3785" t="s">
        <v>330</v>
      </c>
      <c r="N3785" t="s">
        <v>330</v>
      </c>
      <c r="O3785" t="s">
        <v>244</v>
      </c>
      <c r="P3785" t="s">
        <v>222</v>
      </c>
      <c r="Q3785">
        <v>201</v>
      </c>
      <c r="R3785" t="s">
        <v>55</v>
      </c>
      <c r="S3785" t="e" vm="100">
        <f>_FV(-3,"03")</f>
        <v>#VALUE!</v>
      </c>
      <c r="T3785" t="s">
        <v>26</v>
      </c>
    </row>
    <row r="3786" spans="1:20" x14ac:dyDescent="0.3">
      <c r="A3786" t="s">
        <v>20</v>
      </c>
      <c r="B3786" s="1">
        <v>43667</v>
      </c>
      <c r="C3786">
        <v>2</v>
      </c>
      <c r="D3786" t="s">
        <v>118</v>
      </c>
      <c r="E3786" t="s">
        <v>195</v>
      </c>
      <c r="F3786" t="s">
        <v>118</v>
      </c>
      <c r="G3786">
        <v>80</v>
      </c>
      <c r="H3786">
        <v>81</v>
      </c>
      <c r="I3786">
        <v>74</v>
      </c>
      <c r="J3786" t="s">
        <v>383</v>
      </c>
      <c r="K3786" t="s">
        <v>345</v>
      </c>
      <c r="L3786" t="s">
        <v>577</v>
      </c>
      <c r="M3786" t="s">
        <v>357</v>
      </c>
      <c r="N3786" t="s">
        <v>357</v>
      </c>
      <c r="O3786" t="s">
        <v>330</v>
      </c>
      <c r="P3786" t="s">
        <v>116</v>
      </c>
      <c r="Q3786">
        <v>228</v>
      </c>
      <c r="R3786" t="s">
        <v>2221</v>
      </c>
      <c r="S3786" t="e" vm="68">
        <f>_FV(-1,"99")</f>
        <v>#VALUE!</v>
      </c>
      <c r="T3786" t="s">
        <v>26</v>
      </c>
    </row>
    <row r="3787" spans="1:20" x14ac:dyDescent="0.3">
      <c r="A3787" t="s">
        <v>20</v>
      </c>
      <c r="B3787" s="1">
        <v>43667</v>
      </c>
      <c r="C3787">
        <v>6</v>
      </c>
      <c r="D3787" t="s">
        <v>88</v>
      </c>
      <c r="E3787" t="s">
        <v>72</v>
      </c>
      <c r="F3787" t="s">
        <v>62</v>
      </c>
      <c r="G3787">
        <v>88</v>
      </c>
      <c r="H3787">
        <v>88</v>
      </c>
      <c r="I3787">
        <v>80</v>
      </c>
      <c r="J3787" t="s">
        <v>345</v>
      </c>
      <c r="K3787" t="s">
        <v>345</v>
      </c>
      <c r="L3787" t="s">
        <v>373</v>
      </c>
      <c r="M3787" t="s">
        <v>245</v>
      </c>
      <c r="N3787" t="s">
        <v>306</v>
      </c>
      <c r="O3787" t="s">
        <v>245</v>
      </c>
      <c r="P3787" t="s">
        <v>173</v>
      </c>
      <c r="Q3787">
        <v>261</v>
      </c>
      <c r="R3787" t="s">
        <v>145</v>
      </c>
      <c r="S3787" t="e" vm="93">
        <f>_FV(-2,"64")</f>
        <v>#VALUE!</v>
      </c>
      <c r="T3787" t="s">
        <v>70</v>
      </c>
    </row>
    <row r="3788" spans="1:20" x14ac:dyDescent="0.3">
      <c r="A3788" t="s">
        <v>20</v>
      </c>
      <c r="B3788" s="1">
        <v>43668</v>
      </c>
      <c r="C3788">
        <v>15</v>
      </c>
      <c r="D3788" t="s">
        <v>342</v>
      </c>
      <c r="E3788" t="s">
        <v>342</v>
      </c>
      <c r="F3788" t="s">
        <v>57</v>
      </c>
      <c r="G3788">
        <v>64</v>
      </c>
      <c r="H3788">
        <v>67</v>
      </c>
      <c r="I3788">
        <v>61</v>
      </c>
      <c r="J3788" t="s">
        <v>345</v>
      </c>
      <c r="K3788" t="s">
        <v>49</v>
      </c>
      <c r="L3788" t="s">
        <v>383</v>
      </c>
      <c r="M3788" t="s">
        <v>329</v>
      </c>
      <c r="N3788" t="s">
        <v>357</v>
      </c>
      <c r="O3788" t="s">
        <v>329</v>
      </c>
      <c r="P3788" t="s">
        <v>60</v>
      </c>
      <c r="Q3788">
        <v>231</v>
      </c>
      <c r="R3788" t="s">
        <v>403</v>
      </c>
      <c r="S3788" t="s">
        <v>2222</v>
      </c>
      <c r="T3788" t="s">
        <v>26</v>
      </c>
    </row>
    <row r="3789" spans="1:20" x14ac:dyDescent="0.3">
      <c r="A3789" t="s">
        <v>20</v>
      </c>
      <c r="B3789" s="1">
        <v>43668</v>
      </c>
      <c r="C3789">
        <v>5</v>
      </c>
      <c r="D3789" t="s">
        <v>333</v>
      </c>
      <c r="E3789" t="s">
        <v>265</v>
      </c>
      <c r="F3789" t="s">
        <v>333</v>
      </c>
      <c r="G3789">
        <v>81</v>
      </c>
      <c r="H3789">
        <v>81</v>
      </c>
      <c r="I3789">
        <v>74</v>
      </c>
      <c r="J3789" t="s">
        <v>36</v>
      </c>
      <c r="K3789" t="s">
        <v>36</v>
      </c>
      <c r="L3789" t="s">
        <v>377</v>
      </c>
      <c r="M3789" t="s">
        <v>276</v>
      </c>
      <c r="N3789" t="s">
        <v>282</v>
      </c>
      <c r="O3789" t="s">
        <v>276</v>
      </c>
      <c r="P3789" t="s">
        <v>128</v>
      </c>
      <c r="Q3789">
        <v>259</v>
      </c>
      <c r="R3789" t="s">
        <v>168</v>
      </c>
      <c r="S3789" t="e" vm="27">
        <f>_FV(-3,"53")</f>
        <v>#VALUE!</v>
      </c>
      <c r="T3789" t="s">
        <v>26</v>
      </c>
    </row>
    <row r="3790" spans="1:20" x14ac:dyDescent="0.3">
      <c r="A3790" t="s">
        <v>20</v>
      </c>
      <c r="B3790" s="1">
        <v>43668</v>
      </c>
      <c r="C3790">
        <v>17</v>
      </c>
      <c r="D3790" t="s">
        <v>392</v>
      </c>
      <c r="E3790" t="s">
        <v>251</v>
      </c>
      <c r="F3790" t="s">
        <v>342</v>
      </c>
      <c r="G3790">
        <v>51</v>
      </c>
      <c r="H3790">
        <v>62</v>
      </c>
      <c r="I3790">
        <v>49</v>
      </c>
      <c r="J3790" t="s">
        <v>560</v>
      </c>
      <c r="K3790" t="s">
        <v>224</v>
      </c>
      <c r="L3790" t="s">
        <v>2223</v>
      </c>
      <c r="M3790" t="s">
        <v>188</v>
      </c>
      <c r="N3790" t="s">
        <v>245</v>
      </c>
      <c r="O3790" t="s">
        <v>188</v>
      </c>
      <c r="P3790" t="s">
        <v>116</v>
      </c>
      <c r="Q3790">
        <v>204</v>
      </c>
      <c r="R3790" t="s">
        <v>294</v>
      </c>
      <c r="S3790" t="s">
        <v>2224</v>
      </c>
      <c r="T3790" t="s">
        <v>26</v>
      </c>
    </row>
    <row r="3791" spans="1:20" x14ac:dyDescent="0.3">
      <c r="A3791" t="s">
        <v>20</v>
      </c>
      <c r="B3791" s="1">
        <v>43668</v>
      </c>
      <c r="C3791">
        <v>23</v>
      </c>
      <c r="D3791" t="s">
        <v>202</v>
      </c>
      <c r="E3791" t="s">
        <v>250</v>
      </c>
      <c r="F3791" t="s">
        <v>202</v>
      </c>
      <c r="G3791">
        <v>72</v>
      </c>
      <c r="H3791">
        <v>72</v>
      </c>
      <c r="I3791">
        <v>62</v>
      </c>
      <c r="J3791" t="s">
        <v>216</v>
      </c>
      <c r="K3791" t="s">
        <v>35</v>
      </c>
      <c r="L3791" t="s">
        <v>383</v>
      </c>
      <c r="M3791" t="s">
        <v>29</v>
      </c>
      <c r="N3791" t="s">
        <v>29</v>
      </c>
      <c r="O3791" t="s">
        <v>137</v>
      </c>
      <c r="P3791" t="s">
        <v>133</v>
      </c>
      <c r="Q3791">
        <v>161</v>
      </c>
      <c r="R3791" t="s">
        <v>125</v>
      </c>
      <c r="S3791" t="e" vm="45">
        <f>_FV(-3,"60")</f>
        <v>#VALUE!</v>
      </c>
      <c r="T3791" t="s">
        <v>26</v>
      </c>
    </row>
    <row r="3792" spans="1:20" x14ac:dyDescent="0.3">
      <c r="A3792" t="s">
        <v>20</v>
      </c>
      <c r="B3792" s="1">
        <v>43668</v>
      </c>
      <c r="C3792">
        <v>16</v>
      </c>
      <c r="D3792" t="s">
        <v>335</v>
      </c>
      <c r="E3792" t="s">
        <v>47</v>
      </c>
      <c r="F3792" t="s">
        <v>205</v>
      </c>
      <c r="G3792">
        <v>62</v>
      </c>
      <c r="H3792">
        <v>66</v>
      </c>
      <c r="I3792">
        <v>59</v>
      </c>
      <c r="J3792" t="s">
        <v>35</v>
      </c>
      <c r="K3792" t="s">
        <v>64</v>
      </c>
      <c r="L3792" t="s">
        <v>388</v>
      </c>
      <c r="M3792" t="s">
        <v>245</v>
      </c>
      <c r="N3792" t="s">
        <v>329</v>
      </c>
      <c r="O3792" t="s">
        <v>245</v>
      </c>
      <c r="P3792" t="s">
        <v>116</v>
      </c>
      <c r="Q3792">
        <v>194</v>
      </c>
      <c r="R3792" t="s">
        <v>102</v>
      </c>
      <c r="S3792" t="s">
        <v>2225</v>
      </c>
      <c r="T3792" t="s">
        <v>26</v>
      </c>
    </row>
    <row r="3793" spans="1:20" x14ac:dyDescent="0.3">
      <c r="A3793" t="s">
        <v>20</v>
      </c>
      <c r="B3793" s="1">
        <v>43668</v>
      </c>
      <c r="C3793">
        <v>7</v>
      </c>
      <c r="D3793" t="s">
        <v>121</v>
      </c>
      <c r="E3793" t="s">
        <v>114</v>
      </c>
      <c r="F3793" t="s">
        <v>121</v>
      </c>
      <c r="G3793">
        <v>85</v>
      </c>
      <c r="H3793">
        <v>85</v>
      </c>
      <c r="I3793">
        <v>81</v>
      </c>
      <c r="J3793" t="s">
        <v>44</v>
      </c>
      <c r="K3793" t="s">
        <v>361</v>
      </c>
      <c r="L3793" t="s">
        <v>35</v>
      </c>
      <c r="M3793" t="s">
        <v>23</v>
      </c>
      <c r="N3793" t="s">
        <v>311</v>
      </c>
      <c r="O3793" t="s">
        <v>23</v>
      </c>
      <c r="P3793" t="s">
        <v>268</v>
      </c>
      <c r="Q3793">
        <v>271</v>
      </c>
      <c r="R3793" t="s">
        <v>145</v>
      </c>
      <c r="S3793" t="e" vm="80">
        <f>_FV(-3,"59")</f>
        <v>#VALUE!</v>
      </c>
      <c r="T3793" t="s">
        <v>26</v>
      </c>
    </row>
    <row r="3794" spans="1:20" x14ac:dyDescent="0.3">
      <c r="A3794" t="s">
        <v>20</v>
      </c>
      <c r="B3794" s="1">
        <v>43668</v>
      </c>
      <c r="C3794">
        <v>18</v>
      </c>
      <c r="D3794" t="s">
        <v>251</v>
      </c>
      <c r="E3794" t="s">
        <v>297</v>
      </c>
      <c r="F3794" t="s">
        <v>220</v>
      </c>
      <c r="G3794">
        <v>52</v>
      </c>
      <c r="H3794">
        <v>55</v>
      </c>
      <c r="I3794">
        <v>50</v>
      </c>
      <c r="J3794" t="s">
        <v>579</v>
      </c>
      <c r="K3794" t="s">
        <v>383</v>
      </c>
      <c r="L3794" t="s">
        <v>561</v>
      </c>
      <c r="M3794" t="s">
        <v>96</v>
      </c>
      <c r="N3794" t="s">
        <v>188</v>
      </c>
      <c r="O3794" t="s">
        <v>96</v>
      </c>
      <c r="P3794" t="s">
        <v>173</v>
      </c>
      <c r="Q3794">
        <v>203</v>
      </c>
      <c r="R3794" t="s">
        <v>294</v>
      </c>
      <c r="S3794" t="s">
        <v>1747</v>
      </c>
      <c r="T3794" t="s">
        <v>26</v>
      </c>
    </row>
    <row r="3795" spans="1:20" x14ac:dyDescent="0.3">
      <c r="A3795" t="s">
        <v>20</v>
      </c>
      <c r="B3795" s="1">
        <v>43668</v>
      </c>
      <c r="C3795">
        <v>2</v>
      </c>
      <c r="D3795" t="s">
        <v>279</v>
      </c>
      <c r="E3795" t="s">
        <v>202</v>
      </c>
      <c r="F3795" t="s">
        <v>239</v>
      </c>
      <c r="G3795">
        <v>75</v>
      </c>
      <c r="H3795">
        <v>75</v>
      </c>
      <c r="I3795">
        <v>70</v>
      </c>
      <c r="J3795" t="s">
        <v>44</v>
      </c>
      <c r="K3795" t="s">
        <v>44</v>
      </c>
      <c r="L3795" t="s">
        <v>37</v>
      </c>
      <c r="M3795" t="s">
        <v>363</v>
      </c>
      <c r="N3795" t="s">
        <v>407</v>
      </c>
      <c r="O3795" t="s">
        <v>282</v>
      </c>
      <c r="P3795" t="s">
        <v>134</v>
      </c>
      <c r="Q3795">
        <v>234</v>
      </c>
      <c r="R3795" t="s">
        <v>287</v>
      </c>
      <c r="S3795" t="e" vm="45">
        <f>_FV(-3,"60")</f>
        <v>#VALUE!</v>
      </c>
      <c r="T3795" t="s">
        <v>26</v>
      </c>
    </row>
    <row r="3796" spans="1:20" x14ac:dyDescent="0.3">
      <c r="A3796" t="s">
        <v>20</v>
      </c>
      <c r="B3796" s="1">
        <v>43668</v>
      </c>
      <c r="C3796">
        <v>20</v>
      </c>
      <c r="D3796" t="s">
        <v>258</v>
      </c>
      <c r="E3796" t="s">
        <v>370</v>
      </c>
      <c r="F3796" t="s">
        <v>258</v>
      </c>
      <c r="G3796">
        <v>53</v>
      </c>
      <c r="H3796">
        <v>54</v>
      </c>
      <c r="I3796">
        <v>51</v>
      </c>
      <c r="J3796" t="s">
        <v>575</v>
      </c>
      <c r="K3796" t="s">
        <v>389</v>
      </c>
      <c r="L3796" t="s">
        <v>659</v>
      </c>
      <c r="M3796" t="s">
        <v>180</v>
      </c>
      <c r="N3796" t="s">
        <v>227</v>
      </c>
      <c r="O3796" t="s">
        <v>45</v>
      </c>
      <c r="P3796" t="s">
        <v>24</v>
      </c>
      <c r="Q3796">
        <v>210</v>
      </c>
      <c r="R3796" t="s">
        <v>354</v>
      </c>
      <c r="S3796" t="s">
        <v>891</v>
      </c>
      <c r="T3796" t="s">
        <v>26</v>
      </c>
    </row>
    <row r="3797" spans="1:20" x14ac:dyDescent="0.3">
      <c r="A3797" t="s">
        <v>20</v>
      </c>
      <c r="B3797" s="1">
        <v>43668</v>
      </c>
      <c r="C3797">
        <v>3</v>
      </c>
      <c r="D3797" t="s">
        <v>265</v>
      </c>
      <c r="E3797" t="s">
        <v>279</v>
      </c>
      <c r="F3797" t="s">
        <v>310</v>
      </c>
      <c r="G3797">
        <v>75</v>
      </c>
      <c r="H3797">
        <v>75</v>
      </c>
      <c r="I3797">
        <v>74</v>
      </c>
      <c r="J3797" t="s">
        <v>216</v>
      </c>
      <c r="K3797" t="s">
        <v>44</v>
      </c>
      <c r="L3797" t="s">
        <v>396</v>
      </c>
      <c r="M3797" t="s">
        <v>363</v>
      </c>
      <c r="N3797" t="s">
        <v>407</v>
      </c>
      <c r="O3797" t="s">
        <v>363</v>
      </c>
      <c r="P3797" t="s">
        <v>183</v>
      </c>
      <c r="Q3797">
        <v>236</v>
      </c>
      <c r="R3797" t="s">
        <v>143</v>
      </c>
      <c r="S3797" t="e" vm="45">
        <f>_FV(-3,"60")</f>
        <v>#VALUE!</v>
      </c>
      <c r="T3797" t="s">
        <v>26</v>
      </c>
    </row>
    <row r="3798" spans="1:20" x14ac:dyDescent="0.3">
      <c r="A3798" t="s">
        <v>20</v>
      </c>
      <c r="B3798" s="1">
        <v>43668</v>
      </c>
      <c r="C3798">
        <v>19</v>
      </c>
      <c r="D3798" t="s">
        <v>291</v>
      </c>
      <c r="E3798" t="s">
        <v>43</v>
      </c>
      <c r="F3798" t="s">
        <v>392</v>
      </c>
      <c r="G3798">
        <v>52</v>
      </c>
      <c r="H3798">
        <v>54</v>
      </c>
      <c r="I3798">
        <v>50</v>
      </c>
      <c r="J3798" t="s">
        <v>572</v>
      </c>
      <c r="K3798" t="s">
        <v>397</v>
      </c>
      <c r="L3798" t="s">
        <v>560</v>
      </c>
      <c r="M3798" t="s">
        <v>227</v>
      </c>
      <c r="N3798" t="s">
        <v>96</v>
      </c>
      <c r="O3798" t="s">
        <v>231</v>
      </c>
      <c r="P3798" t="s">
        <v>128</v>
      </c>
      <c r="Q3798">
        <v>193</v>
      </c>
      <c r="R3798" t="s">
        <v>230</v>
      </c>
      <c r="S3798" t="s">
        <v>2226</v>
      </c>
      <c r="T3798" t="s">
        <v>26</v>
      </c>
    </row>
    <row r="3799" spans="1:20" x14ac:dyDescent="0.3">
      <c r="A3799" t="s">
        <v>20</v>
      </c>
      <c r="B3799" s="1">
        <v>43668</v>
      </c>
      <c r="C3799">
        <v>4</v>
      </c>
      <c r="D3799" t="s">
        <v>310</v>
      </c>
      <c r="E3799" t="s">
        <v>265</v>
      </c>
      <c r="F3799" t="s">
        <v>236</v>
      </c>
      <c r="G3799">
        <v>75</v>
      </c>
      <c r="H3799">
        <v>76</v>
      </c>
      <c r="I3799">
        <v>74</v>
      </c>
      <c r="J3799" t="s">
        <v>216</v>
      </c>
      <c r="K3799" t="s">
        <v>35</v>
      </c>
      <c r="L3799" t="s">
        <v>396</v>
      </c>
      <c r="M3799" t="s">
        <v>282</v>
      </c>
      <c r="N3799" t="s">
        <v>363</v>
      </c>
      <c r="O3799" t="s">
        <v>282</v>
      </c>
      <c r="P3799" t="s">
        <v>128</v>
      </c>
      <c r="Q3799">
        <v>239</v>
      </c>
      <c r="R3799" t="s">
        <v>354</v>
      </c>
      <c r="S3799" t="e" vm="45">
        <f>_FV(-3,"60")</f>
        <v>#VALUE!</v>
      </c>
      <c r="T3799" t="s">
        <v>26</v>
      </c>
    </row>
    <row r="3800" spans="1:20" x14ac:dyDescent="0.3">
      <c r="A3800" t="s">
        <v>20</v>
      </c>
      <c r="B3800" s="1">
        <v>43668</v>
      </c>
      <c r="C3800">
        <v>21</v>
      </c>
      <c r="D3800" t="s">
        <v>48</v>
      </c>
      <c r="E3800" t="s">
        <v>317</v>
      </c>
      <c r="F3800" t="s">
        <v>48</v>
      </c>
      <c r="G3800">
        <v>56</v>
      </c>
      <c r="H3800">
        <v>57</v>
      </c>
      <c r="I3800">
        <v>52</v>
      </c>
      <c r="J3800" t="s">
        <v>572</v>
      </c>
      <c r="K3800" t="s">
        <v>397</v>
      </c>
      <c r="L3800" t="s">
        <v>575</v>
      </c>
      <c r="M3800" t="s">
        <v>227</v>
      </c>
      <c r="N3800" t="s">
        <v>227</v>
      </c>
      <c r="O3800" t="s">
        <v>45</v>
      </c>
      <c r="P3800" t="s">
        <v>24</v>
      </c>
      <c r="Q3800">
        <v>215</v>
      </c>
      <c r="R3800" t="s">
        <v>143</v>
      </c>
      <c r="S3800" t="s">
        <v>2227</v>
      </c>
      <c r="T3800" t="s">
        <v>26</v>
      </c>
    </row>
    <row r="3801" spans="1:20" x14ac:dyDescent="0.3">
      <c r="A3801" t="s">
        <v>20</v>
      </c>
      <c r="B3801" s="1">
        <v>43668</v>
      </c>
      <c r="C3801">
        <v>9</v>
      </c>
      <c r="D3801" t="s">
        <v>118</v>
      </c>
      <c r="E3801" t="s">
        <v>148</v>
      </c>
      <c r="F3801" t="s">
        <v>95</v>
      </c>
      <c r="G3801">
        <v>87</v>
      </c>
      <c r="H3801">
        <v>88</v>
      </c>
      <c r="I3801">
        <v>87</v>
      </c>
      <c r="J3801" t="s">
        <v>345</v>
      </c>
      <c r="K3801" t="s">
        <v>36</v>
      </c>
      <c r="L3801" t="s">
        <v>163</v>
      </c>
      <c r="M3801" t="s">
        <v>311</v>
      </c>
      <c r="N3801" t="s">
        <v>311</v>
      </c>
      <c r="O3801" t="s">
        <v>23</v>
      </c>
      <c r="P3801" t="s">
        <v>115</v>
      </c>
      <c r="Q3801">
        <v>257</v>
      </c>
      <c r="R3801" t="s">
        <v>112</v>
      </c>
      <c r="S3801" t="e" vm="45">
        <f>_FV(-3,"60")</f>
        <v>#VALUE!</v>
      </c>
      <c r="T3801" t="s">
        <v>26</v>
      </c>
    </row>
    <row r="3802" spans="1:20" x14ac:dyDescent="0.3">
      <c r="A3802" t="s">
        <v>20</v>
      </c>
      <c r="B3802" s="1">
        <v>43668</v>
      </c>
      <c r="C3802">
        <v>12</v>
      </c>
      <c r="D3802" t="s">
        <v>196</v>
      </c>
      <c r="E3802" t="s">
        <v>185</v>
      </c>
      <c r="F3802" t="s">
        <v>233</v>
      </c>
      <c r="G3802">
        <v>72</v>
      </c>
      <c r="H3802">
        <v>79</v>
      </c>
      <c r="I3802">
        <v>72</v>
      </c>
      <c r="J3802" t="s">
        <v>163</v>
      </c>
      <c r="K3802" t="s">
        <v>28</v>
      </c>
      <c r="L3802" t="s">
        <v>35</v>
      </c>
      <c r="M3802" t="s">
        <v>357</v>
      </c>
      <c r="N3802" t="s">
        <v>357</v>
      </c>
      <c r="O3802" t="s">
        <v>353</v>
      </c>
      <c r="P3802" t="s">
        <v>86</v>
      </c>
      <c r="Q3802">
        <v>241</v>
      </c>
      <c r="R3802" t="s">
        <v>280</v>
      </c>
      <c r="S3802" t="s">
        <v>2228</v>
      </c>
      <c r="T3802" t="s">
        <v>26</v>
      </c>
    </row>
    <row r="3803" spans="1:20" x14ac:dyDescent="0.3">
      <c r="A3803" t="s">
        <v>20</v>
      </c>
      <c r="B3803" s="1">
        <v>43668</v>
      </c>
      <c r="C3803">
        <v>14</v>
      </c>
      <c r="D3803" t="s">
        <v>48</v>
      </c>
      <c r="E3803" t="s">
        <v>48</v>
      </c>
      <c r="F3803" t="s">
        <v>206</v>
      </c>
      <c r="G3803">
        <v>64</v>
      </c>
      <c r="H3803">
        <v>73</v>
      </c>
      <c r="I3803">
        <v>64</v>
      </c>
      <c r="J3803" t="s">
        <v>163</v>
      </c>
      <c r="K3803" t="s">
        <v>99</v>
      </c>
      <c r="L3803" t="s">
        <v>373</v>
      </c>
      <c r="M3803" t="s">
        <v>357</v>
      </c>
      <c r="N3803" t="s">
        <v>407</v>
      </c>
      <c r="O3803" t="s">
        <v>283</v>
      </c>
      <c r="P3803" t="s">
        <v>86</v>
      </c>
      <c r="Q3803">
        <v>230</v>
      </c>
      <c r="R3803" t="s">
        <v>234</v>
      </c>
      <c r="S3803" t="s">
        <v>2229</v>
      </c>
      <c r="T3803" t="s">
        <v>26</v>
      </c>
    </row>
    <row r="3804" spans="1:20" x14ac:dyDescent="0.3">
      <c r="A3804" t="s">
        <v>20</v>
      </c>
      <c r="B3804" s="1">
        <v>43668</v>
      </c>
      <c r="C3804">
        <v>13</v>
      </c>
      <c r="D3804" t="s">
        <v>256</v>
      </c>
      <c r="E3804" t="s">
        <v>385</v>
      </c>
      <c r="F3804" t="s">
        <v>195</v>
      </c>
      <c r="G3804">
        <v>72</v>
      </c>
      <c r="H3804">
        <v>75</v>
      </c>
      <c r="I3804">
        <v>71</v>
      </c>
      <c r="J3804" t="s">
        <v>36</v>
      </c>
      <c r="K3804" t="s">
        <v>28</v>
      </c>
      <c r="L3804" t="s">
        <v>216</v>
      </c>
      <c r="M3804" t="s">
        <v>407</v>
      </c>
      <c r="N3804" t="s">
        <v>433</v>
      </c>
      <c r="O3804" t="s">
        <v>357</v>
      </c>
      <c r="P3804" t="s">
        <v>182</v>
      </c>
      <c r="Q3804">
        <v>261</v>
      </c>
      <c r="R3804" t="s">
        <v>234</v>
      </c>
      <c r="S3804" t="s">
        <v>2230</v>
      </c>
      <c r="T3804" t="s">
        <v>26</v>
      </c>
    </row>
    <row r="3805" spans="1:20" x14ac:dyDescent="0.3">
      <c r="A3805" t="s">
        <v>20</v>
      </c>
      <c r="B3805" s="1">
        <v>43668</v>
      </c>
      <c r="C3805">
        <v>10</v>
      </c>
      <c r="D3805" t="s">
        <v>88</v>
      </c>
      <c r="E3805" t="s">
        <v>118</v>
      </c>
      <c r="F3805" t="s">
        <v>79</v>
      </c>
      <c r="G3805">
        <v>89</v>
      </c>
      <c r="H3805">
        <v>89</v>
      </c>
      <c r="I3805">
        <v>87</v>
      </c>
      <c r="J3805" t="s">
        <v>89</v>
      </c>
      <c r="K3805" t="s">
        <v>89</v>
      </c>
      <c r="L3805" t="s">
        <v>44</v>
      </c>
      <c r="M3805" t="s">
        <v>312</v>
      </c>
      <c r="N3805" t="s">
        <v>312</v>
      </c>
      <c r="O3805" t="s">
        <v>245</v>
      </c>
      <c r="P3805" t="s">
        <v>133</v>
      </c>
      <c r="Q3805">
        <v>279</v>
      </c>
      <c r="R3805" t="s">
        <v>128</v>
      </c>
      <c r="S3805" t="s">
        <v>2231</v>
      </c>
      <c r="T3805" t="s">
        <v>26</v>
      </c>
    </row>
    <row r="3806" spans="1:20" x14ac:dyDescent="0.3">
      <c r="A3806" t="s">
        <v>20</v>
      </c>
      <c r="B3806" s="1">
        <v>43668</v>
      </c>
      <c r="C3806">
        <v>8</v>
      </c>
      <c r="D3806" t="s">
        <v>95</v>
      </c>
      <c r="E3806" t="s">
        <v>121</v>
      </c>
      <c r="F3806" t="s">
        <v>95</v>
      </c>
      <c r="G3806">
        <v>88</v>
      </c>
      <c r="H3806">
        <v>88</v>
      </c>
      <c r="I3806">
        <v>85</v>
      </c>
      <c r="J3806" t="s">
        <v>163</v>
      </c>
      <c r="K3806" t="s">
        <v>163</v>
      </c>
      <c r="L3806" t="s">
        <v>44</v>
      </c>
      <c r="M3806" t="s">
        <v>23</v>
      </c>
      <c r="N3806" t="s">
        <v>245</v>
      </c>
      <c r="O3806" t="s">
        <v>315</v>
      </c>
      <c r="P3806" t="s">
        <v>70</v>
      </c>
      <c r="Q3806">
        <v>275</v>
      </c>
      <c r="R3806" t="s">
        <v>92</v>
      </c>
      <c r="S3806" t="e" vm="45">
        <f>_FV(-3,"60")</f>
        <v>#VALUE!</v>
      </c>
      <c r="T3806" t="s">
        <v>26</v>
      </c>
    </row>
    <row r="3807" spans="1:20" x14ac:dyDescent="0.3">
      <c r="A3807" t="s">
        <v>20</v>
      </c>
      <c r="B3807" s="1">
        <v>43668</v>
      </c>
      <c r="C3807">
        <v>6</v>
      </c>
      <c r="D3807" t="s">
        <v>114</v>
      </c>
      <c r="E3807" t="s">
        <v>333</v>
      </c>
      <c r="F3807" t="s">
        <v>108</v>
      </c>
      <c r="G3807">
        <v>81</v>
      </c>
      <c r="H3807">
        <v>82</v>
      </c>
      <c r="I3807">
        <v>81</v>
      </c>
      <c r="J3807" t="s">
        <v>44</v>
      </c>
      <c r="K3807" t="s">
        <v>49</v>
      </c>
      <c r="L3807" t="s">
        <v>35</v>
      </c>
      <c r="M3807" t="s">
        <v>311</v>
      </c>
      <c r="N3807" t="s">
        <v>276</v>
      </c>
      <c r="O3807" t="s">
        <v>245</v>
      </c>
      <c r="P3807" t="s">
        <v>183</v>
      </c>
      <c r="Q3807">
        <v>269</v>
      </c>
      <c r="R3807" t="s">
        <v>145</v>
      </c>
      <c r="S3807" t="e" vm="52">
        <f>_FV(-3,"56")</f>
        <v>#VALUE!</v>
      </c>
      <c r="T3807" t="s">
        <v>26</v>
      </c>
    </row>
    <row r="3808" spans="1:20" x14ac:dyDescent="0.3">
      <c r="A3808" t="s">
        <v>20</v>
      </c>
      <c r="B3808" s="1">
        <v>43668</v>
      </c>
      <c r="C3808">
        <v>11</v>
      </c>
      <c r="D3808" t="s">
        <v>187</v>
      </c>
      <c r="E3808" t="s">
        <v>236</v>
      </c>
      <c r="F3808" t="s">
        <v>88</v>
      </c>
      <c r="G3808">
        <v>79</v>
      </c>
      <c r="H3808">
        <v>89</v>
      </c>
      <c r="I3808">
        <v>79</v>
      </c>
      <c r="J3808" t="s">
        <v>36</v>
      </c>
      <c r="K3808" t="s">
        <v>81</v>
      </c>
      <c r="L3808" t="s">
        <v>345</v>
      </c>
      <c r="M3808" t="s">
        <v>353</v>
      </c>
      <c r="N3808" t="s">
        <v>353</v>
      </c>
      <c r="O3808" t="s">
        <v>312</v>
      </c>
      <c r="P3808" t="s">
        <v>101</v>
      </c>
      <c r="Q3808">
        <v>252</v>
      </c>
      <c r="R3808" t="s">
        <v>170</v>
      </c>
      <c r="S3808" t="s">
        <v>2232</v>
      </c>
      <c r="T3808" t="s">
        <v>26</v>
      </c>
    </row>
    <row r="3809" spans="1:20" x14ac:dyDescent="0.3">
      <c r="A3809" t="s">
        <v>20</v>
      </c>
      <c r="B3809" s="1">
        <v>43668</v>
      </c>
      <c r="C3809">
        <v>22</v>
      </c>
      <c r="D3809" t="s">
        <v>215</v>
      </c>
      <c r="E3809" t="s">
        <v>342</v>
      </c>
      <c r="F3809" t="s">
        <v>215</v>
      </c>
      <c r="G3809">
        <v>63</v>
      </c>
      <c r="H3809">
        <v>64</v>
      </c>
      <c r="I3809">
        <v>56</v>
      </c>
      <c r="J3809" t="s">
        <v>388</v>
      </c>
      <c r="K3809" t="s">
        <v>373</v>
      </c>
      <c r="L3809" t="s">
        <v>573</v>
      </c>
      <c r="M3809" t="s">
        <v>137</v>
      </c>
      <c r="N3809" t="s">
        <v>82</v>
      </c>
      <c r="O3809" t="s">
        <v>227</v>
      </c>
      <c r="P3809" t="s">
        <v>127</v>
      </c>
      <c r="Q3809">
        <v>216</v>
      </c>
      <c r="R3809" t="s">
        <v>354</v>
      </c>
      <c r="S3809" t="s">
        <v>2200</v>
      </c>
      <c r="T3809" t="s">
        <v>26</v>
      </c>
    </row>
    <row r="3810" spans="1:20" x14ac:dyDescent="0.3">
      <c r="A3810" t="s">
        <v>20</v>
      </c>
      <c r="B3810" s="1">
        <v>43668</v>
      </c>
      <c r="C3810">
        <v>0</v>
      </c>
      <c r="D3810" t="s">
        <v>196</v>
      </c>
      <c r="E3810" t="s">
        <v>185</v>
      </c>
      <c r="F3810" t="s">
        <v>302</v>
      </c>
      <c r="G3810">
        <v>69</v>
      </c>
      <c r="H3810">
        <v>72</v>
      </c>
      <c r="I3810">
        <v>69</v>
      </c>
      <c r="J3810" t="s">
        <v>224</v>
      </c>
      <c r="K3810" t="s">
        <v>361</v>
      </c>
      <c r="L3810" t="s">
        <v>224</v>
      </c>
      <c r="M3810" t="s">
        <v>245</v>
      </c>
      <c r="N3810" t="s">
        <v>245</v>
      </c>
      <c r="O3810" t="s">
        <v>90</v>
      </c>
      <c r="P3810" t="s">
        <v>86</v>
      </c>
      <c r="Q3810">
        <v>225</v>
      </c>
      <c r="R3810" t="s">
        <v>230</v>
      </c>
      <c r="S3810" t="e" vm="45">
        <f>_FV(-3,"60")</f>
        <v>#VALUE!</v>
      </c>
      <c r="T3810" t="s">
        <v>26</v>
      </c>
    </row>
    <row r="3811" spans="1:20" x14ac:dyDescent="0.3">
      <c r="A3811" t="s">
        <v>20</v>
      </c>
      <c r="B3811" s="1">
        <v>43668</v>
      </c>
      <c r="C3811">
        <v>1</v>
      </c>
      <c r="D3811" t="s">
        <v>202</v>
      </c>
      <c r="E3811" t="s">
        <v>196</v>
      </c>
      <c r="F3811" t="s">
        <v>285</v>
      </c>
      <c r="G3811">
        <v>70</v>
      </c>
      <c r="H3811">
        <v>73</v>
      </c>
      <c r="I3811">
        <v>68</v>
      </c>
      <c r="J3811" t="s">
        <v>37</v>
      </c>
      <c r="K3811" t="s">
        <v>361</v>
      </c>
      <c r="L3811" t="s">
        <v>292</v>
      </c>
      <c r="M3811" t="s">
        <v>282</v>
      </c>
      <c r="N3811" t="s">
        <v>282</v>
      </c>
      <c r="O3811" t="s">
        <v>245</v>
      </c>
      <c r="P3811" t="s">
        <v>183</v>
      </c>
      <c r="Q3811">
        <v>225</v>
      </c>
      <c r="R3811" t="s">
        <v>234</v>
      </c>
      <c r="S3811" t="e" vm="45">
        <f>_FV(-3,"60")</f>
        <v>#VALUE!</v>
      </c>
      <c r="T3811" t="s">
        <v>26</v>
      </c>
    </row>
    <row r="3812" spans="1:20" x14ac:dyDescent="0.3">
      <c r="A3812" t="s">
        <v>20</v>
      </c>
      <c r="B3812" s="1">
        <v>43669</v>
      </c>
      <c r="C3812">
        <v>13</v>
      </c>
      <c r="D3812" t="s">
        <v>27</v>
      </c>
      <c r="E3812" t="s">
        <v>208</v>
      </c>
      <c r="F3812" t="s">
        <v>236</v>
      </c>
      <c r="G3812">
        <v>71</v>
      </c>
      <c r="H3812">
        <v>85</v>
      </c>
      <c r="I3812">
        <v>69</v>
      </c>
      <c r="J3812" t="s">
        <v>119</v>
      </c>
      <c r="K3812" t="s">
        <v>118</v>
      </c>
      <c r="L3812" t="s">
        <v>81</v>
      </c>
      <c r="M3812" t="s">
        <v>357</v>
      </c>
      <c r="N3812" t="s">
        <v>363</v>
      </c>
      <c r="O3812" t="s">
        <v>283</v>
      </c>
      <c r="P3812" t="s">
        <v>127</v>
      </c>
      <c r="Q3812">
        <v>237</v>
      </c>
      <c r="R3812" t="s">
        <v>207</v>
      </c>
      <c r="S3812" t="s">
        <v>643</v>
      </c>
      <c r="T3812" t="s">
        <v>26</v>
      </c>
    </row>
    <row r="3813" spans="1:20" x14ac:dyDescent="0.3">
      <c r="A3813" t="s">
        <v>20</v>
      </c>
      <c r="B3813" s="1">
        <v>43669</v>
      </c>
      <c r="C3813">
        <v>23</v>
      </c>
      <c r="D3813" t="s">
        <v>256</v>
      </c>
      <c r="E3813" t="s">
        <v>27</v>
      </c>
      <c r="F3813" t="s">
        <v>256</v>
      </c>
      <c r="G3813">
        <v>74</v>
      </c>
      <c r="H3813">
        <v>74</v>
      </c>
      <c r="I3813">
        <v>68</v>
      </c>
      <c r="J3813" t="s">
        <v>64</v>
      </c>
      <c r="K3813" t="s">
        <v>64</v>
      </c>
      <c r="L3813" t="s">
        <v>100</v>
      </c>
      <c r="M3813" t="s">
        <v>142</v>
      </c>
      <c r="N3813" t="s">
        <v>142</v>
      </c>
      <c r="O3813" t="s">
        <v>150</v>
      </c>
      <c r="P3813" t="s">
        <v>128</v>
      </c>
      <c r="Q3813">
        <v>184</v>
      </c>
      <c r="R3813" t="s">
        <v>143</v>
      </c>
      <c r="S3813" t="e" vm="45">
        <f>_FV(-3,"60")</f>
        <v>#VALUE!</v>
      </c>
      <c r="T3813" t="s">
        <v>26</v>
      </c>
    </row>
    <row r="3814" spans="1:20" x14ac:dyDescent="0.3">
      <c r="A3814" t="s">
        <v>20</v>
      </c>
      <c r="B3814" s="1">
        <v>43669</v>
      </c>
      <c r="C3814">
        <v>14</v>
      </c>
      <c r="D3814" t="s">
        <v>48</v>
      </c>
      <c r="E3814" t="s">
        <v>335</v>
      </c>
      <c r="F3814" t="s">
        <v>215</v>
      </c>
      <c r="G3814">
        <v>68</v>
      </c>
      <c r="H3814">
        <v>73</v>
      </c>
      <c r="I3814">
        <v>68</v>
      </c>
      <c r="J3814" t="s">
        <v>28</v>
      </c>
      <c r="K3814" t="s">
        <v>79</v>
      </c>
      <c r="L3814" t="s">
        <v>28</v>
      </c>
      <c r="M3814" t="s">
        <v>357</v>
      </c>
      <c r="N3814" t="s">
        <v>386</v>
      </c>
      <c r="O3814" t="s">
        <v>357</v>
      </c>
      <c r="P3814" t="s">
        <v>92</v>
      </c>
      <c r="Q3814">
        <v>196</v>
      </c>
      <c r="R3814" t="s">
        <v>259</v>
      </c>
      <c r="S3814" t="s">
        <v>2062</v>
      </c>
      <c r="T3814" t="s">
        <v>26</v>
      </c>
    </row>
    <row r="3815" spans="1:20" x14ac:dyDescent="0.3">
      <c r="A3815" t="s">
        <v>20</v>
      </c>
      <c r="B3815" s="1">
        <v>43669</v>
      </c>
      <c r="C3815">
        <v>2</v>
      </c>
      <c r="D3815" t="s">
        <v>108</v>
      </c>
      <c r="E3815" t="s">
        <v>356</v>
      </c>
      <c r="F3815" t="s">
        <v>108</v>
      </c>
      <c r="G3815">
        <v>85</v>
      </c>
      <c r="H3815">
        <v>85</v>
      </c>
      <c r="I3815">
        <v>82</v>
      </c>
      <c r="J3815" t="s">
        <v>100</v>
      </c>
      <c r="K3815" t="s">
        <v>100</v>
      </c>
      <c r="L3815" t="s">
        <v>89</v>
      </c>
      <c r="M3815" t="s">
        <v>273</v>
      </c>
      <c r="N3815" t="s">
        <v>273</v>
      </c>
      <c r="O3815" t="s">
        <v>306</v>
      </c>
      <c r="P3815" t="s">
        <v>67</v>
      </c>
      <c r="Q3815">
        <v>170</v>
      </c>
      <c r="R3815" t="s">
        <v>24</v>
      </c>
      <c r="S3815" t="e" vm="45">
        <f>_FV(-3,"60")</f>
        <v>#VALUE!</v>
      </c>
      <c r="T3815" t="s">
        <v>26</v>
      </c>
    </row>
    <row r="3816" spans="1:20" x14ac:dyDescent="0.3">
      <c r="A3816" t="s">
        <v>20</v>
      </c>
      <c r="B3816" s="1">
        <v>43669</v>
      </c>
      <c r="C3816">
        <v>12</v>
      </c>
      <c r="D3816" t="s">
        <v>236</v>
      </c>
      <c r="E3816" t="s">
        <v>321</v>
      </c>
      <c r="F3816" t="s">
        <v>149</v>
      </c>
      <c r="G3816">
        <v>84</v>
      </c>
      <c r="H3816">
        <v>90</v>
      </c>
      <c r="I3816">
        <v>83</v>
      </c>
      <c r="J3816" t="s">
        <v>80</v>
      </c>
      <c r="K3816" t="s">
        <v>148</v>
      </c>
      <c r="L3816" t="s">
        <v>73</v>
      </c>
      <c r="M3816" t="s">
        <v>386</v>
      </c>
      <c r="N3816" t="s">
        <v>386</v>
      </c>
      <c r="O3816" t="s">
        <v>282</v>
      </c>
      <c r="P3816" t="s">
        <v>97</v>
      </c>
      <c r="Q3816">
        <v>348</v>
      </c>
      <c r="R3816" t="s">
        <v>68</v>
      </c>
      <c r="S3816" t="s">
        <v>2233</v>
      </c>
      <c r="T3816" t="s">
        <v>26</v>
      </c>
    </row>
    <row r="3817" spans="1:20" x14ac:dyDescent="0.3">
      <c r="A3817" t="s">
        <v>20</v>
      </c>
      <c r="B3817" s="1">
        <v>43669</v>
      </c>
      <c r="C3817">
        <v>3</v>
      </c>
      <c r="D3817" t="s">
        <v>149</v>
      </c>
      <c r="E3817" t="s">
        <v>108</v>
      </c>
      <c r="F3817" t="s">
        <v>149</v>
      </c>
      <c r="G3817">
        <v>87</v>
      </c>
      <c r="H3817">
        <v>87</v>
      </c>
      <c r="I3817">
        <v>85</v>
      </c>
      <c r="J3817" t="s">
        <v>99</v>
      </c>
      <c r="K3817" t="s">
        <v>99</v>
      </c>
      <c r="L3817" t="s">
        <v>100</v>
      </c>
      <c r="M3817" t="s">
        <v>329</v>
      </c>
      <c r="N3817" t="s">
        <v>353</v>
      </c>
      <c r="O3817" t="s">
        <v>329</v>
      </c>
      <c r="P3817" t="s">
        <v>105</v>
      </c>
      <c r="Q3817">
        <v>165</v>
      </c>
      <c r="R3817" t="s">
        <v>128</v>
      </c>
      <c r="S3817" t="e" vm="45">
        <f>_FV(-3,"60")</f>
        <v>#VALUE!</v>
      </c>
      <c r="T3817" t="s">
        <v>26</v>
      </c>
    </row>
    <row r="3818" spans="1:20" x14ac:dyDescent="0.3">
      <c r="A3818" t="s">
        <v>20</v>
      </c>
      <c r="B3818" s="1">
        <v>43669</v>
      </c>
      <c r="C3818">
        <v>16</v>
      </c>
      <c r="D3818" t="s">
        <v>34</v>
      </c>
      <c r="E3818" t="s">
        <v>43</v>
      </c>
      <c r="F3818" t="s">
        <v>220</v>
      </c>
      <c r="G3818">
        <v>59</v>
      </c>
      <c r="H3818">
        <v>65</v>
      </c>
      <c r="I3818">
        <v>57</v>
      </c>
      <c r="J3818" t="s">
        <v>361</v>
      </c>
      <c r="K3818" t="s">
        <v>73</v>
      </c>
      <c r="L3818" t="s">
        <v>377</v>
      </c>
      <c r="M3818" t="s">
        <v>245</v>
      </c>
      <c r="N3818" t="s">
        <v>308</v>
      </c>
      <c r="O3818" t="s">
        <v>245</v>
      </c>
      <c r="P3818" t="s">
        <v>127</v>
      </c>
      <c r="Q3818">
        <v>231</v>
      </c>
      <c r="R3818" t="s">
        <v>143</v>
      </c>
      <c r="S3818" t="s">
        <v>2234</v>
      </c>
      <c r="T3818" t="s">
        <v>26</v>
      </c>
    </row>
    <row r="3819" spans="1:20" x14ac:dyDescent="0.3">
      <c r="A3819" t="s">
        <v>20</v>
      </c>
      <c r="B3819" s="1">
        <v>43669</v>
      </c>
      <c r="C3819">
        <v>7</v>
      </c>
      <c r="D3819" t="s">
        <v>88</v>
      </c>
      <c r="E3819" t="s">
        <v>121</v>
      </c>
      <c r="F3819" t="s">
        <v>88</v>
      </c>
      <c r="G3819">
        <v>91</v>
      </c>
      <c r="H3819">
        <v>91</v>
      </c>
      <c r="I3819">
        <v>89</v>
      </c>
      <c r="J3819" t="s">
        <v>81</v>
      </c>
      <c r="K3819" t="s">
        <v>81</v>
      </c>
      <c r="L3819" t="s">
        <v>99</v>
      </c>
      <c r="M3819" t="s">
        <v>141</v>
      </c>
      <c r="N3819" t="s">
        <v>188</v>
      </c>
      <c r="O3819" t="s">
        <v>141</v>
      </c>
      <c r="P3819" t="s">
        <v>67</v>
      </c>
      <c r="Q3819">
        <v>130</v>
      </c>
      <c r="R3819" t="s">
        <v>176</v>
      </c>
      <c r="S3819" t="e" vm="36">
        <f>_FV(-3,"58")</f>
        <v>#VALUE!</v>
      </c>
      <c r="T3819" t="s">
        <v>26</v>
      </c>
    </row>
    <row r="3820" spans="1:20" x14ac:dyDescent="0.3">
      <c r="A3820" t="s">
        <v>20</v>
      </c>
      <c r="B3820" s="1">
        <v>43669</v>
      </c>
      <c r="C3820">
        <v>20</v>
      </c>
      <c r="D3820" t="s">
        <v>415</v>
      </c>
      <c r="E3820" t="s">
        <v>1360</v>
      </c>
      <c r="F3820" t="s">
        <v>370</v>
      </c>
      <c r="G3820">
        <v>54</v>
      </c>
      <c r="H3820">
        <v>56</v>
      </c>
      <c r="I3820">
        <v>53</v>
      </c>
      <c r="J3820" t="s">
        <v>388</v>
      </c>
      <c r="K3820" t="s">
        <v>216</v>
      </c>
      <c r="L3820" t="s">
        <v>577</v>
      </c>
      <c r="M3820" t="s">
        <v>232</v>
      </c>
      <c r="N3820" t="s">
        <v>66</v>
      </c>
      <c r="O3820" t="s">
        <v>130</v>
      </c>
      <c r="P3820" t="s">
        <v>86</v>
      </c>
      <c r="Q3820">
        <v>190</v>
      </c>
      <c r="R3820" t="s">
        <v>125</v>
      </c>
      <c r="S3820" t="s">
        <v>2235</v>
      </c>
      <c r="T3820" t="s">
        <v>26</v>
      </c>
    </row>
    <row r="3821" spans="1:20" x14ac:dyDescent="0.3">
      <c r="A3821" t="s">
        <v>20</v>
      </c>
      <c r="B3821" s="1">
        <v>43669</v>
      </c>
      <c r="C3821">
        <v>6</v>
      </c>
      <c r="D3821" t="s">
        <v>121</v>
      </c>
      <c r="E3821" t="s">
        <v>72</v>
      </c>
      <c r="F3821" t="s">
        <v>148</v>
      </c>
      <c r="G3821">
        <v>89</v>
      </c>
      <c r="H3821">
        <v>89</v>
      </c>
      <c r="I3821">
        <v>87</v>
      </c>
      <c r="J3821" t="s">
        <v>81</v>
      </c>
      <c r="K3821" t="s">
        <v>28</v>
      </c>
      <c r="L3821" t="s">
        <v>99</v>
      </c>
      <c r="M3821" t="s">
        <v>188</v>
      </c>
      <c r="N3821" t="s">
        <v>244</v>
      </c>
      <c r="O3821" t="s">
        <v>188</v>
      </c>
      <c r="P3821" t="s">
        <v>67</v>
      </c>
      <c r="Q3821">
        <v>142</v>
      </c>
      <c r="R3821" t="s">
        <v>183</v>
      </c>
      <c r="S3821" t="e" vm="45">
        <f>_FV(-3,"60")</f>
        <v>#VALUE!</v>
      </c>
      <c r="T3821" t="s">
        <v>26</v>
      </c>
    </row>
    <row r="3822" spans="1:20" x14ac:dyDescent="0.3">
      <c r="A3822" t="s">
        <v>20</v>
      </c>
      <c r="B3822" s="1">
        <v>43669</v>
      </c>
      <c r="C3822">
        <v>11</v>
      </c>
      <c r="D3822" t="s">
        <v>149</v>
      </c>
      <c r="E3822" t="s">
        <v>149</v>
      </c>
      <c r="F3822" t="s">
        <v>79</v>
      </c>
      <c r="G3822">
        <v>90</v>
      </c>
      <c r="H3822">
        <v>92</v>
      </c>
      <c r="I3822">
        <v>90</v>
      </c>
      <c r="J3822" t="s">
        <v>73</v>
      </c>
      <c r="K3822" t="s">
        <v>73</v>
      </c>
      <c r="L3822" t="s">
        <v>100</v>
      </c>
      <c r="M3822" t="s">
        <v>282</v>
      </c>
      <c r="N3822" t="s">
        <v>282</v>
      </c>
      <c r="O3822" t="s">
        <v>312</v>
      </c>
      <c r="P3822" t="s">
        <v>133</v>
      </c>
      <c r="Q3822">
        <v>127</v>
      </c>
      <c r="R3822" t="s">
        <v>86</v>
      </c>
      <c r="S3822" t="s">
        <v>2236</v>
      </c>
      <c r="T3822" t="s">
        <v>26</v>
      </c>
    </row>
    <row r="3823" spans="1:20" x14ac:dyDescent="0.3">
      <c r="A3823" t="s">
        <v>20</v>
      </c>
      <c r="B3823" s="1">
        <v>43669</v>
      </c>
      <c r="C3823">
        <v>4</v>
      </c>
      <c r="D3823" t="s">
        <v>114</v>
      </c>
      <c r="E3823" t="s">
        <v>114</v>
      </c>
      <c r="F3823" t="s">
        <v>149</v>
      </c>
      <c r="G3823">
        <v>85</v>
      </c>
      <c r="H3823">
        <v>87</v>
      </c>
      <c r="I3823">
        <v>85</v>
      </c>
      <c r="J3823" t="s">
        <v>99</v>
      </c>
      <c r="K3823" t="s">
        <v>81</v>
      </c>
      <c r="L3823" t="s">
        <v>100</v>
      </c>
      <c r="M3823" t="s">
        <v>311</v>
      </c>
      <c r="N3823" t="s">
        <v>329</v>
      </c>
      <c r="O3823" t="s">
        <v>311</v>
      </c>
      <c r="P3823" t="s">
        <v>77</v>
      </c>
      <c r="Q3823">
        <v>183</v>
      </c>
      <c r="R3823" t="s">
        <v>40</v>
      </c>
      <c r="S3823" t="e" vm="23">
        <f>_FV(-3,"54")</f>
        <v>#VALUE!</v>
      </c>
      <c r="T3823" t="s">
        <v>26</v>
      </c>
    </row>
    <row r="3824" spans="1:20" x14ac:dyDescent="0.3">
      <c r="A3824" t="s">
        <v>20</v>
      </c>
      <c r="B3824" s="1">
        <v>43669</v>
      </c>
      <c r="C3824">
        <v>15</v>
      </c>
      <c r="D3824" t="s">
        <v>392</v>
      </c>
      <c r="E3824" t="s">
        <v>291</v>
      </c>
      <c r="F3824" t="s">
        <v>208</v>
      </c>
      <c r="G3824">
        <v>63</v>
      </c>
      <c r="H3824">
        <v>70</v>
      </c>
      <c r="I3824">
        <v>62</v>
      </c>
      <c r="J3824" t="s">
        <v>89</v>
      </c>
      <c r="K3824" t="s">
        <v>79</v>
      </c>
      <c r="L3824" t="s">
        <v>89</v>
      </c>
      <c r="M3824" t="s">
        <v>273</v>
      </c>
      <c r="N3824" t="s">
        <v>357</v>
      </c>
      <c r="O3824" t="s">
        <v>273</v>
      </c>
      <c r="P3824" t="s">
        <v>127</v>
      </c>
      <c r="Q3824">
        <v>218</v>
      </c>
      <c r="R3824" t="s">
        <v>259</v>
      </c>
      <c r="S3824" t="s">
        <v>2237</v>
      </c>
      <c r="T3824" t="s">
        <v>26</v>
      </c>
    </row>
    <row r="3825" spans="1:20" x14ac:dyDescent="0.3">
      <c r="A3825" t="s">
        <v>20</v>
      </c>
      <c r="B3825" s="1">
        <v>43669</v>
      </c>
      <c r="C3825">
        <v>5</v>
      </c>
      <c r="D3825" t="s">
        <v>107</v>
      </c>
      <c r="E3825" t="s">
        <v>114</v>
      </c>
      <c r="F3825" t="s">
        <v>107</v>
      </c>
      <c r="G3825">
        <v>87</v>
      </c>
      <c r="H3825">
        <v>87</v>
      </c>
      <c r="I3825">
        <v>85</v>
      </c>
      <c r="J3825" t="s">
        <v>81</v>
      </c>
      <c r="K3825" t="s">
        <v>81</v>
      </c>
      <c r="L3825" t="s">
        <v>100</v>
      </c>
      <c r="M3825" t="s">
        <v>244</v>
      </c>
      <c r="N3825" t="s">
        <v>311</v>
      </c>
      <c r="O3825" t="s">
        <v>244</v>
      </c>
      <c r="P3825" t="s">
        <v>115</v>
      </c>
      <c r="Q3825">
        <v>191</v>
      </c>
      <c r="R3825" t="s">
        <v>154</v>
      </c>
      <c r="S3825" t="e" vm="80">
        <f>_FV(-3,"59")</f>
        <v>#VALUE!</v>
      </c>
      <c r="T3825" t="s">
        <v>26</v>
      </c>
    </row>
    <row r="3826" spans="1:20" x14ac:dyDescent="0.3">
      <c r="A3826" t="s">
        <v>20</v>
      </c>
      <c r="B3826" s="1">
        <v>43669</v>
      </c>
      <c r="C3826">
        <v>17</v>
      </c>
      <c r="D3826" t="s">
        <v>1360</v>
      </c>
      <c r="E3826" t="s">
        <v>1362</v>
      </c>
      <c r="F3826" t="s">
        <v>291</v>
      </c>
      <c r="G3826">
        <v>55</v>
      </c>
      <c r="H3826">
        <v>61</v>
      </c>
      <c r="I3826">
        <v>55</v>
      </c>
      <c r="J3826" t="s">
        <v>377</v>
      </c>
      <c r="K3826" t="s">
        <v>100</v>
      </c>
      <c r="L3826" t="s">
        <v>388</v>
      </c>
      <c r="M3826" t="s">
        <v>29</v>
      </c>
      <c r="N3826" t="s">
        <v>245</v>
      </c>
      <c r="O3826" t="s">
        <v>29</v>
      </c>
      <c r="P3826" t="s">
        <v>104</v>
      </c>
      <c r="Q3826">
        <v>201</v>
      </c>
      <c r="R3826" t="s">
        <v>234</v>
      </c>
      <c r="S3826" t="s">
        <v>2238</v>
      </c>
      <c r="T3826" t="s">
        <v>26</v>
      </c>
    </row>
    <row r="3827" spans="1:20" x14ac:dyDescent="0.3">
      <c r="A3827" t="s">
        <v>20</v>
      </c>
      <c r="B3827" s="1">
        <v>43669</v>
      </c>
      <c r="C3827">
        <v>0</v>
      </c>
      <c r="D3827" t="s">
        <v>236</v>
      </c>
      <c r="E3827" t="s">
        <v>195</v>
      </c>
      <c r="F3827" t="s">
        <v>192</v>
      </c>
      <c r="G3827">
        <v>79</v>
      </c>
      <c r="H3827">
        <v>79</v>
      </c>
      <c r="I3827">
        <v>72</v>
      </c>
      <c r="J3827" t="s">
        <v>100</v>
      </c>
      <c r="K3827" t="s">
        <v>100</v>
      </c>
      <c r="L3827" t="s">
        <v>216</v>
      </c>
      <c r="M3827" t="s">
        <v>315</v>
      </c>
      <c r="N3827" t="s">
        <v>315</v>
      </c>
      <c r="O3827" t="s">
        <v>29</v>
      </c>
      <c r="P3827" t="s">
        <v>70</v>
      </c>
      <c r="Q3827">
        <v>175</v>
      </c>
      <c r="R3827" t="s">
        <v>24</v>
      </c>
      <c r="S3827" t="e" vm="45">
        <f>_FV(-3,"60")</f>
        <v>#VALUE!</v>
      </c>
      <c r="T3827" t="s">
        <v>26</v>
      </c>
    </row>
    <row r="3828" spans="1:20" x14ac:dyDescent="0.3">
      <c r="A3828" t="s">
        <v>20</v>
      </c>
      <c r="B3828" s="1">
        <v>43669</v>
      </c>
      <c r="C3828">
        <v>8</v>
      </c>
      <c r="D3828" t="s">
        <v>79</v>
      </c>
      <c r="E3828" t="s">
        <v>118</v>
      </c>
      <c r="F3828" t="s">
        <v>79</v>
      </c>
      <c r="G3828">
        <v>92</v>
      </c>
      <c r="H3828">
        <v>92</v>
      </c>
      <c r="I3828">
        <v>91</v>
      </c>
      <c r="J3828" t="s">
        <v>99</v>
      </c>
      <c r="K3828" t="s">
        <v>28</v>
      </c>
      <c r="L3828" t="s">
        <v>100</v>
      </c>
      <c r="M3828" t="s">
        <v>91</v>
      </c>
      <c r="N3828" t="s">
        <v>91</v>
      </c>
      <c r="O3828" t="s">
        <v>141</v>
      </c>
      <c r="P3828" t="s">
        <v>105</v>
      </c>
      <c r="Q3828">
        <v>105</v>
      </c>
      <c r="R3828" t="s">
        <v>101</v>
      </c>
      <c r="S3828" t="e" vm="100">
        <f>_FV(-2,"03")</f>
        <v>#VALUE!</v>
      </c>
      <c r="T3828" t="s">
        <v>26</v>
      </c>
    </row>
    <row r="3829" spans="1:20" x14ac:dyDescent="0.3">
      <c r="A3829" t="s">
        <v>20</v>
      </c>
      <c r="B3829" s="1">
        <v>43669</v>
      </c>
      <c r="C3829">
        <v>22</v>
      </c>
      <c r="D3829" t="s">
        <v>27</v>
      </c>
      <c r="E3829" t="s">
        <v>220</v>
      </c>
      <c r="F3829" t="s">
        <v>27</v>
      </c>
      <c r="G3829">
        <v>68</v>
      </c>
      <c r="H3829">
        <v>68</v>
      </c>
      <c r="I3829">
        <v>59</v>
      </c>
      <c r="J3829" t="s">
        <v>100</v>
      </c>
      <c r="K3829" t="s">
        <v>81</v>
      </c>
      <c r="L3829" t="s">
        <v>224</v>
      </c>
      <c r="M3829" t="s">
        <v>150</v>
      </c>
      <c r="N3829" t="s">
        <v>150</v>
      </c>
      <c r="O3829" t="s">
        <v>45</v>
      </c>
      <c r="P3829" t="s">
        <v>68</v>
      </c>
      <c r="Q3829">
        <v>203</v>
      </c>
      <c r="R3829" t="s">
        <v>248</v>
      </c>
      <c r="S3829" t="s">
        <v>2239</v>
      </c>
      <c r="T3829" t="s">
        <v>26</v>
      </c>
    </row>
    <row r="3830" spans="1:20" x14ac:dyDescent="0.3">
      <c r="A3830" t="s">
        <v>20</v>
      </c>
      <c r="B3830" s="1">
        <v>43669</v>
      </c>
      <c r="C3830">
        <v>19</v>
      </c>
      <c r="D3830" t="s">
        <v>1360</v>
      </c>
      <c r="E3830" t="s">
        <v>2041</v>
      </c>
      <c r="F3830" t="s">
        <v>43</v>
      </c>
      <c r="G3830">
        <v>54</v>
      </c>
      <c r="H3830">
        <v>57</v>
      </c>
      <c r="I3830">
        <v>52</v>
      </c>
      <c r="J3830" t="s">
        <v>373</v>
      </c>
      <c r="K3830" t="s">
        <v>345</v>
      </c>
      <c r="L3830" t="s">
        <v>393</v>
      </c>
      <c r="M3830" t="s">
        <v>232</v>
      </c>
      <c r="N3830" t="s">
        <v>227</v>
      </c>
      <c r="O3830" t="s">
        <v>130</v>
      </c>
      <c r="P3830" t="s">
        <v>134</v>
      </c>
      <c r="Q3830">
        <v>223</v>
      </c>
      <c r="R3830" t="s">
        <v>280</v>
      </c>
      <c r="S3830" t="s">
        <v>2240</v>
      </c>
      <c r="T3830" t="s">
        <v>26</v>
      </c>
    </row>
    <row r="3831" spans="1:20" x14ac:dyDescent="0.3">
      <c r="A3831" t="s">
        <v>20</v>
      </c>
      <c r="B3831" s="1">
        <v>43669</v>
      </c>
      <c r="C3831">
        <v>1</v>
      </c>
      <c r="D3831" t="s">
        <v>356</v>
      </c>
      <c r="E3831" t="s">
        <v>310</v>
      </c>
      <c r="F3831" t="s">
        <v>356</v>
      </c>
      <c r="G3831">
        <v>82</v>
      </c>
      <c r="H3831">
        <v>82</v>
      </c>
      <c r="I3831">
        <v>79</v>
      </c>
      <c r="J3831" t="s">
        <v>100</v>
      </c>
      <c r="K3831" t="s">
        <v>100</v>
      </c>
      <c r="L3831" t="s">
        <v>89</v>
      </c>
      <c r="M3831" t="s">
        <v>306</v>
      </c>
      <c r="N3831" t="s">
        <v>306</v>
      </c>
      <c r="O3831" t="s">
        <v>315</v>
      </c>
      <c r="P3831" t="s">
        <v>105</v>
      </c>
      <c r="Q3831">
        <v>167</v>
      </c>
      <c r="R3831" t="s">
        <v>116</v>
      </c>
      <c r="S3831" t="e" vm="45">
        <f>_FV(-3,"60")</f>
        <v>#VALUE!</v>
      </c>
      <c r="T3831" t="s">
        <v>26</v>
      </c>
    </row>
    <row r="3832" spans="1:20" x14ac:dyDescent="0.3">
      <c r="A3832" t="s">
        <v>20</v>
      </c>
      <c r="B3832" s="1">
        <v>43669</v>
      </c>
      <c r="C3832">
        <v>9</v>
      </c>
      <c r="D3832" t="s">
        <v>79</v>
      </c>
      <c r="E3832" t="s">
        <v>58</v>
      </c>
      <c r="F3832" t="s">
        <v>79</v>
      </c>
      <c r="G3832">
        <v>92</v>
      </c>
      <c r="H3832">
        <v>92</v>
      </c>
      <c r="I3832">
        <v>92</v>
      </c>
      <c r="J3832" t="s">
        <v>100</v>
      </c>
      <c r="K3832" t="s">
        <v>99</v>
      </c>
      <c r="L3832" t="s">
        <v>100</v>
      </c>
      <c r="M3832" t="s">
        <v>315</v>
      </c>
      <c r="N3832" t="s">
        <v>315</v>
      </c>
      <c r="O3832" t="s">
        <v>91</v>
      </c>
      <c r="P3832" t="s">
        <v>105</v>
      </c>
      <c r="Q3832">
        <v>124</v>
      </c>
      <c r="R3832" t="s">
        <v>128</v>
      </c>
      <c r="S3832" t="e" vm="69">
        <f>_FV(-1,"65")</f>
        <v>#VALUE!</v>
      </c>
      <c r="T3832" t="s">
        <v>26</v>
      </c>
    </row>
    <row r="3833" spans="1:20" x14ac:dyDescent="0.3">
      <c r="A3833" t="s">
        <v>20</v>
      </c>
      <c r="B3833" s="1">
        <v>43669</v>
      </c>
      <c r="C3833">
        <v>10</v>
      </c>
      <c r="D3833" t="s">
        <v>79</v>
      </c>
      <c r="E3833" t="s">
        <v>79</v>
      </c>
      <c r="F3833" t="s">
        <v>22</v>
      </c>
      <c r="G3833">
        <v>92</v>
      </c>
      <c r="H3833">
        <v>92</v>
      </c>
      <c r="I3833">
        <v>92</v>
      </c>
      <c r="J3833" t="s">
        <v>100</v>
      </c>
      <c r="K3833" t="s">
        <v>99</v>
      </c>
      <c r="L3833" t="s">
        <v>89</v>
      </c>
      <c r="M3833" t="s">
        <v>312</v>
      </c>
      <c r="N3833" t="s">
        <v>312</v>
      </c>
      <c r="O3833" t="s">
        <v>315</v>
      </c>
      <c r="P3833" t="s">
        <v>111</v>
      </c>
      <c r="Q3833">
        <v>131</v>
      </c>
      <c r="R3833" t="s">
        <v>183</v>
      </c>
      <c r="S3833" t="s">
        <v>2241</v>
      </c>
      <c r="T3833" t="s">
        <v>26</v>
      </c>
    </row>
    <row r="3834" spans="1:20" x14ac:dyDescent="0.3">
      <c r="A3834" t="s">
        <v>20</v>
      </c>
      <c r="B3834" s="1">
        <v>43669</v>
      </c>
      <c r="C3834">
        <v>18</v>
      </c>
      <c r="D3834" t="s">
        <v>32</v>
      </c>
      <c r="E3834" t="s">
        <v>2038</v>
      </c>
      <c r="F3834" t="s">
        <v>251</v>
      </c>
      <c r="G3834">
        <v>54</v>
      </c>
      <c r="H3834">
        <v>58</v>
      </c>
      <c r="I3834">
        <v>53</v>
      </c>
      <c r="J3834" t="s">
        <v>388</v>
      </c>
      <c r="K3834" t="s">
        <v>49</v>
      </c>
      <c r="L3834" t="s">
        <v>389</v>
      </c>
      <c r="M3834" t="s">
        <v>227</v>
      </c>
      <c r="N3834" t="s">
        <v>29</v>
      </c>
      <c r="O3834" t="s">
        <v>227</v>
      </c>
      <c r="P3834" t="s">
        <v>173</v>
      </c>
      <c r="Q3834">
        <v>216</v>
      </c>
      <c r="R3834" t="s">
        <v>262</v>
      </c>
      <c r="S3834" t="s">
        <v>2242</v>
      </c>
      <c r="T3834" t="s">
        <v>26</v>
      </c>
    </row>
    <row r="3835" spans="1:20" x14ac:dyDescent="0.3">
      <c r="A3835" t="s">
        <v>20</v>
      </c>
      <c r="B3835" s="1">
        <v>43669</v>
      </c>
      <c r="C3835">
        <v>21</v>
      </c>
      <c r="D3835" t="s">
        <v>220</v>
      </c>
      <c r="E3835" t="s">
        <v>415</v>
      </c>
      <c r="F3835" t="s">
        <v>220</v>
      </c>
      <c r="G3835">
        <v>59</v>
      </c>
      <c r="H3835">
        <v>59</v>
      </c>
      <c r="I3835">
        <v>53</v>
      </c>
      <c r="J3835" t="s">
        <v>37</v>
      </c>
      <c r="K3835" t="s">
        <v>373</v>
      </c>
      <c r="L3835" t="s">
        <v>588</v>
      </c>
      <c r="M3835" t="s">
        <v>45</v>
      </c>
      <c r="N3835" t="s">
        <v>45</v>
      </c>
      <c r="O3835" t="s">
        <v>232</v>
      </c>
      <c r="P3835" t="s">
        <v>112</v>
      </c>
      <c r="Q3835">
        <v>204</v>
      </c>
      <c r="R3835" t="s">
        <v>143</v>
      </c>
      <c r="S3835" t="s">
        <v>2243</v>
      </c>
      <c r="T3835" t="s">
        <v>26</v>
      </c>
    </row>
    <row r="3836" spans="1:20" x14ac:dyDescent="0.3">
      <c r="A3836" t="s">
        <v>20</v>
      </c>
      <c r="B3836" s="1">
        <v>43670</v>
      </c>
      <c r="C3836">
        <v>2</v>
      </c>
      <c r="D3836" t="s">
        <v>310</v>
      </c>
      <c r="E3836" t="s">
        <v>239</v>
      </c>
      <c r="F3836" t="s">
        <v>310</v>
      </c>
      <c r="G3836">
        <v>84</v>
      </c>
      <c r="H3836">
        <v>84</v>
      </c>
      <c r="I3836">
        <v>83</v>
      </c>
      <c r="J3836" t="s">
        <v>80</v>
      </c>
      <c r="K3836" t="s">
        <v>63</v>
      </c>
      <c r="L3836" t="s">
        <v>80</v>
      </c>
      <c r="M3836" t="s">
        <v>276</v>
      </c>
      <c r="N3836" t="s">
        <v>276</v>
      </c>
      <c r="O3836" t="s">
        <v>312</v>
      </c>
      <c r="P3836" t="s">
        <v>105</v>
      </c>
      <c r="Q3836">
        <v>183</v>
      </c>
      <c r="R3836" t="s">
        <v>40</v>
      </c>
      <c r="S3836" t="e" vm="63">
        <f>_FV(-3,"11")</f>
        <v>#VALUE!</v>
      </c>
      <c r="T3836" t="s">
        <v>26</v>
      </c>
    </row>
    <row r="3837" spans="1:20" x14ac:dyDescent="0.3">
      <c r="A3837" t="s">
        <v>20</v>
      </c>
      <c r="B3837" s="1">
        <v>43670</v>
      </c>
      <c r="C3837">
        <v>15</v>
      </c>
      <c r="D3837" t="s">
        <v>200</v>
      </c>
      <c r="E3837" t="s">
        <v>48</v>
      </c>
      <c r="F3837" t="s">
        <v>157</v>
      </c>
      <c r="G3837">
        <v>65</v>
      </c>
      <c r="H3837">
        <v>84</v>
      </c>
      <c r="I3837">
        <v>63</v>
      </c>
      <c r="J3837" t="s">
        <v>345</v>
      </c>
      <c r="K3837" t="s">
        <v>109</v>
      </c>
      <c r="L3837" t="s">
        <v>216</v>
      </c>
      <c r="M3837" t="s">
        <v>353</v>
      </c>
      <c r="N3837" t="s">
        <v>422</v>
      </c>
      <c r="O3837" t="s">
        <v>353</v>
      </c>
      <c r="P3837" t="s">
        <v>77</v>
      </c>
      <c r="Q3837">
        <v>249</v>
      </c>
      <c r="R3837" t="s">
        <v>237</v>
      </c>
      <c r="S3837" t="s">
        <v>1149</v>
      </c>
      <c r="T3837" t="s">
        <v>26</v>
      </c>
    </row>
    <row r="3838" spans="1:20" x14ac:dyDescent="0.3">
      <c r="A3838" t="s">
        <v>20</v>
      </c>
      <c r="B3838" s="1">
        <v>43670</v>
      </c>
      <c r="C3838">
        <v>0</v>
      </c>
      <c r="D3838" t="s">
        <v>229</v>
      </c>
      <c r="E3838" t="s">
        <v>256</v>
      </c>
      <c r="F3838" t="s">
        <v>229</v>
      </c>
      <c r="G3838">
        <v>79</v>
      </c>
      <c r="H3838">
        <v>79</v>
      </c>
      <c r="I3838">
        <v>74</v>
      </c>
      <c r="J3838" t="s">
        <v>109</v>
      </c>
      <c r="K3838" t="s">
        <v>80</v>
      </c>
      <c r="L3838" t="s">
        <v>64</v>
      </c>
      <c r="M3838" t="s">
        <v>188</v>
      </c>
      <c r="N3838" t="s">
        <v>188</v>
      </c>
      <c r="O3838" t="s">
        <v>142</v>
      </c>
      <c r="P3838" t="s">
        <v>101</v>
      </c>
      <c r="Q3838">
        <v>182</v>
      </c>
      <c r="R3838" t="s">
        <v>237</v>
      </c>
      <c r="S3838" t="e" vm="45">
        <f>_FV(-3,"60")</f>
        <v>#VALUE!</v>
      </c>
      <c r="T3838" t="s">
        <v>26</v>
      </c>
    </row>
    <row r="3839" spans="1:20" x14ac:dyDescent="0.3">
      <c r="A3839" t="s">
        <v>20</v>
      </c>
      <c r="B3839" s="1">
        <v>43670</v>
      </c>
      <c r="C3839">
        <v>11</v>
      </c>
      <c r="D3839" t="s">
        <v>107</v>
      </c>
      <c r="E3839" t="s">
        <v>72</v>
      </c>
      <c r="F3839" t="s">
        <v>95</v>
      </c>
      <c r="G3839">
        <v>91</v>
      </c>
      <c r="H3839">
        <v>93</v>
      </c>
      <c r="I3839">
        <v>91</v>
      </c>
      <c r="J3839" t="s">
        <v>63</v>
      </c>
      <c r="K3839" t="s">
        <v>136</v>
      </c>
      <c r="L3839" t="s">
        <v>64</v>
      </c>
      <c r="M3839" t="s">
        <v>282</v>
      </c>
      <c r="N3839" t="s">
        <v>282</v>
      </c>
      <c r="O3839" t="s">
        <v>330</v>
      </c>
      <c r="P3839" t="s">
        <v>111</v>
      </c>
      <c r="Q3839">
        <v>84</v>
      </c>
      <c r="R3839" t="s">
        <v>134</v>
      </c>
      <c r="S3839" t="s">
        <v>2244</v>
      </c>
      <c r="T3839" t="s">
        <v>26</v>
      </c>
    </row>
    <row r="3840" spans="1:20" x14ac:dyDescent="0.3">
      <c r="A3840" t="s">
        <v>20</v>
      </c>
      <c r="B3840" s="1">
        <v>43670</v>
      </c>
      <c r="C3840">
        <v>22</v>
      </c>
      <c r="D3840" t="s">
        <v>62</v>
      </c>
      <c r="E3840" t="s">
        <v>286</v>
      </c>
      <c r="F3840" t="s">
        <v>62</v>
      </c>
      <c r="G3840">
        <v>90</v>
      </c>
      <c r="H3840">
        <v>90</v>
      </c>
      <c r="I3840">
        <v>74</v>
      </c>
      <c r="J3840" t="s">
        <v>89</v>
      </c>
      <c r="K3840" t="s">
        <v>89</v>
      </c>
      <c r="L3840" t="s">
        <v>388</v>
      </c>
      <c r="M3840" t="s">
        <v>96</v>
      </c>
      <c r="N3840" t="s">
        <v>90</v>
      </c>
      <c r="O3840" t="s">
        <v>96</v>
      </c>
      <c r="P3840" t="s">
        <v>112</v>
      </c>
      <c r="Q3840">
        <v>296</v>
      </c>
      <c r="R3840" t="s">
        <v>1175</v>
      </c>
      <c r="S3840" t="s">
        <v>2245</v>
      </c>
      <c r="T3840" t="s">
        <v>101</v>
      </c>
    </row>
    <row r="3841" spans="1:20" x14ac:dyDescent="0.3">
      <c r="A3841" t="s">
        <v>20</v>
      </c>
      <c r="B3841" s="1">
        <v>43670</v>
      </c>
      <c r="C3841">
        <v>10</v>
      </c>
      <c r="D3841" t="s">
        <v>95</v>
      </c>
      <c r="E3841" t="s">
        <v>148</v>
      </c>
      <c r="F3841" t="s">
        <v>58</v>
      </c>
      <c r="G3841">
        <v>93</v>
      </c>
      <c r="H3841">
        <v>93</v>
      </c>
      <c r="I3841">
        <v>91</v>
      </c>
      <c r="J3841" t="s">
        <v>28</v>
      </c>
      <c r="K3841" t="s">
        <v>64</v>
      </c>
      <c r="L3841" t="s">
        <v>81</v>
      </c>
      <c r="M3841" t="s">
        <v>330</v>
      </c>
      <c r="N3841" t="s">
        <v>330</v>
      </c>
      <c r="O3841" t="s">
        <v>23</v>
      </c>
      <c r="P3841" t="s">
        <v>174</v>
      </c>
      <c r="Q3841">
        <v>100</v>
      </c>
      <c r="R3841" t="s">
        <v>127</v>
      </c>
      <c r="S3841" t="s">
        <v>2246</v>
      </c>
      <c r="T3841" t="s">
        <v>26</v>
      </c>
    </row>
    <row r="3842" spans="1:20" x14ac:dyDescent="0.3">
      <c r="A3842" t="s">
        <v>20</v>
      </c>
      <c r="B3842" s="1">
        <v>43670</v>
      </c>
      <c r="C3842">
        <v>23</v>
      </c>
      <c r="D3842" t="s">
        <v>121</v>
      </c>
      <c r="E3842" t="s">
        <v>149</v>
      </c>
      <c r="F3842" t="s">
        <v>95</v>
      </c>
      <c r="G3842">
        <v>88</v>
      </c>
      <c r="H3842">
        <v>90</v>
      </c>
      <c r="I3842">
        <v>85</v>
      </c>
      <c r="J3842" t="s">
        <v>89</v>
      </c>
      <c r="K3842" t="s">
        <v>100</v>
      </c>
      <c r="L3842" t="s">
        <v>163</v>
      </c>
      <c r="M3842" t="s">
        <v>315</v>
      </c>
      <c r="N3842" t="s">
        <v>315</v>
      </c>
      <c r="O3842" t="s">
        <v>82</v>
      </c>
      <c r="P3842" t="s">
        <v>115</v>
      </c>
      <c r="Q3842">
        <v>125</v>
      </c>
      <c r="R3842" t="s">
        <v>143</v>
      </c>
      <c r="S3842" s="2">
        <v>1443</v>
      </c>
      <c r="T3842" t="s">
        <v>26</v>
      </c>
    </row>
    <row r="3843" spans="1:20" x14ac:dyDescent="0.3">
      <c r="A3843" t="s">
        <v>20</v>
      </c>
      <c r="B3843" s="1">
        <v>43670</v>
      </c>
      <c r="C3843">
        <v>5</v>
      </c>
      <c r="D3843" t="s">
        <v>114</v>
      </c>
      <c r="E3843" t="s">
        <v>156</v>
      </c>
      <c r="F3843" t="s">
        <v>108</v>
      </c>
      <c r="G3843">
        <v>90</v>
      </c>
      <c r="H3843">
        <v>90</v>
      </c>
      <c r="I3843">
        <v>87</v>
      </c>
      <c r="J3843" t="s">
        <v>63</v>
      </c>
      <c r="K3843" t="s">
        <v>63</v>
      </c>
      <c r="L3843" t="s">
        <v>73</v>
      </c>
      <c r="M3843" t="s">
        <v>244</v>
      </c>
      <c r="N3843" t="s">
        <v>311</v>
      </c>
      <c r="O3843" t="s">
        <v>244</v>
      </c>
      <c r="P3843" t="s">
        <v>115</v>
      </c>
      <c r="Q3843">
        <v>184</v>
      </c>
      <c r="R3843" t="s">
        <v>68</v>
      </c>
      <c r="S3843" t="e" vm="45">
        <f>_FV(-3,"60")</f>
        <v>#VALUE!</v>
      </c>
      <c r="T3843" t="s">
        <v>26</v>
      </c>
    </row>
    <row r="3844" spans="1:20" x14ac:dyDescent="0.3">
      <c r="A3844" t="s">
        <v>20</v>
      </c>
      <c r="B3844" s="1">
        <v>43670</v>
      </c>
      <c r="C3844">
        <v>1</v>
      </c>
      <c r="D3844" t="s">
        <v>239</v>
      </c>
      <c r="E3844" t="s">
        <v>229</v>
      </c>
      <c r="F3844" t="s">
        <v>265</v>
      </c>
      <c r="G3844">
        <v>83</v>
      </c>
      <c r="H3844">
        <v>83</v>
      </c>
      <c r="I3844">
        <v>79</v>
      </c>
      <c r="J3844" t="s">
        <v>80</v>
      </c>
      <c r="K3844" t="s">
        <v>80</v>
      </c>
      <c r="L3844" t="s">
        <v>65</v>
      </c>
      <c r="M3844" t="s">
        <v>312</v>
      </c>
      <c r="N3844" t="s">
        <v>312</v>
      </c>
      <c r="O3844" t="s">
        <v>188</v>
      </c>
      <c r="P3844" t="s">
        <v>115</v>
      </c>
      <c r="Q3844">
        <v>167</v>
      </c>
      <c r="R3844" t="s">
        <v>30</v>
      </c>
      <c r="S3844" t="e" vm="33">
        <f>_FV(-3,"50")</f>
        <v>#VALUE!</v>
      </c>
      <c r="T3844" t="s">
        <v>26</v>
      </c>
    </row>
    <row r="3845" spans="1:20" x14ac:dyDescent="0.3">
      <c r="A3845" t="s">
        <v>20</v>
      </c>
      <c r="B3845" s="1">
        <v>43670</v>
      </c>
      <c r="C3845">
        <v>6</v>
      </c>
      <c r="D3845" t="s">
        <v>239</v>
      </c>
      <c r="E3845" t="s">
        <v>321</v>
      </c>
      <c r="F3845" t="s">
        <v>114</v>
      </c>
      <c r="G3845">
        <v>80</v>
      </c>
      <c r="H3845">
        <v>90</v>
      </c>
      <c r="I3845">
        <v>79</v>
      </c>
      <c r="J3845" t="s">
        <v>64</v>
      </c>
      <c r="K3845" t="s">
        <v>136</v>
      </c>
      <c r="L3845" t="s">
        <v>28</v>
      </c>
      <c r="M3845" t="s">
        <v>122</v>
      </c>
      <c r="N3845" t="s">
        <v>244</v>
      </c>
      <c r="O3845" t="s">
        <v>122</v>
      </c>
      <c r="P3845" t="s">
        <v>101</v>
      </c>
      <c r="Q3845">
        <v>210</v>
      </c>
      <c r="R3845" t="s">
        <v>143</v>
      </c>
      <c r="S3845" t="e" vm="45">
        <f>_FV(-3,"60")</f>
        <v>#VALUE!</v>
      </c>
      <c r="T3845" t="s">
        <v>26</v>
      </c>
    </row>
    <row r="3846" spans="1:20" x14ac:dyDescent="0.3">
      <c r="A3846" t="s">
        <v>20</v>
      </c>
      <c r="B3846" s="1">
        <v>43670</v>
      </c>
      <c r="C3846">
        <v>14</v>
      </c>
      <c r="D3846" t="s">
        <v>157</v>
      </c>
      <c r="E3846" t="s">
        <v>27</v>
      </c>
      <c r="F3846" t="s">
        <v>44</v>
      </c>
      <c r="G3846">
        <v>84</v>
      </c>
      <c r="H3846">
        <v>93</v>
      </c>
      <c r="I3846">
        <v>70</v>
      </c>
      <c r="J3846" t="s">
        <v>81</v>
      </c>
      <c r="K3846" t="s">
        <v>73</v>
      </c>
      <c r="L3846" t="s">
        <v>574</v>
      </c>
      <c r="M3846" t="s">
        <v>422</v>
      </c>
      <c r="N3846" t="s">
        <v>589</v>
      </c>
      <c r="O3846" t="s">
        <v>407</v>
      </c>
      <c r="P3846" t="s">
        <v>174</v>
      </c>
      <c r="Q3846">
        <v>264</v>
      </c>
      <c r="R3846" t="s">
        <v>460</v>
      </c>
      <c r="S3846" t="s">
        <v>1604</v>
      </c>
      <c r="T3846" t="s">
        <v>426</v>
      </c>
    </row>
    <row r="3847" spans="1:20" x14ac:dyDescent="0.3">
      <c r="A3847" t="s">
        <v>20</v>
      </c>
      <c r="B3847" s="1">
        <v>43670</v>
      </c>
      <c r="C3847">
        <v>13</v>
      </c>
      <c r="D3847" t="s">
        <v>219</v>
      </c>
      <c r="E3847" t="s">
        <v>205</v>
      </c>
      <c r="F3847" t="s">
        <v>228</v>
      </c>
      <c r="G3847">
        <v>71</v>
      </c>
      <c r="H3847">
        <v>84</v>
      </c>
      <c r="I3847">
        <v>70</v>
      </c>
      <c r="J3847" t="s">
        <v>81</v>
      </c>
      <c r="K3847" t="s">
        <v>121</v>
      </c>
      <c r="L3847" t="s">
        <v>100</v>
      </c>
      <c r="M3847" t="s">
        <v>433</v>
      </c>
      <c r="N3847" t="s">
        <v>422</v>
      </c>
      <c r="O3847" t="s">
        <v>363</v>
      </c>
      <c r="P3847" t="s">
        <v>92</v>
      </c>
      <c r="Q3847">
        <v>261</v>
      </c>
      <c r="R3847" t="s">
        <v>358</v>
      </c>
      <c r="S3847" t="s">
        <v>701</v>
      </c>
      <c r="T3847" t="s">
        <v>26</v>
      </c>
    </row>
    <row r="3848" spans="1:20" x14ac:dyDescent="0.3">
      <c r="A3848" t="s">
        <v>20</v>
      </c>
      <c r="B3848" s="1">
        <v>43670</v>
      </c>
      <c r="C3848">
        <v>3</v>
      </c>
      <c r="D3848" t="s">
        <v>202</v>
      </c>
      <c r="E3848" t="s">
        <v>229</v>
      </c>
      <c r="F3848" t="s">
        <v>310</v>
      </c>
      <c r="G3848">
        <v>80</v>
      </c>
      <c r="H3848">
        <v>84</v>
      </c>
      <c r="I3848">
        <v>80</v>
      </c>
      <c r="J3848" t="s">
        <v>80</v>
      </c>
      <c r="K3848" t="s">
        <v>22</v>
      </c>
      <c r="L3848" t="s">
        <v>80</v>
      </c>
      <c r="M3848" t="s">
        <v>276</v>
      </c>
      <c r="N3848" t="s">
        <v>329</v>
      </c>
      <c r="O3848" t="s">
        <v>276</v>
      </c>
      <c r="P3848" t="s">
        <v>183</v>
      </c>
      <c r="Q3848">
        <v>210</v>
      </c>
      <c r="R3848" t="s">
        <v>225</v>
      </c>
      <c r="S3848" t="e" vm="48">
        <f>_FV(-3,"26")</f>
        <v>#VALUE!</v>
      </c>
      <c r="T3848" t="s">
        <v>26</v>
      </c>
    </row>
    <row r="3849" spans="1:20" x14ac:dyDescent="0.3">
      <c r="A3849" t="s">
        <v>20</v>
      </c>
      <c r="B3849" s="1">
        <v>43670</v>
      </c>
      <c r="C3849">
        <v>21</v>
      </c>
      <c r="D3849" t="s">
        <v>333</v>
      </c>
      <c r="E3849" t="s">
        <v>258</v>
      </c>
      <c r="F3849" t="s">
        <v>333</v>
      </c>
      <c r="G3849">
        <v>74</v>
      </c>
      <c r="H3849">
        <v>74</v>
      </c>
      <c r="I3849">
        <v>61</v>
      </c>
      <c r="J3849" t="s">
        <v>368</v>
      </c>
      <c r="K3849" t="s">
        <v>100</v>
      </c>
      <c r="L3849" t="s">
        <v>573</v>
      </c>
      <c r="M3849" t="s">
        <v>142</v>
      </c>
      <c r="N3849" t="s">
        <v>29</v>
      </c>
      <c r="O3849" t="s">
        <v>132</v>
      </c>
      <c r="P3849" t="s">
        <v>403</v>
      </c>
      <c r="Q3849">
        <v>277</v>
      </c>
      <c r="R3849" t="s">
        <v>1176</v>
      </c>
      <c r="S3849" t="s">
        <v>2247</v>
      </c>
      <c r="T3849" t="s">
        <v>26</v>
      </c>
    </row>
    <row r="3850" spans="1:20" x14ac:dyDescent="0.3">
      <c r="A3850" t="s">
        <v>20</v>
      </c>
      <c r="B3850" s="1">
        <v>43670</v>
      </c>
      <c r="C3850">
        <v>16</v>
      </c>
      <c r="D3850" t="s">
        <v>258</v>
      </c>
      <c r="E3850" t="s">
        <v>317</v>
      </c>
      <c r="F3850" t="s">
        <v>27</v>
      </c>
      <c r="G3850">
        <v>64</v>
      </c>
      <c r="H3850">
        <v>67</v>
      </c>
      <c r="I3850">
        <v>60</v>
      </c>
      <c r="J3850" t="s">
        <v>100</v>
      </c>
      <c r="K3850" t="s">
        <v>80</v>
      </c>
      <c r="L3850" t="s">
        <v>373</v>
      </c>
      <c r="M3850" t="s">
        <v>193</v>
      </c>
      <c r="N3850" t="s">
        <v>353</v>
      </c>
      <c r="O3850" t="s">
        <v>193</v>
      </c>
      <c r="P3850" t="s">
        <v>128</v>
      </c>
      <c r="Q3850">
        <v>269</v>
      </c>
      <c r="R3850" t="s">
        <v>364</v>
      </c>
      <c r="S3850" t="s">
        <v>1094</v>
      </c>
      <c r="T3850" t="s">
        <v>26</v>
      </c>
    </row>
    <row r="3851" spans="1:20" x14ac:dyDescent="0.3">
      <c r="A3851" t="s">
        <v>20</v>
      </c>
      <c r="B3851" s="1">
        <v>43670</v>
      </c>
      <c r="C3851">
        <v>7</v>
      </c>
      <c r="D3851" t="s">
        <v>265</v>
      </c>
      <c r="E3851" t="s">
        <v>239</v>
      </c>
      <c r="F3851" t="s">
        <v>265</v>
      </c>
      <c r="G3851">
        <v>81</v>
      </c>
      <c r="H3851">
        <v>81</v>
      </c>
      <c r="I3851">
        <v>80</v>
      </c>
      <c r="J3851" t="s">
        <v>119</v>
      </c>
      <c r="K3851" t="s">
        <v>119</v>
      </c>
      <c r="L3851" t="s">
        <v>64</v>
      </c>
      <c r="M3851" t="s">
        <v>90</v>
      </c>
      <c r="N3851" t="s">
        <v>122</v>
      </c>
      <c r="O3851" t="s">
        <v>29</v>
      </c>
      <c r="P3851" t="s">
        <v>101</v>
      </c>
      <c r="Q3851">
        <v>206</v>
      </c>
      <c r="R3851" t="s">
        <v>354</v>
      </c>
      <c r="S3851" t="e" vm="45">
        <f>_FV(-3,"60")</f>
        <v>#VALUE!</v>
      </c>
      <c r="T3851" t="s">
        <v>26</v>
      </c>
    </row>
    <row r="3852" spans="1:20" x14ac:dyDescent="0.3">
      <c r="A3852" t="s">
        <v>20</v>
      </c>
      <c r="B3852" s="1">
        <v>43670</v>
      </c>
      <c r="C3852">
        <v>20</v>
      </c>
      <c r="D3852" t="s">
        <v>258</v>
      </c>
      <c r="E3852" t="s">
        <v>415</v>
      </c>
      <c r="F3852" t="s">
        <v>258</v>
      </c>
      <c r="G3852">
        <v>62</v>
      </c>
      <c r="H3852">
        <v>62</v>
      </c>
      <c r="I3852">
        <v>54</v>
      </c>
      <c r="J3852" t="s">
        <v>361</v>
      </c>
      <c r="K3852" t="s">
        <v>49</v>
      </c>
      <c r="L3852" t="s">
        <v>393</v>
      </c>
      <c r="M3852" t="s">
        <v>132</v>
      </c>
      <c r="N3852" t="s">
        <v>132</v>
      </c>
      <c r="O3852" t="s">
        <v>190</v>
      </c>
      <c r="P3852" t="s">
        <v>128</v>
      </c>
      <c r="Q3852">
        <v>208</v>
      </c>
      <c r="R3852" t="s">
        <v>237</v>
      </c>
      <c r="S3852" t="s">
        <v>1368</v>
      </c>
      <c r="T3852" t="s">
        <v>26</v>
      </c>
    </row>
    <row r="3853" spans="1:20" x14ac:dyDescent="0.3">
      <c r="A3853" t="s">
        <v>20</v>
      </c>
      <c r="B3853" s="1">
        <v>43670</v>
      </c>
      <c r="C3853">
        <v>8</v>
      </c>
      <c r="D3853" t="s">
        <v>72</v>
      </c>
      <c r="E3853" t="s">
        <v>239</v>
      </c>
      <c r="F3853" t="s">
        <v>107</v>
      </c>
      <c r="G3853">
        <v>89</v>
      </c>
      <c r="H3853">
        <v>89</v>
      </c>
      <c r="I3853">
        <v>81</v>
      </c>
      <c r="J3853" t="s">
        <v>73</v>
      </c>
      <c r="K3853" t="s">
        <v>73</v>
      </c>
      <c r="L3853" t="s">
        <v>99</v>
      </c>
      <c r="M3853" t="s">
        <v>188</v>
      </c>
      <c r="N3853" t="s">
        <v>188</v>
      </c>
      <c r="O3853" t="s">
        <v>90</v>
      </c>
      <c r="P3853" t="s">
        <v>67</v>
      </c>
      <c r="Q3853">
        <v>145</v>
      </c>
      <c r="R3853" t="s">
        <v>354</v>
      </c>
      <c r="S3853" t="e" vm="23">
        <f>_FV(-3,"54")</f>
        <v>#VALUE!</v>
      </c>
      <c r="T3853" t="s">
        <v>26</v>
      </c>
    </row>
    <row r="3854" spans="1:20" x14ac:dyDescent="0.3">
      <c r="A3854" t="s">
        <v>20</v>
      </c>
      <c r="B3854" s="1">
        <v>43670</v>
      </c>
      <c r="C3854">
        <v>4</v>
      </c>
      <c r="D3854" t="s">
        <v>156</v>
      </c>
      <c r="E3854" t="s">
        <v>202</v>
      </c>
      <c r="F3854" t="s">
        <v>156</v>
      </c>
      <c r="G3854">
        <v>87</v>
      </c>
      <c r="H3854">
        <v>87</v>
      </c>
      <c r="I3854">
        <v>78</v>
      </c>
      <c r="J3854" t="s">
        <v>73</v>
      </c>
      <c r="K3854" t="s">
        <v>80</v>
      </c>
      <c r="L3854" t="s">
        <v>64</v>
      </c>
      <c r="M3854" t="s">
        <v>311</v>
      </c>
      <c r="N3854" t="s">
        <v>276</v>
      </c>
      <c r="O3854" t="s">
        <v>311</v>
      </c>
      <c r="P3854" t="s">
        <v>67</v>
      </c>
      <c r="Q3854">
        <v>153</v>
      </c>
      <c r="R3854" t="s">
        <v>354</v>
      </c>
      <c r="S3854" t="e" vm="80">
        <f>_FV(-3,"59")</f>
        <v>#VALUE!</v>
      </c>
      <c r="T3854" t="s">
        <v>26</v>
      </c>
    </row>
    <row r="3855" spans="1:20" x14ac:dyDescent="0.3">
      <c r="A3855" t="s">
        <v>20</v>
      </c>
      <c r="B3855" s="1">
        <v>43670</v>
      </c>
      <c r="C3855">
        <v>17</v>
      </c>
      <c r="D3855" t="s">
        <v>297</v>
      </c>
      <c r="E3855" t="s">
        <v>370</v>
      </c>
      <c r="F3855" t="s">
        <v>21</v>
      </c>
      <c r="G3855">
        <v>61</v>
      </c>
      <c r="H3855">
        <v>67</v>
      </c>
      <c r="I3855">
        <v>59</v>
      </c>
      <c r="J3855" t="s">
        <v>99</v>
      </c>
      <c r="K3855" t="s">
        <v>80</v>
      </c>
      <c r="L3855" t="s">
        <v>377</v>
      </c>
      <c r="M3855" t="s">
        <v>142</v>
      </c>
      <c r="N3855" t="s">
        <v>193</v>
      </c>
      <c r="O3855" t="s">
        <v>209</v>
      </c>
      <c r="P3855" t="s">
        <v>176</v>
      </c>
      <c r="Q3855">
        <v>302</v>
      </c>
      <c r="R3855" t="s">
        <v>358</v>
      </c>
      <c r="S3855" t="s">
        <v>2248</v>
      </c>
      <c r="T3855" t="s">
        <v>26</v>
      </c>
    </row>
    <row r="3856" spans="1:20" x14ac:dyDescent="0.3">
      <c r="A3856" t="s">
        <v>20</v>
      </c>
      <c r="B3856" s="1">
        <v>43670</v>
      </c>
      <c r="C3856">
        <v>9</v>
      </c>
      <c r="D3856" t="s">
        <v>148</v>
      </c>
      <c r="E3856" t="s">
        <v>114</v>
      </c>
      <c r="F3856" t="s">
        <v>148</v>
      </c>
      <c r="G3856">
        <v>91</v>
      </c>
      <c r="H3856">
        <v>91</v>
      </c>
      <c r="I3856">
        <v>89</v>
      </c>
      <c r="J3856" t="s">
        <v>64</v>
      </c>
      <c r="K3856" t="s">
        <v>109</v>
      </c>
      <c r="L3856" t="s">
        <v>28</v>
      </c>
      <c r="M3856" t="s">
        <v>23</v>
      </c>
      <c r="N3856" t="s">
        <v>23</v>
      </c>
      <c r="O3856" t="s">
        <v>188</v>
      </c>
      <c r="P3856" t="s">
        <v>115</v>
      </c>
      <c r="Q3856">
        <v>106</v>
      </c>
      <c r="R3856" t="s">
        <v>92</v>
      </c>
      <c r="S3856" t="e" vm="80">
        <f>_FV(-3,"59")</f>
        <v>#VALUE!</v>
      </c>
      <c r="T3856" t="s">
        <v>26</v>
      </c>
    </row>
    <row r="3857" spans="1:20" x14ac:dyDescent="0.3">
      <c r="A3857" t="s">
        <v>20</v>
      </c>
      <c r="B3857" s="1">
        <v>43670</v>
      </c>
      <c r="C3857">
        <v>19</v>
      </c>
      <c r="D3857" t="s">
        <v>297</v>
      </c>
      <c r="E3857" t="s">
        <v>2048</v>
      </c>
      <c r="F3857" t="s">
        <v>47</v>
      </c>
      <c r="G3857">
        <v>55</v>
      </c>
      <c r="H3857">
        <v>60</v>
      </c>
      <c r="I3857">
        <v>51</v>
      </c>
      <c r="J3857" t="s">
        <v>383</v>
      </c>
      <c r="K3857" t="s">
        <v>163</v>
      </c>
      <c r="L3857" t="s">
        <v>583</v>
      </c>
      <c r="M3857" t="s">
        <v>232</v>
      </c>
      <c r="N3857" t="s">
        <v>254</v>
      </c>
      <c r="O3857" t="s">
        <v>232</v>
      </c>
      <c r="P3857" t="s">
        <v>111</v>
      </c>
      <c r="Q3857">
        <v>290</v>
      </c>
      <c r="R3857" t="s">
        <v>154</v>
      </c>
      <c r="S3857" t="s">
        <v>478</v>
      </c>
      <c r="T3857" t="s">
        <v>26</v>
      </c>
    </row>
    <row r="3858" spans="1:20" x14ac:dyDescent="0.3">
      <c r="A3858" t="s">
        <v>20</v>
      </c>
      <c r="B3858" s="1">
        <v>43670</v>
      </c>
      <c r="C3858">
        <v>18</v>
      </c>
      <c r="D3858" t="s">
        <v>43</v>
      </c>
      <c r="E3858" t="s">
        <v>33</v>
      </c>
      <c r="F3858" t="s">
        <v>47</v>
      </c>
      <c r="G3858">
        <v>56</v>
      </c>
      <c r="H3858">
        <v>63</v>
      </c>
      <c r="I3858">
        <v>55</v>
      </c>
      <c r="J3858" t="s">
        <v>377</v>
      </c>
      <c r="K3858" t="s">
        <v>63</v>
      </c>
      <c r="L3858" t="s">
        <v>292</v>
      </c>
      <c r="M3858" t="s">
        <v>254</v>
      </c>
      <c r="N3858" t="s">
        <v>142</v>
      </c>
      <c r="O3858" t="s">
        <v>254</v>
      </c>
      <c r="P3858" t="s">
        <v>176</v>
      </c>
      <c r="Q3858">
        <v>261</v>
      </c>
      <c r="R3858" t="s">
        <v>151</v>
      </c>
      <c r="S3858" t="s">
        <v>2249</v>
      </c>
      <c r="T3858" t="s">
        <v>26</v>
      </c>
    </row>
    <row r="3859" spans="1:20" x14ac:dyDescent="0.3">
      <c r="A3859" t="s">
        <v>20</v>
      </c>
      <c r="B3859" s="1">
        <v>43670</v>
      </c>
      <c r="C3859">
        <v>12</v>
      </c>
      <c r="D3859" t="s">
        <v>202</v>
      </c>
      <c r="E3859" t="s">
        <v>302</v>
      </c>
      <c r="F3859" t="s">
        <v>107</v>
      </c>
      <c r="G3859">
        <v>82</v>
      </c>
      <c r="H3859">
        <v>92</v>
      </c>
      <c r="I3859">
        <v>82</v>
      </c>
      <c r="J3859" t="s">
        <v>79</v>
      </c>
      <c r="K3859" t="s">
        <v>71</v>
      </c>
      <c r="L3859" t="s">
        <v>63</v>
      </c>
      <c r="M3859" t="s">
        <v>363</v>
      </c>
      <c r="N3859" t="s">
        <v>363</v>
      </c>
      <c r="O3859" t="s">
        <v>282</v>
      </c>
      <c r="P3859" t="s">
        <v>70</v>
      </c>
      <c r="Q3859">
        <v>144</v>
      </c>
      <c r="R3859" t="s">
        <v>77</v>
      </c>
      <c r="S3859" t="s">
        <v>1397</v>
      </c>
      <c r="T3859" t="s">
        <v>26</v>
      </c>
    </row>
    <row r="3860" spans="1:20" x14ac:dyDescent="0.3">
      <c r="A3860" t="s">
        <v>20</v>
      </c>
      <c r="B3860" s="1">
        <v>43671</v>
      </c>
      <c r="C3860">
        <v>0</v>
      </c>
      <c r="D3860" t="s">
        <v>148</v>
      </c>
      <c r="E3860" t="s">
        <v>121</v>
      </c>
      <c r="F3860" t="s">
        <v>118</v>
      </c>
      <c r="G3860">
        <v>90</v>
      </c>
      <c r="H3860">
        <v>90</v>
      </c>
      <c r="I3860">
        <v>88</v>
      </c>
      <c r="J3860" t="s">
        <v>81</v>
      </c>
      <c r="K3860" t="s">
        <v>28</v>
      </c>
      <c r="L3860" t="s">
        <v>89</v>
      </c>
      <c r="M3860" t="s">
        <v>330</v>
      </c>
      <c r="N3860" t="s">
        <v>276</v>
      </c>
      <c r="O3860" t="s">
        <v>315</v>
      </c>
      <c r="P3860" t="s">
        <v>174</v>
      </c>
      <c r="Q3860">
        <v>162</v>
      </c>
      <c r="R3860" t="s">
        <v>182</v>
      </c>
      <c r="S3860" t="e" vm="39">
        <f>_FV(-2,"46")</f>
        <v>#VALUE!</v>
      </c>
      <c r="T3860" t="s">
        <v>26</v>
      </c>
    </row>
    <row r="3861" spans="1:20" x14ac:dyDescent="0.3">
      <c r="A3861" t="s">
        <v>20</v>
      </c>
      <c r="B3861" s="1">
        <v>43671</v>
      </c>
      <c r="C3861">
        <v>3</v>
      </c>
      <c r="D3861" t="s">
        <v>79</v>
      </c>
      <c r="E3861" t="s">
        <v>95</v>
      </c>
      <c r="F3861" t="s">
        <v>79</v>
      </c>
      <c r="G3861">
        <v>93</v>
      </c>
      <c r="H3861">
        <v>93</v>
      </c>
      <c r="I3861">
        <v>92</v>
      </c>
      <c r="J3861" t="s">
        <v>81</v>
      </c>
      <c r="K3861" t="s">
        <v>28</v>
      </c>
      <c r="L3861" t="s">
        <v>99</v>
      </c>
      <c r="M3861" t="s">
        <v>308</v>
      </c>
      <c r="N3861" t="s">
        <v>283</v>
      </c>
      <c r="O3861" t="s">
        <v>273</v>
      </c>
      <c r="P3861" t="s">
        <v>178</v>
      </c>
      <c r="Q3861">
        <v>101</v>
      </c>
      <c r="R3861" t="s">
        <v>60</v>
      </c>
      <c r="S3861" t="e" vm="98">
        <f>_FV(-2,"83")</f>
        <v>#VALUE!</v>
      </c>
      <c r="T3861" t="s">
        <v>138</v>
      </c>
    </row>
    <row r="3862" spans="1:20" x14ac:dyDescent="0.3">
      <c r="A3862" t="s">
        <v>20</v>
      </c>
      <c r="B3862" s="1">
        <v>43671</v>
      </c>
      <c r="C3862">
        <v>22</v>
      </c>
      <c r="D3862" t="s">
        <v>233</v>
      </c>
      <c r="E3862" t="s">
        <v>321</v>
      </c>
      <c r="F3862" t="s">
        <v>233</v>
      </c>
      <c r="G3862">
        <v>75</v>
      </c>
      <c r="H3862">
        <v>78</v>
      </c>
      <c r="I3862">
        <v>68</v>
      </c>
      <c r="J3862" t="s">
        <v>373</v>
      </c>
      <c r="K3862" t="s">
        <v>89</v>
      </c>
      <c r="L3862" t="s">
        <v>588</v>
      </c>
      <c r="M3862" t="s">
        <v>137</v>
      </c>
      <c r="N3862" t="s">
        <v>137</v>
      </c>
      <c r="O3862" t="s">
        <v>66</v>
      </c>
      <c r="P3862" t="s">
        <v>105</v>
      </c>
      <c r="Q3862">
        <v>319</v>
      </c>
      <c r="R3862" t="s">
        <v>339</v>
      </c>
      <c r="S3862" t="s">
        <v>2250</v>
      </c>
      <c r="T3862" t="s">
        <v>26</v>
      </c>
    </row>
    <row r="3863" spans="1:20" x14ac:dyDescent="0.3">
      <c r="A3863" t="s">
        <v>20</v>
      </c>
      <c r="B3863" s="1">
        <v>43671</v>
      </c>
      <c r="C3863">
        <v>2</v>
      </c>
      <c r="D3863" t="s">
        <v>58</v>
      </c>
      <c r="E3863" t="s">
        <v>121</v>
      </c>
      <c r="F3863" t="s">
        <v>58</v>
      </c>
      <c r="G3863">
        <v>92</v>
      </c>
      <c r="H3863">
        <v>92</v>
      </c>
      <c r="I3863">
        <v>92</v>
      </c>
      <c r="J3863" t="s">
        <v>99</v>
      </c>
      <c r="K3863" t="s">
        <v>73</v>
      </c>
      <c r="L3863" t="s">
        <v>100</v>
      </c>
      <c r="M3863" t="s">
        <v>283</v>
      </c>
      <c r="N3863" t="s">
        <v>386</v>
      </c>
      <c r="O3863" t="s">
        <v>353</v>
      </c>
      <c r="P3863" t="s">
        <v>76</v>
      </c>
      <c r="Q3863">
        <v>76</v>
      </c>
      <c r="R3863" t="s">
        <v>183</v>
      </c>
      <c r="S3863" t="e" vm="55">
        <f>_FV(-2,"51")</f>
        <v>#VALUE!</v>
      </c>
      <c r="T3863" t="s">
        <v>26</v>
      </c>
    </row>
    <row r="3864" spans="1:20" x14ac:dyDescent="0.3">
      <c r="A3864" t="s">
        <v>20</v>
      </c>
      <c r="B3864" s="1">
        <v>43671</v>
      </c>
      <c r="C3864">
        <v>23</v>
      </c>
      <c r="D3864" t="s">
        <v>108</v>
      </c>
      <c r="E3864" t="s">
        <v>233</v>
      </c>
      <c r="F3864" t="s">
        <v>108</v>
      </c>
      <c r="G3864">
        <v>83</v>
      </c>
      <c r="H3864">
        <v>83</v>
      </c>
      <c r="I3864">
        <v>75</v>
      </c>
      <c r="J3864" t="s">
        <v>345</v>
      </c>
      <c r="K3864" t="s">
        <v>89</v>
      </c>
      <c r="L3864" t="s">
        <v>373</v>
      </c>
      <c r="M3864" t="s">
        <v>245</v>
      </c>
      <c r="N3864" t="s">
        <v>245</v>
      </c>
      <c r="O3864" t="s">
        <v>137</v>
      </c>
      <c r="P3864" t="s">
        <v>268</v>
      </c>
      <c r="Q3864">
        <v>356</v>
      </c>
      <c r="R3864" t="s">
        <v>207</v>
      </c>
      <c r="S3864" t="e" vm="36">
        <f>_FV(-2,"58")</f>
        <v>#VALUE!</v>
      </c>
      <c r="T3864" t="s">
        <v>26</v>
      </c>
    </row>
    <row r="3865" spans="1:20" x14ac:dyDescent="0.3">
      <c r="A3865" t="s">
        <v>20</v>
      </c>
      <c r="B3865" s="1">
        <v>43671</v>
      </c>
      <c r="C3865">
        <v>15</v>
      </c>
      <c r="D3865" t="s">
        <v>48</v>
      </c>
      <c r="E3865" t="s">
        <v>48</v>
      </c>
      <c r="F3865" t="s">
        <v>185</v>
      </c>
      <c r="G3865">
        <v>68</v>
      </c>
      <c r="H3865">
        <v>73</v>
      </c>
      <c r="I3865">
        <v>66</v>
      </c>
      <c r="J3865" t="s">
        <v>64</v>
      </c>
      <c r="K3865" t="s">
        <v>65</v>
      </c>
      <c r="L3865" t="s">
        <v>44</v>
      </c>
      <c r="M3865" t="s">
        <v>329</v>
      </c>
      <c r="N3865" t="s">
        <v>283</v>
      </c>
      <c r="O3865" t="s">
        <v>329</v>
      </c>
      <c r="P3865" t="s">
        <v>70</v>
      </c>
      <c r="Q3865">
        <v>87</v>
      </c>
      <c r="R3865" t="s">
        <v>147</v>
      </c>
      <c r="S3865" t="s">
        <v>1578</v>
      </c>
      <c r="T3865" t="s">
        <v>26</v>
      </c>
    </row>
    <row r="3866" spans="1:20" x14ac:dyDescent="0.3">
      <c r="A3866" t="s">
        <v>20</v>
      </c>
      <c r="B3866" s="1">
        <v>43671</v>
      </c>
      <c r="C3866">
        <v>7</v>
      </c>
      <c r="D3866" t="s">
        <v>28</v>
      </c>
      <c r="E3866" t="s">
        <v>65</v>
      </c>
      <c r="F3866" t="s">
        <v>99</v>
      </c>
      <c r="G3866">
        <v>94</v>
      </c>
      <c r="H3866">
        <v>94</v>
      </c>
      <c r="I3866">
        <v>94</v>
      </c>
      <c r="J3866" t="s">
        <v>44</v>
      </c>
      <c r="K3866" t="s">
        <v>345</v>
      </c>
      <c r="L3866" t="s">
        <v>396</v>
      </c>
      <c r="M3866" t="s">
        <v>122</v>
      </c>
      <c r="N3866" t="s">
        <v>141</v>
      </c>
      <c r="O3866" t="s">
        <v>90</v>
      </c>
      <c r="P3866" t="s">
        <v>178</v>
      </c>
      <c r="Q3866">
        <v>32</v>
      </c>
      <c r="R3866" t="s">
        <v>24</v>
      </c>
      <c r="S3866" t="e" vm="18">
        <f>_FV(-2,"75")</f>
        <v>#VALUE!</v>
      </c>
      <c r="T3866" t="s">
        <v>26</v>
      </c>
    </row>
    <row r="3867" spans="1:20" x14ac:dyDescent="0.3">
      <c r="A3867" t="s">
        <v>20</v>
      </c>
      <c r="B3867" s="1">
        <v>43671</v>
      </c>
      <c r="C3867">
        <v>6</v>
      </c>
      <c r="D3867" t="s">
        <v>65</v>
      </c>
      <c r="E3867" t="s">
        <v>22</v>
      </c>
      <c r="F3867" t="s">
        <v>65</v>
      </c>
      <c r="G3867">
        <v>94</v>
      </c>
      <c r="H3867">
        <v>94</v>
      </c>
      <c r="I3867">
        <v>94</v>
      </c>
      <c r="J3867" t="s">
        <v>345</v>
      </c>
      <c r="K3867" t="s">
        <v>81</v>
      </c>
      <c r="L3867" t="s">
        <v>345</v>
      </c>
      <c r="M3867" t="s">
        <v>90</v>
      </c>
      <c r="N3867" t="s">
        <v>91</v>
      </c>
      <c r="O3867" t="s">
        <v>90</v>
      </c>
      <c r="P3867" t="s">
        <v>105</v>
      </c>
      <c r="Q3867">
        <v>106</v>
      </c>
      <c r="R3867" t="s">
        <v>440</v>
      </c>
      <c r="S3867" t="e" vm="23">
        <f>_FV(-2,"54")</f>
        <v>#VALUE!</v>
      </c>
      <c r="T3867" t="s">
        <v>26</v>
      </c>
    </row>
    <row r="3868" spans="1:20" x14ac:dyDescent="0.3">
      <c r="A3868" t="s">
        <v>20</v>
      </c>
      <c r="B3868" s="1">
        <v>43671</v>
      </c>
      <c r="C3868">
        <v>21</v>
      </c>
      <c r="D3868" t="s">
        <v>310</v>
      </c>
      <c r="E3868" t="s">
        <v>335</v>
      </c>
      <c r="F3868" t="s">
        <v>333</v>
      </c>
      <c r="G3868">
        <v>78</v>
      </c>
      <c r="H3868">
        <v>79</v>
      </c>
      <c r="I3868">
        <v>60</v>
      </c>
      <c r="J3868" t="s">
        <v>49</v>
      </c>
      <c r="K3868" t="s">
        <v>81</v>
      </c>
      <c r="L3868" t="s">
        <v>292</v>
      </c>
      <c r="M3868" t="s">
        <v>180</v>
      </c>
      <c r="N3868" t="s">
        <v>231</v>
      </c>
      <c r="O3868" t="s">
        <v>181</v>
      </c>
      <c r="P3868" t="s">
        <v>54</v>
      </c>
      <c r="Q3868">
        <v>271</v>
      </c>
      <c r="R3868" t="s">
        <v>1701</v>
      </c>
      <c r="S3868" t="s">
        <v>2251</v>
      </c>
      <c r="T3868" t="s">
        <v>26</v>
      </c>
    </row>
    <row r="3869" spans="1:20" x14ac:dyDescent="0.3">
      <c r="A3869" t="s">
        <v>20</v>
      </c>
      <c r="B3869" s="1">
        <v>43671</v>
      </c>
      <c r="C3869">
        <v>14</v>
      </c>
      <c r="D3869" t="s">
        <v>256</v>
      </c>
      <c r="E3869" t="s">
        <v>261</v>
      </c>
      <c r="F3869" t="s">
        <v>236</v>
      </c>
      <c r="G3869">
        <v>72</v>
      </c>
      <c r="H3869">
        <v>79</v>
      </c>
      <c r="I3869">
        <v>71</v>
      </c>
      <c r="J3869" t="s">
        <v>89</v>
      </c>
      <c r="K3869" t="s">
        <v>119</v>
      </c>
      <c r="L3869" t="s">
        <v>216</v>
      </c>
      <c r="M3869" t="s">
        <v>283</v>
      </c>
      <c r="N3869" t="s">
        <v>386</v>
      </c>
      <c r="O3869" t="s">
        <v>283</v>
      </c>
      <c r="P3869" t="s">
        <v>115</v>
      </c>
      <c r="Q3869">
        <v>91</v>
      </c>
      <c r="R3869" t="s">
        <v>222</v>
      </c>
      <c r="S3869" t="s">
        <v>652</v>
      </c>
      <c r="T3869" t="s">
        <v>26</v>
      </c>
    </row>
    <row r="3870" spans="1:20" x14ac:dyDescent="0.3">
      <c r="A3870" t="s">
        <v>20</v>
      </c>
      <c r="B3870" s="1">
        <v>43671</v>
      </c>
      <c r="C3870">
        <v>13</v>
      </c>
      <c r="D3870" t="s">
        <v>195</v>
      </c>
      <c r="E3870" t="s">
        <v>195</v>
      </c>
      <c r="F3870" t="s">
        <v>148</v>
      </c>
      <c r="G3870">
        <v>79</v>
      </c>
      <c r="H3870">
        <v>91</v>
      </c>
      <c r="I3870">
        <v>79</v>
      </c>
      <c r="J3870" t="s">
        <v>65</v>
      </c>
      <c r="K3870" t="s">
        <v>80</v>
      </c>
      <c r="L3870" t="s">
        <v>49</v>
      </c>
      <c r="M3870" t="s">
        <v>283</v>
      </c>
      <c r="N3870" t="s">
        <v>283</v>
      </c>
      <c r="O3870" t="s">
        <v>353</v>
      </c>
      <c r="P3870" t="s">
        <v>115</v>
      </c>
      <c r="Q3870">
        <v>56</v>
      </c>
      <c r="R3870" t="s">
        <v>40</v>
      </c>
      <c r="S3870" t="s">
        <v>1922</v>
      </c>
      <c r="T3870" t="s">
        <v>26</v>
      </c>
    </row>
    <row r="3871" spans="1:20" x14ac:dyDescent="0.3">
      <c r="A3871" t="s">
        <v>20</v>
      </c>
      <c r="B3871" s="1">
        <v>43671</v>
      </c>
      <c r="C3871">
        <v>10</v>
      </c>
      <c r="D3871" t="s">
        <v>119</v>
      </c>
      <c r="E3871" t="s">
        <v>119</v>
      </c>
      <c r="F3871" t="s">
        <v>28</v>
      </c>
      <c r="G3871">
        <v>94</v>
      </c>
      <c r="H3871">
        <v>94</v>
      </c>
      <c r="I3871">
        <v>94</v>
      </c>
      <c r="J3871" t="s">
        <v>345</v>
      </c>
      <c r="K3871" t="s">
        <v>345</v>
      </c>
      <c r="L3871" t="s">
        <v>44</v>
      </c>
      <c r="M3871" t="s">
        <v>245</v>
      </c>
      <c r="N3871" t="s">
        <v>245</v>
      </c>
      <c r="O3871" t="s">
        <v>188</v>
      </c>
      <c r="P3871" t="s">
        <v>70</v>
      </c>
      <c r="Q3871">
        <v>88</v>
      </c>
      <c r="R3871" t="s">
        <v>112</v>
      </c>
      <c r="S3871" t="s">
        <v>2252</v>
      </c>
      <c r="T3871" t="s">
        <v>26</v>
      </c>
    </row>
    <row r="3872" spans="1:20" x14ac:dyDescent="0.3">
      <c r="A3872" t="s">
        <v>20</v>
      </c>
      <c r="B3872" s="1">
        <v>43671</v>
      </c>
      <c r="C3872">
        <v>17</v>
      </c>
      <c r="D3872" t="s">
        <v>392</v>
      </c>
      <c r="E3872" t="s">
        <v>47</v>
      </c>
      <c r="F3872" t="s">
        <v>200</v>
      </c>
      <c r="G3872">
        <v>67</v>
      </c>
      <c r="H3872">
        <v>69</v>
      </c>
      <c r="I3872">
        <v>62</v>
      </c>
      <c r="J3872" t="s">
        <v>63</v>
      </c>
      <c r="K3872" t="s">
        <v>79</v>
      </c>
      <c r="L3872" t="s">
        <v>44</v>
      </c>
      <c r="M3872" t="s">
        <v>123</v>
      </c>
      <c r="N3872" t="s">
        <v>193</v>
      </c>
      <c r="O3872" t="s">
        <v>123</v>
      </c>
      <c r="P3872" t="s">
        <v>124</v>
      </c>
      <c r="Q3872">
        <v>340</v>
      </c>
      <c r="R3872" t="s">
        <v>271</v>
      </c>
      <c r="S3872" t="s">
        <v>2253</v>
      </c>
      <c r="T3872" t="s">
        <v>26</v>
      </c>
    </row>
    <row r="3873" spans="1:20" x14ac:dyDescent="0.3">
      <c r="A3873" t="s">
        <v>20</v>
      </c>
      <c r="B3873" s="1">
        <v>43671</v>
      </c>
      <c r="C3873">
        <v>16</v>
      </c>
      <c r="D3873" t="s">
        <v>21</v>
      </c>
      <c r="E3873" t="s">
        <v>258</v>
      </c>
      <c r="F3873" t="s">
        <v>219</v>
      </c>
      <c r="G3873">
        <v>64</v>
      </c>
      <c r="H3873">
        <v>69</v>
      </c>
      <c r="I3873">
        <v>63</v>
      </c>
      <c r="J3873" t="s">
        <v>36</v>
      </c>
      <c r="K3873" t="s">
        <v>73</v>
      </c>
      <c r="L3873" t="s">
        <v>216</v>
      </c>
      <c r="M3873" t="s">
        <v>193</v>
      </c>
      <c r="N3873" t="s">
        <v>329</v>
      </c>
      <c r="O3873" t="s">
        <v>193</v>
      </c>
      <c r="P3873" t="s">
        <v>70</v>
      </c>
      <c r="Q3873">
        <v>323</v>
      </c>
      <c r="R3873" t="s">
        <v>116</v>
      </c>
      <c r="S3873" t="s">
        <v>2254</v>
      </c>
      <c r="T3873" t="s">
        <v>26</v>
      </c>
    </row>
    <row r="3874" spans="1:20" x14ac:dyDescent="0.3">
      <c r="A3874" t="s">
        <v>20</v>
      </c>
      <c r="B3874" s="1">
        <v>43671</v>
      </c>
      <c r="C3874">
        <v>20</v>
      </c>
      <c r="D3874" t="s">
        <v>335</v>
      </c>
      <c r="E3874" t="s">
        <v>291</v>
      </c>
      <c r="F3874" t="s">
        <v>264</v>
      </c>
      <c r="G3874">
        <v>64</v>
      </c>
      <c r="H3874">
        <v>66</v>
      </c>
      <c r="I3874">
        <v>59</v>
      </c>
      <c r="J3874" t="s">
        <v>89</v>
      </c>
      <c r="K3874" t="s">
        <v>64</v>
      </c>
      <c r="L3874" t="s">
        <v>396</v>
      </c>
      <c r="M3874" t="s">
        <v>181</v>
      </c>
      <c r="N3874" t="s">
        <v>181</v>
      </c>
      <c r="O3874" t="s">
        <v>131</v>
      </c>
      <c r="P3874" t="s">
        <v>183</v>
      </c>
      <c r="Q3874">
        <v>275</v>
      </c>
      <c r="R3874" t="s">
        <v>151</v>
      </c>
      <c r="S3874" t="s">
        <v>1539</v>
      </c>
      <c r="T3874" t="s">
        <v>26</v>
      </c>
    </row>
    <row r="3875" spans="1:20" x14ac:dyDescent="0.3">
      <c r="A3875" t="s">
        <v>20</v>
      </c>
      <c r="B3875" s="1">
        <v>43671</v>
      </c>
      <c r="C3875">
        <v>4</v>
      </c>
      <c r="D3875" t="s">
        <v>58</v>
      </c>
      <c r="E3875" t="s">
        <v>95</v>
      </c>
      <c r="F3875" t="s">
        <v>22</v>
      </c>
      <c r="G3875">
        <v>93</v>
      </c>
      <c r="H3875">
        <v>94</v>
      </c>
      <c r="I3875">
        <v>93</v>
      </c>
      <c r="J3875" t="s">
        <v>64</v>
      </c>
      <c r="K3875" t="s">
        <v>119</v>
      </c>
      <c r="L3875" t="s">
        <v>99</v>
      </c>
      <c r="M3875" t="s">
        <v>276</v>
      </c>
      <c r="N3875" t="s">
        <v>308</v>
      </c>
      <c r="O3875" t="s">
        <v>330</v>
      </c>
      <c r="P3875" t="s">
        <v>268</v>
      </c>
      <c r="Q3875">
        <v>229</v>
      </c>
      <c r="R3875" t="s">
        <v>112</v>
      </c>
      <c r="S3875" t="e" vm="17">
        <f>_FV(-1,"55")</f>
        <v>#VALUE!</v>
      </c>
      <c r="T3875" t="s">
        <v>115</v>
      </c>
    </row>
    <row r="3876" spans="1:20" x14ac:dyDescent="0.3">
      <c r="A3876" t="s">
        <v>20</v>
      </c>
      <c r="B3876" s="1">
        <v>43671</v>
      </c>
      <c r="C3876">
        <v>8</v>
      </c>
      <c r="D3876" t="s">
        <v>64</v>
      </c>
      <c r="E3876" t="s">
        <v>65</v>
      </c>
      <c r="F3876" t="s">
        <v>28</v>
      </c>
      <c r="G3876">
        <v>94</v>
      </c>
      <c r="H3876">
        <v>94</v>
      </c>
      <c r="I3876">
        <v>94</v>
      </c>
      <c r="J3876" t="s">
        <v>361</v>
      </c>
      <c r="K3876" t="s">
        <v>345</v>
      </c>
      <c r="L3876" t="s">
        <v>44</v>
      </c>
      <c r="M3876" t="s">
        <v>328</v>
      </c>
      <c r="N3876" t="s">
        <v>328</v>
      </c>
      <c r="O3876" t="s">
        <v>90</v>
      </c>
      <c r="P3876" t="s">
        <v>115</v>
      </c>
      <c r="Q3876">
        <v>19</v>
      </c>
      <c r="R3876" t="s">
        <v>127</v>
      </c>
      <c r="S3876" t="e" vm="13">
        <f>_FV(-2,"12")</f>
        <v>#VALUE!</v>
      </c>
      <c r="T3876" t="s">
        <v>26</v>
      </c>
    </row>
    <row r="3877" spans="1:20" x14ac:dyDescent="0.3">
      <c r="A3877" t="s">
        <v>20</v>
      </c>
      <c r="B3877" s="1">
        <v>43671</v>
      </c>
      <c r="C3877">
        <v>1</v>
      </c>
      <c r="D3877" t="s">
        <v>148</v>
      </c>
      <c r="E3877" t="s">
        <v>121</v>
      </c>
      <c r="F3877" t="s">
        <v>95</v>
      </c>
      <c r="G3877">
        <v>92</v>
      </c>
      <c r="H3877">
        <v>92</v>
      </c>
      <c r="I3877">
        <v>90</v>
      </c>
      <c r="J3877" t="s">
        <v>65</v>
      </c>
      <c r="K3877" t="s">
        <v>73</v>
      </c>
      <c r="L3877" t="s">
        <v>99</v>
      </c>
      <c r="M3877" t="s">
        <v>353</v>
      </c>
      <c r="N3877" t="s">
        <v>353</v>
      </c>
      <c r="O3877" t="s">
        <v>306</v>
      </c>
      <c r="P3877" t="s">
        <v>67</v>
      </c>
      <c r="Q3877">
        <v>45</v>
      </c>
      <c r="R3877" t="s">
        <v>268</v>
      </c>
      <c r="S3877" t="e" vm="93">
        <f>_FV(-2,"64")</f>
        <v>#VALUE!</v>
      </c>
      <c r="T3877" t="s">
        <v>26</v>
      </c>
    </row>
    <row r="3878" spans="1:20" x14ac:dyDescent="0.3">
      <c r="A3878" t="s">
        <v>20</v>
      </c>
      <c r="B3878" s="1">
        <v>43671</v>
      </c>
      <c r="C3878">
        <v>18</v>
      </c>
      <c r="D3878" t="s">
        <v>34</v>
      </c>
      <c r="E3878" t="s">
        <v>34</v>
      </c>
      <c r="F3878" t="s">
        <v>48</v>
      </c>
      <c r="G3878">
        <v>69</v>
      </c>
      <c r="H3878">
        <v>70</v>
      </c>
      <c r="I3878">
        <v>65</v>
      </c>
      <c r="J3878" t="s">
        <v>148</v>
      </c>
      <c r="K3878" t="s">
        <v>148</v>
      </c>
      <c r="L3878" t="s">
        <v>99</v>
      </c>
      <c r="M3878" t="s">
        <v>130</v>
      </c>
      <c r="N3878" t="s">
        <v>123</v>
      </c>
      <c r="O3878" t="s">
        <v>130</v>
      </c>
      <c r="P3878" t="s">
        <v>101</v>
      </c>
      <c r="Q3878">
        <v>301</v>
      </c>
      <c r="R3878" t="s">
        <v>440</v>
      </c>
      <c r="S3878" t="s">
        <v>2255</v>
      </c>
      <c r="T3878" t="s">
        <v>26</v>
      </c>
    </row>
    <row r="3879" spans="1:20" x14ac:dyDescent="0.3">
      <c r="A3879" t="s">
        <v>20</v>
      </c>
      <c r="B3879" s="1">
        <v>43671</v>
      </c>
      <c r="C3879">
        <v>5</v>
      </c>
      <c r="D3879" t="s">
        <v>136</v>
      </c>
      <c r="E3879" t="s">
        <v>58</v>
      </c>
      <c r="F3879" t="s">
        <v>136</v>
      </c>
      <c r="G3879">
        <v>94</v>
      </c>
      <c r="H3879">
        <v>94</v>
      </c>
      <c r="I3879">
        <v>93</v>
      </c>
      <c r="J3879" t="s">
        <v>99</v>
      </c>
      <c r="K3879" t="s">
        <v>64</v>
      </c>
      <c r="L3879" t="s">
        <v>99</v>
      </c>
      <c r="M3879" t="s">
        <v>193</v>
      </c>
      <c r="N3879" t="s">
        <v>276</v>
      </c>
      <c r="O3879" t="s">
        <v>193</v>
      </c>
      <c r="P3879" t="s">
        <v>176</v>
      </c>
      <c r="Q3879">
        <v>110</v>
      </c>
      <c r="R3879" t="s">
        <v>84</v>
      </c>
      <c r="S3879" t="e" vm="69">
        <f>_FV(-1,"65")</f>
        <v>#VALUE!</v>
      </c>
      <c r="T3879" t="s">
        <v>115</v>
      </c>
    </row>
    <row r="3880" spans="1:20" x14ac:dyDescent="0.3">
      <c r="A3880" t="s">
        <v>20</v>
      </c>
      <c r="B3880" s="1">
        <v>43671</v>
      </c>
      <c r="C3880">
        <v>19</v>
      </c>
      <c r="D3880" t="s">
        <v>214</v>
      </c>
      <c r="E3880" t="s">
        <v>34</v>
      </c>
      <c r="F3880" t="s">
        <v>201</v>
      </c>
      <c r="G3880">
        <v>59</v>
      </c>
      <c r="H3880">
        <v>69</v>
      </c>
      <c r="I3880">
        <v>56</v>
      </c>
      <c r="J3880" t="s">
        <v>216</v>
      </c>
      <c r="K3880" t="s">
        <v>22</v>
      </c>
      <c r="L3880" t="s">
        <v>393</v>
      </c>
      <c r="M3880" t="s">
        <v>131</v>
      </c>
      <c r="N3880" t="s">
        <v>130</v>
      </c>
      <c r="O3880" t="s">
        <v>131</v>
      </c>
      <c r="P3880" t="s">
        <v>105</v>
      </c>
      <c r="Q3880">
        <v>284</v>
      </c>
      <c r="R3880" t="s">
        <v>440</v>
      </c>
      <c r="S3880" t="s">
        <v>1400</v>
      </c>
      <c r="T3880" t="s">
        <v>26</v>
      </c>
    </row>
    <row r="3881" spans="1:20" x14ac:dyDescent="0.3">
      <c r="A3881" t="s">
        <v>20</v>
      </c>
      <c r="B3881" s="1">
        <v>43671</v>
      </c>
      <c r="C3881">
        <v>9</v>
      </c>
      <c r="D3881" t="s">
        <v>28</v>
      </c>
      <c r="E3881" t="s">
        <v>119</v>
      </c>
      <c r="F3881" t="s">
        <v>28</v>
      </c>
      <c r="G3881">
        <v>94</v>
      </c>
      <c r="H3881">
        <v>94</v>
      </c>
      <c r="I3881">
        <v>94</v>
      </c>
      <c r="J3881" t="s">
        <v>361</v>
      </c>
      <c r="K3881" t="s">
        <v>163</v>
      </c>
      <c r="L3881" t="s">
        <v>44</v>
      </c>
      <c r="M3881" t="s">
        <v>188</v>
      </c>
      <c r="N3881" t="s">
        <v>188</v>
      </c>
      <c r="O3881" t="s">
        <v>141</v>
      </c>
      <c r="P3881" t="s">
        <v>105</v>
      </c>
      <c r="Q3881">
        <v>77</v>
      </c>
      <c r="R3881" t="s">
        <v>127</v>
      </c>
      <c r="S3881" t="e" vm="63">
        <f>_FV(-3,"11")</f>
        <v>#VALUE!</v>
      </c>
      <c r="T3881" t="s">
        <v>26</v>
      </c>
    </row>
    <row r="3882" spans="1:20" x14ac:dyDescent="0.3">
      <c r="A3882" t="s">
        <v>20</v>
      </c>
      <c r="B3882" s="1">
        <v>43671</v>
      </c>
      <c r="C3882">
        <v>11</v>
      </c>
      <c r="D3882" t="s">
        <v>87</v>
      </c>
      <c r="E3882" t="s">
        <v>136</v>
      </c>
      <c r="F3882" t="s">
        <v>119</v>
      </c>
      <c r="G3882">
        <v>94</v>
      </c>
      <c r="H3882">
        <v>94</v>
      </c>
      <c r="I3882">
        <v>94</v>
      </c>
      <c r="J3882" t="s">
        <v>99</v>
      </c>
      <c r="K3882" t="s">
        <v>81</v>
      </c>
      <c r="L3882" t="s">
        <v>345</v>
      </c>
      <c r="M3882" t="s">
        <v>308</v>
      </c>
      <c r="N3882" t="s">
        <v>308</v>
      </c>
      <c r="O3882" t="s">
        <v>23</v>
      </c>
      <c r="P3882" t="s">
        <v>105</v>
      </c>
      <c r="Q3882">
        <v>66</v>
      </c>
      <c r="R3882" t="s">
        <v>92</v>
      </c>
      <c r="S3882" t="s">
        <v>2256</v>
      </c>
      <c r="T3882" t="s">
        <v>26</v>
      </c>
    </row>
    <row r="3883" spans="1:20" x14ac:dyDescent="0.3">
      <c r="A3883" t="s">
        <v>20</v>
      </c>
      <c r="B3883" s="1">
        <v>43671</v>
      </c>
      <c r="C3883">
        <v>12</v>
      </c>
      <c r="D3883" t="s">
        <v>148</v>
      </c>
      <c r="E3883" t="s">
        <v>148</v>
      </c>
      <c r="F3883" t="s">
        <v>63</v>
      </c>
      <c r="G3883">
        <v>91</v>
      </c>
      <c r="H3883">
        <v>94</v>
      </c>
      <c r="I3883">
        <v>91</v>
      </c>
      <c r="J3883" t="s">
        <v>28</v>
      </c>
      <c r="K3883" t="s">
        <v>65</v>
      </c>
      <c r="L3883" t="s">
        <v>89</v>
      </c>
      <c r="M3883" t="s">
        <v>353</v>
      </c>
      <c r="N3883" t="s">
        <v>353</v>
      </c>
      <c r="O3883" t="s">
        <v>273</v>
      </c>
      <c r="P3883" t="s">
        <v>268</v>
      </c>
      <c r="Q3883">
        <v>89</v>
      </c>
      <c r="R3883" t="s">
        <v>116</v>
      </c>
      <c r="S3883" t="s">
        <v>2257</v>
      </c>
      <c r="T3883" t="s">
        <v>26</v>
      </c>
    </row>
    <row r="3884" spans="1:20" x14ac:dyDescent="0.3">
      <c r="A3884" t="s">
        <v>20</v>
      </c>
      <c r="B3884" s="1">
        <v>43672</v>
      </c>
      <c r="C3884">
        <v>6</v>
      </c>
      <c r="D3884" t="s">
        <v>99</v>
      </c>
      <c r="E3884" t="s">
        <v>109</v>
      </c>
      <c r="F3884" t="s">
        <v>99</v>
      </c>
      <c r="G3884">
        <v>93</v>
      </c>
      <c r="H3884">
        <v>93</v>
      </c>
      <c r="I3884">
        <v>92</v>
      </c>
      <c r="J3884" t="s">
        <v>377</v>
      </c>
      <c r="K3884" t="s">
        <v>163</v>
      </c>
      <c r="L3884" t="s">
        <v>377</v>
      </c>
      <c r="M3884" t="s">
        <v>407</v>
      </c>
      <c r="N3884" t="s">
        <v>407</v>
      </c>
      <c r="O3884" t="s">
        <v>312</v>
      </c>
      <c r="P3884" t="s">
        <v>147</v>
      </c>
      <c r="Q3884">
        <v>255</v>
      </c>
      <c r="R3884" t="s">
        <v>248</v>
      </c>
      <c r="S3884" t="e" vm="6">
        <f>_FV(-2,"30")</f>
        <v>#VALUE!</v>
      </c>
      <c r="T3884" t="s">
        <v>240</v>
      </c>
    </row>
    <row r="3885" spans="1:20" x14ac:dyDescent="0.3">
      <c r="A3885" t="s">
        <v>20</v>
      </c>
      <c r="B3885" s="1">
        <v>43672</v>
      </c>
      <c r="C3885">
        <v>3</v>
      </c>
      <c r="D3885" t="s">
        <v>121</v>
      </c>
      <c r="E3885" t="s">
        <v>107</v>
      </c>
      <c r="F3885" t="s">
        <v>121</v>
      </c>
      <c r="G3885">
        <v>85</v>
      </c>
      <c r="H3885">
        <v>88</v>
      </c>
      <c r="I3885">
        <v>85</v>
      </c>
      <c r="J3885" t="s">
        <v>361</v>
      </c>
      <c r="K3885" t="s">
        <v>81</v>
      </c>
      <c r="L3885" t="s">
        <v>361</v>
      </c>
      <c r="M3885" t="s">
        <v>422</v>
      </c>
      <c r="N3885" t="s">
        <v>450</v>
      </c>
      <c r="O3885" t="s">
        <v>308</v>
      </c>
      <c r="P3885" t="s">
        <v>97</v>
      </c>
      <c r="Q3885">
        <v>134</v>
      </c>
      <c r="R3885" t="s">
        <v>240</v>
      </c>
      <c r="S3885" t="e" vm="4">
        <f>_FV(-2,"92")</f>
        <v>#VALUE!</v>
      </c>
      <c r="T3885" t="s">
        <v>26</v>
      </c>
    </row>
    <row r="3886" spans="1:20" x14ac:dyDescent="0.3">
      <c r="A3886" t="s">
        <v>20</v>
      </c>
      <c r="B3886" s="1">
        <v>43672</v>
      </c>
      <c r="C3886">
        <v>12</v>
      </c>
      <c r="D3886" t="s">
        <v>49</v>
      </c>
      <c r="E3886" t="s">
        <v>89</v>
      </c>
      <c r="F3886" t="s">
        <v>163</v>
      </c>
      <c r="G3886">
        <v>95</v>
      </c>
      <c r="H3886">
        <v>95</v>
      </c>
      <c r="I3886">
        <v>94</v>
      </c>
      <c r="J3886" t="s">
        <v>377</v>
      </c>
      <c r="K3886" t="s">
        <v>396</v>
      </c>
      <c r="L3886" t="s">
        <v>37</v>
      </c>
      <c r="M3886" t="s">
        <v>595</v>
      </c>
      <c r="N3886" t="s">
        <v>637</v>
      </c>
      <c r="O3886" t="s">
        <v>595</v>
      </c>
      <c r="P3886" t="s">
        <v>268</v>
      </c>
      <c r="Q3886">
        <v>130</v>
      </c>
      <c r="R3886" t="s">
        <v>104</v>
      </c>
      <c r="S3886" t="s">
        <v>2258</v>
      </c>
      <c r="T3886" t="s">
        <v>76</v>
      </c>
    </row>
    <row r="3887" spans="1:20" x14ac:dyDescent="0.3">
      <c r="A3887" t="s">
        <v>20</v>
      </c>
      <c r="B3887" s="1">
        <v>43672</v>
      </c>
      <c r="C3887">
        <v>19</v>
      </c>
      <c r="D3887" t="s">
        <v>250</v>
      </c>
      <c r="E3887" t="s">
        <v>27</v>
      </c>
      <c r="F3887" t="s">
        <v>206</v>
      </c>
      <c r="G3887">
        <v>63</v>
      </c>
      <c r="H3887">
        <v>78</v>
      </c>
      <c r="I3887">
        <v>63</v>
      </c>
      <c r="J3887" t="s">
        <v>292</v>
      </c>
      <c r="K3887" t="s">
        <v>58</v>
      </c>
      <c r="L3887" t="s">
        <v>292</v>
      </c>
      <c r="M3887" t="s">
        <v>122</v>
      </c>
      <c r="N3887" t="s">
        <v>188</v>
      </c>
      <c r="O3887" t="s">
        <v>90</v>
      </c>
      <c r="P3887" t="s">
        <v>60</v>
      </c>
      <c r="Q3887">
        <v>218</v>
      </c>
      <c r="R3887" t="s">
        <v>237</v>
      </c>
      <c r="S3887" t="s">
        <v>618</v>
      </c>
      <c r="T3887" t="s">
        <v>26</v>
      </c>
    </row>
    <row r="3888" spans="1:20" x14ac:dyDescent="0.3">
      <c r="A3888" t="s">
        <v>20</v>
      </c>
      <c r="B3888" s="1">
        <v>43672</v>
      </c>
      <c r="C3888">
        <v>7</v>
      </c>
      <c r="D3888" t="s">
        <v>36</v>
      </c>
      <c r="E3888" t="s">
        <v>99</v>
      </c>
      <c r="F3888" t="s">
        <v>361</v>
      </c>
      <c r="G3888">
        <v>94</v>
      </c>
      <c r="H3888">
        <v>94</v>
      </c>
      <c r="I3888">
        <v>93</v>
      </c>
      <c r="J3888" t="s">
        <v>37</v>
      </c>
      <c r="K3888" t="s">
        <v>373</v>
      </c>
      <c r="L3888" t="s">
        <v>388</v>
      </c>
      <c r="M3888" t="s">
        <v>386</v>
      </c>
      <c r="N3888" t="s">
        <v>407</v>
      </c>
      <c r="O3888" t="s">
        <v>357</v>
      </c>
      <c r="P3888" t="s">
        <v>174</v>
      </c>
      <c r="Q3888">
        <v>45</v>
      </c>
      <c r="R3888" t="s">
        <v>248</v>
      </c>
      <c r="S3888" t="e" vm="43">
        <f>_FV(0,"38")</f>
        <v>#VALUE!</v>
      </c>
      <c r="T3888" t="s">
        <v>471</v>
      </c>
    </row>
    <row r="3889" spans="1:20" x14ac:dyDescent="0.3">
      <c r="A3889" t="s">
        <v>20</v>
      </c>
      <c r="B3889" s="1">
        <v>43672</v>
      </c>
      <c r="C3889">
        <v>13</v>
      </c>
      <c r="D3889" t="s">
        <v>80</v>
      </c>
      <c r="E3889" t="s">
        <v>63</v>
      </c>
      <c r="F3889" t="s">
        <v>49</v>
      </c>
      <c r="G3889">
        <v>93</v>
      </c>
      <c r="H3889">
        <v>95</v>
      </c>
      <c r="I3889">
        <v>93</v>
      </c>
      <c r="J3889" t="s">
        <v>36</v>
      </c>
      <c r="K3889" t="s">
        <v>89</v>
      </c>
      <c r="L3889" t="s">
        <v>377</v>
      </c>
      <c r="M3889" t="s">
        <v>493</v>
      </c>
      <c r="N3889" t="s">
        <v>595</v>
      </c>
      <c r="O3889" t="s">
        <v>494</v>
      </c>
      <c r="P3889" t="s">
        <v>138</v>
      </c>
      <c r="Q3889">
        <v>132</v>
      </c>
      <c r="R3889" t="s">
        <v>125</v>
      </c>
      <c r="S3889" t="s">
        <v>2259</v>
      </c>
      <c r="T3889" t="s">
        <v>26</v>
      </c>
    </row>
    <row r="3890" spans="1:20" x14ac:dyDescent="0.3">
      <c r="A3890" t="s">
        <v>20</v>
      </c>
      <c r="B3890" s="1">
        <v>43672</v>
      </c>
      <c r="C3890">
        <v>10</v>
      </c>
      <c r="D3890" t="s">
        <v>361</v>
      </c>
      <c r="E3890" t="s">
        <v>163</v>
      </c>
      <c r="F3890" t="s">
        <v>44</v>
      </c>
      <c r="G3890">
        <v>95</v>
      </c>
      <c r="H3890">
        <v>95</v>
      </c>
      <c r="I3890">
        <v>94</v>
      </c>
      <c r="J3890" t="s">
        <v>292</v>
      </c>
      <c r="K3890" t="s">
        <v>37</v>
      </c>
      <c r="L3890" t="s">
        <v>368</v>
      </c>
      <c r="M3890" t="s">
        <v>444</v>
      </c>
      <c r="N3890" t="s">
        <v>444</v>
      </c>
      <c r="O3890" t="s">
        <v>363</v>
      </c>
      <c r="P3890" t="s">
        <v>83</v>
      </c>
      <c r="Q3890">
        <v>117</v>
      </c>
      <c r="R3890" t="s">
        <v>24</v>
      </c>
      <c r="S3890" s="2">
        <v>5690</v>
      </c>
      <c r="T3890" t="s">
        <v>115</v>
      </c>
    </row>
    <row r="3891" spans="1:20" x14ac:dyDescent="0.3">
      <c r="A3891" t="s">
        <v>20</v>
      </c>
      <c r="B3891" s="1">
        <v>43672</v>
      </c>
      <c r="C3891">
        <v>16</v>
      </c>
      <c r="D3891" t="s">
        <v>196</v>
      </c>
      <c r="E3891" t="s">
        <v>185</v>
      </c>
      <c r="F3891" t="s">
        <v>286</v>
      </c>
      <c r="G3891">
        <v>73</v>
      </c>
      <c r="H3891">
        <v>81</v>
      </c>
      <c r="I3891">
        <v>73</v>
      </c>
      <c r="J3891" t="s">
        <v>36</v>
      </c>
      <c r="K3891" t="s">
        <v>64</v>
      </c>
      <c r="L3891" t="s">
        <v>44</v>
      </c>
      <c r="M3891" t="s">
        <v>353</v>
      </c>
      <c r="N3891" t="s">
        <v>450</v>
      </c>
      <c r="O3891" t="s">
        <v>353</v>
      </c>
      <c r="P3891" t="s">
        <v>105</v>
      </c>
      <c r="Q3891">
        <v>87</v>
      </c>
      <c r="R3891" t="s">
        <v>68</v>
      </c>
      <c r="S3891" t="s">
        <v>2260</v>
      </c>
      <c r="T3891" t="s">
        <v>26</v>
      </c>
    </row>
    <row r="3892" spans="1:20" x14ac:dyDescent="0.3">
      <c r="A3892" t="s">
        <v>20</v>
      </c>
      <c r="B3892" s="1">
        <v>43672</v>
      </c>
      <c r="C3892">
        <v>14</v>
      </c>
      <c r="D3892" t="s">
        <v>107</v>
      </c>
      <c r="E3892" t="s">
        <v>108</v>
      </c>
      <c r="F3892" t="s">
        <v>80</v>
      </c>
      <c r="G3892">
        <v>85</v>
      </c>
      <c r="H3892">
        <v>93</v>
      </c>
      <c r="I3892">
        <v>85</v>
      </c>
      <c r="J3892" t="s">
        <v>36</v>
      </c>
      <c r="K3892" t="s">
        <v>28</v>
      </c>
      <c r="L3892" t="s">
        <v>44</v>
      </c>
      <c r="M3892" t="s">
        <v>431</v>
      </c>
      <c r="N3892" t="s">
        <v>493</v>
      </c>
      <c r="O3892" t="s">
        <v>431</v>
      </c>
      <c r="P3892" t="s">
        <v>77</v>
      </c>
      <c r="Q3892">
        <v>97</v>
      </c>
      <c r="R3892" t="s">
        <v>30</v>
      </c>
      <c r="S3892" t="s">
        <v>2261</v>
      </c>
      <c r="T3892" t="s">
        <v>26</v>
      </c>
    </row>
    <row r="3893" spans="1:20" x14ac:dyDescent="0.3">
      <c r="A3893" t="s">
        <v>20</v>
      </c>
      <c r="B3893" s="1">
        <v>43672</v>
      </c>
      <c r="C3893">
        <v>15</v>
      </c>
      <c r="D3893" t="s">
        <v>286</v>
      </c>
      <c r="E3893" t="s">
        <v>236</v>
      </c>
      <c r="F3893" t="s">
        <v>71</v>
      </c>
      <c r="G3893">
        <v>80</v>
      </c>
      <c r="H3893">
        <v>85</v>
      </c>
      <c r="I3893">
        <v>78</v>
      </c>
      <c r="J3893" t="s">
        <v>345</v>
      </c>
      <c r="K3893" t="s">
        <v>81</v>
      </c>
      <c r="L3893" t="s">
        <v>216</v>
      </c>
      <c r="M3893" t="s">
        <v>450</v>
      </c>
      <c r="N3893" t="s">
        <v>431</v>
      </c>
      <c r="O3893" t="s">
        <v>450</v>
      </c>
      <c r="P3893" t="s">
        <v>115</v>
      </c>
      <c r="Q3893">
        <v>42</v>
      </c>
      <c r="R3893" t="s">
        <v>40</v>
      </c>
      <c r="S3893" t="s">
        <v>2262</v>
      </c>
      <c r="T3893" t="s">
        <v>26</v>
      </c>
    </row>
    <row r="3894" spans="1:20" x14ac:dyDescent="0.3">
      <c r="A3894" t="s">
        <v>20</v>
      </c>
      <c r="B3894" s="1">
        <v>43672</v>
      </c>
      <c r="C3894">
        <v>17</v>
      </c>
      <c r="D3894" t="s">
        <v>281</v>
      </c>
      <c r="E3894" t="s">
        <v>250</v>
      </c>
      <c r="F3894" t="s">
        <v>196</v>
      </c>
      <c r="G3894">
        <v>75</v>
      </c>
      <c r="H3894">
        <v>76</v>
      </c>
      <c r="I3894">
        <v>68</v>
      </c>
      <c r="J3894" t="s">
        <v>64</v>
      </c>
      <c r="K3894" t="s">
        <v>65</v>
      </c>
      <c r="L3894" t="s">
        <v>361</v>
      </c>
      <c r="M3894" t="s">
        <v>244</v>
      </c>
      <c r="N3894" t="s">
        <v>353</v>
      </c>
      <c r="O3894" t="s">
        <v>244</v>
      </c>
      <c r="P3894" t="s">
        <v>128</v>
      </c>
      <c r="Q3894">
        <v>273</v>
      </c>
      <c r="R3894" t="s">
        <v>40</v>
      </c>
      <c r="S3894" t="s">
        <v>2263</v>
      </c>
      <c r="T3894" t="s">
        <v>26</v>
      </c>
    </row>
    <row r="3895" spans="1:20" x14ac:dyDescent="0.3">
      <c r="A3895" t="s">
        <v>20</v>
      </c>
      <c r="B3895" s="1">
        <v>43672</v>
      </c>
      <c r="C3895">
        <v>22</v>
      </c>
      <c r="D3895" t="s">
        <v>239</v>
      </c>
      <c r="E3895" t="s">
        <v>206</v>
      </c>
      <c r="F3895" t="s">
        <v>265</v>
      </c>
      <c r="G3895">
        <v>81</v>
      </c>
      <c r="H3895">
        <v>81</v>
      </c>
      <c r="I3895">
        <v>68</v>
      </c>
      <c r="J3895" t="s">
        <v>119</v>
      </c>
      <c r="K3895" t="s">
        <v>119</v>
      </c>
      <c r="L3895" t="s">
        <v>224</v>
      </c>
      <c r="M3895" t="s">
        <v>330</v>
      </c>
      <c r="N3895" t="s">
        <v>330</v>
      </c>
      <c r="O3895" t="s">
        <v>188</v>
      </c>
      <c r="P3895" t="s">
        <v>138</v>
      </c>
      <c r="Q3895">
        <v>187</v>
      </c>
      <c r="R3895" t="s">
        <v>440</v>
      </c>
      <c r="S3895" t="s">
        <v>2264</v>
      </c>
      <c r="T3895" t="s">
        <v>26</v>
      </c>
    </row>
    <row r="3896" spans="1:20" x14ac:dyDescent="0.3">
      <c r="A3896" t="s">
        <v>20</v>
      </c>
      <c r="B3896" s="1">
        <v>43672</v>
      </c>
      <c r="C3896">
        <v>8</v>
      </c>
      <c r="D3896" t="s">
        <v>49</v>
      </c>
      <c r="E3896" t="s">
        <v>100</v>
      </c>
      <c r="F3896" t="s">
        <v>345</v>
      </c>
      <c r="G3896">
        <v>94</v>
      </c>
      <c r="H3896">
        <v>94</v>
      </c>
      <c r="I3896">
        <v>94</v>
      </c>
      <c r="J3896" t="s">
        <v>224</v>
      </c>
      <c r="K3896" t="s">
        <v>396</v>
      </c>
      <c r="L3896" t="s">
        <v>37</v>
      </c>
      <c r="M3896" t="s">
        <v>407</v>
      </c>
      <c r="N3896" t="s">
        <v>407</v>
      </c>
      <c r="O3896" t="s">
        <v>357</v>
      </c>
      <c r="P3896" t="s">
        <v>138</v>
      </c>
      <c r="Q3896">
        <v>19</v>
      </c>
      <c r="R3896" t="s">
        <v>183</v>
      </c>
      <c r="S3896" t="e" vm="39">
        <f>_FV(0,"46")</f>
        <v>#VALUE!</v>
      </c>
      <c r="T3896" t="s">
        <v>403</v>
      </c>
    </row>
    <row r="3897" spans="1:20" x14ac:dyDescent="0.3">
      <c r="A3897" t="s">
        <v>20</v>
      </c>
      <c r="B3897" s="1">
        <v>43672</v>
      </c>
      <c r="C3897">
        <v>23</v>
      </c>
      <c r="D3897" t="s">
        <v>333</v>
      </c>
      <c r="E3897" t="s">
        <v>239</v>
      </c>
      <c r="F3897" t="s">
        <v>114</v>
      </c>
      <c r="G3897">
        <v>81</v>
      </c>
      <c r="H3897">
        <v>86</v>
      </c>
      <c r="I3897">
        <v>81</v>
      </c>
      <c r="J3897" t="s">
        <v>36</v>
      </c>
      <c r="K3897" t="s">
        <v>73</v>
      </c>
      <c r="L3897" t="s">
        <v>345</v>
      </c>
      <c r="M3897" t="s">
        <v>363</v>
      </c>
      <c r="N3897" t="s">
        <v>407</v>
      </c>
      <c r="O3897" t="s">
        <v>330</v>
      </c>
      <c r="P3897" t="s">
        <v>86</v>
      </c>
      <c r="Q3897">
        <v>271</v>
      </c>
      <c r="R3897" t="s">
        <v>143</v>
      </c>
      <c r="S3897" t="e" vm="50">
        <f>_FV(-2,"88")</f>
        <v>#VALUE!</v>
      </c>
      <c r="T3897" t="s">
        <v>270</v>
      </c>
    </row>
    <row r="3898" spans="1:20" x14ac:dyDescent="0.3">
      <c r="A3898" t="s">
        <v>20</v>
      </c>
      <c r="B3898" s="1">
        <v>43672</v>
      </c>
      <c r="C3898">
        <v>0</v>
      </c>
      <c r="D3898" t="s">
        <v>72</v>
      </c>
      <c r="E3898" t="s">
        <v>108</v>
      </c>
      <c r="F3898" t="s">
        <v>149</v>
      </c>
      <c r="G3898">
        <v>83</v>
      </c>
      <c r="H3898">
        <v>84</v>
      </c>
      <c r="I3898">
        <v>83</v>
      </c>
      <c r="J3898" t="s">
        <v>163</v>
      </c>
      <c r="K3898" t="s">
        <v>36</v>
      </c>
      <c r="L3898" t="s">
        <v>361</v>
      </c>
      <c r="M3898" t="s">
        <v>312</v>
      </c>
      <c r="N3898" t="s">
        <v>306</v>
      </c>
      <c r="O3898" t="s">
        <v>23</v>
      </c>
      <c r="P3898" t="s">
        <v>174</v>
      </c>
      <c r="Q3898">
        <v>20</v>
      </c>
      <c r="R3898" t="s">
        <v>68</v>
      </c>
      <c r="S3898" t="e" vm="12">
        <f>_FV(-2,"57")</f>
        <v>#VALUE!</v>
      </c>
      <c r="T3898" t="s">
        <v>26</v>
      </c>
    </row>
    <row r="3899" spans="1:20" x14ac:dyDescent="0.3">
      <c r="A3899" t="s">
        <v>20</v>
      </c>
      <c r="B3899" s="1">
        <v>43672</v>
      </c>
      <c r="C3899">
        <v>4</v>
      </c>
      <c r="D3899" t="s">
        <v>22</v>
      </c>
      <c r="E3899" t="s">
        <v>121</v>
      </c>
      <c r="F3899" t="s">
        <v>22</v>
      </c>
      <c r="G3899">
        <v>88</v>
      </c>
      <c r="H3899">
        <v>88</v>
      </c>
      <c r="I3899">
        <v>85</v>
      </c>
      <c r="J3899" t="s">
        <v>35</v>
      </c>
      <c r="K3899" t="s">
        <v>361</v>
      </c>
      <c r="L3899" t="s">
        <v>216</v>
      </c>
      <c r="M3899" t="s">
        <v>407</v>
      </c>
      <c r="N3899" t="s">
        <v>444</v>
      </c>
      <c r="O3899" t="s">
        <v>407</v>
      </c>
      <c r="P3899" t="s">
        <v>60</v>
      </c>
      <c r="Q3899">
        <v>113</v>
      </c>
      <c r="R3899" t="s">
        <v>170</v>
      </c>
      <c r="S3899" t="e" vm="6">
        <f>_FV(-3,"30")</f>
        <v>#VALUE!</v>
      </c>
      <c r="T3899" t="s">
        <v>26</v>
      </c>
    </row>
    <row r="3900" spans="1:20" x14ac:dyDescent="0.3">
      <c r="A3900" t="s">
        <v>20</v>
      </c>
      <c r="B3900" s="1">
        <v>43672</v>
      </c>
      <c r="C3900">
        <v>18</v>
      </c>
      <c r="D3900" t="s">
        <v>206</v>
      </c>
      <c r="E3900" t="s">
        <v>385</v>
      </c>
      <c r="F3900" t="s">
        <v>302</v>
      </c>
      <c r="G3900">
        <v>76</v>
      </c>
      <c r="H3900">
        <v>77</v>
      </c>
      <c r="I3900">
        <v>74</v>
      </c>
      <c r="J3900" t="s">
        <v>64</v>
      </c>
      <c r="K3900" t="s">
        <v>80</v>
      </c>
      <c r="L3900" t="s">
        <v>89</v>
      </c>
      <c r="M3900" t="s">
        <v>188</v>
      </c>
      <c r="N3900" t="s">
        <v>244</v>
      </c>
      <c r="O3900" t="s">
        <v>188</v>
      </c>
      <c r="P3900" t="s">
        <v>86</v>
      </c>
      <c r="Q3900">
        <v>290</v>
      </c>
      <c r="R3900" t="s">
        <v>364</v>
      </c>
      <c r="S3900" t="s">
        <v>1786</v>
      </c>
      <c r="T3900" t="s">
        <v>26</v>
      </c>
    </row>
    <row r="3901" spans="1:20" x14ac:dyDescent="0.3">
      <c r="A3901" t="s">
        <v>20</v>
      </c>
      <c r="B3901" s="1">
        <v>43672</v>
      </c>
      <c r="C3901">
        <v>5</v>
      </c>
      <c r="D3901" t="s">
        <v>73</v>
      </c>
      <c r="E3901" t="s">
        <v>22</v>
      </c>
      <c r="F3901" t="s">
        <v>73</v>
      </c>
      <c r="G3901">
        <v>92</v>
      </c>
      <c r="H3901">
        <v>92</v>
      </c>
      <c r="I3901">
        <v>88</v>
      </c>
      <c r="J3901" t="s">
        <v>361</v>
      </c>
      <c r="K3901" t="s">
        <v>361</v>
      </c>
      <c r="L3901" t="s">
        <v>35</v>
      </c>
      <c r="M3901" t="s">
        <v>306</v>
      </c>
      <c r="N3901" t="s">
        <v>407</v>
      </c>
      <c r="O3901" t="s">
        <v>312</v>
      </c>
      <c r="P3901" t="s">
        <v>128</v>
      </c>
      <c r="Q3901">
        <v>113</v>
      </c>
      <c r="R3901" t="s">
        <v>230</v>
      </c>
      <c r="S3901" t="e" vm="16">
        <f>_FV(-3,"39")</f>
        <v>#VALUE!</v>
      </c>
      <c r="T3901" t="s">
        <v>174</v>
      </c>
    </row>
    <row r="3902" spans="1:20" x14ac:dyDescent="0.3">
      <c r="A3902" t="s">
        <v>20</v>
      </c>
      <c r="B3902" s="1">
        <v>43672</v>
      </c>
      <c r="C3902">
        <v>20</v>
      </c>
      <c r="D3902" t="s">
        <v>219</v>
      </c>
      <c r="E3902" t="s">
        <v>208</v>
      </c>
      <c r="F3902" t="s">
        <v>219</v>
      </c>
      <c r="G3902">
        <v>64</v>
      </c>
      <c r="H3902">
        <v>67</v>
      </c>
      <c r="I3902">
        <v>62</v>
      </c>
      <c r="J3902" t="s">
        <v>37</v>
      </c>
      <c r="K3902" t="s">
        <v>89</v>
      </c>
      <c r="L3902" t="s">
        <v>383</v>
      </c>
      <c r="M3902" t="s">
        <v>122</v>
      </c>
      <c r="N3902" t="s">
        <v>328</v>
      </c>
      <c r="O3902" t="s">
        <v>122</v>
      </c>
      <c r="P3902" t="s">
        <v>77</v>
      </c>
      <c r="Q3902">
        <v>218</v>
      </c>
      <c r="R3902" t="s">
        <v>207</v>
      </c>
      <c r="S3902" t="s">
        <v>1289</v>
      </c>
      <c r="T3902" t="s">
        <v>26</v>
      </c>
    </row>
    <row r="3903" spans="1:20" x14ac:dyDescent="0.3">
      <c r="A3903" t="s">
        <v>20</v>
      </c>
      <c r="B3903" s="1">
        <v>43672</v>
      </c>
      <c r="C3903">
        <v>21</v>
      </c>
      <c r="D3903" t="s">
        <v>206</v>
      </c>
      <c r="E3903" t="s">
        <v>215</v>
      </c>
      <c r="F3903" t="s">
        <v>206</v>
      </c>
      <c r="G3903">
        <v>68</v>
      </c>
      <c r="H3903">
        <v>68</v>
      </c>
      <c r="I3903">
        <v>64</v>
      </c>
      <c r="J3903" t="s">
        <v>373</v>
      </c>
      <c r="K3903" t="s">
        <v>35</v>
      </c>
      <c r="L3903" t="s">
        <v>388</v>
      </c>
      <c r="M3903" t="s">
        <v>188</v>
      </c>
      <c r="N3903" t="s">
        <v>188</v>
      </c>
      <c r="O3903" t="s">
        <v>122</v>
      </c>
      <c r="P3903" t="s">
        <v>173</v>
      </c>
      <c r="Q3903">
        <v>187</v>
      </c>
      <c r="R3903" t="s">
        <v>207</v>
      </c>
      <c r="S3903" t="s">
        <v>2265</v>
      </c>
      <c r="T3903" t="s">
        <v>26</v>
      </c>
    </row>
    <row r="3904" spans="1:20" x14ac:dyDescent="0.3">
      <c r="A3904" t="s">
        <v>20</v>
      </c>
      <c r="B3904" s="1">
        <v>43672</v>
      </c>
      <c r="C3904">
        <v>11</v>
      </c>
      <c r="D3904" t="s">
        <v>163</v>
      </c>
      <c r="E3904" t="s">
        <v>345</v>
      </c>
      <c r="F3904" t="s">
        <v>361</v>
      </c>
      <c r="G3904">
        <v>95</v>
      </c>
      <c r="H3904">
        <v>95</v>
      </c>
      <c r="I3904">
        <v>95</v>
      </c>
      <c r="J3904" t="s">
        <v>37</v>
      </c>
      <c r="K3904" t="s">
        <v>373</v>
      </c>
      <c r="L3904" t="s">
        <v>292</v>
      </c>
      <c r="M3904" t="s">
        <v>605</v>
      </c>
      <c r="N3904" t="s">
        <v>605</v>
      </c>
      <c r="O3904" t="s">
        <v>444</v>
      </c>
      <c r="P3904" t="s">
        <v>70</v>
      </c>
      <c r="Q3904">
        <v>117</v>
      </c>
      <c r="R3904" t="s">
        <v>92</v>
      </c>
      <c r="S3904" t="s">
        <v>2266</v>
      </c>
      <c r="T3904" t="s">
        <v>67</v>
      </c>
    </row>
    <row r="3905" spans="1:20" x14ac:dyDescent="0.3">
      <c r="A3905" t="s">
        <v>20</v>
      </c>
      <c r="B3905" s="1">
        <v>43672</v>
      </c>
      <c r="C3905">
        <v>2</v>
      </c>
      <c r="D3905" t="s">
        <v>107</v>
      </c>
      <c r="E3905" t="s">
        <v>72</v>
      </c>
      <c r="F3905" t="s">
        <v>135</v>
      </c>
      <c r="G3905">
        <v>85</v>
      </c>
      <c r="H3905">
        <v>85</v>
      </c>
      <c r="I3905">
        <v>83</v>
      </c>
      <c r="J3905" t="s">
        <v>49</v>
      </c>
      <c r="K3905" t="s">
        <v>49</v>
      </c>
      <c r="L3905" t="s">
        <v>361</v>
      </c>
      <c r="M3905" t="s">
        <v>308</v>
      </c>
      <c r="N3905" t="s">
        <v>308</v>
      </c>
      <c r="O3905" t="s">
        <v>330</v>
      </c>
      <c r="P3905" t="s">
        <v>77</v>
      </c>
      <c r="Q3905">
        <v>110</v>
      </c>
      <c r="R3905" t="s">
        <v>116</v>
      </c>
      <c r="S3905" t="e" vm="72">
        <f>_FV(-3,"18")</f>
        <v>#VALUE!</v>
      </c>
      <c r="T3905" t="s">
        <v>26</v>
      </c>
    </row>
    <row r="3906" spans="1:20" x14ac:dyDescent="0.3">
      <c r="A3906" t="s">
        <v>20</v>
      </c>
      <c r="B3906" s="1">
        <v>43672</v>
      </c>
      <c r="C3906">
        <v>1</v>
      </c>
      <c r="D3906" t="s">
        <v>107</v>
      </c>
      <c r="E3906" t="s">
        <v>72</v>
      </c>
      <c r="F3906" t="s">
        <v>135</v>
      </c>
      <c r="G3906">
        <v>84</v>
      </c>
      <c r="H3906">
        <v>85</v>
      </c>
      <c r="I3906">
        <v>83</v>
      </c>
      <c r="J3906" t="s">
        <v>345</v>
      </c>
      <c r="K3906" t="s">
        <v>36</v>
      </c>
      <c r="L3906" t="s">
        <v>361</v>
      </c>
      <c r="M3906" t="s">
        <v>329</v>
      </c>
      <c r="N3906" t="s">
        <v>353</v>
      </c>
      <c r="O3906" t="s">
        <v>312</v>
      </c>
      <c r="P3906" t="s">
        <v>138</v>
      </c>
      <c r="Q3906">
        <v>124</v>
      </c>
      <c r="R3906" t="s">
        <v>173</v>
      </c>
      <c r="S3906" t="e" vm="83">
        <f>_FV(-2,"29")</f>
        <v>#VALUE!</v>
      </c>
      <c r="T3906" t="s">
        <v>26</v>
      </c>
    </row>
    <row r="3907" spans="1:20" x14ac:dyDescent="0.3">
      <c r="A3907" t="s">
        <v>20</v>
      </c>
      <c r="B3907" s="1">
        <v>43672</v>
      </c>
      <c r="C3907">
        <v>9</v>
      </c>
      <c r="D3907" t="s">
        <v>163</v>
      </c>
      <c r="E3907" t="s">
        <v>49</v>
      </c>
      <c r="F3907" t="s">
        <v>361</v>
      </c>
      <c r="G3907">
        <v>95</v>
      </c>
      <c r="H3907">
        <v>95</v>
      </c>
      <c r="I3907">
        <v>94</v>
      </c>
      <c r="J3907" t="s">
        <v>37</v>
      </c>
      <c r="K3907" t="s">
        <v>224</v>
      </c>
      <c r="L3907" t="s">
        <v>292</v>
      </c>
      <c r="M3907" t="s">
        <v>363</v>
      </c>
      <c r="N3907" t="s">
        <v>433</v>
      </c>
      <c r="O3907" t="s">
        <v>386</v>
      </c>
      <c r="P3907" t="s">
        <v>111</v>
      </c>
      <c r="Q3907">
        <v>47</v>
      </c>
      <c r="R3907" t="s">
        <v>112</v>
      </c>
      <c r="S3907" t="e" vm="84">
        <f>_FV(0,"81")</f>
        <v>#VALUE!</v>
      </c>
      <c r="T3907" t="s">
        <v>240</v>
      </c>
    </row>
    <row r="3908" spans="1:20" x14ac:dyDescent="0.3">
      <c r="A3908" t="s">
        <v>20</v>
      </c>
      <c r="B3908" s="1">
        <v>43673</v>
      </c>
      <c r="C3908">
        <v>22</v>
      </c>
      <c r="D3908" t="s">
        <v>79</v>
      </c>
      <c r="E3908" t="s">
        <v>187</v>
      </c>
      <c r="F3908" t="s">
        <v>63</v>
      </c>
      <c r="G3908">
        <v>91</v>
      </c>
      <c r="H3908">
        <v>91</v>
      </c>
      <c r="I3908">
        <v>77</v>
      </c>
      <c r="J3908" t="s">
        <v>49</v>
      </c>
      <c r="K3908" t="s">
        <v>99</v>
      </c>
      <c r="L3908" t="s">
        <v>224</v>
      </c>
      <c r="M3908" t="s">
        <v>315</v>
      </c>
      <c r="N3908" t="s">
        <v>311</v>
      </c>
      <c r="O3908" t="s">
        <v>244</v>
      </c>
      <c r="P3908" t="s">
        <v>115</v>
      </c>
      <c r="Q3908">
        <v>167</v>
      </c>
      <c r="R3908" t="s">
        <v>252</v>
      </c>
      <c r="S3908" t="s">
        <v>2267</v>
      </c>
      <c r="T3908" t="s">
        <v>147</v>
      </c>
    </row>
    <row r="3909" spans="1:20" x14ac:dyDescent="0.3">
      <c r="A3909" t="s">
        <v>20</v>
      </c>
      <c r="B3909" s="1">
        <v>43673</v>
      </c>
      <c r="C3909">
        <v>8</v>
      </c>
      <c r="D3909" t="s">
        <v>109</v>
      </c>
      <c r="E3909" t="s">
        <v>63</v>
      </c>
      <c r="F3909" t="s">
        <v>109</v>
      </c>
      <c r="G3909">
        <v>94</v>
      </c>
      <c r="H3909">
        <v>94</v>
      </c>
      <c r="I3909">
        <v>94</v>
      </c>
      <c r="J3909" t="s">
        <v>49</v>
      </c>
      <c r="K3909" t="s">
        <v>89</v>
      </c>
      <c r="L3909" t="s">
        <v>36</v>
      </c>
      <c r="M3909" t="s">
        <v>276</v>
      </c>
      <c r="N3909" t="s">
        <v>276</v>
      </c>
      <c r="O3909" t="s">
        <v>311</v>
      </c>
      <c r="P3909" t="s">
        <v>83</v>
      </c>
      <c r="Q3909">
        <v>101</v>
      </c>
      <c r="R3909" t="s">
        <v>60</v>
      </c>
      <c r="S3909" t="e" vm="82">
        <f>_FV(-3,"14")</f>
        <v>#VALUE!</v>
      </c>
      <c r="T3909" t="s">
        <v>26</v>
      </c>
    </row>
    <row r="3910" spans="1:20" x14ac:dyDescent="0.3">
      <c r="A3910" t="s">
        <v>20</v>
      </c>
      <c r="B3910" s="1">
        <v>43673</v>
      </c>
      <c r="C3910">
        <v>1</v>
      </c>
      <c r="D3910" t="s">
        <v>121</v>
      </c>
      <c r="E3910" t="s">
        <v>107</v>
      </c>
      <c r="F3910" t="s">
        <v>148</v>
      </c>
      <c r="G3910">
        <v>89</v>
      </c>
      <c r="H3910">
        <v>89</v>
      </c>
      <c r="I3910">
        <v>85</v>
      </c>
      <c r="J3910" t="s">
        <v>99</v>
      </c>
      <c r="K3910" t="s">
        <v>81</v>
      </c>
      <c r="L3910" t="s">
        <v>36</v>
      </c>
      <c r="M3910" t="s">
        <v>363</v>
      </c>
      <c r="N3910" t="s">
        <v>363</v>
      </c>
      <c r="O3910" t="s">
        <v>357</v>
      </c>
      <c r="P3910" t="s">
        <v>174</v>
      </c>
      <c r="Q3910">
        <v>133</v>
      </c>
      <c r="R3910" t="s">
        <v>101</v>
      </c>
      <c r="S3910" t="e" vm="23">
        <f>_FV(-3,"54")</f>
        <v>#VALUE!</v>
      </c>
      <c r="T3910" t="s">
        <v>26</v>
      </c>
    </row>
    <row r="3911" spans="1:20" x14ac:dyDescent="0.3">
      <c r="A3911" t="s">
        <v>20</v>
      </c>
      <c r="B3911" s="1">
        <v>43673</v>
      </c>
      <c r="C3911">
        <v>11</v>
      </c>
      <c r="D3911" t="s">
        <v>88</v>
      </c>
      <c r="E3911" t="s">
        <v>148</v>
      </c>
      <c r="F3911" t="s">
        <v>80</v>
      </c>
      <c r="G3911">
        <v>92</v>
      </c>
      <c r="H3911">
        <v>94</v>
      </c>
      <c r="I3911">
        <v>92</v>
      </c>
      <c r="J3911" t="s">
        <v>64</v>
      </c>
      <c r="K3911" t="s">
        <v>63</v>
      </c>
      <c r="L3911" t="s">
        <v>89</v>
      </c>
      <c r="M3911" t="s">
        <v>450</v>
      </c>
      <c r="N3911" t="s">
        <v>450</v>
      </c>
      <c r="O3911" t="s">
        <v>363</v>
      </c>
      <c r="P3911" t="s">
        <v>70</v>
      </c>
      <c r="Q3911">
        <v>97</v>
      </c>
      <c r="R3911" t="s">
        <v>97</v>
      </c>
      <c r="S3911" t="s">
        <v>2268</v>
      </c>
      <c r="T3911" t="s">
        <v>26</v>
      </c>
    </row>
    <row r="3912" spans="1:20" x14ac:dyDescent="0.3">
      <c r="A3912" t="s">
        <v>20</v>
      </c>
      <c r="B3912" s="1">
        <v>43673</v>
      </c>
      <c r="C3912">
        <v>13</v>
      </c>
      <c r="D3912" t="s">
        <v>219</v>
      </c>
      <c r="E3912" t="s">
        <v>219</v>
      </c>
      <c r="F3912" t="s">
        <v>236</v>
      </c>
      <c r="G3912">
        <v>77</v>
      </c>
      <c r="H3912">
        <v>84</v>
      </c>
      <c r="I3912">
        <v>77</v>
      </c>
      <c r="J3912" t="s">
        <v>58</v>
      </c>
      <c r="K3912" t="s">
        <v>62</v>
      </c>
      <c r="L3912" t="s">
        <v>73</v>
      </c>
      <c r="M3912" t="s">
        <v>595</v>
      </c>
      <c r="N3912" t="s">
        <v>595</v>
      </c>
      <c r="O3912" t="s">
        <v>493</v>
      </c>
      <c r="P3912" t="s">
        <v>124</v>
      </c>
      <c r="Q3912">
        <v>214</v>
      </c>
      <c r="R3912" t="s">
        <v>116</v>
      </c>
      <c r="S3912" t="s">
        <v>314</v>
      </c>
      <c r="T3912" t="s">
        <v>26</v>
      </c>
    </row>
    <row r="3913" spans="1:20" x14ac:dyDescent="0.3">
      <c r="A3913" t="s">
        <v>20</v>
      </c>
      <c r="B3913" s="1">
        <v>43673</v>
      </c>
      <c r="C3913">
        <v>10</v>
      </c>
      <c r="D3913" t="s">
        <v>80</v>
      </c>
      <c r="E3913" t="s">
        <v>63</v>
      </c>
      <c r="F3913" t="s">
        <v>109</v>
      </c>
      <c r="G3913">
        <v>94</v>
      </c>
      <c r="H3913">
        <v>94</v>
      </c>
      <c r="I3913">
        <v>94</v>
      </c>
      <c r="J3913" t="s">
        <v>100</v>
      </c>
      <c r="K3913" t="s">
        <v>100</v>
      </c>
      <c r="L3913" t="s">
        <v>49</v>
      </c>
      <c r="M3913" t="s">
        <v>363</v>
      </c>
      <c r="N3913" t="s">
        <v>363</v>
      </c>
      <c r="O3913" t="s">
        <v>282</v>
      </c>
      <c r="P3913" t="s">
        <v>111</v>
      </c>
      <c r="Q3913">
        <v>100</v>
      </c>
      <c r="R3913" t="s">
        <v>60</v>
      </c>
      <c r="S3913" t="s">
        <v>2269</v>
      </c>
      <c r="T3913" t="s">
        <v>26</v>
      </c>
    </row>
    <row r="3914" spans="1:20" x14ac:dyDescent="0.3">
      <c r="A3914" t="s">
        <v>20</v>
      </c>
      <c r="B3914" s="1">
        <v>43673</v>
      </c>
      <c r="C3914">
        <v>6</v>
      </c>
      <c r="D3914" t="s">
        <v>87</v>
      </c>
      <c r="E3914" t="s">
        <v>136</v>
      </c>
      <c r="F3914" t="s">
        <v>63</v>
      </c>
      <c r="G3914">
        <v>94</v>
      </c>
      <c r="H3914">
        <v>94</v>
      </c>
      <c r="I3914">
        <v>93</v>
      </c>
      <c r="J3914" t="s">
        <v>100</v>
      </c>
      <c r="K3914" t="s">
        <v>99</v>
      </c>
      <c r="L3914" t="s">
        <v>100</v>
      </c>
      <c r="M3914" t="s">
        <v>276</v>
      </c>
      <c r="N3914" t="s">
        <v>273</v>
      </c>
      <c r="O3914" t="s">
        <v>276</v>
      </c>
      <c r="P3914" t="s">
        <v>105</v>
      </c>
      <c r="Q3914">
        <v>116</v>
      </c>
      <c r="R3914" t="s">
        <v>101</v>
      </c>
      <c r="S3914" t="e" vm="36">
        <f>_FV(-2,"58")</f>
        <v>#VALUE!</v>
      </c>
      <c r="T3914" t="s">
        <v>26</v>
      </c>
    </row>
    <row r="3915" spans="1:20" x14ac:dyDescent="0.3">
      <c r="A3915" t="s">
        <v>20</v>
      </c>
      <c r="B3915" s="1">
        <v>43673</v>
      </c>
      <c r="C3915">
        <v>3</v>
      </c>
      <c r="D3915" t="s">
        <v>88</v>
      </c>
      <c r="E3915" t="s">
        <v>148</v>
      </c>
      <c r="F3915" t="s">
        <v>88</v>
      </c>
      <c r="G3915">
        <v>92</v>
      </c>
      <c r="H3915">
        <v>92</v>
      </c>
      <c r="I3915">
        <v>91</v>
      </c>
      <c r="J3915" t="s">
        <v>64</v>
      </c>
      <c r="K3915" t="s">
        <v>119</v>
      </c>
      <c r="L3915" t="s">
        <v>28</v>
      </c>
      <c r="M3915" t="s">
        <v>444</v>
      </c>
      <c r="N3915" t="s">
        <v>493</v>
      </c>
      <c r="O3915" t="s">
        <v>444</v>
      </c>
      <c r="P3915" t="s">
        <v>178</v>
      </c>
      <c r="Q3915">
        <v>117</v>
      </c>
      <c r="R3915" t="s">
        <v>77</v>
      </c>
      <c r="S3915" t="e" vm="48">
        <f>_FV(-3,"26")</f>
        <v>#VALUE!</v>
      </c>
      <c r="T3915" t="s">
        <v>26</v>
      </c>
    </row>
    <row r="3916" spans="1:20" x14ac:dyDescent="0.3">
      <c r="A3916" t="s">
        <v>20</v>
      </c>
      <c r="B3916" s="1">
        <v>43673</v>
      </c>
      <c r="C3916">
        <v>12</v>
      </c>
      <c r="D3916" t="s">
        <v>265</v>
      </c>
      <c r="E3916" t="s">
        <v>265</v>
      </c>
      <c r="F3916" t="s">
        <v>88</v>
      </c>
      <c r="G3916">
        <v>84</v>
      </c>
      <c r="H3916">
        <v>92</v>
      </c>
      <c r="I3916">
        <v>84</v>
      </c>
      <c r="J3916" t="s">
        <v>63</v>
      </c>
      <c r="K3916" t="s">
        <v>22</v>
      </c>
      <c r="L3916" t="s">
        <v>64</v>
      </c>
      <c r="M3916" t="s">
        <v>493</v>
      </c>
      <c r="N3916" t="s">
        <v>493</v>
      </c>
      <c r="O3916" t="s">
        <v>450</v>
      </c>
      <c r="P3916" t="s">
        <v>70</v>
      </c>
      <c r="Q3916">
        <v>152</v>
      </c>
      <c r="R3916" t="s">
        <v>101</v>
      </c>
      <c r="S3916" t="s">
        <v>2270</v>
      </c>
      <c r="T3916" t="s">
        <v>26</v>
      </c>
    </row>
    <row r="3917" spans="1:20" x14ac:dyDescent="0.3">
      <c r="A3917" t="s">
        <v>20</v>
      </c>
      <c r="B3917" s="1">
        <v>43673</v>
      </c>
      <c r="C3917">
        <v>15</v>
      </c>
      <c r="D3917" t="s">
        <v>258</v>
      </c>
      <c r="E3917" t="s">
        <v>220</v>
      </c>
      <c r="F3917" t="s">
        <v>243</v>
      </c>
      <c r="G3917">
        <v>67</v>
      </c>
      <c r="H3917">
        <v>72</v>
      </c>
      <c r="I3917">
        <v>66</v>
      </c>
      <c r="J3917" t="s">
        <v>73</v>
      </c>
      <c r="K3917" t="s">
        <v>95</v>
      </c>
      <c r="L3917" t="s">
        <v>28</v>
      </c>
      <c r="M3917" t="s">
        <v>431</v>
      </c>
      <c r="N3917" t="s">
        <v>595</v>
      </c>
      <c r="O3917" t="s">
        <v>431</v>
      </c>
      <c r="P3917" t="s">
        <v>134</v>
      </c>
      <c r="Q3917">
        <v>236</v>
      </c>
      <c r="R3917" t="s">
        <v>207</v>
      </c>
      <c r="S3917" t="s">
        <v>1854</v>
      </c>
      <c r="T3917" t="s">
        <v>26</v>
      </c>
    </row>
    <row r="3918" spans="1:20" x14ac:dyDescent="0.3">
      <c r="A3918" t="s">
        <v>20</v>
      </c>
      <c r="B3918" s="1">
        <v>43673</v>
      </c>
      <c r="C3918">
        <v>14</v>
      </c>
      <c r="D3918" t="s">
        <v>200</v>
      </c>
      <c r="E3918" t="s">
        <v>48</v>
      </c>
      <c r="F3918" t="s">
        <v>57</v>
      </c>
      <c r="G3918">
        <v>72</v>
      </c>
      <c r="H3918">
        <v>78</v>
      </c>
      <c r="I3918">
        <v>70</v>
      </c>
      <c r="J3918" t="s">
        <v>87</v>
      </c>
      <c r="K3918" t="s">
        <v>118</v>
      </c>
      <c r="L3918" t="s">
        <v>65</v>
      </c>
      <c r="M3918" t="s">
        <v>595</v>
      </c>
      <c r="N3918" t="s">
        <v>595</v>
      </c>
      <c r="O3918" t="s">
        <v>613</v>
      </c>
      <c r="P3918" t="s">
        <v>183</v>
      </c>
      <c r="Q3918">
        <v>219</v>
      </c>
      <c r="R3918" t="s">
        <v>403</v>
      </c>
      <c r="S3918" t="s">
        <v>826</v>
      </c>
      <c r="T3918" t="s">
        <v>26</v>
      </c>
    </row>
    <row r="3919" spans="1:20" x14ac:dyDescent="0.3">
      <c r="A3919" t="s">
        <v>20</v>
      </c>
      <c r="B3919" s="1">
        <v>43673</v>
      </c>
      <c r="C3919">
        <v>7</v>
      </c>
      <c r="D3919" t="s">
        <v>63</v>
      </c>
      <c r="E3919" t="s">
        <v>87</v>
      </c>
      <c r="F3919" t="s">
        <v>63</v>
      </c>
      <c r="G3919">
        <v>94</v>
      </c>
      <c r="H3919">
        <v>94</v>
      </c>
      <c r="I3919">
        <v>94</v>
      </c>
      <c r="J3919" t="s">
        <v>89</v>
      </c>
      <c r="K3919" t="s">
        <v>100</v>
      </c>
      <c r="L3919" t="s">
        <v>89</v>
      </c>
      <c r="M3919" t="s">
        <v>306</v>
      </c>
      <c r="N3919" t="s">
        <v>276</v>
      </c>
      <c r="O3919" t="s">
        <v>306</v>
      </c>
      <c r="P3919" t="s">
        <v>174</v>
      </c>
      <c r="Q3919">
        <v>85</v>
      </c>
      <c r="R3919" t="s">
        <v>176</v>
      </c>
      <c r="S3919" t="e" vm="52">
        <f>_FV(-2,"56")</f>
        <v>#VALUE!</v>
      </c>
      <c r="T3919" t="s">
        <v>26</v>
      </c>
    </row>
    <row r="3920" spans="1:20" x14ac:dyDescent="0.3">
      <c r="A3920" t="s">
        <v>20</v>
      </c>
      <c r="B3920" s="1">
        <v>43673</v>
      </c>
      <c r="C3920">
        <v>16</v>
      </c>
      <c r="D3920" t="s">
        <v>34</v>
      </c>
      <c r="E3920" t="s">
        <v>297</v>
      </c>
      <c r="F3920" t="s">
        <v>335</v>
      </c>
      <c r="G3920">
        <v>62</v>
      </c>
      <c r="H3920">
        <v>68</v>
      </c>
      <c r="I3920">
        <v>59</v>
      </c>
      <c r="J3920" t="s">
        <v>99</v>
      </c>
      <c r="K3920" t="s">
        <v>79</v>
      </c>
      <c r="L3920" t="s">
        <v>216</v>
      </c>
      <c r="M3920" t="s">
        <v>283</v>
      </c>
      <c r="N3920" t="s">
        <v>431</v>
      </c>
      <c r="O3920" t="s">
        <v>283</v>
      </c>
      <c r="P3920" t="s">
        <v>127</v>
      </c>
      <c r="Q3920">
        <v>220</v>
      </c>
      <c r="R3920" t="s">
        <v>287</v>
      </c>
      <c r="S3920" t="s">
        <v>1242</v>
      </c>
      <c r="T3920" t="s">
        <v>26</v>
      </c>
    </row>
    <row r="3921" spans="1:20" x14ac:dyDescent="0.3">
      <c r="A3921" t="s">
        <v>20</v>
      </c>
      <c r="B3921" s="1">
        <v>43673</v>
      </c>
      <c r="C3921">
        <v>0</v>
      </c>
      <c r="D3921" t="s">
        <v>107</v>
      </c>
      <c r="E3921" t="s">
        <v>333</v>
      </c>
      <c r="F3921" t="s">
        <v>107</v>
      </c>
      <c r="G3921">
        <v>85</v>
      </c>
      <c r="H3921">
        <v>85</v>
      </c>
      <c r="I3921">
        <v>78</v>
      </c>
      <c r="J3921" t="s">
        <v>36</v>
      </c>
      <c r="K3921" t="s">
        <v>36</v>
      </c>
      <c r="L3921" t="s">
        <v>224</v>
      </c>
      <c r="M3921" t="s">
        <v>357</v>
      </c>
      <c r="N3921" t="s">
        <v>433</v>
      </c>
      <c r="O3921" t="s">
        <v>353</v>
      </c>
      <c r="P3921" t="s">
        <v>105</v>
      </c>
      <c r="Q3921">
        <v>258</v>
      </c>
      <c r="R3921" t="s">
        <v>931</v>
      </c>
      <c r="S3921" t="e" vm="93">
        <f>_FV(0,"64")</f>
        <v>#VALUE!</v>
      </c>
      <c r="T3921" t="s">
        <v>26</v>
      </c>
    </row>
    <row r="3922" spans="1:20" x14ac:dyDescent="0.3">
      <c r="A3922" t="s">
        <v>20</v>
      </c>
      <c r="B3922" s="1">
        <v>43673</v>
      </c>
      <c r="C3922">
        <v>4</v>
      </c>
      <c r="D3922" t="s">
        <v>79</v>
      </c>
      <c r="E3922" t="s">
        <v>88</v>
      </c>
      <c r="F3922" t="s">
        <v>79</v>
      </c>
      <c r="G3922">
        <v>93</v>
      </c>
      <c r="H3922">
        <v>93</v>
      </c>
      <c r="I3922">
        <v>92</v>
      </c>
      <c r="J3922" t="s">
        <v>81</v>
      </c>
      <c r="K3922" t="s">
        <v>64</v>
      </c>
      <c r="L3922" t="s">
        <v>81</v>
      </c>
      <c r="M3922" t="s">
        <v>283</v>
      </c>
      <c r="N3922" t="s">
        <v>444</v>
      </c>
      <c r="O3922" t="s">
        <v>283</v>
      </c>
      <c r="P3922" t="s">
        <v>111</v>
      </c>
      <c r="Q3922">
        <v>123</v>
      </c>
      <c r="R3922" t="s">
        <v>128</v>
      </c>
      <c r="S3922" t="e" vm="54">
        <f>_FV(-3,"21")</f>
        <v>#VALUE!</v>
      </c>
      <c r="T3922" t="s">
        <v>26</v>
      </c>
    </row>
    <row r="3923" spans="1:20" x14ac:dyDescent="0.3">
      <c r="A3923" t="s">
        <v>20</v>
      </c>
      <c r="B3923" s="1">
        <v>43673</v>
      </c>
      <c r="C3923">
        <v>23</v>
      </c>
      <c r="D3923" t="s">
        <v>121</v>
      </c>
      <c r="E3923" t="s">
        <v>71</v>
      </c>
      <c r="F3923" t="s">
        <v>79</v>
      </c>
      <c r="G3923">
        <v>92</v>
      </c>
      <c r="H3923">
        <v>92</v>
      </c>
      <c r="I3923">
        <v>91</v>
      </c>
      <c r="J3923" t="s">
        <v>73</v>
      </c>
      <c r="K3923" t="s">
        <v>80</v>
      </c>
      <c r="L3923" t="s">
        <v>89</v>
      </c>
      <c r="M3923" t="s">
        <v>312</v>
      </c>
      <c r="N3923" t="s">
        <v>312</v>
      </c>
      <c r="O3923" t="s">
        <v>315</v>
      </c>
      <c r="P3923" t="s">
        <v>105</v>
      </c>
      <c r="Q3923">
        <v>175</v>
      </c>
      <c r="R3923" t="s">
        <v>176</v>
      </c>
      <c r="S3923" t="e" vm="23">
        <f>_FV(-1,"54")</f>
        <v>#VALUE!</v>
      </c>
      <c r="T3923" t="s">
        <v>26</v>
      </c>
    </row>
    <row r="3924" spans="1:20" x14ac:dyDescent="0.3">
      <c r="A3924" t="s">
        <v>20</v>
      </c>
      <c r="B3924" s="1">
        <v>43673</v>
      </c>
      <c r="C3924">
        <v>9</v>
      </c>
      <c r="D3924" t="s">
        <v>109</v>
      </c>
      <c r="E3924" t="s">
        <v>109</v>
      </c>
      <c r="F3924" t="s">
        <v>73</v>
      </c>
      <c r="G3924">
        <v>94</v>
      </c>
      <c r="H3924">
        <v>94</v>
      </c>
      <c r="I3924">
        <v>94</v>
      </c>
      <c r="J3924" t="s">
        <v>49</v>
      </c>
      <c r="K3924" t="s">
        <v>49</v>
      </c>
      <c r="L3924" t="s">
        <v>36</v>
      </c>
      <c r="M3924" t="s">
        <v>283</v>
      </c>
      <c r="N3924" t="s">
        <v>283</v>
      </c>
      <c r="O3924" t="s">
        <v>276</v>
      </c>
      <c r="P3924" t="s">
        <v>133</v>
      </c>
      <c r="Q3924">
        <v>101</v>
      </c>
      <c r="R3924" t="s">
        <v>183</v>
      </c>
      <c r="S3924" t="e" vm="38">
        <f>_FV(-2,"98")</f>
        <v>#VALUE!</v>
      </c>
      <c r="T3924" t="s">
        <v>26</v>
      </c>
    </row>
    <row r="3925" spans="1:20" x14ac:dyDescent="0.3">
      <c r="A3925" t="s">
        <v>20</v>
      </c>
      <c r="B3925" s="1">
        <v>43673</v>
      </c>
      <c r="C3925">
        <v>17</v>
      </c>
      <c r="D3925" t="s">
        <v>370</v>
      </c>
      <c r="E3925" t="s">
        <v>43</v>
      </c>
      <c r="F3925" t="s">
        <v>220</v>
      </c>
      <c r="G3925">
        <v>59</v>
      </c>
      <c r="H3925">
        <v>64</v>
      </c>
      <c r="I3925">
        <v>59</v>
      </c>
      <c r="J3925" t="s">
        <v>36</v>
      </c>
      <c r="K3925" t="s">
        <v>109</v>
      </c>
      <c r="L3925" t="s">
        <v>35</v>
      </c>
      <c r="M3925" t="s">
        <v>311</v>
      </c>
      <c r="N3925" t="s">
        <v>283</v>
      </c>
      <c r="O3925" t="s">
        <v>311</v>
      </c>
      <c r="P3925" t="s">
        <v>127</v>
      </c>
      <c r="Q3925">
        <v>189</v>
      </c>
      <c r="R3925" t="s">
        <v>198</v>
      </c>
      <c r="S3925" t="s">
        <v>474</v>
      </c>
      <c r="T3925" t="s">
        <v>26</v>
      </c>
    </row>
    <row r="3926" spans="1:20" x14ac:dyDescent="0.3">
      <c r="A3926" t="s">
        <v>20</v>
      </c>
      <c r="B3926" s="1">
        <v>43673</v>
      </c>
      <c r="C3926">
        <v>21</v>
      </c>
      <c r="D3926" t="s">
        <v>187</v>
      </c>
      <c r="E3926" t="s">
        <v>285</v>
      </c>
      <c r="F3926" t="s">
        <v>149</v>
      </c>
      <c r="G3926">
        <v>77</v>
      </c>
      <c r="H3926">
        <v>84</v>
      </c>
      <c r="I3926">
        <v>75</v>
      </c>
      <c r="J3926" t="s">
        <v>44</v>
      </c>
      <c r="K3926" t="s">
        <v>28</v>
      </c>
      <c r="L3926" t="s">
        <v>216</v>
      </c>
      <c r="M3926" t="s">
        <v>23</v>
      </c>
      <c r="N3926" t="s">
        <v>23</v>
      </c>
      <c r="O3926" t="s">
        <v>90</v>
      </c>
      <c r="P3926" t="s">
        <v>183</v>
      </c>
      <c r="Q3926">
        <v>269</v>
      </c>
      <c r="R3926" t="s">
        <v>252</v>
      </c>
      <c r="S3926" t="s">
        <v>139</v>
      </c>
      <c r="T3926" t="s">
        <v>26</v>
      </c>
    </row>
    <row r="3927" spans="1:20" x14ac:dyDescent="0.3">
      <c r="A3927" t="s">
        <v>20</v>
      </c>
      <c r="B3927" s="1">
        <v>43673</v>
      </c>
      <c r="C3927">
        <v>2</v>
      </c>
      <c r="D3927" t="s">
        <v>118</v>
      </c>
      <c r="E3927" t="s">
        <v>121</v>
      </c>
      <c r="F3927" t="s">
        <v>118</v>
      </c>
      <c r="G3927">
        <v>91</v>
      </c>
      <c r="H3927">
        <v>91</v>
      </c>
      <c r="I3927">
        <v>89</v>
      </c>
      <c r="J3927" t="s">
        <v>28</v>
      </c>
      <c r="K3927" t="s">
        <v>64</v>
      </c>
      <c r="L3927" t="s">
        <v>99</v>
      </c>
      <c r="M3927" t="s">
        <v>493</v>
      </c>
      <c r="N3927" t="s">
        <v>493</v>
      </c>
      <c r="O3927" t="s">
        <v>363</v>
      </c>
      <c r="P3927" t="s">
        <v>178</v>
      </c>
      <c r="Q3927">
        <v>103</v>
      </c>
      <c r="R3927" t="s">
        <v>268</v>
      </c>
      <c r="S3927" t="e" vm="46">
        <f>_FV(-3,"40")</f>
        <v>#VALUE!</v>
      </c>
      <c r="T3927" t="s">
        <v>26</v>
      </c>
    </row>
    <row r="3928" spans="1:20" x14ac:dyDescent="0.3">
      <c r="A3928" t="s">
        <v>20</v>
      </c>
      <c r="B3928" s="1">
        <v>43673</v>
      </c>
      <c r="C3928">
        <v>5</v>
      </c>
      <c r="D3928" t="s">
        <v>136</v>
      </c>
      <c r="E3928" t="s">
        <v>79</v>
      </c>
      <c r="F3928" t="s">
        <v>136</v>
      </c>
      <c r="G3928">
        <v>93</v>
      </c>
      <c r="H3928">
        <v>93</v>
      </c>
      <c r="I3928">
        <v>93</v>
      </c>
      <c r="J3928" t="s">
        <v>100</v>
      </c>
      <c r="K3928" t="s">
        <v>81</v>
      </c>
      <c r="L3928" t="s">
        <v>100</v>
      </c>
      <c r="M3928" t="s">
        <v>273</v>
      </c>
      <c r="N3928" t="s">
        <v>283</v>
      </c>
      <c r="O3928" t="s">
        <v>273</v>
      </c>
      <c r="P3928" t="s">
        <v>111</v>
      </c>
      <c r="Q3928">
        <v>109</v>
      </c>
      <c r="R3928" t="s">
        <v>77</v>
      </c>
      <c r="S3928" t="e" vm="90">
        <f>_FV(-3,"13")</f>
        <v>#VALUE!</v>
      </c>
      <c r="T3928" t="s">
        <v>270</v>
      </c>
    </row>
    <row r="3929" spans="1:20" x14ac:dyDescent="0.3">
      <c r="A3929" t="s">
        <v>20</v>
      </c>
      <c r="B3929" s="1">
        <v>43673</v>
      </c>
      <c r="C3929">
        <v>19</v>
      </c>
      <c r="D3929" t="s">
        <v>43</v>
      </c>
      <c r="E3929" t="s">
        <v>412</v>
      </c>
      <c r="F3929" t="s">
        <v>291</v>
      </c>
      <c r="G3929">
        <v>58</v>
      </c>
      <c r="H3929">
        <v>60</v>
      </c>
      <c r="I3929">
        <v>54</v>
      </c>
      <c r="J3929" t="s">
        <v>361</v>
      </c>
      <c r="K3929" t="s">
        <v>49</v>
      </c>
      <c r="L3929" t="s">
        <v>577</v>
      </c>
      <c r="M3929" t="s">
        <v>82</v>
      </c>
      <c r="N3929" t="s">
        <v>29</v>
      </c>
      <c r="O3929" t="s">
        <v>82</v>
      </c>
      <c r="P3929" t="s">
        <v>176</v>
      </c>
      <c r="Q3929">
        <v>230</v>
      </c>
      <c r="R3929" t="s">
        <v>305</v>
      </c>
      <c r="S3929" t="s">
        <v>1609</v>
      </c>
      <c r="T3929" t="s">
        <v>26</v>
      </c>
    </row>
    <row r="3930" spans="1:20" x14ac:dyDescent="0.3">
      <c r="A3930" t="s">
        <v>20</v>
      </c>
      <c r="B3930" s="1">
        <v>43673</v>
      </c>
      <c r="C3930">
        <v>18</v>
      </c>
      <c r="D3930" t="s">
        <v>297</v>
      </c>
      <c r="E3930" t="s">
        <v>32</v>
      </c>
      <c r="F3930" t="s">
        <v>186</v>
      </c>
      <c r="G3930">
        <v>56</v>
      </c>
      <c r="H3930">
        <v>69</v>
      </c>
      <c r="I3930">
        <v>55</v>
      </c>
      <c r="J3930" t="s">
        <v>37</v>
      </c>
      <c r="K3930" t="s">
        <v>73</v>
      </c>
      <c r="L3930" t="s">
        <v>393</v>
      </c>
      <c r="M3930" t="s">
        <v>29</v>
      </c>
      <c r="N3930" t="s">
        <v>311</v>
      </c>
      <c r="O3930" t="s">
        <v>29</v>
      </c>
      <c r="P3930" t="s">
        <v>138</v>
      </c>
      <c r="Q3930">
        <v>274</v>
      </c>
      <c r="R3930" t="s">
        <v>168</v>
      </c>
      <c r="S3930" t="s">
        <v>526</v>
      </c>
      <c r="T3930" t="s">
        <v>26</v>
      </c>
    </row>
    <row r="3931" spans="1:20" x14ac:dyDescent="0.3">
      <c r="A3931" t="s">
        <v>20</v>
      </c>
      <c r="B3931" s="1">
        <v>43673</v>
      </c>
      <c r="C3931">
        <v>20</v>
      </c>
      <c r="D3931" t="s">
        <v>149</v>
      </c>
      <c r="E3931" t="s">
        <v>415</v>
      </c>
      <c r="F3931" t="s">
        <v>118</v>
      </c>
      <c r="G3931">
        <v>82</v>
      </c>
      <c r="H3931">
        <v>86</v>
      </c>
      <c r="I3931">
        <v>57</v>
      </c>
      <c r="J3931" t="s">
        <v>35</v>
      </c>
      <c r="K3931" t="s">
        <v>99</v>
      </c>
      <c r="L3931" t="s">
        <v>292</v>
      </c>
      <c r="M3931" t="s">
        <v>141</v>
      </c>
      <c r="N3931" t="s">
        <v>141</v>
      </c>
      <c r="O3931" t="s">
        <v>137</v>
      </c>
      <c r="P3931" t="s">
        <v>101</v>
      </c>
      <c r="Q3931">
        <v>340</v>
      </c>
      <c r="R3931" t="s">
        <v>2090</v>
      </c>
      <c r="S3931" t="s">
        <v>2271</v>
      </c>
      <c r="T3931" t="s">
        <v>174</v>
      </c>
    </row>
    <row r="3932" spans="1:20" x14ac:dyDescent="0.3">
      <c r="A3932" t="s">
        <v>20</v>
      </c>
      <c r="B3932" s="1">
        <v>43674</v>
      </c>
      <c r="C3932">
        <v>1</v>
      </c>
      <c r="D3932" t="s">
        <v>310</v>
      </c>
      <c r="E3932" t="s">
        <v>310</v>
      </c>
      <c r="F3932" t="s">
        <v>121</v>
      </c>
      <c r="G3932">
        <v>82</v>
      </c>
      <c r="H3932">
        <v>92</v>
      </c>
      <c r="I3932">
        <v>82</v>
      </c>
      <c r="J3932" t="s">
        <v>119</v>
      </c>
      <c r="K3932" t="s">
        <v>95</v>
      </c>
      <c r="L3932" t="s">
        <v>119</v>
      </c>
      <c r="M3932" t="s">
        <v>450</v>
      </c>
      <c r="N3932" t="s">
        <v>450</v>
      </c>
      <c r="O3932" t="s">
        <v>386</v>
      </c>
      <c r="P3932" t="s">
        <v>176</v>
      </c>
      <c r="Q3932">
        <v>220</v>
      </c>
      <c r="R3932" t="s">
        <v>440</v>
      </c>
      <c r="S3932" t="e" vm="24">
        <f>_FV(-3,"02")</f>
        <v>#VALUE!</v>
      </c>
      <c r="T3932" t="s">
        <v>26</v>
      </c>
    </row>
    <row r="3933" spans="1:20" x14ac:dyDescent="0.3">
      <c r="A3933" t="s">
        <v>20</v>
      </c>
      <c r="B3933" s="1">
        <v>43674</v>
      </c>
      <c r="C3933">
        <v>17</v>
      </c>
      <c r="D3933" t="s">
        <v>21</v>
      </c>
      <c r="E3933" t="s">
        <v>201</v>
      </c>
      <c r="F3933" t="s">
        <v>195</v>
      </c>
      <c r="G3933">
        <v>63</v>
      </c>
      <c r="H3933">
        <v>82</v>
      </c>
      <c r="I3933">
        <v>62</v>
      </c>
      <c r="J3933" t="s">
        <v>44</v>
      </c>
      <c r="K3933" t="s">
        <v>62</v>
      </c>
      <c r="L3933" t="s">
        <v>396</v>
      </c>
      <c r="M3933" t="s">
        <v>244</v>
      </c>
      <c r="N3933" t="s">
        <v>386</v>
      </c>
      <c r="O3933" t="s">
        <v>244</v>
      </c>
      <c r="P3933" t="s">
        <v>128</v>
      </c>
      <c r="Q3933">
        <v>256</v>
      </c>
      <c r="R3933" t="s">
        <v>364</v>
      </c>
      <c r="S3933" t="s">
        <v>2272</v>
      </c>
      <c r="T3933" t="s">
        <v>26</v>
      </c>
    </row>
    <row r="3934" spans="1:20" x14ac:dyDescent="0.3">
      <c r="A3934" t="s">
        <v>20</v>
      </c>
      <c r="B3934" s="1">
        <v>43674</v>
      </c>
      <c r="C3934">
        <v>7</v>
      </c>
      <c r="D3934" t="s">
        <v>87</v>
      </c>
      <c r="E3934" t="s">
        <v>87</v>
      </c>
      <c r="F3934" t="s">
        <v>63</v>
      </c>
      <c r="G3934">
        <v>93</v>
      </c>
      <c r="H3934">
        <v>93</v>
      </c>
      <c r="I3934">
        <v>93</v>
      </c>
      <c r="J3934" t="s">
        <v>89</v>
      </c>
      <c r="K3934" t="s">
        <v>100</v>
      </c>
      <c r="L3934" t="s">
        <v>49</v>
      </c>
      <c r="M3934" t="s">
        <v>23</v>
      </c>
      <c r="N3934" t="s">
        <v>245</v>
      </c>
      <c r="O3934" t="s">
        <v>315</v>
      </c>
      <c r="P3934" t="s">
        <v>70</v>
      </c>
      <c r="Q3934">
        <v>118</v>
      </c>
      <c r="R3934" t="s">
        <v>77</v>
      </c>
      <c r="S3934" t="e" vm="37">
        <f>_FV(-3,"43")</f>
        <v>#VALUE!</v>
      </c>
      <c r="T3934" t="s">
        <v>26</v>
      </c>
    </row>
    <row r="3935" spans="1:20" x14ac:dyDescent="0.3">
      <c r="A3935" t="s">
        <v>20</v>
      </c>
      <c r="B3935" s="1">
        <v>43674</v>
      </c>
      <c r="C3935">
        <v>3</v>
      </c>
      <c r="D3935" t="s">
        <v>333</v>
      </c>
      <c r="E3935" t="s">
        <v>239</v>
      </c>
      <c r="F3935" t="s">
        <v>333</v>
      </c>
      <c r="G3935">
        <v>84</v>
      </c>
      <c r="H3935">
        <v>85</v>
      </c>
      <c r="I3935">
        <v>83</v>
      </c>
      <c r="J3935" t="s">
        <v>28</v>
      </c>
      <c r="K3935" t="s">
        <v>63</v>
      </c>
      <c r="L3935" t="s">
        <v>28</v>
      </c>
      <c r="M3935" t="s">
        <v>494</v>
      </c>
      <c r="N3935" t="s">
        <v>595</v>
      </c>
      <c r="O3935" t="s">
        <v>494</v>
      </c>
      <c r="P3935" t="s">
        <v>83</v>
      </c>
      <c r="Q3935">
        <v>259</v>
      </c>
      <c r="R3935" t="s">
        <v>151</v>
      </c>
      <c r="S3935" t="e" vm="67">
        <f>_FV(-2,"84")</f>
        <v>#VALUE!</v>
      </c>
      <c r="T3935" t="s">
        <v>26</v>
      </c>
    </row>
    <row r="3936" spans="1:20" x14ac:dyDescent="0.3">
      <c r="A3936" t="s">
        <v>20</v>
      </c>
      <c r="B3936" s="1">
        <v>43674</v>
      </c>
      <c r="C3936">
        <v>13</v>
      </c>
      <c r="D3936" t="s">
        <v>281</v>
      </c>
      <c r="E3936" t="s">
        <v>219</v>
      </c>
      <c r="F3936" t="s">
        <v>187</v>
      </c>
      <c r="G3936">
        <v>76</v>
      </c>
      <c r="H3936">
        <v>86</v>
      </c>
      <c r="I3936">
        <v>74</v>
      </c>
      <c r="J3936" t="s">
        <v>65</v>
      </c>
      <c r="K3936" t="s">
        <v>118</v>
      </c>
      <c r="L3936" t="s">
        <v>81</v>
      </c>
      <c r="M3936" t="s">
        <v>605</v>
      </c>
      <c r="N3936" t="s">
        <v>637</v>
      </c>
      <c r="O3936" t="s">
        <v>595</v>
      </c>
      <c r="P3936" t="s">
        <v>60</v>
      </c>
      <c r="Q3936">
        <v>263</v>
      </c>
      <c r="R3936" t="s">
        <v>237</v>
      </c>
      <c r="S3936" t="s">
        <v>2273</v>
      </c>
      <c r="T3936" t="s">
        <v>26</v>
      </c>
    </row>
    <row r="3937" spans="1:20" x14ac:dyDescent="0.3">
      <c r="A3937" t="s">
        <v>20</v>
      </c>
      <c r="B3937" s="1">
        <v>43674</v>
      </c>
      <c r="C3937">
        <v>6</v>
      </c>
      <c r="D3937" t="s">
        <v>87</v>
      </c>
      <c r="E3937" t="s">
        <v>79</v>
      </c>
      <c r="F3937" t="s">
        <v>87</v>
      </c>
      <c r="G3937">
        <v>93</v>
      </c>
      <c r="H3937">
        <v>93</v>
      </c>
      <c r="I3937">
        <v>89</v>
      </c>
      <c r="J3937" t="s">
        <v>49</v>
      </c>
      <c r="K3937" t="s">
        <v>89</v>
      </c>
      <c r="L3937" t="s">
        <v>345</v>
      </c>
      <c r="M3937" t="s">
        <v>245</v>
      </c>
      <c r="N3937" t="s">
        <v>308</v>
      </c>
      <c r="O3937" t="s">
        <v>245</v>
      </c>
      <c r="P3937" t="s">
        <v>174</v>
      </c>
      <c r="Q3937">
        <v>54</v>
      </c>
      <c r="R3937" t="s">
        <v>60</v>
      </c>
      <c r="S3937" t="e" vm="17">
        <f>_FV(-3,"55")</f>
        <v>#VALUE!</v>
      </c>
      <c r="T3937" t="s">
        <v>26</v>
      </c>
    </row>
    <row r="3938" spans="1:20" x14ac:dyDescent="0.3">
      <c r="A3938" t="s">
        <v>20</v>
      </c>
      <c r="B3938" s="1">
        <v>43674</v>
      </c>
      <c r="C3938">
        <v>21</v>
      </c>
      <c r="D3938" t="s">
        <v>250</v>
      </c>
      <c r="E3938" t="s">
        <v>335</v>
      </c>
      <c r="F3938" t="s">
        <v>250</v>
      </c>
      <c r="G3938">
        <v>67</v>
      </c>
      <c r="H3938">
        <v>68</v>
      </c>
      <c r="I3938">
        <v>63</v>
      </c>
      <c r="J3938" t="s">
        <v>345</v>
      </c>
      <c r="K3938" t="s">
        <v>99</v>
      </c>
      <c r="L3938" t="s">
        <v>35</v>
      </c>
      <c r="M3938" t="s">
        <v>96</v>
      </c>
      <c r="N3938" t="s">
        <v>96</v>
      </c>
      <c r="O3938" t="s">
        <v>150</v>
      </c>
      <c r="P3938" t="s">
        <v>70</v>
      </c>
      <c r="Q3938">
        <v>162</v>
      </c>
      <c r="R3938" t="s">
        <v>116</v>
      </c>
      <c r="S3938" t="s">
        <v>1542</v>
      </c>
      <c r="T3938" t="s">
        <v>26</v>
      </c>
    </row>
    <row r="3939" spans="1:20" x14ac:dyDescent="0.3">
      <c r="A3939" t="s">
        <v>20</v>
      </c>
      <c r="B3939" s="1">
        <v>43674</v>
      </c>
      <c r="C3939">
        <v>10</v>
      </c>
      <c r="D3939" t="s">
        <v>80</v>
      </c>
      <c r="E3939" t="s">
        <v>87</v>
      </c>
      <c r="F3939" t="s">
        <v>80</v>
      </c>
      <c r="G3939">
        <v>94</v>
      </c>
      <c r="H3939">
        <v>94</v>
      </c>
      <c r="I3939">
        <v>94</v>
      </c>
      <c r="J3939" t="s">
        <v>89</v>
      </c>
      <c r="K3939" t="s">
        <v>100</v>
      </c>
      <c r="L3939" t="s">
        <v>49</v>
      </c>
      <c r="M3939" t="s">
        <v>386</v>
      </c>
      <c r="N3939" t="s">
        <v>386</v>
      </c>
      <c r="O3939" t="s">
        <v>273</v>
      </c>
      <c r="P3939" t="s">
        <v>174</v>
      </c>
      <c r="Q3939">
        <v>40</v>
      </c>
      <c r="R3939" t="s">
        <v>124</v>
      </c>
      <c r="S3939" t="s">
        <v>2274</v>
      </c>
      <c r="T3939" t="s">
        <v>270</v>
      </c>
    </row>
    <row r="3940" spans="1:20" x14ac:dyDescent="0.3">
      <c r="A3940" t="s">
        <v>20</v>
      </c>
      <c r="B3940" s="1">
        <v>43674</v>
      </c>
      <c r="C3940">
        <v>11</v>
      </c>
      <c r="D3940" t="s">
        <v>135</v>
      </c>
      <c r="E3940" t="s">
        <v>72</v>
      </c>
      <c r="F3940" t="s">
        <v>80</v>
      </c>
      <c r="G3940">
        <v>90</v>
      </c>
      <c r="H3940">
        <v>94</v>
      </c>
      <c r="I3940">
        <v>90</v>
      </c>
      <c r="J3940" t="s">
        <v>65</v>
      </c>
      <c r="K3940" t="s">
        <v>87</v>
      </c>
      <c r="L3940" t="s">
        <v>89</v>
      </c>
      <c r="M3940" t="s">
        <v>431</v>
      </c>
      <c r="N3940" t="s">
        <v>431</v>
      </c>
      <c r="O3940" t="s">
        <v>386</v>
      </c>
      <c r="P3940" t="s">
        <v>70</v>
      </c>
      <c r="Q3940">
        <v>116</v>
      </c>
      <c r="R3940" t="s">
        <v>77</v>
      </c>
      <c r="S3940" t="s">
        <v>2275</v>
      </c>
      <c r="T3940" t="s">
        <v>26</v>
      </c>
    </row>
    <row r="3941" spans="1:20" x14ac:dyDescent="0.3">
      <c r="A3941" t="s">
        <v>20</v>
      </c>
      <c r="B3941" s="1">
        <v>43674</v>
      </c>
      <c r="C3941">
        <v>12</v>
      </c>
      <c r="D3941" t="s">
        <v>236</v>
      </c>
      <c r="E3941" t="s">
        <v>195</v>
      </c>
      <c r="F3941" t="s">
        <v>71</v>
      </c>
      <c r="G3941">
        <v>83</v>
      </c>
      <c r="H3941">
        <v>91</v>
      </c>
      <c r="I3941">
        <v>81</v>
      </c>
      <c r="J3941" t="s">
        <v>73</v>
      </c>
      <c r="K3941" t="s">
        <v>88</v>
      </c>
      <c r="L3941" t="s">
        <v>119</v>
      </c>
      <c r="M3941" t="s">
        <v>595</v>
      </c>
      <c r="N3941" t="s">
        <v>595</v>
      </c>
      <c r="O3941" t="s">
        <v>431</v>
      </c>
      <c r="P3941" t="s">
        <v>67</v>
      </c>
      <c r="Q3941">
        <v>86</v>
      </c>
      <c r="R3941" t="s">
        <v>60</v>
      </c>
      <c r="S3941" t="s">
        <v>1660</v>
      </c>
      <c r="T3941" t="s">
        <v>26</v>
      </c>
    </row>
    <row r="3942" spans="1:20" x14ac:dyDescent="0.3">
      <c r="A3942" t="s">
        <v>20</v>
      </c>
      <c r="B3942" s="1">
        <v>43674</v>
      </c>
      <c r="C3942">
        <v>2</v>
      </c>
      <c r="D3942" t="s">
        <v>265</v>
      </c>
      <c r="E3942" t="s">
        <v>265</v>
      </c>
      <c r="F3942" t="s">
        <v>192</v>
      </c>
      <c r="G3942">
        <v>83</v>
      </c>
      <c r="H3942">
        <v>83</v>
      </c>
      <c r="I3942">
        <v>81</v>
      </c>
      <c r="J3942" t="s">
        <v>80</v>
      </c>
      <c r="K3942" t="s">
        <v>80</v>
      </c>
      <c r="L3942" t="s">
        <v>64</v>
      </c>
      <c r="M3942" t="s">
        <v>613</v>
      </c>
      <c r="N3942" t="s">
        <v>613</v>
      </c>
      <c r="O3942" t="s">
        <v>450</v>
      </c>
      <c r="P3942" t="s">
        <v>176</v>
      </c>
      <c r="Q3942">
        <v>213</v>
      </c>
      <c r="R3942" t="s">
        <v>151</v>
      </c>
      <c r="S3942" t="e" vm="76">
        <f>_FV(-2,"61")</f>
        <v>#VALUE!</v>
      </c>
      <c r="T3942" t="s">
        <v>26</v>
      </c>
    </row>
    <row r="3943" spans="1:20" x14ac:dyDescent="0.3">
      <c r="A3943" t="s">
        <v>20</v>
      </c>
      <c r="B3943" s="1">
        <v>43674</v>
      </c>
      <c r="C3943">
        <v>4</v>
      </c>
      <c r="D3943" t="s">
        <v>108</v>
      </c>
      <c r="E3943" t="s">
        <v>286</v>
      </c>
      <c r="F3943" t="s">
        <v>72</v>
      </c>
      <c r="G3943">
        <v>86</v>
      </c>
      <c r="H3943">
        <v>88</v>
      </c>
      <c r="I3943">
        <v>82</v>
      </c>
      <c r="J3943" t="s">
        <v>99</v>
      </c>
      <c r="K3943" t="s">
        <v>64</v>
      </c>
      <c r="L3943" t="s">
        <v>99</v>
      </c>
      <c r="M3943" t="s">
        <v>431</v>
      </c>
      <c r="N3943" t="s">
        <v>494</v>
      </c>
      <c r="O3943" t="s">
        <v>433</v>
      </c>
      <c r="P3943" t="s">
        <v>176</v>
      </c>
      <c r="Q3943">
        <v>229</v>
      </c>
      <c r="R3943" t="s">
        <v>145</v>
      </c>
      <c r="S3943" t="e" vm="67">
        <f>_FV(-2,"84")</f>
        <v>#VALUE!</v>
      </c>
      <c r="T3943" t="s">
        <v>26</v>
      </c>
    </row>
    <row r="3944" spans="1:20" x14ac:dyDescent="0.3">
      <c r="A3944" t="s">
        <v>20</v>
      </c>
      <c r="B3944" s="1">
        <v>43674</v>
      </c>
      <c r="C3944">
        <v>0</v>
      </c>
      <c r="D3944" t="s">
        <v>121</v>
      </c>
      <c r="E3944" t="s">
        <v>135</v>
      </c>
      <c r="F3944" t="s">
        <v>118</v>
      </c>
      <c r="G3944">
        <v>92</v>
      </c>
      <c r="H3944">
        <v>92</v>
      </c>
      <c r="I3944">
        <v>92</v>
      </c>
      <c r="J3944" t="s">
        <v>73</v>
      </c>
      <c r="K3944" t="s">
        <v>80</v>
      </c>
      <c r="L3944" t="s">
        <v>119</v>
      </c>
      <c r="M3944" t="s">
        <v>386</v>
      </c>
      <c r="N3944" t="s">
        <v>386</v>
      </c>
      <c r="O3944" t="s">
        <v>312</v>
      </c>
      <c r="P3944" t="s">
        <v>133</v>
      </c>
      <c r="Q3944">
        <v>136</v>
      </c>
      <c r="R3944" t="s">
        <v>173</v>
      </c>
      <c r="S3944" t="e" vm="72">
        <f>_FV(-3,"18")</f>
        <v>#VALUE!</v>
      </c>
      <c r="T3944" t="s">
        <v>26</v>
      </c>
    </row>
    <row r="3945" spans="1:20" x14ac:dyDescent="0.3">
      <c r="A3945" t="s">
        <v>20</v>
      </c>
      <c r="B3945" s="1">
        <v>43674</v>
      </c>
      <c r="C3945">
        <v>15</v>
      </c>
      <c r="D3945" t="s">
        <v>250</v>
      </c>
      <c r="E3945" t="s">
        <v>21</v>
      </c>
      <c r="F3945" t="s">
        <v>219</v>
      </c>
      <c r="G3945">
        <v>69</v>
      </c>
      <c r="H3945">
        <v>72</v>
      </c>
      <c r="I3945">
        <v>67</v>
      </c>
      <c r="J3945" t="s">
        <v>100</v>
      </c>
      <c r="K3945" t="s">
        <v>79</v>
      </c>
      <c r="L3945" t="s">
        <v>163</v>
      </c>
      <c r="M3945" t="s">
        <v>444</v>
      </c>
      <c r="N3945" t="s">
        <v>613</v>
      </c>
      <c r="O3945" t="s">
        <v>444</v>
      </c>
      <c r="P3945" t="s">
        <v>173</v>
      </c>
      <c r="Q3945">
        <v>268</v>
      </c>
      <c r="R3945" t="s">
        <v>354</v>
      </c>
      <c r="S3945" t="s">
        <v>2276</v>
      </c>
      <c r="T3945" t="s">
        <v>26</v>
      </c>
    </row>
    <row r="3946" spans="1:20" x14ac:dyDescent="0.3">
      <c r="A3946" t="s">
        <v>20</v>
      </c>
      <c r="B3946" s="1">
        <v>43674</v>
      </c>
      <c r="C3946">
        <v>14</v>
      </c>
      <c r="D3946" t="s">
        <v>243</v>
      </c>
      <c r="E3946" t="s">
        <v>200</v>
      </c>
      <c r="F3946" t="s">
        <v>206</v>
      </c>
      <c r="G3946">
        <v>68</v>
      </c>
      <c r="H3946">
        <v>78</v>
      </c>
      <c r="I3946">
        <v>66</v>
      </c>
      <c r="J3946" t="s">
        <v>100</v>
      </c>
      <c r="K3946" t="s">
        <v>79</v>
      </c>
      <c r="L3946" t="s">
        <v>163</v>
      </c>
      <c r="M3946" t="s">
        <v>613</v>
      </c>
      <c r="N3946" t="s">
        <v>605</v>
      </c>
      <c r="O3946" t="s">
        <v>613</v>
      </c>
      <c r="P3946" t="s">
        <v>183</v>
      </c>
      <c r="Q3946">
        <v>244</v>
      </c>
      <c r="R3946" t="s">
        <v>84</v>
      </c>
      <c r="S3946" t="s">
        <v>2277</v>
      </c>
      <c r="T3946" t="s">
        <v>26</v>
      </c>
    </row>
    <row r="3947" spans="1:20" x14ac:dyDescent="0.3">
      <c r="A3947" t="s">
        <v>20</v>
      </c>
      <c r="B3947" s="1">
        <v>43674</v>
      </c>
      <c r="C3947">
        <v>22</v>
      </c>
      <c r="D3947" t="s">
        <v>279</v>
      </c>
      <c r="E3947" t="s">
        <v>250</v>
      </c>
      <c r="F3947" t="s">
        <v>279</v>
      </c>
      <c r="G3947">
        <v>80</v>
      </c>
      <c r="H3947">
        <v>80</v>
      </c>
      <c r="I3947">
        <v>67</v>
      </c>
      <c r="J3947" t="s">
        <v>119</v>
      </c>
      <c r="K3947" t="s">
        <v>119</v>
      </c>
      <c r="L3947" t="s">
        <v>361</v>
      </c>
      <c r="M3947" t="s">
        <v>141</v>
      </c>
      <c r="N3947" t="s">
        <v>141</v>
      </c>
      <c r="O3947" t="s">
        <v>96</v>
      </c>
      <c r="P3947" t="s">
        <v>174</v>
      </c>
      <c r="Q3947">
        <v>222</v>
      </c>
      <c r="R3947" t="s">
        <v>24</v>
      </c>
      <c r="S3947" t="s">
        <v>2278</v>
      </c>
      <c r="T3947" t="s">
        <v>26</v>
      </c>
    </row>
    <row r="3948" spans="1:20" x14ac:dyDescent="0.3">
      <c r="A3948" t="s">
        <v>20</v>
      </c>
      <c r="B3948" s="1">
        <v>43674</v>
      </c>
      <c r="C3948">
        <v>23</v>
      </c>
      <c r="D3948" t="s">
        <v>87</v>
      </c>
      <c r="E3948" t="s">
        <v>302</v>
      </c>
      <c r="F3948" t="s">
        <v>87</v>
      </c>
      <c r="G3948">
        <v>81</v>
      </c>
      <c r="H3948">
        <v>86</v>
      </c>
      <c r="I3948">
        <v>75</v>
      </c>
      <c r="J3948" t="s">
        <v>588</v>
      </c>
      <c r="K3948" t="s">
        <v>65</v>
      </c>
      <c r="L3948" t="s">
        <v>588</v>
      </c>
      <c r="M3948" t="s">
        <v>244</v>
      </c>
      <c r="N3948" t="s">
        <v>244</v>
      </c>
      <c r="O3948" t="s">
        <v>122</v>
      </c>
      <c r="P3948" t="s">
        <v>268</v>
      </c>
      <c r="Q3948">
        <v>160</v>
      </c>
      <c r="R3948" t="s">
        <v>336</v>
      </c>
      <c r="S3948" t="e" vm="17">
        <f>_FV(-2,"55")</f>
        <v>#VALUE!</v>
      </c>
      <c r="T3948" t="s">
        <v>76</v>
      </c>
    </row>
    <row r="3949" spans="1:20" x14ac:dyDescent="0.3">
      <c r="A3949" t="s">
        <v>20</v>
      </c>
      <c r="B3949" s="1">
        <v>43674</v>
      </c>
      <c r="C3949">
        <v>16</v>
      </c>
      <c r="D3949" t="s">
        <v>195</v>
      </c>
      <c r="E3949" t="s">
        <v>243</v>
      </c>
      <c r="F3949" t="s">
        <v>121</v>
      </c>
      <c r="G3949">
        <v>81</v>
      </c>
      <c r="H3949">
        <v>83</v>
      </c>
      <c r="I3949">
        <v>68</v>
      </c>
      <c r="J3949" t="s">
        <v>87</v>
      </c>
      <c r="K3949" t="s">
        <v>87</v>
      </c>
      <c r="L3949" t="s">
        <v>292</v>
      </c>
      <c r="M3949" t="s">
        <v>386</v>
      </c>
      <c r="N3949" t="s">
        <v>494</v>
      </c>
      <c r="O3949" t="s">
        <v>386</v>
      </c>
      <c r="P3949" t="s">
        <v>174</v>
      </c>
      <c r="Q3949">
        <v>162</v>
      </c>
      <c r="R3949" t="s">
        <v>262</v>
      </c>
      <c r="S3949" t="s">
        <v>2279</v>
      </c>
      <c r="T3949" t="s">
        <v>124</v>
      </c>
    </row>
    <row r="3950" spans="1:20" x14ac:dyDescent="0.3">
      <c r="A3950" t="s">
        <v>20</v>
      </c>
      <c r="B3950" s="1">
        <v>43674</v>
      </c>
      <c r="C3950">
        <v>8</v>
      </c>
      <c r="D3950" t="s">
        <v>87</v>
      </c>
      <c r="E3950" t="s">
        <v>136</v>
      </c>
      <c r="F3950" t="s">
        <v>63</v>
      </c>
      <c r="G3950">
        <v>94</v>
      </c>
      <c r="H3950">
        <v>94</v>
      </c>
      <c r="I3950">
        <v>93</v>
      </c>
      <c r="J3950" t="s">
        <v>100</v>
      </c>
      <c r="K3950" t="s">
        <v>99</v>
      </c>
      <c r="L3950" t="s">
        <v>89</v>
      </c>
      <c r="M3950" t="s">
        <v>311</v>
      </c>
      <c r="N3950" t="s">
        <v>311</v>
      </c>
      <c r="O3950" t="s">
        <v>23</v>
      </c>
      <c r="P3950" t="s">
        <v>67</v>
      </c>
      <c r="Q3950">
        <v>26</v>
      </c>
      <c r="R3950" t="s">
        <v>77</v>
      </c>
      <c r="S3950" t="e" vm="93">
        <f>_FV(-2,"64")</f>
        <v>#VALUE!</v>
      </c>
      <c r="T3950" t="s">
        <v>26</v>
      </c>
    </row>
    <row r="3951" spans="1:20" x14ac:dyDescent="0.3">
      <c r="A3951" t="s">
        <v>20</v>
      </c>
      <c r="B3951" s="1">
        <v>43674</v>
      </c>
      <c r="C3951">
        <v>5</v>
      </c>
      <c r="D3951" t="s">
        <v>79</v>
      </c>
      <c r="E3951" t="s">
        <v>108</v>
      </c>
      <c r="F3951" t="s">
        <v>79</v>
      </c>
      <c r="G3951">
        <v>89</v>
      </c>
      <c r="H3951">
        <v>89</v>
      </c>
      <c r="I3951">
        <v>84</v>
      </c>
      <c r="J3951" t="s">
        <v>163</v>
      </c>
      <c r="K3951" t="s">
        <v>99</v>
      </c>
      <c r="L3951" t="s">
        <v>163</v>
      </c>
      <c r="M3951" t="s">
        <v>308</v>
      </c>
      <c r="N3951" t="s">
        <v>431</v>
      </c>
      <c r="O3951" t="s">
        <v>308</v>
      </c>
      <c r="P3951" t="s">
        <v>115</v>
      </c>
      <c r="Q3951">
        <v>112</v>
      </c>
      <c r="R3951" t="s">
        <v>151</v>
      </c>
      <c r="S3951" t="e" vm="45">
        <f>_FV(-2,"60")</f>
        <v>#VALUE!</v>
      </c>
      <c r="T3951" t="s">
        <v>26</v>
      </c>
    </row>
    <row r="3952" spans="1:20" x14ac:dyDescent="0.3">
      <c r="A3952" t="s">
        <v>20</v>
      </c>
      <c r="B3952" s="1">
        <v>43674</v>
      </c>
      <c r="C3952">
        <v>20</v>
      </c>
      <c r="D3952" t="s">
        <v>335</v>
      </c>
      <c r="E3952" t="s">
        <v>392</v>
      </c>
      <c r="F3952" t="s">
        <v>208</v>
      </c>
      <c r="G3952">
        <v>63</v>
      </c>
      <c r="H3952">
        <v>65</v>
      </c>
      <c r="I3952">
        <v>61</v>
      </c>
      <c r="J3952" t="s">
        <v>163</v>
      </c>
      <c r="K3952" t="s">
        <v>89</v>
      </c>
      <c r="L3952" t="s">
        <v>396</v>
      </c>
      <c r="M3952" t="s">
        <v>137</v>
      </c>
      <c r="N3952" t="s">
        <v>82</v>
      </c>
      <c r="O3952" t="s">
        <v>150</v>
      </c>
      <c r="P3952" t="s">
        <v>138</v>
      </c>
      <c r="Q3952">
        <v>236</v>
      </c>
      <c r="R3952" t="s">
        <v>179</v>
      </c>
      <c r="S3952" t="s">
        <v>1433</v>
      </c>
      <c r="T3952" t="s">
        <v>26</v>
      </c>
    </row>
    <row r="3953" spans="1:20" x14ac:dyDescent="0.3">
      <c r="A3953" t="s">
        <v>20</v>
      </c>
      <c r="B3953" s="1">
        <v>43674</v>
      </c>
      <c r="C3953">
        <v>9</v>
      </c>
      <c r="D3953" t="s">
        <v>87</v>
      </c>
      <c r="E3953" t="s">
        <v>79</v>
      </c>
      <c r="F3953" t="s">
        <v>87</v>
      </c>
      <c r="G3953">
        <v>94</v>
      </c>
      <c r="H3953">
        <v>94</v>
      </c>
      <c r="I3953">
        <v>94</v>
      </c>
      <c r="J3953" t="s">
        <v>100</v>
      </c>
      <c r="K3953" t="s">
        <v>28</v>
      </c>
      <c r="L3953" t="s">
        <v>100</v>
      </c>
      <c r="M3953" t="s">
        <v>273</v>
      </c>
      <c r="N3953" t="s">
        <v>273</v>
      </c>
      <c r="O3953" t="s">
        <v>311</v>
      </c>
      <c r="P3953" t="s">
        <v>178</v>
      </c>
      <c r="Q3953">
        <v>78</v>
      </c>
      <c r="R3953" t="s">
        <v>97</v>
      </c>
      <c r="S3953" t="e" vm="79">
        <f>_FV(-2,"68")</f>
        <v>#VALUE!</v>
      </c>
      <c r="T3953" t="s">
        <v>26</v>
      </c>
    </row>
    <row r="3954" spans="1:20" x14ac:dyDescent="0.3">
      <c r="A3954" t="s">
        <v>20</v>
      </c>
      <c r="B3954" s="1">
        <v>43674</v>
      </c>
      <c r="C3954">
        <v>18</v>
      </c>
      <c r="D3954" t="s">
        <v>27</v>
      </c>
      <c r="E3954" t="s">
        <v>264</v>
      </c>
      <c r="F3954" t="s">
        <v>206</v>
      </c>
      <c r="G3954">
        <v>68</v>
      </c>
      <c r="H3954">
        <v>74</v>
      </c>
      <c r="I3954">
        <v>61</v>
      </c>
      <c r="J3954" t="s">
        <v>89</v>
      </c>
      <c r="K3954" t="s">
        <v>63</v>
      </c>
      <c r="L3954" t="s">
        <v>373</v>
      </c>
      <c r="M3954" t="s">
        <v>29</v>
      </c>
      <c r="N3954" t="s">
        <v>244</v>
      </c>
      <c r="O3954" t="s">
        <v>29</v>
      </c>
      <c r="P3954" t="s">
        <v>127</v>
      </c>
      <c r="Q3954">
        <v>300</v>
      </c>
      <c r="R3954" t="s">
        <v>371</v>
      </c>
      <c r="S3954" t="s">
        <v>2280</v>
      </c>
      <c r="T3954" t="s">
        <v>26</v>
      </c>
    </row>
    <row r="3955" spans="1:20" x14ac:dyDescent="0.3">
      <c r="A3955" t="s">
        <v>20</v>
      </c>
      <c r="B3955" s="1">
        <v>43674</v>
      </c>
      <c r="C3955">
        <v>19</v>
      </c>
      <c r="D3955" t="s">
        <v>264</v>
      </c>
      <c r="E3955" t="s">
        <v>335</v>
      </c>
      <c r="F3955" t="s">
        <v>206</v>
      </c>
      <c r="G3955">
        <v>62</v>
      </c>
      <c r="H3955">
        <v>75</v>
      </c>
      <c r="I3955">
        <v>61</v>
      </c>
      <c r="J3955" t="s">
        <v>35</v>
      </c>
      <c r="K3955" t="s">
        <v>63</v>
      </c>
      <c r="L3955" t="s">
        <v>224</v>
      </c>
      <c r="M3955" t="s">
        <v>82</v>
      </c>
      <c r="N3955" t="s">
        <v>29</v>
      </c>
      <c r="O3955" t="s">
        <v>137</v>
      </c>
      <c r="P3955" t="s">
        <v>268</v>
      </c>
      <c r="Q3955">
        <v>321</v>
      </c>
      <c r="R3955" t="s">
        <v>145</v>
      </c>
      <c r="S3955" t="s">
        <v>2109</v>
      </c>
      <c r="T3955" t="s">
        <v>26</v>
      </c>
    </row>
    <row r="3956" spans="1:20" x14ac:dyDescent="0.3">
      <c r="A3956" t="s">
        <v>20</v>
      </c>
      <c r="B3956" s="1">
        <v>43675</v>
      </c>
      <c r="C3956">
        <v>1</v>
      </c>
      <c r="D3956" t="s">
        <v>136</v>
      </c>
      <c r="E3956" t="s">
        <v>79</v>
      </c>
      <c r="F3956" t="s">
        <v>73</v>
      </c>
      <c r="G3956">
        <v>87</v>
      </c>
      <c r="H3956">
        <v>88</v>
      </c>
      <c r="I3956">
        <v>83</v>
      </c>
      <c r="J3956" t="s">
        <v>377</v>
      </c>
      <c r="K3956" t="s">
        <v>377</v>
      </c>
      <c r="L3956" t="s">
        <v>388</v>
      </c>
      <c r="M3956" t="s">
        <v>444</v>
      </c>
      <c r="N3956" t="s">
        <v>444</v>
      </c>
      <c r="O3956" t="s">
        <v>273</v>
      </c>
      <c r="P3956" t="s">
        <v>111</v>
      </c>
      <c r="Q3956">
        <v>133</v>
      </c>
      <c r="R3956" t="s">
        <v>176</v>
      </c>
      <c r="S3956" t="e" vm="45">
        <f>_FV(-3,"60")</f>
        <v>#VALUE!</v>
      </c>
      <c r="T3956" t="s">
        <v>26</v>
      </c>
    </row>
    <row r="3957" spans="1:20" x14ac:dyDescent="0.3">
      <c r="A3957" t="s">
        <v>20</v>
      </c>
      <c r="B3957" s="1">
        <v>43675</v>
      </c>
      <c r="C3957">
        <v>0</v>
      </c>
      <c r="D3957" t="s">
        <v>79</v>
      </c>
      <c r="E3957" t="s">
        <v>58</v>
      </c>
      <c r="F3957" t="s">
        <v>109</v>
      </c>
      <c r="G3957">
        <v>83</v>
      </c>
      <c r="H3957">
        <v>85</v>
      </c>
      <c r="I3957">
        <v>81</v>
      </c>
      <c r="J3957" t="s">
        <v>388</v>
      </c>
      <c r="K3957" t="s">
        <v>388</v>
      </c>
      <c r="L3957" t="s">
        <v>583</v>
      </c>
      <c r="M3957" t="s">
        <v>273</v>
      </c>
      <c r="N3957" t="s">
        <v>273</v>
      </c>
      <c r="O3957" t="s">
        <v>244</v>
      </c>
      <c r="P3957" t="s">
        <v>67</v>
      </c>
      <c r="Q3957">
        <v>139</v>
      </c>
      <c r="R3957" t="s">
        <v>151</v>
      </c>
      <c r="S3957" t="e" vm="45">
        <f>_FV(-3,"60")</f>
        <v>#VALUE!</v>
      </c>
      <c r="T3957" t="s">
        <v>26</v>
      </c>
    </row>
    <row r="3958" spans="1:20" x14ac:dyDescent="0.3">
      <c r="A3958" t="s">
        <v>20</v>
      </c>
      <c r="B3958" s="1">
        <v>43675</v>
      </c>
      <c r="C3958">
        <v>10</v>
      </c>
      <c r="D3958" t="s">
        <v>109</v>
      </c>
      <c r="E3958" t="s">
        <v>80</v>
      </c>
      <c r="F3958" t="s">
        <v>109</v>
      </c>
      <c r="G3958">
        <v>94</v>
      </c>
      <c r="H3958">
        <v>94</v>
      </c>
      <c r="I3958">
        <v>94</v>
      </c>
      <c r="J3958" t="s">
        <v>49</v>
      </c>
      <c r="K3958" t="s">
        <v>49</v>
      </c>
      <c r="L3958" t="s">
        <v>36</v>
      </c>
      <c r="M3958" t="s">
        <v>282</v>
      </c>
      <c r="N3958" t="s">
        <v>282</v>
      </c>
      <c r="O3958" t="s">
        <v>276</v>
      </c>
      <c r="P3958" t="s">
        <v>67</v>
      </c>
      <c r="Q3958">
        <v>78</v>
      </c>
      <c r="R3958" t="s">
        <v>60</v>
      </c>
      <c r="S3958" t="s">
        <v>2281</v>
      </c>
      <c r="T3958" t="s">
        <v>26</v>
      </c>
    </row>
    <row r="3959" spans="1:20" x14ac:dyDescent="0.3">
      <c r="A3959" t="s">
        <v>20</v>
      </c>
      <c r="B3959" s="1">
        <v>43675</v>
      </c>
      <c r="C3959">
        <v>23</v>
      </c>
      <c r="D3959" t="s">
        <v>385</v>
      </c>
      <c r="E3959" t="s">
        <v>261</v>
      </c>
      <c r="F3959" t="s">
        <v>186</v>
      </c>
      <c r="G3959">
        <v>78</v>
      </c>
      <c r="H3959">
        <v>78</v>
      </c>
      <c r="I3959">
        <v>68</v>
      </c>
      <c r="J3959" t="s">
        <v>22</v>
      </c>
      <c r="K3959" t="s">
        <v>22</v>
      </c>
      <c r="L3959" t="s">
        <v>163</v>
      </c>
      <c r="M3959" t="s">
        <v>141</v>
      </c>
      <c r="N3959" t="s">
        <v>141</v>
      </c>
      <c r="O3959" t="s">
        <v>137</v>
      </c>
      <c r="P3959" t="s">
        <v>128</v>
      </c>
      <c r="Q3959">
        <v>210</v>
      </c>
      <c r="R3959" t="s">
        <v>151</v>
      </c>
      <c r="S3959" t="e" vm="45">
        <f>_FV(-3,"60")</f>
        <v>#VALUE!</v>
      </c>
      <c r="T3959" t="s">
        <v>26</v>
      </c>
    </row>
    <row r="3960" spans="1:20" x14ac:dyDescent="0.3">
      <c r="A3960" t="s">
        <v>20</v>
      </c>
      <c r="B3960" s="1">
        <v>43675</v>
      </c>
      <c r="C3960">
        <v>14</v>
      </c>
      <c r="D3960" t="s">
        <v>205</v>
      </c>
      <c r="E3960" t="s">
        <v>48</v>
      </c>
      <c r="F3960" t="s">
        <v>281</v>
      </c>
      <c r="G3960">
        <v>67</v>
      </c>
      <c r="H3960">
        <v>74</v>
      </c>
      <c r="I3960">
        <v>64</v>
      </c>
      <c r="J3960" t="s">
        <v>100</v>
      </c>
      <c r="K3960" t="s">
        <v>80</v>
      </c>
      <c r="L3960" t="s">
        <v>377</v>
      </c>
      <c r="M3960" t="s">
        <v>450</v>
      </c>
      <c r="N3960" t="s">
        <v>494</v>
      </c>
      <c r="O3960" t="s">
        <v>450</v>
      </c>
      <c r="P3960" t="s">
        <v>77</v>
      </c>
      <c r="Q3960">
        <v>188</v>
      </c>
      <c r="R3960" t="s">
        <v>151</v>
      </c>
      <c r="S3960" t="s">
        <v>1280</v>
      </c>
      <c r="T3960" t="s">
        <v>26</v>
      </c>
    </row>
    <row r="3961" spans="1:20" x14ac:dyDescent="0.3">
      <c r="A3961" t="s">
        <v>20</v>
      </c>
      <c r="B3961" s="1">
        <v>43675</v>
      </c>
      <c r="C3961">
        <v>21</v>
      </c>
      <c r="D3961" t="s">
        <v>243</v>
      </c>
      <c r="E3961" t="s">
        <v>342</v>
      </c>
      <c r="F3961" t="s">
        <v>243</v>
      </c>
      <c r="G3961">
        <v>68</v>
      </c>
      <c r="H3961">
        <v>68</v>
      </c>
      <c r="I3961">
        <v>61</v>
      </c>
      <c r="J3961" t="s">
        <v>89</v>
      </c>
      <c r="K3961" t="s">
        <v>89</v>
      </c>
      <c r="L3961" t="s">
        <v>377</v>
      </c>
      <c r="M3961" t="s">
        <v>180</v>
      </c>
      <c r="N3961" t="s">
        <v>180</v>
      </c>
      <c r="O3961" t="s">
        <v>190</v>
      </c>
      <c r="P3961" t="s">
        <v>124</v>
      </c>
      <c r="Q3961">
        <v>227</v>
      </c>
      <c r="R3961" t="s">
        <v>104</v>
      </c>
      <c r="S3961" t="s">
        <v>2282</v>
      </c>
      <c r="T3961" t="s">
        <v>26</v>
      </c>
    </row>
    <row r="3962" spans="1:20" x14ac:dyDescent="0.3">
      <c r="A3962" t="s">
        <v>20</v>
      </c>
      <c r="B3962" s="1">
        <v>43675</v>
      </c>
      <c r="C3962">
        <v>3</v>
      </c>
      <c r="D3962" t="s">
        <v>87</v>
      </c>
      <c r="E3962" t="s">
        <v>136</v>
      </c>
      <c r="F3962" t="s">
        <v>73</v>
      </c>
      <c r="G3962">
        <v>92</v>
      </c>
      <c r="H3962">
        <v>92</v>
      </c>
      <c r="I3962">
        <v>91</v>
      </c>
      <c r="J3962" t="s">
        <v>345</v>
      </c>
      <c r="K3962" t="s">
        <v>49</v>
      </c>
      <c r="L3962" t="s">
        <v>35</v>
      </c>
      <c r="M3962" t="s">
        <v>407</v>
      </c>
      <c r="N3962" t="s">
        <v>450</v>
      </c>
      <c r="O3962" t="s">
        <v>407</v>
      </c>
      <c r="P3962" t="s">
        <v>133</v>
      </c>
      <c r="Q3962">
        <v>147</v>
      </c>
      <c r="R3962" t="s">
        <v>77</v>
      </c>
      <c r="S3962" t="e" vm="78">
        <f>_FV(-2,"90")</f>
        <v>#VALUE!</v>
      </c>
      <c r="T3962" t="s">
        <v>26</v>
      </c>
    </row>
    <row r="3963" spans="1:20" x14ac:dyDescent="0.3">
      <c r="A3963" t="s">
        <v>20</v>
      </c>
      <c r="B3963" s="1">
        <v>43675</v>
      </c>
      <c r="C3963">
        <v>12</v>
      </c>
      <c r="D3963" t="s">
        <v>302</v>
      </c>
      <c r="E3963" t="s">
        <v>302</v>
      </c>
      <c r="F3963" t="s">
        <v>121</v>
      </c>
      <c r="G3963">
        <v>79</v>
      </c>
      <c r="H3963">
        <v>91</v>
      </c>
      <c r="I3963">
        <v>79</v>
      </c>
      <c r="J3963" t="s">
        <v>63</v>
      </c>
      <c r="K3963" t="s">
        <v>22</v>
      </c>
      <c r="L3963" t="s">
        <v>28</v>
      </c>
      <c r="M3963" t="s">
        <v>450</v>
      </c>
      <c r="N3963" t="s">
        <v>450</v>
      </c>
      <c r="O3963" t="s">
        <v>407</v>
      </c>
      <c r="P3963" t="s">
        <v>111</v>
      </c>
      <c r="Q3963">
        <v>151</v>
      </c>
      <c r="R3963" t="s">
        <v>127</v>
      </c>
      <c r="S3963" t="s">
        <v>2283</v>
      </c>
      <c r="T3963" t="s">
        <v>26</v>
      </c>
    </row>
    <row r="3964" spans="1:20" x14ac:dyDescent="0.3">
      <c r="A3964" t="s">
        <v>20</v>
      </c>
      <c r="B3964" s="1">
        <v>43675</v>
      </c>
      <c r="C3964">
        <v>6</v>
      </c>
      <c r="D3964" t="s">
        <v>73</v>
      </c>
      <c r="E3964" t="s">
        <v>73</v>
      </c>
      <c r="F3964" t="s">
        <v>65</v>
      </c>
      <c r="G3964">
        <v>93</v>
      </c>
      <c r="H3964">
        <v>93</v>
      </c>
      <c r="I3964">
        <v>93</v>
      </c>
      <c r="J3964" t="s">
        <v>163</v>
      </c>
      <c r="K3964" t="s">
        <v>345</v>
      </c>
      <c r="L3964" t="s">
        <v>361</v>
      </c>
      <c r="M3964" t="s">
        <v>244</v>
      </c>
      <c r="N3964" t="s">
        <v>330</v>
      </c>
      <c r="O3964" t="s">
        <v>244</v>
      </c>
      <c r="P3964" t="s">
        <v>67</v>
      </c>
      <c r="Q3964">
        <v>100</v>
      </c>
      <c r="R3964" t="s">
        <v>86</v>
      </c>
      <c r="S3964" t="e" vm="8">
        <f>_FV(-3,"44")</f>
        <v>#VALUE!</v>
      </c>
      <c r="T3964" t="s">
        <v>26</v>
      </c>
    </row>
    <row r="3965" spans="1:20" x14ac:dyDescent="0.3">
      <c r="A3965" t="s">
        <v>20</v>
      </c>
      <c r="B3965" s="1">
        <v>43675</v>
      </c>
      <c r="C3965">
        <v>13</v>
      </c>
      <c r="D3965" t="s">
        <v>281</v>
      </c>
      <c r="E3965" t="s">
        <v>27</v>
      </c>
      <c r="F3965" t="s">
        <v>279</v>
      </c>
      <c r="G3965">
        <v>74</v>
      </c>
      <c r="H3965">
        <v>80</v>
      </c>
      <c r="I3965">
        <v>70</v>
      </c>
      <c r="J3965" t="s">
        <v>81</v>
      </c>
      <c r="K3965" t="s">
        <v>22</v>
      </c>
      <c r="L3965" t="s">
        <v>345</v>
      </c>
      <c r="M3965" t="s">
        <v>494</v>
      </c>
      <c r="N3965" t="s">
        <v>494</v>
      </c>
      <c r="O3965" t="s">
        <v>450</v>
      </c>
      <c r="P3965" t="s">
        <v>70</v>
      </c>
      <c r="Q3965">
        <v>279</v>
      </c>
      <c r="R3965" t="s">
        <v>182</v>
      </c>
      <c r="S3965" t="s">
        <v>510</v>
      </c>
      <c r="T3965" t="s">
        <v>26</v>
      </c>
    </row>
    <row r="3966" spans="1:20" x14ac:dyDescent="0.3">
      <c r="A3966" t="s">
        <v>20</v>
      </c>
      <c r="B3966" s="1">
        <v>43675</v>
      </c>
      <c r="C3966">
        <v>2</v>
      </c>
      <c r="D3966" t="s">
        <v>109</v>
      </c>
      <c r="E3966" t="s">
        <v>22</v>
      </c>
      <c r="F3966" t="s">
        <v>109</v>
      </c>
      <c r="G3966">
        <v>91</v>
      </c>
      <c r="H3966">
        <v>91</v>
      </c>
      <c r="I3966">
        <v>87</v>
      </c>
      <c r="J3966" t="s">
        <v>35</v>
      </c>
      <c r="K3966" t="s">
        <v>35</v>
      </c>
      <c r="L3966" t="s">
        <v>224</v>
      </c>
      <c r="M3966" t="s">
        <v>450</v>
      </c>
      <c r="N3966" t="s">
        <v>431</v>
      </c>
      <c r="O3966" t="s">
        <v>450</v>
      </c>
      <c r="P3966" t="s">
        <v>174</v>
      </c>
      <c r="Q3966">
        <v>83</v>
      </c>
      <c r="R3966" t="s">
        <v>24</v>
      </c>
      <c r="S3966" t="e" vm="80">
        <f>_FV(-3,"59")</f>
        <v>#VALUE!</v>
      </c>
      <c r="T3966" t="s">
        <v>26</v>
      </c>
    </row>
    <row r="3967" spans="1:20" x14ac:dyDescent="0.3">
      <c r="A3967" t="s">
        <v>20</v>
      </c>
      <c r="B3967" s="1">
        <v>43675</v>
      </c>
      <c r="C3967">
        <v>15</v>
      </c>
      <c r="D3967" t="s">
        <v>220</v>
      </c>
      <c r="E3967" t="s">
        <v>34</v>
      </c>
      <c r="F3967" t="s">
        <v>205</v>
      </c>
      <c r="G3967">
        <v>62</v>
      </c>
      <c r="H3967">
        <v>68</v>
      </c>
      <c r="I3967">
        <v>60</v>
      </c>
      <c r="J3967" t="s">
        <v>163</v>
      </c>
      <c r="K3967" t="s">
        <v>64</v>
      </c>
      <c r="L3967" t="s">
        <v>216</v>
      </c>
      <c r="M3967" t="s">
        <v>282</v>
      </c>
      <c r="N3967" t="s">
        <v>422</v>
      </c>
      <c r="O3967" t="s">
        <v>282</v>
      </c>
      <c r="P3967" t="s">
        <v>77</v>
      </c>
      <c r="Q3967">
        <v>238</v>
      </c>
      <c r="R3967" t="s">
        <v>84</v>
      </c>
      <c r="S3967" t="s">
        <v>1522</v>
      </c>
      <c r="T3967" t="s">
        <v>26</v>
      </c>
    </row>
    <row r="3968" spans="1:20" x14ac:dyDescent="0.3">
      <c r="A3968" t="s">
        <v>20</v>
      </c>
      <c r="B3968" s="1">
        <v>43675</v>
      </c>
      <c r="C3968">
        <v>7</v>
      </c>
      <c r="D3968" t="s">
        <v>65</v>
      </c>
      <c r="E3968" t="s">
        <v>109</v>
      </c>
      <c r="F3968" t="s">
        <v>65</v>
      </c>
      <c r="G3968">
        <v>93</v>
      </c>
      <c r="H3968">
        <v>93</v>
      </c>
      <c r="I3968">
        <v>93</v>
      </c>
      <c r="J3968" t="s">
        <v>163</v>
      </c>
      <c r="K3968" t="s">
        <v>36</v>
      </c>
      <c r="L3968" t="s">
        <v>361</v>
      </c>
      <c r="M3968" t="s">
        <v>193</v>
      </c>
      <c r="N3968" t="s">
        <v>315</v>
      </c>
      <c r="O3968" t="s">
        <v>193</v>
      </c>
      <c r="P3968" t="s">
        <v>70</v>
      </c>
      <c r="Q3968">
        <v>91</v>
      </c>
      <c r="R3968" t="s">
        <v>60</v>
      </c>
      <c r="S3968" t="e" vm="8">
        <f>_FV(-3,"44")</f>
        <v>#VALUE!</v>
      </c>
      <c r="T3968" t="s">
        <v>26</v>
      </c>
    </row>
    <row r="3969" spans="1:20" x14ac:dyDescent="0.3">
      <c r="A3969" t="s">
        <v>20</v>
      </c>
      <c r="B3969" s="1">
        <v>43675</v>
      </c>
      <c r="C3969">
        <v>22</v>
      </c>
      <c r="D3969" t="s">
        <v>57</v>
      </c>
      <c r="E3969" t="s">
        <v>243</v>
      </c>
      <c r="F3969" t="s">
        <v>57</v>
      </c>
      <c r="G3969">
        <v>70</v>
      </c>
      <c r="H3969">
        <v>70</v>
      </c>
      <c r="I3969">
        <v>66</v>
      </c>
      <c r="J3969" t="s">
        <v>89</v>
      </c>
      <c r="K3969" t="s">
        <v>100</v>
      </c>
      <c r="L3969" t="s">
        <v>44</v>
      </c>
      <c r="M3969" t="s">
        <v>137</v>
      </c>
      <c r="N3969" t="s">
        <v>137</v>
      </c>
      <c r="O3969" t="s">
        <v>180</v>
      </c>
      <c r="P3969" t="s">
        <v>268</v>
      </c>
      <c r="Q3969">
        <v>214</v>
      </c>
      <c r="R3969" t="s">
        <v>54</v>
      </c>
      <c r="S3969" t="s">
        <v>2284</v>
      </c>
      <c r="T3969" t="s">
        <v>26</v>
      </c>
    </row>
    <row r="3970" spans="1:20" x14ac:dyDescent="0.3">
      <c r="A3970" t="s">
        <v>20</v>
      </c>
      <c r="B3970" s="1">
        <v>43675</v>
      </c>
      <c r="C3970">
        <v>4</v>
      </c>
      <c r="D3970" t="s">
        <v>73</v>
      </c>
      <c r="E3970" t="s">
        <v>79</v>
      </c>
      <c r="F3970" t="s">
        <v>73</v>
      </c>
      <c r="G3970">
        <v>92</v>
      </c>
      <c r="H3970">
        <v>92</v>
      </c>
      <c r="I3970">
        <v>90</v>
      </c>
      <c r="J3970" t="s">
        <v>44</v>
      </c>
      <c r="K3970" t="s">
        <v>49</v>
      </c>
      <c r="L3970" t="s">
        <v>35</v>
      </c>
      <c r="M3970" t="s">
        <v>357</v>
      </c>
      <c r="N3970" t="s">
        <v>407</v>
      </c>
      <c r="O3970" t="s">
        <v>357</v>
      </c>
      <c r="P3970" t="s">
        <v>70</v>
      </c>
      <c r="Q3970">
        <v>29</v>
      </c>
      <c r="R3970" t="s">
        <v>134</v>
      </c>
      <c r="S3970" t="e" vm="23">
        <f>_FV(-3,"54")</f>
        <v>#VALUE!</v>
      </c>
      <c r="T3970" t="s">
        <v>26</v>
      </c>
    </row>
    <row r="3971" spans="1:20" x14ac:dyDescent="0.3">
      <c r="A3971" t="s">
        <v>20</v>
      </c>
      <c r="B3971" s="1">
        <v>43675</v>
      </c>
      <c r="C3971">
        <v>9</v>
      </c>
      <c r="D3971" t="s">
        <v>80</v>
      </c>
      <c r="E3971" t="s">
        <v>80</v>
      </c>
      <c r="F3971" t="s">
        <v>65</v>
      </c>
      <c r="G3971">
        <v>94</v>
      </c>
      <c r="H3971">
        <v>94</v>
      </c>
      <c r="I3971">
        <v>94</v>
      </c>
      <c r="J3971" t="s">
        <v>49</v>
      </c>
      <c r="K3971" t="s">
        <v>49</v>
      </c>
      <c r="L3971" t="s">
        <v>163</v>
      </c>
      <c r="M3971" t="s">
        <v>276</v>
      </c>
      <c r="N3971" t="s">
        <v>276</v>
      </c>
      <c r="O3971" t="s">
        <v>311</v>
      </c>
      <c r="P3971" t="s">
        <v>133</v>
      </c>
      <c r="Q3971">
        <v>96</v>
      </c>
      <c r="R3971" t="s">
        <v>97</v>
      </c>
      <c r="S3971" t="e" vm="81">
        <f>_FV(-2,"62")</f>
        <v>#VALUE!</v>
      </c>
      <c r="T3971" t="s">
        <v>26</v>
      </c>
    </row>
    <row r="3972" spans="1:20" x14ac:dyDescent="0.3">
      <c r="A3972" t="s">
        <v>20</v>
      </c>
      <c r="B3972" s="1">
        <v>43675</v>
      </c>
      <c r="C3972">
        <v>17</v>
      </c>
      <c r="D3972" t="s">
        <v>370</v>
      </c>
      <c r="E3972" t="s">
        <v>1360</v>
      </c>
      <c r="F3972" t="s">
        <v>201</v>
      </c>
      <c r="G3972">
        <v>56</v>
      </c>
      <c r="H3972">
        <v>61</v>
      </c>
      <c r="I3972">
        <v>52</v>
      </c>
      <c r="J3972" t="s">
        <v>224</v>
      </c>
      <c r="K3972" t="s">
        <v>345</v>
      </c>
      <c r="L3972" t="s">
        <v>572</v>
      </c>
      <c r="M3972" t="s">
        <v>209</v>
      </c>
      <c r="N3972" t="s">
        <v>245</v>
      </c>
      <c r="O3972" t="s">
        <v>209</v>
      </c>
      <c r="P3972" t="s">
        <v>268</v>
      </c>
      <c r="Q3972">
        <v>10</v>
      </c>
      <c r="R3972" t="s">
        <v>240</v>
      </c>
      <c r="S3972" t="s">
        <v>2285</v>
      </c>
      <c r="T3972" t="s">
        <v>26</v>
      </c>
    </row>
    <row r="3973" spans="1:20" x14ac:dyDescent="0.3">
      <c r="A3973" t="s">
        <v>20</v>
      </c>
      <c r="B3973" s="1">
        <v>43675</v>
      </c>
      <c r="C3973">
        <v>8</v>
      </c>
      <c r="D3973" t="s">
        <v>73</v>
      </c>
      <c r="E3973" t="s">
        <v>109</v>
      </c>
      <c r="F3973" t="s">
        <v>65</v>
      </c>
      <c r="G3973">
        <v>94</v>
      </c>
      <c r="H3973">
        <v>94</v>
      </c>
      <c r="I3973">
        <v>93</v>
      </c>
      <c r="J3973" t="s">
        <v>345</v>
      </c>
      <c r="K3973" t="s">
        <v>36</v>
      </c>
      <c r="L3973" t="s">
        <v>163</v>
      </c>
      <c r="M3973" t="s">
        <v>312</v>
      </c>
      <c r="N3973" t="s">
        <v>312</v>
      </c>
      <c r="O3973" t="s">
        <v>193</v>
      </c>
      <c r="P3973" t="s">
        <v>111</v>
      </c>
      <c r="Q3973">
        <v>359</v>
      </c>
      <c r="R3973" t="s">
        <v>60</v>
      </c>
      <c r="S3973" t="e" vm="57">
        <f>_FV(-2,"48")</f>
        <v>#VALUE!</v>
      </c>
      <c r="T3973" t="s">
        <v>26</v>
      </c>
    </row>
    <row r="3974" spans="1:20" x14ac:dyDescent="0.3">
      <c r="A3974" t="s">
        <v>20</v>
      </c>
      <c r="B3974" s="1">
        <v>43675</v>
      </c>
      <c r="C3974">
        <v>5</v>
      </c>
      <c r="D3974" t="s">
        <v>73</v>
      </c>
      <c r="E3974" t="s">
        <v>109</v>
      </c>
      <c r="F3974" t="s">
        <v>65</v>
      </c>
      <c r="G3974">
        <v>93</v>
      </c>
      <c r="H3974">
        <v>93</v>
      </c>
      <c r="I3974">
        <v>92</v>
      </c>
      <c r="J3974" t="s">
        <v>163</v>
      </c>
      <c r="K3974" t="s">
        <v>345</v>
      </c>
      <c r="L3974" t="s">
        <v>35</v>
      </c>
      <c r="M3974" t="s">
        <v>330</v>
      </c>
      <c r="N3974" t="s">
        <v>357</v>
      </c>
      <c r="O3974" t="s">
        <v>330</v>
      </c>
      <c r="P3974" t="s">
        <v>178</v>
      </c>
      <c r="Q3974">
        <v>83</v>
      </c>
      <c r="R3974" t="s">
        <v>268</v>
      </c>
      <c r="S3974" t="e" vm="17">
        <f>_FV(-3,"55")</f>
        <v>#VALUE!</v>
      </c>
      <c r="T3974" t="s">
        <v>26</v>
      </c>
    </row>
    <row r="3975" spans="1:20" x14ac:dyDescent="0.3">
      <c r="A3975" t="s">
        <v>20</v>
      </c>
      <c r="B3975" s="1">
        <v>43675</v>
      </c>
      <c r="C3975">
        <v>16</v>
      </c>
      <c r="D3975" t="s">
        <v>47</v>
      </c>
      <c r="E3975" t="s">
        <v>214</v>
      </c>
      <c r="F3975" t="s">
        <v>264</v>
      </c>
      <c r="G3975">
        <v>60</v>
      </c>
      <c r="H3975">
        <v>63</v>
      </c>
      <c r="I3975">
        <v>57</v>
      </c>
      <c r="J3975" t="s">
        <v>216</v>
      </c>
      <c r="K3975" t="s">
        <v>36</v>
      </c>
      <c r="L3975" t="s">
        <v>577</v>
      </c>
      <c r="M3975" t="s">
        <v>245</v>
      </c>
      <c r="N3975" t="s">
        <v>282</v>
      </c>
      <c r="O3975" t="s">
        <v>245</v>
      </c>
      <c r="P3975" t="s">
        <v>101</v>
      </c>
      <c r="Q3975">
        <v>223</v>
      </c>
      <c r="R3975" t="s">
        <v>84</v>
      </c>
      <c r="S3975" t="s">
        <v>2286</v>
      </c>
      <c r="T3975" t="s">
        <v>26</v>
      </c>
    </row>
    <row r="3976" spans="1:20" x14ac:dyDescent="0.3">
      <c r="A3976" t="s">
        <v>20</v>
      </c>
      <c r="B3976" s="1">
        <v>43675</v>
      </c>
      <c r="C3976">
        <v>11</v>
      </c>
      <c r="D3976" t="s">
        <v>121</v>
      </c>
      <c r="E3976" t="s">
        <v>71</v>
      </c>
      <c r="F3976" t="s">
        <v>109</v>
      </c>
      <c r="G3976">
        <v>91</v>
      </c>
      <c r="H3976">
        <v>94</v>
      </c>
      <c r="I3976">
        <v>91</v>
      </c>
      <c r="J3976" t="s">
        <v>119</v>
      </c>
      <c r="K3976" t="s">
        <v>109</v>
      </c>
      <c r="L3976" t="s">
        <v>49</v>
      </c>
      <c r="M3976" t="s">
        <v>407</v>
      </c>
      <c r="N3976" t="s">
        <v>407</v>
      </c>
      <c r="O3976" t="s">
        <v>282</v>
      </c>
      <c r="P3976" t="s">
        <v>105</v>
      </c>
      <c r="Q3976">
        <v>100</v>
      </c>
      <c r="R3976" t="s">
        <v>86</v>
      </c>
      <c r="S3976" t="s">
        <v>2287</v>
      </c>
      <c r="T3976" t="s">
        <v>26</v>
      </c>
    </row>
    <row r="3977" spans="1:20" x14ac:dyDescent="0.3">
      <c r="A3977" t="s">
        <v>20</v>
      </c>
      <c r="B3977" s="1">
        <v>43675</v>
      </c>
      <c r="C3977">
        <v>20</v>
      </c>
      <c r="D3977" t="s">
        <v>21</v>
      </c>
      <c r="E3977" t="s">
        <v>370</v>
      </c>
      <c r="F3977" t="s">
        <v>21</v>
      </c>
      <c r="G3977">
        <v>61</v>
      </c>
      <c r="H3977">
        <v>62</v>
      </c>
      <c r="I3977">
        <v>52</v>
      </c>
      <c r="J3977" t="s">
        <v>224</v>
      </c>
      <c r="K3977" t="s">
        <v>216</v>
      </c>
      <c r="L3977" t="s">
        <v>579</v>
      </c>
      <c r="M3977" t="s">
        <v>190</v>
      </c>
      <c r="N3977" t="s">
        <v>130</v>
      </c>
      <c r="O3977" t="s">
        <v>59</v>
      </c>
      <c r="P3977" t="s">
        <v>138</v>
      </c>
      <c r="Q3977">
        <v>235</v>
      </c>
      <c r="R3977" t="s">
        <v>237</v>
      </c>
      <c r="S3977" t="s">
        <v>2288</v>
      </c>
      <c r="T3977" t="s">
        <v>26</v>
      </c>
    </row>
    <row r="3978" spans="1:20" x14ac:dyDescent="0.3">
      <c r="A3978" t="s">
        <v>20</v>
      </c>
      <c r="B3978" s="1">
        <v>43675</v>
      </c>
      <c r="C3978">
        <v>19</v>
      </c>
      <c r="D3978" t="s">
        <v>370</v>
      </c>
      <c r="E3978" t="s">
        <v>1580</v>
      </c>
      <c r="F3978" t="s">
        <v>370</v>
      </c>
      <c r="G3978">
        <v>55</v>
      </c>
      <c r="H3978">
        <v>56</v>
      </c>
      <c r="I3978">
        <v>48</v>
      </c>
      <c r="J3978" t="s">
        <v>388</v>
      </c>
      <c r="K3978" t="s">
        <v>377</v>
      </c>
      <c r="L3978" t="s">
        <v>575</v>
      </c>
      <c r="M3978" t="s">
        <v>59</v>
      </c>
      <c r="N3978" t="s">
        <v>132</v>
      </c>
      <c r="O3978" t="s">
        <v>59</v>
      </c>
      <c r="P3978" t="s">
        <v>176</v>
      </c>
      <c r="Q3978">
        <v>274</v>
      </c>
      <c r="R3978" t="s">
        <v>440</v>
      </c>
      <c r="S3978" t="s">
        <v>2289</v>
      </c>
      <c r="T3978" t="s">
        <v>26</v>
      </c>
    </row>
    <row r="3979" spans="1:20" x14ac:dyDescent="0.3">
      <c r="A3979" t="s">
        <v>20</v>
      </c>
      <c r="B3979" s="1">
        <v>43675</v>
      </c>
      <c r="C3979">
        <v>18</v>
      </c>
      <c r="D3979" t="s">
        <v>1360</v>
      </c>
      <c r="E3979" t="s">
        <v>1360</v>
      </c>
      <c r="F3979" t="s">
        <v>220</v>
      </c>
      <c r="G3979">
        <v>53</v>
      </c>
      <c r="H3979">
        <v>58</v>
      </c>
      <c r="I3979">
        <v>51</v>
      </c>
      <c r="J3979" t="s">
        <v>368</v>
      </c>
      <c r="K3979" t="s">
        <v>44</v>
      </c>
      <c r="L3979" t="s">
        <v>572</v>
      </c>
      <c r="M3979" t="s">
        <v>132</v>
      </c>
      <c r="N3979" t="s">
        <v>209</v>
      </c>
      <c r="O3979" t="s">
        <v>132</v>
      </c>
      <c r="P3979" t="s">
        <v>128</v>
      </c>
      <c r="Q3979">
        <v>332</v>
      </c>
      <c r="R3979" t="s">
        <v>145</v>
      </c>
      <c r="S3979" t="s">
        <v>413</v>
      </c>
      <c r="T3979" t="s">
        <v>26</v>
      </c>
    </row>
    <row r="3980" spans="1:20" x14ac:dyDescent="0.3">
      <c r="A3980" t="s">
        <v>20</v>
      </c>
      <c r="B3980" s="1">
        <v>43676</v>
      </c>
      <c r="C3980">
        <v>11</v>
      </c>
      <c r="D3980" t="s">
        <v>109</v>
      </c>
      <c r="E3980" t="s">
        <v>109</v>
      </c>
      <c r="F3980" t="s">
        <v>345</v>
      </c>
      <c r="G3980">
        <v>94</v>
      </c>
      <c r="H3980">
        <v>95</v>
      </c>
      <c r="I3980">
        <v>94</v>
      </c>
      <c r="J3980" t="s">
        <v>49</v>
      </c>
      <c r="K3980" t="s">
        <v>49</v>
      </c>
      <c r="L3980" t="s">
        <v>373</v>
      </c>
      <c r="M3980" t="s">
        <v>494</v>
      </c>
      <c r="N3980" t="s">
        <v>494</v>
      </c>
      <c r="O3980" t="s">
        <v>353</v>
      </c>
      <c r="P3980" t="s">
        <v>67</v>
      </c>
      <c r="Q3980">
        <v>115</v>
      </c>
      <c r="R3980" t="s">
        <v>176</v>
      </c>
      <c r="S3980" t="s">
        <v>2290</v>
      </c>
      <c r="T3980" t="s">
        <v>26</v>
      </c>
    </row>
    <row r="3981" spans="1:20" x14ac:dyDescent="0.3">
      <c r="A3981" t="s">
        <v>20</v>
      </c>
      <c r="B3981" s="1">
        <v>43676</v>
      </c>
      <c r="C3981">
        <v>10</v>
      </c>
      <c r="D3981" t="s">
        <v>345</v>
      </c>
      <c r="E3981" t="s">
        <v>345</v>
      </c>
      <c r="F3981" t="s">
        <v>44</v>
      </c>
      <c r="G3981">
        <v>95</v>
      </c>
      <c r="H3981">
        <v>95</v>
      </c>
      <c r="I3981">
        <v>95</v>
      </c>
      <c r="J3981" t="s">
        <v>373</v>
      </c>
      <c r="K3981" t="s">
        <v>373</v>
      </c>
      <c r="L3981" t="s">
        <v>292</v>
      </c>
      <c r="M3981" t="s">
        <v>353</v>
      </c>
      <c r="N3981" t="s">
        <v>353</v>
      </c>
      <c r="O3981" t="s">
        <v>276</v>
      </c>
      <c r="P3981" t="s">
        <v>133</v>
      </c>
      <c r="Q3981">
        <v>104</v>
      </c>
      <c r="R3981" t="s">
        <v>182</v>
      </c>
      <c r="S3981" t="s">
        <v>2291</v>
      </c>
      <c r="T3981" t="s">
        <v>26</v>
      </c>
    </row>
    <row r="3982" spans="1:20" x14ac:dyDescent="0.3">
      <c r="A3982" t="s">
        <v>20</v>
      </c>
      <c r="B3982" s="1">
        <v>43676</v>
      </c>
      <c r="C3982">
        <v>23</v>
      </c>
      <c r="D3982" t="s">
        <v>272</v>
      </c>
      <c r="E3982" t="s">
        <v>192</v>
      </c>
      <c r="F3982" t="s">
        <v>114</v>
      </c>
      <c r="G3982">
        <v>85</v>
      </c>
      <c r="H3982">
        <v>85</v>
      </c>
      <c r="I3982">
        <v>80</v>
      </c>
      <c r="J3982" t="s">
        <v>99</v>
      </c>
      <c r="K3982" t="s">
        <v>73</v>
      </c>
      <c r="L3982" t="s">
        <v>163</v>
      </c>
      <c r="M3982" t="s">
        <v>328</v>
      </c>
      <c r="N3982" t="s">
        <v>328</v>
      </c>
      <c r="O3982" t="s">
        <v>96</v>
      </c>
      <c r="P3982" t="s">
        <v>270</v>
      </c>
      <c r="Q3982">
        <v>129</v>
      </c>
      <c r="R3982" t="s">
        <v>67</v>
      </c>
      <c r="S3982" t="e" vm="45">
        <f>_FV(-3,"60")</f>
        <v>#VALUE!</v>
      </c>
      <c r="T3982" t="s">
        <v>26</v>
      </c>
    </row>
    <row r="3983" spans="1:20" x14ac:dyDescent="0.3">
      <c r="A3983" t="s">
        <v>20</v>
      </c>
      <c r="B3983" s="1">
        <v>43676</v>
      </c>
      <c r="C3983">
        <v>0</v>
      </c>
      <c r="D3983" t="s">
        <v>265</v>
      </c>
      <c r="E3983" t="s">
        <v>385</v>
      </c>
      <c r="F3983" t="s">
        <v>265</v>
      </c>
      <c r="G3983">
        <v>83</v>
      </c>
      <c r="H3983">
        <v>84</v>
      </c>
      <c r="I3983">
        <v>78</v>
      </c>
      <c r="J3983" t="s">
        <v>80</v>
      </c>
      <c r="K3983" t="s">
        <v>22</v>
      </c>
      <c r="L3983" t="s">
        <v>80</v>
      </c>
      <c r="M3983" t="s">
        <v>306</v>
      </c>
      <c r="N3983" t="s">
        <v>306</v>
      </c>
      <c r="O3983" t="s">
        <v>141</v>
      </c>
      <c r="P3983" t="s">
        <v>105</v>
      </c>
      <c r="Q3983">
        <v>157</v>
      </c>
      <c r="R3983" t="s">
        <v>151</v>
      </c>
      <c r="S3983" t="e" vm="45">
        <f>_FV(-3,"60")</f>
        <v>#VALUE!</v>
      </c>
      <c r="T3983" t="s">
        <v>26</v>
      </c>
    </row>
    <row r="3984" spans="1:20" x14ac:dyDescent="0.3">
      <c r="A3984" t="s">
        <v>20</v>
      </c>
      <c r="B3984" s="1">
        <v>43676</v>
      </c>
      <c r="C3984">
        <v>20</v>
      </c>
      <c r="D3984" t="s">
        <v>392</v>
      </c>
      <c r="E3984" t="s">
        <v>317</v>
      </c>
      <c r="F3984" t="s">
        <v>264</v>
      </c>
      <c r="G3984">
        <v>59</v>
      </c>
      <c r="H3984">
        <v>66</v>
      </c>
      <c r="I3984">
        <v>57</v>
      </c>
      <c r="J3984" t="s">
        <v>373</v>
      </c>
      <c r="K3984" t="s">
        <v>65</v>
      </c>
      <c r="L3984" t="s">
        <v>292</v>
      </c>
      <c r="M3984" t="s">
        <v>231</v>
      </c>
      <c r="N3984" t="s">
        <v>231</v>
      </c>
      <c r="O3984" t="s">
        <v>132</v>
      </c>
      <c r="P3984" t="s">
        <v>105</v>
      </c>
      <c r="Q3984">
        <v>295</v>
      </c>
      <c r="R3984" t="s">
        <v>222</v>
      </c>
      <c r="S3984" t="s">
        <v>2060</v>
      </c>
      <c r="T3984" t="s">
        <v>26</v>
      </c>
    </row>
    <row r="3985" spans="1:20" x14ac:dyDescent="0.3">
      <c r="A3985" t="s">
        <v>20</v>
      </c>
      <c r="B3985" s="1">
        <v>43676</v>
      </c>
      <c r="C3985">
        <v>2</v>
      </c>
      <c r="D3985" t="s">
        <v>156</v>
      </c>
      <c r="E3985" t="s">
        <v>286</v>
      </c>
      <c r="F3985" t="s">
        <v>156</v>
      </c>
      <c r="G3985">
        <v>85</v>
      </c>
      <c r="H3985">
        <v>85</v>
      </c>
      <c r="I3985">
        <v>83</v>
      </c>
      <c r="J3985" t="s">
        <v>28</v>
      </c>
      <c r="K3985" t="s">
        <v>64</v>
      </c>
      <c r="L3985" t="s">
        <v>99</v>
      </c>
      <c r="M3985" t="s">
        <v>363</v>
      </c>
      <c r="N3985" t="s">
        <v>363</v>
      </c>
      <c r="O3985" t="s">
        <v>308</v>
      </c>
      <c r="P3985" t="s">
        <v>83</v>
      </c>
      <c r="Q3985">
        <v>163</v>
      </c>
      <c r="R3985" t="s">
        <v>24</v>
      </c>
      <c r="S3985" t="e" vm="45">
        <f>_FV(-3,"60")</f>
        <v>#VALUE!</v>
      </c>
      <c r="T3985" t="s">
        <v>26</v>
      </c>
    </row>
    <row r="3986" spans="1:20" x14ac:dyDescent="0.3">
      <c r="A3986" t="s">
        <v>20</v>
      </c>
      <c r="B3986" s="1">
        <v>43676</v>
      </c>
      <c r="C3986">
        <v>5</v>
      </c>
      <c r="D3986" t="s">
        <v>36</v>
      </c>
      <c r="E3986" t="s">
        <v>36</v>
      </c>
      <c r="F3986" t="s">
        <v>216</v>
      </c>
      <c r="G3986">
        <v>96</v>
      </c>
      <c r="H3986">
        <v>96</v>
      </c>
      <c r="I3986">
        <v>95</v>
      </c>
      <c r="J3986" t="s">
        <v>377</v>
      </c>
      <c r="K3986" t="s">
        <v>396</v>
      </c>
      <c r="L3986" t="s">
        <v>368</v>
      </c>
      <c r="M3986" t="s">
        <v>353</v>
      </c>
      <c r="N3986" t="s">
        <v>363</v>
      </c>
      <c r="O3986" t="s">
        <v>273</v>
      </c>
      <c r="P3986" t="s">
        <v>83</v>
      </c>
      <c r="Q3986">
        <v>120</v>
      </c>
      <c r="R3986" t="s">
        <v>68</v>
      </c>
      <c r="S3986" t="e" vm="95">
        <f>_FV(-2,"19")</f>
        <v>#VALUE!</v>
      </c>
      <c r="T3986" t="s">
        <v>26</v>
      </c>
    </row>
    <row r="3987" spans="1:20" x14ac:dyDescent="0.3">
      <c r="A3987" t="s">
        <v>20</v>
      </c>
      <c r="B3987" s="1">
        <v>43676</v>
      </c>
      <c r="C3987">
        <v>6</v>
      </c>
      <c r="D3987" t="s">
        <v>44</v>
      </c>
      <c r="E3987" t="s">
        <v>36</v>
      </c>
      <c r="F3987" t="s">
        <v>35</v>
      </c>
      <c r="G3987">
        <v>95</v>
      </c>
      <c r="H3987">
        <v>96</v>
      </c>
      <c r="I3987">
        <v>95</v>
      </c>
      <c r="J3987" t="s">
        <v>292</v>
      </c>
      <c r="K3987" t="s">
        <v>377</v>
      </c>
      <c r="L3987" t="s">
        <v>388</v>
      </c>
      <c r="M3987" t="s">
        <v>245</v>
      </c>
      <c r="N3987" t="s">
        <v>353</v>
      </c>
      <c r="O3987" t="s">
        <v>245</v>
      </c>
      <c r="P3987" t="s">
        <v>67</v>
      </c>
      <c r="Q3987">
        <v>107</v>
      </c>
      <c r="R3987" t="s">
        <v>30</v>
      </c>
      <c r="S3987" t="e" vm="2">
        <f>_FV(-2,"07")</f>
        <v>#VALUE!</v>
      </c>
      <c r="T3987" t="s">
        <v>26</v>
      </c>
    </row>
    <row r="3988" spans="1:20" x14ac:dyDescent="0.3">
      <c r="A3988" t="s">
        <v>20</v>
      </c>
      <c r="B3988" s="1">
        <v>43676</v>
      </c>
      <c r="C3988">
        <v>21</v>
      </c>
      <c r="D3988" t="s">
        <v>385</v>
      </c>
      <c r="E3988" t="s">
        <v>370</v>
      </c>
      <c r="F3988" t="s">
        <v>186</v>
      </c>
      <c r="G3988">
        <v>68</v>
      </c>
      <c r="H3988">
        <v>68</v>
      </c>
      <c r="I3988">
        <v>55</v>
      </c>
      <c r="J3988" t="s">
        <v>396</v>
      </c>
      <c r="K3988" t="s">
        <v>35</v>
      </c>
      <c r="L3988" t="s">
        <v>397</v>
      </c>
      <c r="M3988" t="s">
        <v>150</v>
      </c>
      <c r="N3988" t="s">
        <v>150</v>
      </c>
      <c r="O3988" t="s">
        <v>45</v>
      </c>
      <c r="P3988" t="s">
        <v>174</v>
      </c>
      <c r="Q3988">
        <v>348</v>
      </c>
      <c r="R3988" t="s">
        <v>128</v>
      </c>
      <c r="S3988" t="s">
        <v>2292</v>
      </c>
      <c r="T3988" t="s">
        <v>26</v>
      </c>
    </row>
    <row r="3989" spans="1:20" x14ac:dyDescent="0.3">
      <c r="A3989" t="s">
        <v>20</v>
      </c>
      <c r="B3989" s="1">
        <v>43676</v>
      </c>
      <c r="C3989">
        <v>12</v>
      </c>
      <c r="D3989" t="s">
        <v>135</v>
      </c>
      <c r="E3989" t="s">
        <v>135</v>
      </c>
      <c r="F3989" t="s">
        <v>109</v>
      </c>
      <c r="G3989">
        <v>91</v>
      </c>
      <c r="H3989">
        <v>94</v>
      </c>
      <c r="I3989">
        <v>91</v>
      </c>
      <c r="J3989" t="s">
        <v>73</v>
      </c>
      <c r="K3989" t="s">
        <v>73</v>
      </c>
      <c r="L3989" t="s">
        <v>89</v>
      </c>
      <c r="M3989" t="s">
        <v>605</v>
      </c>
      <c r="N3989" t="s">
        <v>637</v>
      </c>
      <c r="O3989" t="s">
        <v>494</v>
      </c>
      <c r="P3989" t="s">
        <v>138</v>
      </c>
      <c r="Q3989">
        <v>104</v>
      </c>
      <c r="R3989" t="s">
        <v>104</v>
      </c>
      <c r="S3989" t="s">
        <v>2293</v>
      </c>
      <c r="T3989" t="s">
        <v>26</v>
      </c>
    </row>
    <row r="3990" spans="1:20" x14ac:dyDescent="0.3">
      <c r="A3990" t="s">
        <v>20</v>
      </c>
      <c r="B3990" s="1">
        <v>43676</v>
      </c>
      <c r="C3990">
        <v>1</v>
      </c>
      <c r="D3990" t="s">
        <v>286</v>
      </c>
      <c r="E3990" t="s">
        <v>265</v>
      </c>
      <c r="F3990" t="s">
        <v>286</v>
      </c>
      <c r="G3990">
        <v>83</v>
      </c>
      <c r="H3990">
        <v>83</v>
      </c>
      <c r="I3990">
        <v>82</v>
      </c>
      <c r="J3990" t="s">
        <v>99</v>
      </c>
      <c r="K3990" t="s">
        <v>80</v>
      </c>
      <c r="L3990" t="s">
        <v>99</v>
      </c>
      <c r="M3990" t="s">
        <v>353</v>
      </c>
      <c r="N3990" t="s">
        <v>282</v>
      </c>
      <c r="O3990" t="s">
        <v>306</v>
      </c>
      <c r="P3990" t="s">
        <v>133</v>
      </c>
      <c r="Q3990">
        <v>153</v>
      </c>
      <c r="R3990" t="s">
        <v>68</v>
      </c>
      <c r="S3990" t="e" vm="45">
        <f>_FV(-3,"60")</f>
        <v>#VALUE!</v>
      </c>
      <c r="T3990" t="s">
        <v>26</v>
      </c>
    </row>
    <row r="3991" spans="1:20" x14ac:dyDescent="0.3">
      <c r="A3991" t="s">
        <v>20</v>
      </c>
      <c r="B3991" s="1">
        <v>43676</v>
      </c>
      <c r="C3991">
        <v>3</v>
      </c>
      <c r="D3991" t="s">
        <v>28</v>
      </c>
      <c r="E3991" t="s">
        <v>356</v>
      </c>
      <c r="F3991" t="s">
        <v>28</v>
      </c>
      <c r="G3991">
        <v>90</v>
      </c>
      <c r="H3991">
        <v>90</v>
      </c>
      <c r="I3991">
        <v>83</v>
      </c>
      <c r="J3991" t="s">
        <v>292</v>
      </c>
      <c r="K3991" t="s">
        <v>65</v>
      </c>
      <c r="L3991" t="s">
        <v>388</v>
      </c>
      <c r="M3991" t="s">
        <v>613</v>
      </c>
      <c r="N3991" t="s">
        <v>613</v>
      </c>
      <c r="O3991" t="s">
        <v>363</v>
      </c>
      <c r="P3991" t="s">
        <v>240</v>
      </c>
      <c r="Q3991">
        <v>289</v>
      </c>
      <c r="R3991" t="s">
        <v>1175</v>
      </c>
      <c r="S3991" t="e" vm="31">
        <f>_FV(0,"71")</f>
        <v>#VALUE!</v>
      </c>
      <c r="T3991" t="s">
        <v>102</v>
      </c>
    </row>
    <row r="3992" spans="1:20" x14ac:dyDescent="0.3">
      <c r="A3992" t="s">
        <v>20</v>
      </c>
      <c r="B3992" s="1">
        <v>43676</v>
      </c>
      <c r="C3992">
        <v>22</v>
      </c>
      <c r="D3992" t="s">
        <v>192</v>
      </c>
      <c r="E3992" t="s">
        <v>204</v>
      </c>
      <c r="F3992" t="s">
        <v>192</v>
      </c>
      <c r="G3992">
        <v>80</v>
      </c>
      <c r="H3992">
        <v>81</v>
      </c>
      <c r="I3992">
        <v>67</v>
      </c>
      <c r="J3992" t="s">
        <v>100</v>
      </c>
      <c r="K3992" t="s">
        <v>64</v>
      </c>
      <c r="L3992" t="s">
        <v>396</v>
      </c>
      <c r="M3992" t="s">
        <v>96</v>
      </c>
      <c r="N3992" t="s">
        <v>209</v>
      </c>
      <c r="O3992" t="s">
        <v>150</v>
      </c>
      <c r="P3992" t="s">
        <v>76</v>
      </c>
      <c r="Q3992">
        <v>284</v>
      </c>
      <c r="R3992" t="s">
        <v>60</v>
      </c>
      <c r="S3992" t="s">
        <v>2294</v>
      </c>
      <c r="T3992" t="s">
        <v>26</v>
      </c>
    </row>
    <row r="3993" spans="1:20" x14ac:dyDescent="0.3">
      <c r="A3993" t="s">
        <v>20</v>
      </c>
      <c r="B3993" s="1">
        <v>43676</v>
      </c>
      <c r="C3993">
        <v>15</v>
      </c>
      <c r="D3993" t="s">
        <v>285</v>
      </c>
      <c r="E3993" t="s">
        <v>229</v>
      </c>
      <c r="F3993" t="s">
        <v>22</v>
      </c>
      <c r="G3993">
        <v>79</v>
      </c>
      <c r="H3993">
        <v>90</v>
      </c>
      <c r="I3993">
        <v>77</v>
      </c>
      <c r="J3993" t="s">
        <v>119</v>
      </c>
      <c r="K3993" t="s">
        <v>63</v>
      </c>
      <c r="L3993" t="s">
        <v>361</v>
      </c>
      <c r="M3993" t="s">
        <v>494</v>
      </c>
      <c r="N3993" t="s">
        <v>605</v>
      </c>
      <c r="O3993" t="s">
        <v>494</v>
      </c>
      <c r="P3993" t="s">
        <v>101</v>
      </c>
      <c r="Q3993">
        <v>66</v>
      </c>
      <c r="R3993" t="s">
        <v>151</v>
      </c>
      <c r="S3993" t="s">
        <v>2295</v>
      </c>
      <c r="T3993" t="s">
        <v>26</v>
      </c>
    </row>
    <row r="3994" spans="1:20" x14ac:dyDescent="0.3">
      <c r="A3994" t="s">
        <v>20</v>
      </c>
      <c r="B3994" s="1">
        <v>43676</v>
      </c>
      <c r="C3994">
        <v>4</v>
      </c>
      <c r="D3994" t="s">
        <v>216</v>
      </c>
      <c r="E3994" t="s">
        <v>28</v>
      </c>
      <c r="F3994" t="s">
        <v>388</v>
      </c>
      <c r="G3994">
        <v>95</v>
      </c>
      <c r="H3994">
        <v>95</v>
      </c>
      <c r="I3994">
        <v>90</v>
      </c>
      <c r="J3994" t="s">
        <v>388</v>
      </c>
      <c r="K3994" t="s">
        <v>37</v>
      </c>
      <c r="L3994" t="s">
        <v>572</v>
      </c>
      <c r="M3994" t="s">
        <v>386</v>
      </c>
      <c r="N3994" t="s">
        <v>447</v>
      </c>
      <c r="O3994" t="s">
        <v>386</v>
      </c>
      <c r="P3994" t="s">
        <v>70</v>
      </c>
      <c r="Q3994">
        <v>50</v>
      </c>
      <c r="R3994" t="s">
        <v>1175</v>
      </c>
      <c r="S3994" s="2">
        <v>2343</v>
      </c>
      <c r="T3994" t="s">
        <v>2296</v>
      </c>
    </row>
    <row r="3995" spans="1:20" x14ac:dyDescent="0.3">
      <c r="A3995" t="s">
        <v>20</v>
      </c>
      <c r="B3995" s="1">
        <v>43676</v>
      </c>
      <c r="C3995">
        <v>16</v>
      </c>
      <c r="D3995" t="s">
        <v>27</v>
      </c>
      <c r="E3995" t="s">
        <v>27</v>
      </c>
      <c r="F3995" t="s">
        <v>285</v>
      </c>
      <c r="G3995">
        <v>67</v>
      </c>
      <c r="H3995">
        <v>79</v>
      </c>
      <c r="I3995">
        <v>65</v>
      </c>
      <c r="J3995" t="s">
        <v>36</v>
      </c>
      <c r="K3995" t="s">
        <v>136</v>
      </c>
      <c r="L3995" t="s">
        <v>292</v>
      </c>
      <c r="M3995" t="s">
        <v>273</v>
      </c>
      <c r="N3995" t="s">
        <v>494</v>
      </c>
      <c r="O3995" t="s">
        <v>273</v>
      </c>
      <c r="P3995" t="s">
        <v>134</v>
      </c>
      <c r="Q3995">
        <v>89</v>
      </c>
      <c r="R3995" t="s">
        <v>125</v>
      </c>
      <c r="S3995" t="s">
        <v>2297</v>
      </c>
      <c r="T3995" t="s">
        <v>26</v>
      </c>
    </row>
    <row r="3996" spans="1:20" x14ac:dyDescent="0.3">
      <c r="A3996" t="s">
        <v>20</v>
      </c>
      <c r="B3996" s="1">
        <v>43676</v>
      </c>
      <c r="C3996">
        <v>8</v>
      </c>
      <c r="D3996" t="s">
        <v>44</v>
      </c>
      <c r="E3996" t="s">
        <v>44</v>
      </c>
      <c r="F3996" t="s">
        <v>35</v>
      </c>
      <c r="G3996">
        <v>95</v>
      </c>
      <c r="H3996">
        <v>95</v>
      </c>
      <c r="I3996">
        <v>95</v>
      </c>
      <c r="J3996" t="s">
        <v>292</v>
      </c>
      <c r="K3996" t="s">
        <v>292</v>
      </c>
      <c r="L3996" t="s">
        <v>388</v>
      </c>
      <c r="M3996" t="s">
        <v>315</v>
      </c>
      <c r="N3996" t="s">
        <v>311</v>
      </c>
      <c r="O3996" t="s">
        <v>244</v>
      </c>
      <c r="P3996" t="s">
        <v>133</v>
      </c>
      <c r="Q3996">
        <v>131</v>
      </c>
      <c r="R3996" t="s">
        <v>86</v>
      </c>
      <c r="S3996" t="e" vm="34">
        <f>_FV(-3,"10")</f>
        <v>#VALUE!</v>
      </c>
      <c r="T3996" t="s">
        <v>26</v>
      </c>
    </row>
    <row r="3997" spans="1:20" x14ac:dyDescent="0.3">
      <c r="A3997" t="s">
        <v>20</v>
      </c>
      <c r="B3997" s="1">
        <v>43676</v>
      </c>
      <c r="C3997">
        <v>7</v>
      </c>
      <c r="D3997" t="s">
        <v>44</v>
      </c>
      <c r="E3997" t="s">
        <v>361</v>
      </c>
      <c r="F3997" t="s">
        <v>35</v>
      </c>
      <c r="G3997">
        <v>95</v>
      </c>
      <c r="H3997">
        <v>95</v>
      </c>
      <c r="I3997">
        <v>95</v>
      </c>
      <c r="J3997" t="s">
        <v>292</v>
      </c>
      <c r="K3997" t="s">
        <v>37</v>
      </c>
      <c r="L3997" t="s">
        <v>388</v>
      </c>
      <c r="M3997" t="s">
        <v>311</v>
      </c>
      <c r="N3997" t="s">
        <v>311</v>
      </c>
      <c r="O3997" t="s">
        <v>23</v>
      </c>
      <c r="P3997" t="s">
        <v>115</v>
      </c>
      <c r="Q3997">
        <v>107</v>
      </c>
      <c r="R3997" t="s">
        <v>173</v>
      </c>
      <c r="S3997" t="e" vm="77">
        <f>_FV(-2,"82")</f>
        <v>#VALUE!</v>
      </c>
      <c r="T3997" t="s">
        <v>26</v>
      </c>
    </row>
    <row r="3998" spans="1:20" x14ac:dyDescent="0.3">
      <c r="A3998" t="s">
        <v>20</v>
      </c>
      <c r="B3998" s="1">
        <v>43676</v>
      </c>
      <c r="C3998">
        <v>13</v>
      </c>
      <c r="D3998" t="s">
        <v>22</v>
      </c>
      <c r="E3998" t="s">
        <v>187</v>
      </c>
      <c r="F3998" t="s">
        <v>22</v>
      </c>
      <c r="G3998">
        <v>83</v>
      </c>
      <c r="H3998">
        <v>91</v>
      </c>
      <c r="I3998">
        <v>80</v>
      </c>
      <c r="J3998" t="s">
        <v>368</v>
      </c>
      <c r="K3998" t="s">
        <v>87</v>
      </c>
      <c r="L3998" t="s">
        <v>368</v>
      </c>
      <c r="M3998" t="s">
        <v>685</v>
      </c>
      <c r="N3998" t="s">
        <v>685</v>
      </c>
      <c r="O3998" t="s">
        <v>589</v>
      </c>
      <c r="P3998" t="s">
        <v>30</v>
      </c>
      <c r="Q3998">
        <v>262</v>
      </c>
      <c r="R3998" t="s">
        <v>241</v>
      </c>
      <c r="S3998" t="s">
        <v>2298</v>
      </c>
      <c r="T3998" t="s">
        <v>76</v>
      </c>
    </row>
    <row r="3999" spans="1:20" x14ac:dyDescent="0.3">
      <c r="A3999" t="s">
        <v>20</v>
      </c>
      <c r="B3999" s="1">
        <v>43676</v>
      </c>
      <c r="C3999">
        <v>14</v>
      </c>
      <c r="D3999" t="s">
        <v>79</v>
      </c>
      <c r="E3999" t="s">
        <v>79</v>
      </c>
      <c r="F3999" t="s">
        <v>28</v>
      </c>
      <c r="G3999">
        <v>90</v>
      </c>
      <c r="H3999">
        <v>93</v>
      </c>
      <c r="I3999">
        <v>83</v>
      </c>
      <c r="J3999" t="s">
        <v>36</v>
      </c>
      <c r="K3999" t="s">
        <v>49</v>
      </c>
      <c r="L3999" t="s">
        <v>368</v>
      </c>
      <c r="M3999" t="s">
        <v>589</v>
      </c>
      <c r="N3999" t="s">
        <v>683</v>
      </c>
      <c r="O3999" t="s">
        <v>589</v>
      </c>
      <c r="P3999" t="s">
        <v>83</v>
      </c>
      <c r="Q3999">
        <v>9</v>
      </c>
      <c r="R3999" t="s">
        <v>371</v>
      </c>
      <c r="S3999" t="s">
        <v>2299</v>
      </c>
      <c r="T3999" t="s">
        <v>147</v>
      </c>
    </row>
    <row r="4000" spans="1:20" x14ac:dyDescent="0.3">
      <c r="A4000" t="s">
        <v>20</v>
      </c>
      <c r="B4000" s="1">
        <v>43676</v>
      </c>
      <c r="C4000">
        <v>17</v>
      </c>
      <c r="D4000" t="s">
        <v>392</v>
      </c>
      <c r="E4000" t="s">
        <v>47</v>
      </c>
      <c r="F4000" t="s">
        <v>219</v>
      </c>
      <c r="G4000">
        <v>57</v>
      </c>
      <c r="H4000">
        <v>68</v>
      </c>
      <c r="I4000">
        <v>55</v>
      </c>
      <c r="J4000" t="s">
        <v>368</v>
      </c>
      <c r="K4000" t="s">
        <v>65</v>
      </c>
      <c r="L4000" t="s">
        <v>579</v>
      </c>
      <c r="M4000" t="s">
        <v>141</v>
      </c>
      <c r="N4000" t="s">
        <v>273</v>
      </c>
      <c r="O4000" t="s">
        <v>141</v>
      </c>
      <c r="P4000" t="s">
        <v>83</v>
      </c>
      <c r="Q4000">
        <v>34</v>
      </c>
      <c r="R4000" t="s">
        <v>179</v>
      </c>
      <c r="S4000" t="s">
        <v>2300</v>
      </c>
      <c r="T4000" t="s">
        <v>26</v>
      </c>
    </row>
    <row r="4001" spans="1:20" x14ac:dyDescent="0.3">
      <c r="A4001" t="s">
        <v>20</v>
      </c>
      <c r="B4001" s="1">
        <v>43676</v>
      </c>
      <c r="C4001">
        <v>19</v>
      </c>
      <c r="D4001" t="s">
        <v>220</v>
      </c>
      <c r="E4001" t="s">
        <v>415</v>
      </c>
      <c r="F4001" t="s">
        <v>258</v>
      </c>
      <c r="G4001">
        <v>64</v>
      </c>
      <c r="H4001">
        <v>66</v>
      </c>
      <c r="I4001">
        <v>56</v>
      </c>
      <c r="J4001" t="s">
        <v>99</v>
      </c>
      <c r="K4001" t="s">
        <v>73</v>
      </c>
      <c r="L4001" t="s">
        <v>373</v>
      </c>
      <c r="M4001" t="s">
        <v>45</v>
      </c>
      <c r="N4001" t="s">
        <v>150</v>
      </c>
      <c r="O4001" t="s">
        <v>45</v>
      </c>
      <c r="P4001" t="s">
        <v>176</v>
      </c>
      <c r="Q4001">
        <v>264</v>
      </c>
      <c r="R4001" t="s">
        <v>170</v>
      </c>
      <c r="S4001" t="s">
        <v>2301</v>
      </c>
      <c r="T4001" t="s">
        <v>26</v>
      </c>
    </row>
    <row r="4002" spans="1:20" x14ac:dyDescent="0.3">
      <c r="A4002" t="s">
        <v>20</v>
      </c>
      <c r="B4002" s="1">
        <v>43676</v>
      </c>
      <c r="C4002">
        <v>9</v>
      </c>
      <c r="D4002" t="s">
        <v>44</v>
      </c>
      <c r="E4002" t="s">
        <v>44</v>
      </c>
      <c r="F4002" t="s">
        <v>35</v>
      </c>
      <c r="G4002">
        <v>95</v>
      </c>
      <c r="H4002">
        <v>95</v>
      </c>
      <c r="I4002">
        <v>95</v>
      </c>
      <c r="J4002" t="s">
        <v>388</v>
      </c>
      <c r="K4002" t="s">
        <v>292</v>
      </c>
      <c r="L4002" t="s">
        <v>368</v>
      </c>
      <c r="M4002" t="s">
        <v>276</v>
      </c>
      <c r="N4002" t="s">
        <v>276</v>
      </c>
      <c r="O4002" t="s">
        <v>244</v>
      </c>
      <c r="P4002" t="s">
        <v>70</v>
      </c>
      <c r="Q4002">
        <v>96</v>
      </c>
      <c r="R4002" t="s">
        <v>176</v>
      </c>
      <c r="S4002" t="e" vm="53">
        <f>_FV(-2,"93")</f>
        <v>#VALUE!</v>
      </c>
      <c r="T4002" t="s">
        <v>26</v>
      </c>
    </row>
    <row r="4003" spans="1:20" x14ac:dyDescent="0.3">
      <c r="A4003" t="s">
        <v>20</v>
      </c>
      <c r="B4003" s="1">
        <v>43676</v>
      </c>
      <c r="C4003">
        <v>18</v>
      </c>
      <c r="D4003" t="s">
        <v>291</v>
      </c>
      <c r="E4003" t="s">
        <v>2048</v>
      </c>
      <c r="F4003" t="s">
        <v>392</v>
      </c>
      <c r="G4003">
        <v>60</v>
      </c>
      <c r="H4003">
        <v>60</v>
      </c>
      <c r="I4003">
        <v>50</v>
      </c>
      <c r="J4003" t="s">
        <v>163</v>
      </c>
      <c r="K4003" t="s">
        <v>163</v>
      </c>
      <c r="L4003" t="s">
        <v>560</v>
      </c>
      <c r="M4003" t="s">
        <v>150</v>
      </c>
      <c r="N4003" t="s">
        <v>141</v>
      </c>
      <c r="O4003" t="s">
        <v>150</v>
      </c>
      <c r="P4003" t="s">
        <v>124</v>
      </c>
      <c r="Q4003">
        <v>272</v>
      </c>
      <c r="R4003" t="s">
        <v>147</v>
      </c>
      <c r="S4003" t="s">
        <v>2302</v>
      </c>
      <c r="T4003" t="s">
        <v>26</v>
      </c>
    </row>
    <row r="4004" spans="1:20" x14ac:dyDescent="0.3">
      <c r="A4004" t="s">
        <v>20</v>
      </c>
      <c r="B4004" s="1">
        <v>43677</v>
      </c>
      <c r="C4004">
        <v>6</v>
      </c>
      <c r="D4004" t="s">
        <v>118</v>
      </c>
      <c r="E4004" t="s">
        <v>72</v>
      </c>
      <c r="F4004" t="s">
        <v>88</v>
      </c>
      <c r="G4004">
        <v>93</v>
      </c>
      <c r="H4004">
        <v>93</v>
      </c>
      <c r="I4004">
        <v>91</v>
      </c>
      <c r="J4004" t="s">
        <v>65</v>
      </c>
      <c r="K4004" t="s">
        <v>63</v>
      </c>
      <c r="L4004" t="s">
        <v>64</v>
      </c>
      <c r="M4004" t="s">
        <v>328</v>
      </c>
      <c r="N4004" t="s">
        <v>315</v>
      </c>
      <c r="O4004" t="s">
        <v>328</v>
      </c>
      <c r="P4004" t="s">
        <v>67</v>
      </c>
      <c r="Q4004">
        <v>128</v>
      </c>
      <c r="R4004" t="s">
        <v>176</v>
      </c>
      <c r="S4004" t="e" vm="80">
        <f>_FV(-3,"59")</f>
        <v>#VALUE!</v>
      </c>
      <c r="T4004" t="s">
        <v>26</v>
      </c>
    </row>
    <row r="4005" spans="1:20" x14ac:dyDescent="0.3">
      <c r="A4005" t="s">
        <v>20</v>
      </c>
      <c r="B4005" s="1">
        <v>43677</v>
      </c>
      <c r="C4005">
        <v>0</v>
      </c>
      <c r="D4005" t="s">
        <v>156</v>
      </c>
      <c r="E4005" t="s">
        <v>156</v>
      </c>
      <c r="F4005" t="s">
        <v>72</v>
      </c>
      <c r="G4005">
        <v>90</v>
      </c>
      <c r="H4005">
        <v>90</v>
      </c>
      <c r="I4005">
        <v>85</v>
      </c>
      <c r="J4005" t="s">
        <v>136</v>
      </c>
      <c r="K4005" t="s">
        <v>136</v>
      </c>
      <c r="L4005" t="s">
        <v>81</v>
      </c>
      <c r="M4005" t="s">
        <v>306</v>
      </c>
      <c r="N4005" t="s">
        <v>306</v>
      </c>
      <c r="O4005" t="s">
        <v>328</v>
      </c>
      <c r="P4005" t="s">
        <v>473</v>
      </c>
      <c r="Q4005">
        <v>264</v>
      </c>
      <c r="R4005" t="s">
        <v>70</v>
      </c>
      <c r="S4005" t="e" vm="80">
        <f>_FV(-3,"59")</f>
        <v>#VALUE!</v>
      </c>
      <c r="T4005" t="s">
        <v>26</v>
      </c>
    </row>
    <row r="4006" spans="1:20" x14ac:dyDescent="0.3">
      <c r="A4006" t="s">
        <v>20</v>
      </c>
      <c r="B4006" s="1">
        <v>43677</v>
      </c>
      <c r="C4006">
        <v>13</v>
      </c>
      <c r="D4006" t="s">
        <v>243</v>
      </c>
      <c r="E4006" t="s">
        <v>208</v>
      </c>
      <c r="F4006" t="s">
        <v>219</v>
      </c>
      <c r="G4006">
        <v>75</v>
      </c>
      <c r="H4006">
        <v>77</v>
      </c>
      <c r="I4006">
        <v>73</v>
      </c>
      <c r="J4006" t="s">
        <v>95</v>
      </c>
      <c r="K4006" t="s">
        <v>118</v>
      </c>
      <c r="L4006" t="s">
        <v>136</v>
      </c>
      <c r="M4006" t="s">
        <v>363</v>
      </c>
      <c r="N4006" t="s">
        <v>363</v>
      </c>
      <c r="O4006" t="s">
        <v>357</v>
      </c>
      <c r="P4006" t="s">
        <v>173</v>
      </c>
      <c r="Q4006">
        <v>220</v>
      </c>
      <c r="R4006" t="s">
        <v>230</v>
      </c>
      <c r="S4006" t="s">
        <v>1226</v>
      </c>
      <c r="T4006" t="s">
        <v>26</v>
      </c>
    </row>
    <row r="4007" spans="1:20" x14ac:dyDescent="0.3">
      <c r="A4007" t="s">
        <v>20</v>
      </c>
      <c r="B4007" s="1">
        <v>43677</v>
      </c>
      <c r="C4007">
        <v>3</v>
      </c>
      <c r="D4007" t="s">
        <v>107</v>
      </c>
      <c r="E4007" t="s">
        <v>114</v>
      </c>
      <c r="F4007" t="s">
        <v>149</v>
      </c>
      <c r="G4007">
        <v>90</v>
      </c>
      <c r="H4007">
        <v>91</v>
      </c>
      <c r="I4007">
        <v>88</v>
      </c>
      <c r="J4007" t="s">
        <v>65</v>
      </c>
      <c r="K4007" t="s">
        <v>136</v>
      </c>
      <c r="L4007" t="s">
        <v>119</v>
      </c>
      <c r="M4007" t="s">
        <v>273</v>
      </c>
      <c r="N4007" t="s">
        <v>308</v>
      </c>
      <c r="O4007" t="s">
        <v>329</v>
      </c>
      <c r="P4007" t="s">
        <v>76</v>
      </c>
      <c r="Q4007">
        <v>220</v>
      </c>
      <c r="R4007" t="s">
        <v>268</v>
      </c>
      <c r="S4007" t="e" vm="45">
        <f>_FV(-3,"60")</f>
        <v>#VALUE!</v>
      </c>
      <c r="T4007" t="s">
        <v>26</v>
      </c>
    </row>
    <row r="4008" spans="1:20" x14ac:dyDescent="0.3">
      <c r="A4008" t="s">
        <v>20</v>
      </c>
      <c r="B4008" s="1">
        <v>43677</v>
      </c>
      <c r="C4008">
        <v>1</v>
      </c>
      <c r="D4008" t="s">
        <v>272</v>
      </c>
      <c r="E4008" t="s">
        <v>157</v>
      </c>
      <c r="F4008" t="s">
        <v>107</v>
      </c>
      <c r="G4008">
        <v>89</v>
      </c>
      <c r="H4008">
        <v>90</v>
      </c>
      <c r="I4008">
        <v>89</v>
      </c>
      <c r="J4008" t="s">
        <v>63</v>
      </c>
      <c r="K4008" t="s">
        <v>79</v>
      </c>
      <c r="L4008" t="s">
        <v>65</v>
      </c>
      <c r="M4008" t="s">
        <v>276</v>
      </c>
      <c r="N4008" t="s">
        <v>276</v>
      </c>
      <c r="O4008" t="s">
        <v>245</v>
      </c>
      <c r="P4008" t="s">
        <v>133</v>
      </c>
      <c r="Q4008">
        <v>175</v>
      </c>
      <c r="R4008" t="s">
        <v>105</v>
      </c>
      <c r="S4008" t="e" vm="80">
        <f>_FV(-3,"59")</f>
        <v>#VALUE!</v>
      </c>
      <c r="T4008" t="s">
        <v>26</v>
      </c>
    </row>
    <row r="4009" spans="1:20" x14ac:dyDescent="0.3">
      <c r="A4009" t="s">
        <v>20</v>
      </c>
      <c r="B4009" s="1">
        <v>43677</v>
      </c>
      <c r="C4009">
        <v>2</v>
      </c>
      <c r="D4009" t="s">
        <v>72</v>
      </c>
      <c r="E4009" t="s">
        <v>156</v>
      </c>
      <c r="F4009" t="s">
        <v>107</v>
      </c>
      <c r="G4009">
        <v>90</v>
      </c>
      <c r="H4009">
        <v>90</v>
      </c>
      <c r="I4009">
        <v>89</v>
      </c>
      <c r="J4009" t="s">
        <v>80</v>
      </c>
      <c r="K4009" t="s">
        <v>136</v>
      </c>
      <c r="L4009" t="s">
        <v>73</v>
      </c>
      <c r="M4009" t="s">
        <v>329</v>
      </c>
      <c r="N4009" t="s">
        <v>308</v>
      </c>
      <c r="O4009" t="s">
        <v>276</v>
      </c>
      <c r="P4009" t="s">
        <v>178</v>
      </c>
      <c r="Q4009">
        <v>68</v>
      </c>
      <c r="R4009" t="s">
        <v>105</v>
      </c>
      <c r="S4009" t="e" vm="17">
        <f>_FV(-3,"55")</f>
        <v>#VALUE!</v>
      </c>
      <c r="T4009" t="s">
        <v>26</v>
      </c>
    </row>
    <row r="4010" spans="1:20" x14ac:dyDescent="0.3">
      <c r="A4010" t="s">
        <v>20</v>
      </c>
      <c r="B4010" s="1">
        <v>43677</v>
      </c>
      <c r="C4010">
        <v>23</v>
      </c>
      <c r="D4010" t="s">
        <v>281</v>
      </c>
      <c r="E4010" t="s">
        <v>250</v>
      </c>
      <c r="F4010" t="s">
        <v>281</v>
      </c>
      <c r="G4010">
        <v>80</v>
      </c>
      <c r="H4010">
        <v>80</v>
      </c>
      <c r="I4010">
        <v>72</v>
      </c>
      <c r="J4010" t="s">
        <v>79</v>
      </c>
      <c r="K4010" t="s">
        <v>79</v>
      </c>
      <c r="L4010" t="s">
        <v>73</v>
      </c>
      <c r="M4010" t="s">
        <v>254</v>
      </c>
      <c r="N4010" t="s">
        <v>254</v>
      </c>
      <c r="O4010" t="s">
        <v>66</v>
      </c>
      <c r="P4010" t="s">
        <v>115</v>
      </c>
      <c r="Q4010">
        <v>163</v>
      </c>
      <c r="R4010" t="s">
        <v>145</v>
      </c>
      <c r="S4010" t="e" vm="45">
        <f>_FV(-3,"60")</f>
        <v>#VALUE!</v>
      </c>
      <c r="T4010" t="s">
        <v>26</v>
      </c>
    </row>
    <row r="4011" spans="1:20" x14ac:dyDescent="0.3">
      <c r="A4011" t="s">
        <v>20</v>
      </c>
      <c r="B4011" s="1">
        <v>43677</v>
      </c>
      <c r="C4011">
        <v>21</v>
      </c>
      <c r="D4011" t="s">
        <v>48</v>
      </c>
      <c r="E4011" t="s">
        <v>297</v>
      </c>
      <c r="F4011" t="s">
        <v>48</v>
      </c>
      <c r="G4011">
        <v>69</v>
      </c>
      <c r="H4011">
        <v>69</v>
      </c>
      <c r="I4011">
        <v>62</v>
      </c>
      <c r="J4011" t="s">
        <v>73</v>
      </c>
      <c r="K4011" t="s">
        <v>63</v>
      </c>
      <c r="L4011" t="s">
        <v>345</v>
      </c>
      <c r="M4011" t="s">
        <v>59</v>
      </c>
      <c r="N4011" t="s">
        <v>59</v>
      </c>
      <c r="O4011" t="s">
        <v>131</v>
      </c>
      <c r="P4011" t="s">
        <v>112</v>
      </c>
      <c r="Q4011">
        <v>221</v>
      </c>
      <c r="R4011" t="s">
        <v>248</v>
      </c>
      <c r="S4011" t="s">
        <v>2303</v>
      </c>
      <c r="T4011" t="s">
        <v>26</v>
      </c>
    </row>
    <row r="4012" spans="1:20" x14ac:dyDescent="0.3">
      <c r="A4012" t="s">
        <v>20</v>
      </c>
      <c r="B4012" s="1">
        <v>43677</v>
      </c>
      <c r="C4012">
        <v>11</v>
      </c>
      <c r="D4012" t="s">
        <v>236</v>
      </c>
      <c r="E4012" t="s">
        <v>236</v>
      </c>
      <c r="F4012" t="s">
        <v>95</v>
      </c>
      <c r="G4012">
        <v>87</v>
      </c>
      <c r="H4012">
        <v>93</v>
      </c>
      <c r="I4012">
        <v>87</v>
      </c>
      <c r="J4012" t="s">
        <v>58</v>
      </c>
      <c r="K4012" t="s">
        <v>88</v>
      </c>
      <c r="L4012" t="s">
        <v>64</v>
      </c>
      <c r="M4012" t="s">
        <v>308</v>
      </c>
      <c r="N4012" t="s">
        <v>308</v>
      </c>
      <c r="O4012" t="s">
        <v>330</v>
      </c>
      <c r="P4012" t="s">
        <v>115</v>
      </c>
      <c r="Q4012">
        <v>139</v>
      </c>
      <c r="R4012" t="s">
        <v>127</v>
      </c>
      <c r="S4012" t="s">
        <v>2304</v>
      </c>
      <c r="T4012" t="s">
        <v>26</v>
      </c>
    </row>
    <row r="4013" spans="1:20" x14ac:dyDescent="0.3">
      <c r="A4013" t="s">
        <v>20</v>
      </c>
      <c r="B4013" s="1">
        <v>43677</v>
      </c>
      <c r="C4013">
        <v>22</v>
      </c>
      <c r="D4013" t="s">
        <v>250</v>
      </c>
      <c r="E4013" t="s">
        <v>48</v>
      </c>
      <c r="F4013" t="s">
        <v>250</v>
      </c>
      <c r="G4013">
        <v>72</v>
      </c>
      <c r="H4013">
        <v>73</v>
      </c>
      <c r="I4013">
        <v>67</v>
      </c>
      <c r="J4013" t="s">
        <v>65</v>
      </c>
      <c r="K4013" t="s">
        <v>22</v>
      </c>
      <c r="L4013" t="s">
        <v>89</v>
      </c>
      <c r="M4013" t="s">
        <v>66</v>
      </c>
      <c r="N4013" t="s">
        <v>66</v>
      </c>
      <c r="O4013" t="s">
        <v>59</v>
      </c>
      <c r="P4013" t="s">
        <v>24</v>
      </c>
      <c r="Q4013">
        <v>214</v>
      </c>
      <c r="R4013" t="s">
        <v>234</v>
      </c>
      <c r="S4013" t="s">
        <v>2305</v>
      </c>
      <c r="T4013" t="s">
        <v>26</v>
      </c>
    </row>
    <row r="4014" spans="1:20" x14ac:dyDescent="0.3">
      <c r="A4014" t="s">
        <v>20</v>
      </c>
      <c r="B4014" s="1">
        <v>43677</v>
      </c>
      <c r="C4014">
        <v>16</v>
      </c>
      <c r="D4014" t="s">
        <v>251</v>
      </c>
      <c r="E4014" t="s">
        <v>1362</v>
      </c>
      <c r="F4014" t="s">
        <v>47</v>
      </c>
      <c r="G4014">
        <v>59</v>
      </c>
      <c r="H4014">
        <v>66</v>
      </c>
      <c r="I4014">
        <v>57</v>
      </c>
      <c r="J4014" t="s">
        <v>361</v>
      </c>
      <c r="K4014" t="s">
        <v>65</v>
      </c>
      <c r="L4014" t="s">
        <v>396</v>
      </c>
      <c r="M4014" t="s">
        <v>91</v>
      </c>
      <c r="N4014" t="s">
        <v>276</v>
      </c>
      <c r="O4014" t="s">
        <v>91</v>
      </c>
      <c r="P4014" t="s">
        <v>86</v>
      </c>
      <c r="Q4014">
        <v>201</v>
      </c>
      <c r="R4014" t="s">
        <v>143</v>
      </c>
      <c r="S4014" t="s">
        <v>2306</v>
      </c>
      <c r="T4014" t="s">
        <v>26</v>
      </c>
    </row>
    <row r="4015" spans="1:20" x14ac:dyDescent="0.3">
      <c r="A4015" t="s">
        <v>20</v>
      </c>
      <c r="B4015" s="1">
        <v>43677</v>
      </c>
      <c r="C4015">
        <v>4</v>
      </c>
      <c r="D4015" t="s">
        <v>149</v>
      </c>
      <c r="E4015" t="s">
        <v>72</v>
      </c>
      <c r="F4015" t="s">
        <v>71</v>
      </c>
      <c r="G4015">
        <v>91</v>
      </c>
      <c r="H4015">
        <v>91</v>
      </c>
      <c r="I4015">
        <v>89</v>
      </c>
      <c r="J4015" t="s">
        <v>73</v>
      </c>
      <c r="K4015" t="s">
        <v>80</v>
      </c>
      <c r="L4015" t="s">
        <v>64</v>
      </c>
      <c r="M4015" t="s">
        <v>245</v>
      </c>
      <c r="N4015" t="s">
        <v>308</v>
      </c>
      <c r="O4015" t="s">
        <v>245</v>
      </c>
      <c r="P4015" t="s">
        <v>60</v>
      </c>
      <c r="Q4015">
        <v>94</v>
      </c>
      <c r="R4015" t="s">
        <v>68</v>
      </c>
      <c r="S4015" t="e" vm="45">
        <f>_FV(-3,"60")</f>
        <v>#VALUE!</v>
      </c>
      <c r="T4015" t="s">
        <v>26</v>
      </c>
    </row>
    <row r="4016" spans="1:20" x14ac:dyDescent="0.3">
      <c r="A4016" t="s">
        <v>20</v>
      </c>
      <c r="B4016" s="1">
        <v>43677</v>
      </c>
      <c r="C4016">
        <v>5</v>
      </c>
      <c r="D4016" t="s">
        <v>72</v>
      </c>
      <c r="E4016" t="s">
        <v>72</v>
      </c>
      <c r="F4016" t="s">
        <v>71</v>
      </c>
      <c r="G4016">
        <v>91</v>
      </c>
      <c r="H4016">
        <v>91</v>
      </c>
      <c r="I4016">
        <v>91</v>
      </c>
      <c r="J4016" t="s">
        <v>63</v>
      </c>
      <c r="K4016" t="s">
        <v>63</v>
      </c>
      <c r="L4016" t="s">
        <v>65</v>
      </c>
      <c r="M4016" t="s">
        <v>315</v>
      </c>
      <c r="N4016" t="s">
        <v>306</v>
      </c>
      <c r="O4016" t="s">
        <v>315</v>
      </c>
      <c r="P4016" t="s">
        <v>174</v>
      </c>
      <c r="Q4016">
        <v>265</v>
      </c>
      <c r="R4016" t="s">
        <v>24</v>
      </c>
      <c r="S4016" t="e" vm="80">
        <f>_FV(-3,"59")</f>
        <v>#VALUE!</v>
      </c>
      <c r="T4016" t="s">
        <v>26</v>
      </c>
    </row>
    <row r="4017" spans="1:20" x14ac:dyDescent="0.3">
      <c r="A4017" t="s">
        <v>20</v>
      </c>
      <c r="B4017" s="1">
        <v>43677</v>
      </c>
      <c r="C4017">
        <v>8</v>
      </c>
      <c r="D4017" t="s">
        <v>62</v>
      </c>
      <c r="E4017" t="s">
        <v>118</v>
      </c>
      <c r="F4017" t="s">
        <v>62</v>
      </c>
      <c r="G4017">
        <v>93</v>
      </c>
      <c r="H4017">
        <v>93</v>
      </c>
      <c r="I4017">
        <v>93</v>
      </c>
      <c r="J4017" t="s">
        <v>119</v>
      </c>
      <c r="K4017" t="s">
        <v>73</v>
      </c>
      <c r="L4017" t="s">
        <v>119</v>
      </c>
      <c r="M4017" t="s">
        <v>91</v>
      </c>
      <c r="N4017" t="s">
        <v>91</v>
      </c>
      <c r="O4017" t="s">
        <v>328</v>
      </c>
      <c r="P4017" t="s">
        <v>178</v>
      </c>
      <c r="Q4017">
        <v>134</v>
      </c>
      <c r="R4017" t="s">
        <v>183</v>
      </c>
      <c r="S4017" t="e" vm="12">
        <f>_FV(-3,"57")</f>
        <v>#VALUE!</v>
      </c>
      <c r="T4017" t="s">
        <v>26</v>
      </c>
    </row>
    <row r="4018" spans="1:20" x14ac:dyDescent="0.3">
      <c r="A4018" t="s">
        <v>20</v>
      </c>
      <c r="B4018" s="1">
        <v>43677</v>
      </c>
      <c r="C4018">
        <v>7</v>
      </c>
      <c r="D4018" t="s">
        <v>88</v>
      </c>
      <c r="E4018" t="s">
        <v>148</v>
      </c>
      <c r="F4018" t="s">
        <v>62</v>
      </c>
      <c r="G4018">
        <v>93</v>
      </c>
      <c r="H4018">
        <v>93</v>
      </c>
      <c r="I4018">
        <v>93</v>
      </c>
      <c r="J4018" t="s">
        <v>65</v>
      </c>
      <c r="K4018" t="s">
        <v>73</v>
      </c>
      <c r="L4018" t="s">
        <v>119</v>
      </c>
      <c r="M4018" t="s">
        <v>328</v>
      </c>
      <c r="N4018" t="s">
        <v>188</v>
      </c>
      <c r="O4018" t="s">
        <v>328</v>
      </c>
      <c r="P4018" t="s">
        <v>70</v>
      </c>
      <c r="Q4018">
        <v>129</v>
      </c>
      <c r="R4018" t="s">
        <v>60</v>
      </c>
      <c r="S4018" t="e" vm="80">
        <f>_FV(-3,"59")</f>
        <v>#VALUE!</v>
      </c>
      <c r="T4018" t="s">
        <v>26</v>
      </c>
    </row>
    <row r="4019" spans="1:20" x14ac:dyDescent="0.3">
      <c r="A4019" t="s">
        <v>20</v>
      </c>
      <c r="B4019" s="1">
        <v>43677</v>
      </c>
      <c r="C4019">
        <v>14</v>
      </c>
      <c r="D4019" t="s">
        <v>201</v>
      </c>
      <c r="E4019" t="s">
        <v>317</v>
      </c>
      <c r="F4019" t="s">
        <v>27</v>
      </c>
      <c r="G4019">
        <v>67</v>
      </c>
      <c r="H4019">
        <v>75</v>
      </c>
      <c r="I4019">
        <v>66</v>
      </c>
      <c r="J4019" t="s">
        <v>73</v>
      </c>
      <c r="K4019" t="s">
        <v>88</v>
      </c>
      <c r="L4019" t="s">
        <v>81</v>
      </c>
      <c r="M4019" t="s">
        <v>386</v>
      </c>
      <c r="N4019" t="s">
        <v>363</v>
      </c>
      <c r="O4019" t="s">
        <v>386</v>
      </c>
      <c r="P4019" t="s">
        <v>183</v>
      </c>
      <c r="Q4019">
        <v>213</v>
      </c>
      <c r="R4019" t="s">
        <v>289</v>
      </c>
      <c r="S4019" t="s">
        <v>2307</v>
      </c>
      <c r="T4019" t="s">
        <v>26</v>
      </c>
    </row>
    <row r="4020" spans="1:20" x14ac:dyDescent="0.3">
      <c r="A4020" t="s">
        <v>20</v>
      </c>
      <c r="B4020" s="1">
        <v>43677</v>
      </c>
      <c r="C4020">
        <v>15</v>
      </c>
      <c r="D4020" t="s">
        <v>47</v>
      </c>
      <c r="E4020" t="s">
        <v>370</v>
      </c>
      <c r="F4020" t="s">
        <v>342</v>
      </c>
      <c r="G4020">
        <v>65</v>
      </c>
      <c r="H4020">
        <v>69</v>
      </c>
      <c r="I4020">
        <v>61</v>
      </c>
      <c r="J4020" t="s">
        <v>64</v>
      </c>
      <c r="K4020" t="s">
        <v>95</v>
      </c>
      <c r="L4020" t="s">
        <v>36</v>
      </c>
      <c r="M4020" t="s">
        <v>276</v>
      </c>
      <c r="N4020" t="s">
        <v>386</v>
      </c>
      <c r="O4020" t="s">
        <v>276</v>
      </c>
      <c r="P4020" t="s">
        <v>173</v>
      </c>
      <c r="Q4020">
        <v>195</v>
      </c>
      <c r="R4020" t="s">
        <v>160</v>
      </c>
      <c r="S4020" t="s">
        <v>2308</v>
      </c>
      <c r="T4020" t="s">
        <v>26</v>
      </c>
    </row>
    <row r="4021" spans="1:20" x14ac:dyDescent="0.3">
      <c r="A4021" t="s">
        <v>20</v>
      </c>
      <c r="B4021" s="1">
        <v>43677</v>
      </c>
      <c r="C4021">
        <v>9</v>
      </c>
      <c r="D4021" t="s">
        <v>62</v>
      </c>
      <c r="E4021" t="s">
        <v>62</v>
      </c>
      <c r="F4021" t="s">
        <v>95</v>
      </c>
      <c r="G4021">
        <v>93</v>
      </c>
      <c r="H4021">
        <v>93</v>
      </c>
      <c r="I4021">
        <v>93</v>
      </c>
      <c r="J4021" t="s">
        <v>119</v>
      </c>
      <c r="K4021" t="s">
        <v>65</v>
      </c>
      <c r="L4021" t="s">
        <v>64</v>
      </c>
      <c r="M4021" t="s">
        <v>311</v>
      </c>
      <c r="N4021" t="s">
        <v>312</v>
      </c>
      <c r="O4021" t="s">
        <v>91</v>
      </c>
      <c r="P4021" t="s">
        <v>70</v>
      </c>
      <c r="Q4021">
        <v>137</v>
      </c>
      <c r="R4021" t="s">
        <v>128</v>
      </c>
      <c r="S4021" t="e" vm="12">
        <f>_FV(-3,"57")</f>
        <v>#VALUE!</v>
      </c>
      <c r="T4021" t="s">
        <v>26</v>
      </c>
    </row>
    <row r="4022" spans="1:20" x14ac:dyDescent="0.3">
      <c r="A4022" t="s">
        <v>20</v>
      </c>
      <c r="B4022" s="1">
        <v>43677</v>
      </c>
      <c r="C4022">
        <v>12</v>
      </c>
      <c r="D4022" t="s">
        <v>247</v>
      </c>
      <c r="E4022" t="s">
        <v>200</v>
      </c>
      <c r="F4022" t="s">
        <v>236</v>
      </c>
      <c r="G4022">
        <v>75</v>
      </c>
      <c r="H4022">
        <v>88</v>
      </c>
      <c r="I4022">
        <v>74</v>
      </c>
      <c r="J4022" t="s">
        <v>58</v>
      </c>
      <c r="K4022" t="s">
        <v>135</v>
      </c>
      <c r="L4022" t="s">
        <v>136</v>
      </c>
      <c r="M4022" t="s">
        <v>357</v>
      </c>
      <c r="N4022" t="s">
        <v>357</v>
      </c>
      <c r="O4022" t="s">
        <v>308</v>
      </c>
      <c r="P4022" t="s">
        <v>134</v>
      </c>
      <c r="Q4022">
        <v>202</v>
      </c>
      <c r="R4022" t="s">
        <v>237</v>
      </c>
      <c r="S4022" t="s">
        <v>2309</v>
      </c>
      <c r="T4022" t="s">
        <v>26</v>
      </c>
    </row>
    <row r="4023" spans="1:20" x14ac:dyDescent="0.3">
      <c r="A4023" t="s">
        <v>20</v>
      </c>
      <c r="B4023" s="1">
        <v>43677</v>
      </c>
      <c r="C4023">
        <v>20</v>
      </c>
      <c r="D4023" t="s">
        <v>297</v>
      </c>
      <c r="E4023" t="s">
        <v>1362</v>
      </c>
      <c r="F4023" t="s">
        <v>34</v>
      </c>
      <c r="G4023">
        <v>62</v>
      </c>
      <c r="H4023">
        <v>63</v>
      </c>
      <c r="I4023">
        <v>53</v>
      </c>
      <c r="J4023" t="s">
        <v>64</v>
      </c>
      <c r="K4023" t="s">
        <v>119</v>
      </c>
      <c r="L4023" t="s">
        <v>388</v>
      </c>
      <c r="M4023" t="s">
        <v>52</v>
      </c>
      <c r="N4023" t="s">
        <v>59</v>
      </c>
      <c r="O4023" t="s">
        <v>52</v>
      </c>
      <c r="P4023" t="s">
        <v>127</v>
      </c>
      <c r="Q4023">
        <v>218</v>
      </c>
      <c r="R4023" t="s">
        <v>289</v>
      </c>
      <c r="S4023" t="s">
        <v>788</v>
      </c>
      <c r="T4023" t="s">
        <v>26</v>
      </c>
    </row>
    <row r="4024" spans="1:20" x14ac:dyDescent="0.3">
      <c r="A4024" t="s">
        <v>20</v>
      </c>
      <c r="B4024" s="1">
        <v>43677</v>
      </c>
      <c r="C4024">
        <v>17</v>
      </c>
      <c r="D4024" t="s">
        <v>415</v>
      </c>
      <c r="E4024" t="s">
        <v>412</v>
      </c>
      <c r="F4024" t="s">
        <v>251</v>
      </c>
      <c r="G4024">
        <v>57</v>
      </c>
      <c r="H4024">
        <v>62</v>
      </c>
      <c r="I4024">
        <v>55</v>
      </c>
      <c r="J4024" t="s">
        <v>44</v>
      </c>
      <c r="K4024" t="s">
        <v>65</v>
      </c>
      <c r="L4024" t="s">
        <v>373</v>
      </c>
      <c r="M4024" t="s">
        <v>82</v>
      </c>
      <c r="N4024" t="s">
        <v>91</v>
      </c>
      <c r="O4024" t="s">
        <v>82</v>
      </c>
      <c r="P4024" t="s">
        <v>182</v>
      </c>
      <c r="Q4024">
        <v>196</v>
      </c>
      <c r="R4024" t="s">
        <v>262</v>
      </c>
      <c r="S4024" t="s">
        <v>1900</v>
      </c>
      <c r="T4024" t="s">
        <v>26</v>
      </c>
    </row>
    <row r="4025" spans="1:20" x14ac:dyDescent="0.3">
      <c r="A4025" t="s">
        <v>20</v>
      </c>
      <c r="B4025" s="1">
        <v>43677</v>
      </c>
      <c r="C4025">
        <v>10</v>
      </c>
      <c r="D4025" t="s">
        <v>95</v>
      </c>
      <c r="E4025" t="s">
        <v>62</v>
      </c>
      <c r="F4025" t="s">
        <v>79</v>
      </c>
      <c r="G4025">
        <v>93</v>
      </c>
      <c r="H4025">
        <v>93</v>
      </c>
      <c r="I4025">
        <v>93</v>
      </c>
      <c r="J4025" t="s">
        <v>64</v>
      </c>
      <c r="K4025" t="s">
        <v>119</v>
      </c>
      <c r="L4025" t="s">
        <v>81</v>
      </c>
      <c r="M4025" t="s">
        <v>330</v>
      </c>
      <c r="N4025" t="s">
        <v>330</v>
      </c>
      <c r="O4025" t="s">
        <v>311</v>
      </c>
      <c r="P4025" t="s">
        <v>111</v>
      </c>
      <c r="Q4025">
        <v>128</v>
      </c>
      <c r="R4025" t="s">
        <v>101</v>
      </c>
      <c r="S4025" t="s">
        <v>2082</v>
      </c>
      <c r="T4025" t="s">
        <v>26</v>
      </c>
    </row>
    <row r="4026" spans="1:20" x14ac:dyDescent="0.3">
      <c r="A4026" t="s">
        <v>20</v>
      </c>
      <c r="B4026" s="1">
        <v>43677</v>
      </c>
      <c r="C4026">
        <v>18</v>
      </c>
      <c r="D4026" t="s">
        <v>32</v>
      </c>
      <c r="E4026" t="s">
        <v>2048</v>
      </c>
      <c r="F4026" t="s">
        <v>43</v>
      </c>
      <c r="G4026">
        <v>55</v>
      </c>
      <c r="H4026">
        <v>59</v>
      </c>
      <c r="I4026">
        <v>54</v>
      </c>
      <c r="J4026" t="s">
        <v>224</v>
      </c>
      <c r="K4026" t="s">
        <v>99</v>
      </c>
      <c r="L4026" t="s">
        <v>368</v>
      </c>
      <c r="M4026" t="s">
        <v>132</v>
      </c>
      <c r="N4026" t="s">
        <v>82</v>
      </c>
      <c r="O4026" t="s">
        <v>132</v>
      </c>
      <c r="P4026" t="s">
        <v>173</v>
      </c>
      <c r="Q4026">
        <v>230</v>
      </c>
      <c r="R4026" t="s">
        <v>234</v>
      </c>
      <c r="S4026" t="s">
        <v>2310</v>
      </c>
      <c r="T4026" t="s">
        <v>26</v>
      </c>
    </row>
    <row r="4027" spans="1:20" x14ac:dyDescent="0.3">
      <c r="A4027" t="s">
        <v>20</v>
      </c>
      <c r="B4027" s="1">
        <v>43677</v>
      </c>
      <c r="C4027">
        <v>19</v>
      </c>
      <c r="D4027" t="s">
        <v>1360</v>
      </c>
      <c r="E4027" t="s">
        <v>2038</v>
      </c>
      <c r="F4027" t="s">
        <v>32</v>
      </c>
      <c r="G4027">
        <v>55</v>
      </c>
      <c r="H4027">
        <v>57</v>
      </c>
      <c r="I4027">
        <v>53</v>
      </c>
      <c r="J4027" t="s">
        <v>224</v>
      </c>
      <c r="K4027" t="s">
        <v>36</v>
      </c>
      <c r="L4027" t="s">
        <v>37</v>
      </c>
      <c r="M4027" t="s">
        <v>59</v>
      </c>
      <c r="N4027" t="s">
        <v>132</v>
      </c>
      <c r="O4027" t="s">
        <v>59</v>
      </c>
      <c r="P4027" t="s">
        <v>173</v>
      </c>
      <c r="Q4027">
        <v>218</v>
      </c>
      <c r="R4027" t="s">
        <v>287</v>
      </c>
      <c r="S4027" t="s">
        <v>2311</v>
      </c>
      <c r="T4027" t="s">
        <v>26</v>
      </c>
    </row>
    <row r="4028" spans="1:20" x14ac:dyDescent="0.3">
      <c r="A4028" t="s">
        <v>20</v>
      </c>
      <c r="B4028" s="1">
        <v>43678</v>
      </c>
      <c r="C4028">
        <v>0</v>
      </c>
      <c r="D4028" t="s">
        <v>186</v>
      </c>
      <c r="E4028" t="s">
        <v>186</v>
      </c>
      <c r="F4028" t="s">
        <v>229</v>
      </c>
      <c r="G4028">
        <v>75</v>
      </c>
      <c r="H4028">
        <v>82</v>
      </c>
      <c r="I4028">
        <v>75</v>
      </c>
      <c r="J4028" t="s">
        <v>65</v>
      </c>
      <c r="K4028" t="s">
        <v>58</v>
      </c>
      <c r="L4028" t="s">
        <v>65</v>
      </c>
      <c r="M4028" t="s">
        <v>90</v>
      </c>
      <c r="N4028" t="s">
        <v>90</v>
      </c>
      <c r="O4028" t="s">
        <v>254</v>
      </c>
      <c r="P4028" t="s">
        <v>24</v>
      </c>
      <c r="Q4028">
        <v>202</v>
      </c>
      <c r="R4028" t="s">
        <v>294</v>
      </c>
      <c r="S4028" t="e" vm="12">
        <f>_FV(-3,"57")</f>
        <v>#VALUE!</v>
      </c>
      <c r="T4028" t="s">
        <v>26</v>
      </c>
    </row>
    <row r="4029" spans="1:20" x14ac:dyDescent="0.3">
      <c r="A4029" t="s">
        <v>20</v>
      </c>
      <c r="B4029" s="1">
        <v>43678</v>
      </c>
      <c r="C4029">
        <v>3</v>
      </c>
      <c r="D4029" t="s">
        <v>228</v>
      </c>
      <c r="E4029" t="s">
        <v>228</v>
      </c>
      <c r="F4029" t="s">
        <v>192</v>
      </c>
      <c r="G4029">
        <v>83</v>
      </c>
      <c r="H4029">
        <v>84</v>
      </c>
      <c r="I4029">
        <v>83</v>
      </c>
      <c r="J4029" t="s">
        <v>136</v>
      </c>
      <c r="K4029" t="s">
        <v>22</v>
      </c>
      <c r="L4029" t="s">
        <v>80</v>
      </c>
      <c r="M4029" t="s">
        <v>245</v>
      </c>
      <c r="N4029" t="s">
        <v>312</v>
      </c>
      <c r="O4029" t="s">
        <v>23</v>
      </c>
      <c r="P4029" t="s">
        <v>138</v>
      </c>
      <c r="Q4029">
        <v>196</v>
      </c>
      <c r="R4029" t="s">
        <v>154</v>
      </c>
      <c r="S4029" t="e" vm="63">
        <f>_FV(-3,"11")</f>
        <v>#VALUE!</v>
      </c>
      <c r="T4029" t="s">
        <v>26</v>
      </c>
    </row>
    <row r="4030" spans="1:20" x14ac:dyDescent="0.3">
      <c r="A4030" t="s">
        <v>20</v>
      </c>
      <c r="B4030" s="1">
        <v>43678</v>
      </c>
      <c r="C4030">
        <v>22</v>
      </c>
      <c r="D4030" t="s">
        <v>204</v>
      </c>
      <c r="E4030" t="s">
        <v>219</v>
      </c>
      <c r="F4030" t="s">
        <v>204</v>
      </c>
      <c r="G4030">
        <v>66</v>
      </c>
      <c r="H4030">
        <v>66</v>
      </c>
      <c r="I4030">
        <v>61</v>
      </c>
      <c r="J4030" t="s">
        <v>373</v>
      </c>
      <c r="K4030" t="s">
        <v>216</v>
      </c>
      <c r="L4030" t="s">
        <v>397</v>
      </c>
      <c r="M4030" t="s">
        <v>45</v>
      </c>
      <c r="N4030" t="s">
        <v>45</v>
      </c>
      <c r="O4030" t="s">
        <v>190</v>
      </c>
      <c r="P4030" t="s">
        <v>124</v>
      </c>
      <c r="Q4030">
        <v>215</v>
      </c>
      <c r="R4030" t="s">
        <v>207</v>
      </c>
      <c r="S4030" t="s">
        <v>2312</v>
      </c>
      <c r="T4030" t="s">
        <v>26</v>
      </c>
    </row>
    <row r="4031" spans="1:20" x14ac:dyDescent="0.3">
      <c r="A4031" t="s">
        <v>20</v>
      </c>
      <c r="B4031" s="1">
        <v>43678</v>
      </c>
      <c r="C4031">
        <v>1</v>
      </c>
      <c r="D4031" t="s">
        <v>285</v>
      </c>
      <c r="E4031" t="s">
        <v>385</v>
      </c>
      <c r="F4031" t="s">
        <v>285</v>
      </c>
      <c r="G4031">
        <v>80</v>
      </c>
      <c r="H4031">
        <v>80</v>
      </c>
      <c r="I4031">
        <v>74</v>
      </c>
      <c r="J4031" t="s">
        <v>109</v>
      </c>
      <c r="K4031" t="s">
        <v>80</v>
      </c>
      <c r="L4031" t="s">
        <v>119</v>
      </c>
      <c r="M4031" t="s">
        <v>245</v>
      </c>
      <c r="N4031" t="s">
        <v>245</v>
      </c>
      <c r="O4031" t="s">
        <v>90</v>
      </c>
      <c r="P4031" t="s">
        <v>112</v>
      </c>
      <c r="Q4031">
        <v>184</v>
      </c>
      <c r="R4031" t="s">
        <v>294</v>
      </c>
      <c r="S4031" t="e" vm="79">
        <f>_FV(-2,"68")</f>
        <v>#VALUE!</v>
      </c>
      <c r="T4031" t="s">
        <v>26</v>
      </c>
    </row>
    <row r="4032" spans="1:20" x14ac:dyDescent="0.3">
      <c r="A4032" t="s">
        <v>20</v>
      </c>
      <c r="B4032" s="1">
        <v>43678</v>
      </c>
      <c r="C4032">
        <v>13</v>
      </c>
      <c r="D4032" t="s">
        <v>243</v>
      </c>
      <c r="E4032" t="s">
        <v>208</v>
      </c>
      <c r="F4032" t="s">
        <v>206</v>
      </c>
      <c r="G4032">
        <v>69</v>
      </c>
      <c r="H4032">
        <v>76</v>
      </c>
      <c r="I4032">
        <v>69</v>
      </c>
      <c r="J4032" t="s">
        <v>28</v>
      </c>
      <c r="K4032" t="s">
        <v>79</v>
      </c>
      <c r="L4032" t="s">
        <v>81</v>
      </c>
      <c r="M4032" t="s">
        <v>245</v>
      </c>
      <c r="N4032" t="s">
        <v>245</v>
      </c>
      <c r="O4032" t="s">
        <v>244</v>
      </c>
      <c r="P4032" t="s">
        <v>24</v>
      </c>
      <c r="Q4032">
        <v>230</v>
      </c>
      <c r="R4032" t="s">
        <v>419</v>
      </c>
      <c r="S4032" t="s">
        <v>2313</v>
      </c>
      <c r="T4032" t="s">
        <v>26</v>
      </c>
    </row>
    <row r="4033" spans="1:20" x14ac:dyDescent="0.3">
      <c r="A4033" t="s">
        <v>20</v>
      </c>
      <c r="B4033" s="1">
        <v>43678</v>
      </c>
      <c r="C4033">
        <v>23</v>
      </c>
      <c r="D4033" t="s">
        <v>281</v>
      </c>
      <c r="E4033" t="s">
        <v>204</v>
      </c>
      <c r="F4033" t="s">
        <v>281</v>
      </c>
      <c r="G4033">
        <v>68</v>
      </c>
      <c r="H4033">
        <v>68</v>
      </c>
      <c r="I4033">
        <v>64</v>
      </c>
      <c r="J4033" t="s">
        <v>224</v>
      </c>
      <c r="K4033" t="s">
        <v>216</v>
      </c>
      <c r="L4033" t="s">
        <v>383</v>
      </c>
      <c r="M4033" t="s">
        <v>150</v>
      </c>
      <c r="N4033" t="s">
        <v>150</v>
      </c>
      <c r="O4033" t="s">
        <v>45</v>
      </c>
      <c r="P4033" t="s">
        <v>134</v>
      </c>
      <c r="Q4033">
        <v>250</v>
      </c>
      <c r="R4033" t="s">
        <v>305</v>
      </c>
      <c r="S4033" t="e" vm="45">
        <f>_FV(-3,"60")</f>
        <v>#VALUE!</v>
      </c>
      <c r="T4033" t="s">
        <v>26</v>
      </c>
    </row>
    <row r="4034" spans="1:20" x14ac:dyDescent="0.3">
      <c r="A4034" t="s">
        <v>20</v>
      </c>
      <c r="B4034" s="1">
        <v>43678</v>
      </c>
      <c r="C4034">
        <v>7</v>
      </c>
      <c r="D4034" t="s">
        <v>279</v>
      </c>
      <c r="E4034" t="s">
        <v>321</v>
      </c>
      <c r="F4034" t="s">
        <v>279</v>
      </c>
      <c r="G4034">
        <v>80</v>
      </c>
      <c r="H4034">
        <v>83</v>
      </c>
      <c r="I4034">
        <v>80</v>
      </c>
      <c r="J4034" t="s">
        <v>64</v>
      </c>
      <c r="K4034" t="s">
        <v>63</v>
      </c>
      <c r="L4034" t="s">
        <v>64</v>
      </c>
      <c r="M4034" t="s">
        <v>180</v>
      </c>
      <c r="N4034" t="s">
        <v>150</v>
      </c>
      <c r="O4034" t="s">
        <v>180</v>
      </c>
      <c r="P4034" t="s">
        <v>112</v>
      </c>
      <c r="Q4034">
        <v>219</v>
      </c>
      <c r="R4034" t="s">
        <v>225</v>
      </c>
      <c r="S4034" t="e" vm="12">
        <f>_FV(-3,"57")</f>
        <v>#VALUE!</v>
      </c>
      <c r="T4034" t="s">
        <v>26</v>
      </c>
    </row>
    <row r="4035" spans="1:20" x14ac:dyDescent="0.3">
      <c r="A4035" t="s">
        <v>20</v>
      </c>
      <c r="B4035" s="1">
        <v>43678</v>
      </c>
      <c r="C4035">
        <v>9</v>
      </c>
      <c r="D4035" t="s">
        <v>108</v>
      </c>
      <c r="E4035" t="s">
        <v>239</v>
      </c>
      <c r="F4035" t="s">
        <v>108</v>
      </c>
      <c r="G4035">
        <v>84</v>
      </c>
      <c r="H4035">
        <v>84</v>
      </c>
      <c r="I4035">
        <v>78</v>
      </c>
      <c r="J4035" t="s">
        <v>49</v>
      </c>
      <c r="K4035" t="s">
        <v>99</v>
      </c>
      <c r="L4035" t="s">
        <v>36</v>
      </c>
      <c r="M4035" t="s">
        <v>137</v>
      </c>
      <c r="N4035" t="s">
        <v>137</v>
      </c>
      <c r="O4035" t="s">
        <v>231</v>
      </c>
      <c r="P4035" t="s">
        <v>70</v>
      </c>
      <c r="Q4035">
        <v>134</v>
      </c>
      <c r="R4035" t="s">
        <v>145</v>
      </c>
      <c r="S4035" t="e" vm="45">
        <f>_FV(-3,"60")</f>
        <v>#VALUE!</v>
      </c>
      <c r="T4035" t="s">
        <v>26</v>
      </c>
    </row>
    <row r="4036" spans="1:20" x14ac:dyDescent="0.3">
      <c r="A4036" t="s">
        <v>20</v>
      </c>
      <c r="B4036" s="1">
        <v>43678</v>
      </c>
      <c r="C4036">
        <v>5</v>
      </c>
      <c r="D4036" t="s">
        <v>239</v>
      </c>
      <c r="E4036" t="s">
        <v>195</v>
      </c>
      <c r="F4036" t="s">
        <v>239</v>
      </c>
      <c r="G4036">
        <v>82</v>
      </c>
      <c r="H4036">
        <v>82</v>
      </c>
      <c r="I4036">
        <v>80</v>
      </c>
      <c r="J4036" t="s">
        <v>73</v>
      </c>
      <c r="K4036" t="s">
        <v>63</v>
      </c>
      <c r="L4036" t="s">
        <v>73</v>
      </c>
      <c r="M4036" t="s">
        <v>209</v>
      </c>
      <c r="N4036" t="s">
        <v>188</v>
      </c>
      <c r="O4036" t="s">
        <v>209</v>
      </c>
      <c r="P4036" t="s">
        <v>176</v>
      </c>
      <c r="Q4036">
        <v>187</v>
      </c>
      <c r="R4036" t="s">
        <v>212</v>
      </c>
      <c r="S4036" t="e" vm="47">
        <f>_FV(-3,"34")</f>
        <v>#VALUE!</v>
      </c>
      <c r="T4036" t="s">
        <v>26</v>
      </c>
    </row>
    <row r="4037" spans="1:20" x14ac:dyDescent="0.3">
      <c r="A4037" t="s">
        <v>20</v>
      </c>
      <c r="B4037" s="1">
        <v>43678</v>
      </c>
      <c r="C4037">
        <v>14</v>
      </c>
      <c r="D4037" t="s">
        <v>21</v>
      </c>
      <c r="E4037" t="s">
        <v>264</v>
      </c>
      <c r="F4037" t="s">
        <v>261</v>
      </c>
      <c r="G4037">
        <v>69</v>
      </c>
      <c r="H4037">
        <v>72</v>
      </c>
      <c r="I4037">
        <v>67</v>
      </c>
      <c r="J4037" t="s">
        <v>109</v>
      </c>
      <c r="K4037" t="s">
        <v>63</v>
      </c>
      <c r="L4037" t="s">
        <v>99</v>
      </c>
      <c r="M4037" t="s">
        <v>312</v>
      </c>
      <c r="N4037" t="s">
        <v>306</v>
      </c>
      <c r="O4037" t="s">
        <v>245</v>
      </c>
      <c r="P4037" t="s">
        <v>182</v>
      </c>
      <c r="Q4037">
        <v>200</v>
      </c>
      <c r="R4037" t="s">
        <v>248</v>
      </c>
      <c r="S4037" t="s">
        <v>2314</v>
      </c>
      <c r="T4037" t="s">
        <v>26</v>
      </c>
    </row>
    <row r="4038" spans="1:20" x14ac:dyDescent="0.3">
      <c r="A4038" t="s">
        <v>20</v>
      </c>
      <c r="B4038" s="1">
        <v>43678</v>
      </c>
      <c r="C4038">
        <v>8</v>
      </c>
      <c r="D4038" t="s">
        <v>239</v>
      </c>
      <c r="E4038" t="s">
        <v>321</v>
      </c>
      <c r="F4038" t="s">
        <v>265</v>
      </c>
      <c r="G4038">
        <v>78</v>
      </c>
      <c r="H4038">
        <v>80</v>
      </c>
      <c r="I4038">
        <v>77</v>
      </c>
      <c r="J4038" t="s">
        <v>100</v>
      </c>
      <c r="K4038" t="s">
        <v>64</v>
      </c>
      <c r="L4038" t="s">
        <v>36</v>
      </c>
      <c r="M4038" t="s">
        <v>231</v>
      </c>
      <c r="N4038" t="s">
        <v>231</v>
      </c>
      <c r="O4038" t="s">
        <v>180</v>
      </c>
      <c r="P4038" t="s">
        <v>86</v>
      </c>
      <c r="Q4038">
        <v>212</v>
      </c>
      <c r="R4038" t="s">
        <v>160</v>
      </c>
      <c r="S4038" t="e" vm="45">
        <f>_FV(-3,"60")</f>
        <v>#VALUE!</v>
      </c>
      <c r="T4038" t="s">
        <v>26</v>
      </c>
    </row>
    <row r="4039" spans="1:20" x14ac:dyDescent="0.3">
      <c r="A4039" t="s">
        <v>20</v>
      </c>
      <c r="B4039" s="1">
        <v>43678</v>
      </c>
      <c r="C4039">
        <v>4</v>
      </c>
      <c r="D4039" t="s">
        <v>195</v>
      </c>
      <c r="E4039" t="s">
        <v>229</v>
      </c>
      <c r="F4039" t="s">
        <v>228</v>
      </c>
      <c r="G4039">
        <v>80</v>
      </c>
      <c r="H4039">
        <v>83</v>
      </c>
      <c r="I4039">
        <v>79</v>
      </c>
      <c r="J4039" t="s">
        <v>109</v>
      </c>
      <c r="K4039" t="s">
        <v>22</v>
      </c>
      <c r="L4039" t="s">
        <v>109</v>
      </c>
      <c r="M4039" t="s">
        <v>188</v>
      </c>
      <c r="N4039" t="s">
        <v>245</v>
      </c>
      <c r="O4039" t="s">
        <v>188</v>
      </c>
      <c r="P4039" t="s">
        <v>147</v>
      </c>
      <c r="Q4039">
        <v>215</v>
      </c>
      <c r="R4039" t="s">
        <v>428</v>
      </c>
      <c r="S4039" t="e" vm="55">
        <f>_FV(-3,"51")</f>
        <v>#VALUE!</v>
      </c>
      <c r="T4039" t="s">
        <v>26</v>
      </c>
    </row>
    <row r="4040" spans="1:20" x14ac:dyDescent="0.3">
      <c r="A4040" t="s">
        <v>20</v>
      </c>
      <c r="B4040" s="1">
        <v>43678</v>
      </c>
      <c r="C4040">
        <v>2</v>
      </c>
      <c r="D4040" t="s">
        <v>236</v>
      </c>
      <c r="E4040" t="s">
        <v>285</v>
      </c>
      <c r="F4040" t="s">
        <v>192</v>
      </c>
      <c r="G4040">
        <v>84</v>
      </c>
      <c r="H4040">
        <v>84</v>
      </c>
      <c r="I4040">
        <v>80</v>
      </c>
      <c r="J4040" t="s">
        <v>80</v>
      </c>
      <c r="K4040" t="s">
        <v>80</v>
      </c>
      <c r="L4040" t="s">
        <v>73</v>
      </c>
      <c r="M4040" t="s">
        <v>311</v>
      </c>
      <c r="N4040" t="s">
        <v>306</v>
      </c>
      <c r="O4040" t="s">
        <v>245</v>
      </c>
      <c r="P4040" t="s">
        <v>124</v>
      </c>
      <c r="Q4040">
        <v>183</v>
      </c>
      <c r="R4040" t="s">
        <v>280</v>
      </c>
      <c r="S4040" t="e" vm="23">
        <f>_FV(-3,"54")</f>
        <v>#VALUE!</v>
      </c>
      <c r="T4040" t="s">
        <v>26</v>
      </c>
    </row>
    <row r="4041" spans="1:20" x14ac:dyDescent="0.3">
      <c r="A4041" t="s">
        <v>20</v>
      </c>
      <c r="B4041" s="1">
        <v>43678</v>
      </c>
      <c r="C4041">
        <v>15</v>
      </c>
      <c r="D4041" t="s">
        <v>264</v>
      </c>
      <c r="E4041" t="s">
        <v>34</v>
      </c>
      <c r="F4041" t="s">
        <v>205</v>
      </c>
      <c r="G4041">
        <v>65</v>
      </c>
      <c r="H4041">
        <v>69</v>
      </c>
      <c r="I4041">
        <v>62</v>
      </c>
      <c r="J4041" t="s">
        <v>100</v>
      </c>
      <c r="K4041" t="s">
        <v>87</v>
      </c>
      <c r="L4041" t="s">
        <v>345</v>
      </c>
      <c r="M4041" t="s">
        <v>23</v>
      </c>
      <c r="N4041" t="s">
        <v>306</v>
      </c>
      <c r="O4041" t="s">
        <v>23</v>
      </c>
      <c r="P4041" t="s">
        <v>116</v>
      </c>
      <c r="Q4041">
        <v>200</v>
      </c>
      <c r="R4041" t="s">
        <v>476</v>
      </c>
      <c r="S4041" t="s">
        <v>2315</v>
      </c>
      <c r="T4041" t="s">
        <v>26</v>
      </c>
    </row>
    <row r="4042" spans="1:20" x14ac:dyDescent="0.3">
      <c r="A4042" t="s">
        <v>20</v>
      </c>
      <c r="B4042" s="1">
        <v>43678</v>
      </c>
      <c r="C4042">
        <v>10</v>
      </c>
      <c r="D4042" t="s">
        <v>118</v>
      </c>
      <c r="E4042" t="s">
        <v>108</v>
      </c>
      <c r="F4042" t="s">
        <v>88</v>
      </c>
      <c r="G4042">
        <v>92</v>
      </c>
      <c r="H4042">
        <v>92</v>
      </c>
      <c r="I4042">
        <v>84</v>
      </c>
      <c r="J4042" t="s">
        <v>65</v>
      </c>
      <c r="K4042" t="s">
        <v>65</v>
      </c>
      <c r="L4042" t="s">
        <v>89</v>
      </c>
      <c r="M4042" t="s">
        <v>82</v>
      </c>
      <c r="N4042" t="s">
        <v>123</v>
      </c>
      <c r="O4042" t="s">
        <v>150</v>
      </c>
      <c r="P4042" t="s">
        <v>83</v>
      </c>
      <c r="Q4042">
        <v>125</v>
      </c>
      <c r="R4042" t="s">
        <v>112</v>
      </c>
      <c r="S4042" t="s">
        <v>2316</v>
      </c>
      <c r="T4042" t="s">
        <v>26</v>
      </c>
    </row>
    <row r="4043" spans="1:20" x14ac:dyDescent="0.3">
      <c r="A4043" t="s">
        <v>20</v>
      </c>
      <c r="B4043" s="1">
        <v>43678</v>
      </c>
      <c r="C4043">
        <v>11</v>
      </c>
      <c r="D4043" t="s">
        <v>285</v>
      </c>
      <c r="E4043" t="s">
        <v>285</v>
      </c>
      <c r="F4043" t="s">
        <v>118</v>
      </c>
      <c r="G4043">
        <v>83</v>
      </c>
      <c r="H4043">
        <v>93</v>
      </c>
      <c r="I4043">
        <v>83</v>
      </c>
      <c r="J4043" t="s">
        <v>22</v>
      </c>
      <c r="K4043" t="s">
        <v>118</v>
      </c>
      <c r="L4043" t="s">
        <v>73</v>
      </c>
      <c r="M4043" t="s">
        <v>29</v>
      </c>
      <c r="N4043" t="s">
        <v>29</v>
      </c>
      <c r="O4043" t="s">
        <v>82</v>
      </c>
      <c r="P4043" t="s">
        <v>268</v>
      </c>
      <c r="Q4043">
        <v>152</v>
      </c>
      <c r="R4043" t="s">
        <v>403</v>
      </c>
      <c r="S4043" t="s">
        <v>2317</v>
      </c>
      <c r="T4043" t="s">
        <v>26</v>
      </c>
    </row>
    <row r="4044" spans="1:20" x14ac:dyDescent="0.3">
      <c r="A4044" t="s">
        <v>20</v>
      </c>
      <c r="B4044" s="1">
        <v>43678</v>
      </c>
      <c r="C4044">
        <v>12</v>
      </c>
      <c r="D4044" t="s">
        <v>185</v>
      </c>
      <c r="E4044" t="s">
        <v>275</v>
      </c>
      <c r="F4044" t="s">
        <v>285</v>
      </c>
      <c r="G4044">
        <v>75</v>
      </c>
      <c r="H4044">
        <v>83</v>
      </c>
      <c r="I4044">
        <v>73</v>
      </c>
      <c r="J4044" t="s">
        <v>64</v>
      </c>
      <c r="K4044" t="s">
        <v>87</v>
      </c>
      <c r="L4044" t="s">
        <v>100</v>
      </c>
      <c r="M4044" t="s">
        <v>244</v>
      </c>
      <c r="N4044" t="s">
        <v>244</v>
      </c>
      <c r="O4044" t="s">
        <v>29</v>
      </c>
      <c r="P4044" t="s">
        <v>112</v>
      </c>
      <c r="Q4044">
        <v>230</v>
      </c>
      <c r="R4044" t="s">
        <v>212</v>
      </c>
      <c r="S4044" t="s">
        <v>2318</v>
      </c>
      <c r="T4044" t="s">
        <v>26</v>
      </c>
    </row>
    <row r="4045" spans="1:20" x14ac:dyDescent="0.3">
      <c r="A4045" t="s">
        <v>20</v>
      </c>
      <c r="B4045" s="1">
        <v>43678</v>
      </c>
      <c r="C4045">
        <v>6</v>
      </c>
      <c r="D4045" t="s">
        <v>279</v>
      </c>
      <c r="E4045" t="s">
        <v>279</v>
      </c>
      <c r="F4045" t="s">
        <v>192</v>
      </c>
      <c r="G4045">
        <v>83</v>
      </c>
      <c r="H4045">
        <v>85</v>
      </c>
      <c r="I4045">
        <v>82</v>
      </c>
      <c r="J4045" t="s">
        <v>63</v>
      </c>
      <c r="K4045" t="s">
        <v>136</v>
      </c>
      <c r="L4045" t="s">
        <v>73</v>
      </c>
      <c r="M4045" t="s">
        <v>150</v>
      </c>
      <c r="N4045" t="s">
        <v>209</v>
      </c>
      <c r="O4045" t="s">
        <v>150</v>
      </c>
      <c r="P4045" t="s">
        <v>176</v>
      </c>
      <c r="Q4045">
        <v>222</v>
      </c>
      <c r="R4045" t="s">
        <v>358</v>
      </c>
      <c r="S4045" t="e" vm="46">
        <f>_FV(-3,"40")</f>
        <v>#VALUE!</v>
      </c>
      <c r="T4045" t="s">
        <v>26</v>
      </c>
    </row>
    <row r="4046" spans="1:20" x14ac:dyDescent="0.3">
      <c r="A4046" t="s">
        <v>20</v>
      </c>
      <c r="B4046" s="1">
        <v>43678</v>
      </c>
      <c r="C4046">
        <v>17</v>
      </c>
      <c r="D4046" t="s">
        <v>33</v>
      </c>
      <c r="E4046" t="s">
        <v>33</v>
      </c>
      <c r="F4046" t="s">
        <v>317</v>
      </c>
      <c r="G4046">
        <v>58</v>
      </c>
      <c r="H4046">
        <v>64</v>
      </c>
      <c r="I4046">
        <v>57</v>
      </c>
      <c r="J4046" t="s">
        <v>100</v>
      </c>
      <c r="K4046" t="s">
        <v>80</v>
      </c>
      <c r="L4046" t="s">
        <v>216</v>
      </c>
      <c r="M4046" t="s">
        <v>180</v>
      </c>
      <c r="N4046" t="s">
        <v>142</v>
      </c>
      <c r="O4046" t="s">
        <v>45</v>
      </c>
      <c r="P4046" t="s">
        <v>134</v>
      </c>
      <c r="Q4046">
        <v>232</v>
      </c>
      <c r="R4046" t="s">
        <v>168</v>
      </c>
      <c r="S4046" t="s">
        <v>2319</v>
      </c>
      <c r="T4046" t="s">
        <v>26</v>
      </c>
    </row>
    <row r="4047" spans="1:20" x14ac:dyDescent="0.3">
      <c r="A4047" t="s">
        <v>20</v>
      </c>
      <c r="B4047" s="1">
        <v>43678</v>
      </c>
      <c r="C4047">
        <v>16</v>
      </c>
      <c r="D4047" t="s">
        <v>214</v>
      </c>
      <c r="E4047" t="s">
        <v>370</v>
      </c>
      <c r="F4047" t="s">
        <v>264</v>
      </c>
      <c r="G4047">
        <v>63</v>
      </c>
      <c r="H4047">
        <v>66</v>
      </c>
      <c r="I4047">
        <v>59</v>
      </c>
      <c r="J4047" t="s">
        <v>81</v>
      </c>
      <c r="K4047" t="s">
        <v>80</v>
      </c>
      <c r="L4047" t="s">
        <v>35</v>
      </c>
      <c r="M4047" t="s">
        <v>142</v>
      </c>
      <c r="N4047" t="s">
        <v>23</v>
      </c>
      <c r="O4047" t="s">
        <v>142</v>
      </c>
      <c r="P4047" t="s">
        <v>86</v>
      </c>
      <c r="Q4047">
        <v>219</v>
      </c>
      <c r="R4047" t="s">
        <v>230</v>
      </c>
      <c r="S4047" t="s">
        <v>2320</v>
      </c>
      <c r="T4047" t="s">
        <v>26</v>
      </c>
    </row>
    <row r="4048" spans="1:20" x14ac:dyDescent="0.3">
      <c r="A4048" t="s">
        <v>20</v>
      </c>
      <c r="B4048" s="1">
        <v>43678</v>
      </c>
      <c r="C4048">
        <v>21</v>
      </c>
      <c r="D4048" t="s">
        <v>219</v>
      </c>
      <c r="E4048" t="s">
        <v>205</v>
      </c>
      <c r="F4048" t="s">
        <v>219</v>
      </c>
      <c r="G4048">
        <v>65</v>
      </c>
      <c r="H4048">
        <v>65</v>
      </c>
      <c r="I4048">
        <v>60</v>
      </c>
      <c r="J4048" t="s">
        <v>377</v>
      </c>
      <c r="K4048" t="s">
        <v>377</v>
      </c>
      <c r="L4048" t="s">
        <v>588</v>
      </c>
      <c r="M4048" t="s">
        <v>190</v>
      </c>
      <c r="N4048" t="s">
        <v>190</v>
      </c>
      <c r="O4048" t="s">
        <v>52</v>
      </c>
      <c r="P4048" t="s">
        <v>86</v>
      </c>
      <c r="Q4048">
        <v>203</v>
      </c>
      <c r="R4048" t="s">
        <v>198</v>
      </c>
      <c r="S4048" t="s">
        <v>2321</v>
      </c>
      <c r="T4048" t="s">
        <v>26</v>
      </c>
    </row>
    <row r="4049" spans="1:20" x14ac:dyDescent="0.3">
      <c r="A4049" t="s">
        <v>20</v>
      </c>
      <c r="B4049" s="1">
        <v>43678</v>
      </c>
      <c r="C4049">
        <v>20</v>
      </c>
      <c r="D4049" t="s">
        <v>250</v>
      </c>
      <c r="E4049" t="s">
        <v>317</v>
      </c>
      <c r="F4049" t="s">
        <v>250</v>
      </c>
      <c r="G4049">
        <v>60</v>
      </c>
      <c r="H4049">
        <v>60</v>
      </c>
      <c r="I4049">
        <v>52</v>
      </c>
      <c r="J4049" t="s">
        <v>588</v>
      </c>
      <c r="K4049" t="s">
        <v>389</v>
      </c>
      <c r="L4049" t="s">
        <v>563</v>
      </c>
      <c r="M4049" t="s">
        <v>298</v>
      </c>
      <c r="N4049" t="s">
        <v>181</v>
      </c>
      <c r="O4049" t="s">
        <v>298</v>
      </c>
      <c r="P4049" t="s">
        <v>92</v>
      </c>
      <c r="Q4049">
        <v>207</v>
      </c>
      <c r="R4049" t="s">
        <v>259</v>
      </c>
      <c r="S4049" t="s">
        <v>2322</v>
      </c>
      <c r="T4049" t="s">
        <v>26</v>
      </c>
    </row>
    <row r="4050" spans="1:20" x14ac:dyDescent="0.3">
      <c r="A4050" t="s">
        <v>20</v>
      </c>
      <c r="B4050" s="1">
        <v>43678</v>
      </c>
      <c r="C4050">
        <v>18</v>
      </c>
      <c r="D4050" t="s">
        <v>342</v>
      </c>
      <c r="E4050" t="s">
        <v>33</v>
      </c>
      <c r="F4050" t="s">
        <v>208</v>
      </c>
      <c r="G4050">
        <v>68</v>
      </c>
      <c r="H4050">
        <v>69</v>
      </c>
      <c r="I4050">
        <v>57</v>
      </c>
      <c r="J4050" t="s">
        <v>73</v>
      </c>
      <c r="K4050" t="s">
        <v>109</v>
      </c>
      <c r="L4050" t="s">
        <v>216</v>
      </c>
      <c r="M4050" t="s">
        <v>130</v>
      </c>
      <c r="N4050" t="s">
        <v>180</v>
      </c>
      <c r="O4050" t="s">
        <v>190</v>
      </c>
      <c r="P4050" t="s">
        <v>24</v>
      </c>
      <c r="Q4050">
        <v>197</v>
      </c>
      <c r="R4050" t="s">
        <v>102</v>
      </c>
      <c r="S4050" t="s">
        <v>2323</v>
      </c>
      <c r="T4050" t="s">
        <v>26</v>
      </c>
    </row>
    <row r="4051" spans="1:20" x14ac:dyDescent="0.3">
      <c r="A4051" t="s">
        <v>20</v>
      </c>
      <c r="B4051" s="1">
        <v>43678</v>
      </c>
      <c r="C4051">
        <v>19</v>
      </c>
      <c r="D4051" t="s">
        <v>21</v>
      </c>
      <c r="E4051" t="s">
        <v>214</v>
      </c>
      <c r="F4051" t="s">
        <v>243</v>
      </c>
      <c r="G4051">
        <v>58</v>
      </c>
      <c r="H4051">
        <v>69</v>
      </c>
      <c r="I4051">
        <v>57</v>
      </c>
      <c r="J4051" t="s">
        <v>393</v>
      </c>
      <c r="K4051" t="s">
        <v>109</v>
      </c>
      <c r="L4051" t="s">
        <v>588</v>
      </c>
      <c r="M4051" t="s">
        <v>59</v>
      </c>
      <c r="N4051" t="s">
        <v>130</v>
      </c>
      <c r="O4051" t="s">
        <v>59</v>
      </c>
      <c r="P4051" t="s">
        <v>182</v>
      </c>
      <c r="Q4051">
        <v>213</v>
      </c>
      <c r="R4051" t="s">
        <v>241</v>
      </c>
      <c r="S4051" t="s">
        <v>534</v>
      </c>
      <c r="T4051" t="s">
        <v>26</v>
      </c>
    </row>
    <row r="4052" spans="1:20" x14ac:dyDescent="0.3">
      <c r="A4052" t="s">
        <v>20</v>
      </c>
      <c r="B4052" s="1">
        <v>43679</v>
      </c>
      <c r="C4052">
        <v>3</v>
      </c>
      <c r="D4052" t="s">
        <v>157</v>
      </c>
      <c r="E4052" t="s">
        <v>187</v>
      </c>
      <c r="F4052" t="s">
        <v>156</v>
      </c>
      <c r="G4052">
        <v>86</v>
      </c>
      <c r="H4052">
        <v>86</v>
      </c>
      <c r="I4052">
        <v>83</v>
      </c>
      <c r="J4052" t="s">
        <v>65</v>
      </c>
      <c r="K4052" t="s">
        <v>65</v>
      </c>
      <c r="L4052" t="s">
        <v>64</v>
      </c>
      <c r="M4052" t="s">
        <v>23</v>
      </c>
      <c r="N4052" t="s">
        <v>311</v>
      </c>
      <c r="O4052" t="s">
        <v>23</v>
      </c>
      <c r="P4052" t="s">
        <v>111</v>
      </c>
      <c r="Q4052">
        <v>185</v>
      </c>
      <c r="R4052" t="s">
        <v>68</v>
      </c>
      <c r="S4052" t="e" vm="80">
        <f>_FV(-3,"59")</f>
        <v>#VALUE!</v>
      </c>
      <c r="T4052" t="s">
        <v>26</v>
      </c>
    </row>
    <row r="4053" spans="1:20" x14ac:dyDescent="0.3">
      <c r="A4053" t="s">
        <v>20</v>
      </c>
      <c r="B4053" s="1">
        <v>43679</v>
      </c>
      <c r="C4053">
        <v>6</v>
      </c>
      <c r="D4053" t="s">
        <v>310</v>
      </c>
      <c r="E4053" t="s">
        <v>239</v>
      </c>
      <c r="F4053" t="s">
        <v>114</v>
      </c>
      <c r="G4053">
        <v>83</v>
      </c>
      <c r="H4053">
        <v>88</v>
      </c>
      <c r="I4053">
        <v>81</v>
      </c>
      <c r="J4053" t="s">
        <v>109</v>
      </c>
      <c r="K4053" t="s">
        <v>80</v>
      </c>
      <c r="L4053" t="s">
        <v>81</v>
      </c>
      <c r="M4053" t="s">
        <v>82</v>
      </c>
      <c r="N4053" t="s">
        <v>29</v>
      </c>
      <c r="O4053" t="s">
        <v>82</v>
      </c>
      <c r="P4053" t="s">
        <v>97</v>
      </c>
      <c r="Q4053">
        <v>200</v>
      </c>
      <c r="R4053" t="s">
        <v>145</v>
      </c>
      <c r="S4053" t="e" vm="80">
        <f>_FV(-3,"59")</f>
        <v>#VALUE!</v>
      </c>
      <c r="T4053" t="s">
        <v>26</v>
      </c>
    </row>
    <row r="4054" spans="1:20" x14ac:dyDescent="0.3">
      <c r="A4054" t="s">
        <v>20</v>
      </c>
      <c r="B4054" s="1">
        <v>43679</v>
      </c>
      <c r="C4054">
        <v>1</v>
      </c>
      <c r="D4054" t="s">
        <v>265</v>
      </c>
      <c r="E4054" t="s">
        <v>256</v>
      </c>
      <c r="F4054" t="s">
        <v>265</v>
      </c>
      <c r="G4054">
        <v>80</v>
      </c>
      <c r="H4054">
        <v>80</v>
      </c>
      <c r="I4054">
        <v>73</v>
      </c>
      <c r="J4054" t="s">
        <v>28</v>
      </c>
      <c r="K4054" t="s">
        <v>64</v>
      </c>
      <c r="L4054" t="s">
        <v>100</v>
      </c>
      <c r="M4054" t="s">
        <v>193</v>
      </c>
      <c r="N4054" t="s">
        <v>193</v>
      </c>
      <c r="O4054" t="s">
        <v>90</v>
      </c>
      <c r="P4054" t="s">
        <v>77</v>
      </c>
      <c r="Q4054">
        <v>172</v>
      </c>
      <c r="R4054" t="s">
        <v>419</v>
      </c>
      <c r="S4054" t="e" vm="45">
        <f>_FV(-3,"60")</f>
        <v>#VALUE!</v>
      </c>
      <c r="T4054" t="s">
        <v>26</v>
      </c>
    </row>
    <row r="4055" spans="1:20" x14ac:dyDescent="0.3">
      <c r="A4055" t="s">
        <v>20</v>
      </c>
      <c r="B4055" s="1">
        <v>43679</v>
      </c>
      <c r="C4055">
        <v>23</v>
      </c>
      <c r="D4055" t="s">
        <v>310</v>
      </c>
      <c r="E4055" t="s">
        <v>310</v>
      </c>
      <c r="F4055" t="s">
        <v>107</v>
      </c>
      <c r="G4055">
        <v>83</v>
      </c>
      <c r="H4055">
        <v>92</v>
      </c>
      <c r="I4055">
        <v>82</v>
      </c>
      <c r="J4055" t="s">
        <v>73</v>
      </c>
      <c r="K4055" t="s">
        <v>136</v>
      </c>
      <c r="L4055" t="s">
        <v>119</v>
      </c>
      <c r="M4055" t="s">
        <v>90</v>
      </c>
      <c r="N4055" t="s">
        <v>90</v>
      </c>
      <c r="O4055" t="s">
        <v>180</v>
      </c>
      <c r="P4055" t="s">
        <v>83</v>
      </c>
      <c r="Q4055">
        <v>189</v>
      </c>
      <c r="R4055" t="s">
        <v>271</v>
      </c>
      <c r="S4055" t="e" vm="80">
        <f>_FV(-3,"59")</f>
        <v>#VALUE!</v>
      </c>
      <c r="T4055" t="s">
        <v>26</v>
      </c>
    </row>
    <row r="4056" spans="1:20" x14ac:dyDescent="0.3">
      <c r="A4056" t="s">
        <v>20</v>
      </c>
      <c r="B4056" s="1">
        <v>43679</v>
      </c>
      <c r="C4056">
        <v>14</v>
      </c>
      <c r="D4056" t="s">
        <v>342</v>
      </c>
      <c r="E4056" t="s">
        <v>342</v>
      </c>
      <c r="F4056" t="s">
        <v>204</v>
      </c>
      <c r="G4056">
        <v>68</v>
      </c>
      <c r="H4056">
        <v>75</v>
      </c>
      <c r="I4056">
        <v>67</v>
      </c>
      <c r="J4056" t="s">
        <v>73</v>
      </c>
      <c r="K4056" t="s">
        <v>79</v>
      </c>
      <c r="L4056" t="s">
        <v>100</v>
      </c>
      <c r="M4056" t="s">
        <v>276</v>
      </c>
      <c r="N4056" t="s">
        <v>273</v>
      </c>
      <c r="O4056" t="s">
        <v>276</v>
      </c>
      <c r="P4056" t="s">
        <v>176</v>
      </c>
      <c r="Q4056">
        <v>257</v>
      </c>
      <c r="R4056" t="s">
        <v>207</v>
      </c>
      <c r="S4056" t="s">
        <v>608</v>
      </c>
      <c r="T4056" t="s">
        <v>26</v>
      </c>
    </row>
    <row r="4057" spans="1:20" x14ac:dyDescent="0.3">
      <c r="A4057" t="s">
        <v>20</v>
      </c>
      <c r="B4057" s="1">
        <v>43679</v>
      </c>
      <c r="C4057">
        <v>13</v>
      </c>
      <c r="D4057" t="s">
        <v>204</v>
      </c>
      <c r="E4057" t="s">
        <v>261</v>
      </c>
      <c r="F4057" t="s">
        <v>196</v>
      </c>
      <c r="G4057">
        <v>74</v>
      </c>
      <c r="H4057">
        <v>78</v>
      </c>
      <c r="I4057">
        <v>74</v>
      </c>
      <c r="J4057" t="s">
        <v>73</v>
      </c>
      <c r="K4057" t="s">
        <v>58</v>
      </c>
      <c r="L4057" t="s">
        <v>81</v>
      </c>
      <c r="M4057" t="s">
        <v>329</v>
      </c>
      <c r="N4057" t="s">
        <v>329</v>
      </c>
      <c r="O4057" t="s">
        <v>306</v>
      </c>
      <c r="P4057" t="s">
        <v>97</v>
      </c>
      <c r="Q4057">
        <v>282</v>
      </c>
      <c r="R4057" t="s">
        <v>145</v>
      </c>
      <c r="S4057" t="s">
        <v>1164</v>
      </c>
      <c r="T4057" t="s">
        <v>26</v>
      </c>
    </row>
    <row r="4058" spans="1:20" x14ac:dyDescent="0.3">
      <c r="A4058" t="s">
        <v>20</v>
      </c>
      <c r="B4058" s="1">
        <v>43679</v>
      </c>
      <c r="C4058">
        <v>4</v>
      </c>
      <c r="D4058" t="s">
        <v>114</v>
      </c>
      <c r="E4058" t="s">
        <v>356</v>
      </c>
      <c r="F4058" t="s">
        <v>114</v>
      </c>
      <c r="G4058">
        <v>88</v>
      </c>
      <c r="H4058">
        <v>88</v>
      </c>
      <c r="I4058">
        <v>86</v>
      </c>
      <c r="J4058" t="s">
        <v>65</v>
      </c>
      <c r="K4058" t="s">
        <v>73</v>
      </c>
      <c r="L4058" t="s">
        <v>119</v>
      </c>
      <c r="M4058" t="s">
        <v>91</v>
      </c>
      <c r="N4058" t="s">
        <v>23</v>
      </c>
      <c r="O4058" t="s">
        <v>91</v>
      </c>
      <c r="P4058" t="s">
        <v>70</v>
      </c>
      <c r="Q4058">
        <v>163</v>
      </c>
      <c r="R4058" t="s">
        <v>128</v>
      </c>
      <c r="S4058" t="e" vm="80">
        <f>_FV(-3,"59")</f>
        <v>#VALUE!</v>
      </c>
      <c r="T4058" t="s">
        <v>26</v>
      </c>
    </row>
    <row r="4059" spans="1:20" x14ac:dyDescent="0.3">
      <c r="A4059" t="s">
        <v>20</v>
      </c>
      <c r="B4059" s="1">
        <v>43679</v>
      </c>
      <c r="C4059">
        <v>7</v>
      </c>
      <c r="D4059" t="s">
        <v>72</v>
      </c>
      <c r="E4059" t="s">
        <v>279</v>
      </c>
      <c r="F4059" t="s">
        <v>72</v>
      </c>
      <c r="G4059">
        <v>89</v>
      </c>
      <c r="H4059">
        <v>89</v>
      </c>
      <c r="I4059">
        <v>79</v>
      </c>
      <c r="J4059" t="s">
        <v>65</v>
      </c>
      <c r="K4059" t="s">
        <v>73</v>
      </c>
      <c r="L4059" t="s">
        <v>100</v>
      </c>
      <c r="M4059" t="s">
        <v>82</v>
      </c>
      <c r="N4059" t="s">
        <v>82</v>
      </c>
      <c r="O4059" t="s">
        <v>137</v>
      </c>
      <c r="P4059" t="s">
        <v>105</v>
      </c>
      <c r="Q4059">
        <v>140</v>
      </c>
      <c r="R4059" t="s">
        <v>287</v>
      </c>
      <c r="S4059" t="e" vm="52">
        <f>_FV(-3,"56")</f>
        <v>#VALUE!</v>
      </c>
      <c r="T4059" t="s">
        <v>26</v>
      </c>
    </row>
    <row r="4060" spans="1:20" x14ac:dyDescent="0.3">
      <c r="A4060" t="s">
        <v>20</v>
      </c>
      <c r="B4060" s="1">
        <v>43679</v>
      </c>
      <c r="C4060">
        <v>0</v>
      </c>
      <c r="D4060" t="s">
        <v>256</v>
      </c>
      <c r="E4060" t="s">
        <v>256</v>
      </c>
      <c r="F4060" t="s">
        <v>206</v>
      </c>
      <c r="G4060">
        <v>74</v>
      </c>
      <c r="H4060">
        <v>75</v>
      </c>
      <c r="I4060">
        <v>68</v>
      </c>
      <c r="J4060" t="s">
        <v>81</v>
      </c>
      <c r="K4060" t="s">
        <v>119</v>
      </c>
      <c r="L4060" t="s">
        <v>377</v>
      </c>
      <c r="M4060" t="s">
        <v>90</v>
      </c>
      <c r="N4060" t="s">
        <v>90</v>
      </c>
      <c r="O4060" t="s">
        <v>150</v>
      </c>
      <c r="P4060" t="s">
        <v>24</v>
      </c>
      <c r="Q4060">
        <v>205</v>
      </c>
      <c r="R4060" t="s">
        <v>217</v>
      </c>
      <c r="S4060" t="e" vm="45">
        <f>_FV(-3,"60")</f>
        <v>#VALUE!</v>
      </c>
      <c r="T4060" t="s">
        <v>26</v>
      </c>
    </row>
    <row r="4061" spans="1:20" x14ac:dyDescent="0.3">
      <c r="A4061" t="s">
        <v>20</v>
      </c>
      <c r="B4061" s="1">
        <v>43679</v>
      </c>
      <c r="C4061">
        <v>11</v>
      </c>
      <c r="D4061" t="s">
        <v>187</v>
      </c>
      <c r="E4061" t="s">
        <v>187</v>
      </c>
      <c r="F4061" t="s">
        <v>88</v>
      </c>
      <c r="G4061">
        <v>90</v>
      </c>
      <c r="H4061">
        <v>93</v>
      </c>
      <c r="I4061">
        <v>90</v>
      </c>
      <c r="J4061" t="s">
        <v>118</v>
      </c>
      <c r="K4061" t="s">
        <v>118</v>
      </c>
      <c r="L4061" t="s">
        <v>65</v>
      </c>
      <c r="M4061" t="s">
        <v>23</v>
      </c>
      <c r="N4061" t="s">
        <v>23</v>
      </c>
      <c r="O4061" t="s">
        <v>141</v>
      </c>
      <c r="P4061" t="s">
        <v>133</v>
      </c>
      <c r="Q4061">
        <v>46</v>
      </c>
      <c r="R4061" t="s">
        <v>134</v>
      </c>
      <c r="S4061" t="s">
        <v>2324</v>
      </c>
      <c r="T4061" t="s">
        <v>26</v>
      </c>
    </row>
    <row r="4062" spans="1:20" x14ac:dyDescent="0.3">
      <c r="A4062" t="s">
        <v>20</v>
      </c>
      <c r="B4062" s="1">
        <v>43679</v>
      </c>
      <c r="C4062">
        <v>22</v>
      </c>
      <c r="D4062" t="s">
        <v>107</v>
      </c>
      <c r="E4062" t="s">
        <v>107</v>
      </c>
      <c r="F4062" t="s">
        <v>95</v>
      </c>
      <c r="G4062">
        <v>91</v>
      </c>
      <c r="H4062">
        <v>92</v>
      </c>
      <c r="I4062">
        <v>87</v>
      </c>
      <c r="J4062" t="s">
        <v>63</v>
      </c>
      <c r="K4062" t="s">
        <v>63</v>
      </c>
      <c r="L4062" t="s">
        <v>361</v>
      </c>
      <c r="M4062" t="s">
        <v>180</v>
      </c>
      <c r="N4062" t="s">
        <v>180</v>
      </c>
      <c r="O4062" t="s">
        <v>66</v>
      </c>
      <c r="P4062" t="s">
        <v>111</v>
      </c>
      <c r="Q4062">
        <v>172</v>
      </c>
      <c r="R4062" t="s">
        <v>86</v>
      </c>
      <c r="S4062" t="s">
        <v>2325</v>
      </c>
      <c r="T4062" t="s">
        <v>26</v>
      </c>
    </row>
    <row r="4063" spans="1:20" x14ac:dyDescent="0.3">
      <c r="A4063" t="s">
        <v>20</v>
      </c>
      <c r="B4063" s="1">
        <v>43679</v>
      </c>
      <c r="C4063">
        <v>2</v>
      </c>
      <c r="D4063" t="s">
        <v>187</v>
      </c>
      <c r="E4063" t="s">
        <v>265</v>
      </c>
      <c r="F4063" t="s">
        <v>187</v>
      </c>
      <c r="G4063">
        <v>83</v>
      </c>
      <c r="H4063">
        <v>83</v>
      </c>
      <c r="I4063">
        <v>80</v>
      </c>
      <c r="J4063" t="s">
        <v>64</v>
      </c>
      <c r="K4063" t="s">
        <v>64</v>
      </c>
      <c r="L4063" t="s">
        <v>81</v>
      </c>
      <c r="M4063" t="s">
        <v>245</v>
      </c>
      <c r="N4063" t="s">
        <v>245</v>
      </c>
      <c r="O4063" t="s">
        <v>193</v>
      </c>
      <c r="P4063" t="s">
        <v>105</v>
      </c>
      <c r="Q4063">
        <v>160</v>
      </c>
      <c r="R4063" t="s">
        <v>40</v>
      </c>
      <c r="S4063" t="e" vm="17">
        <f>_FV(-3,"55")</f>
        <v>#VALUE!</v>
      </c>
      <c r="T4063" t="s">
        <v>26</v>
      </c>
    </row>
    <row r="4064" spans="1:20" x14ac:dyDescent="0.3">
      <c r="A4064" t="s">
        <v>20</v>
      </c>
      <c r="B4064" s="1">
        <v>43679</v>
      </c>
      <c r="C4064">
        <v>10</v>
      </c>
      <c r="D4064" t="s">
        <v>88</v>
      </c>
      <c r="E4064" t="s">
        <v>88</v>
      </c>
      <c r="F4064" t="s">
        <v>95</v>
      </c>
      <c r="G4064">
        <v>93</v>
      </c>
      <c r="H4064">
        <v>93</v>
      </c>
      <c r="I4064">
        <v>93</v>
      </c>
      <c r="J4064" t="s">
        <v>65</v>
      </c>
      <c r="K4064" t="s">
        <v>65</v>
      </c>
      <c r="L4064" t="s">
        <v>64</v>
      </c>
      <c r="M4064" t="s">
        <v>328</v>
      </c>
      <c r="N4064" t="s">
        <v>328</v>
      </c>
      <c r="O4064" t="s">
        <v>29</v>
      </c>
      <c r="P4064" t="s">
        <v>105</v>
      </c>
      <c r="Q4064">
        <v>109</v>
      </c>
      <c r="R4064" t="s">
        <v>92</v>
      </c>
      <c r="S4064" t="s">
        <v>2326</v>
      </c>
      <c r="T4064" t="s">
        <v>26</v>
      </c>
    </row>
    <row r="4065" spans="1:20" x14ac:dyDescent="0.3">
      <c r="A4065" t="s">
        <v>20</v>
      </c>
      <c r="B4065" s="1">
        <v>43679</v>
      </c>
      <c r="C4065">
        <v>15</v>
      </c>
      <c r="D4065" t="s">
        <v>392</v>
      </c>
      <c r="E4065" t="s">
        <v>251</v>
      </c>
      <c r="F4065" t="s">
        <v>215</v>
      </c>
      <c r="G4065">
        <v>63</v>
      </c>
      <c r="H4065">
        <v>71</v>
      </c>
      <c r="I4065">
        <v>63</v>
      </c>
      <c r="J4065" t="s">
        <v>99</v>
      </c>
      <c r="K4065" t="s">
        <v>95</v>
      </c>
      <c r="L4065" t="s">
        <v>49</v>
      </c>
      <c r="M4065" t="s">
        <v>245</v>
      </c>
      <c r="N4065" t="s">
        <v>276</v>
      </c>
      <c r="O4065" t="s">
        <v>23</v>
      </c>
      <c r="P4065" t="s">
        <v>127</v>
      </c>
      <c r="Q4065">
        <v>243</v>
      </c>
      <c r="R4065" t="s">
        <v>145</v>
      </c>
      <c r="S4065" t="s">
        <v>2327</v>
      </c>
      <c r="T4065" t="s">
        <v>26</v>
      </c>
    </row>
    <row r="4066" spans="1:20" x14ac:dyDescent="0.3">
      <c r="A4066" t="s">
        <v>20</v>
      </c>
      <c r="B4066" s="1">
        <v>43679</v>
      </c>
      <c r="C4066">
        <v>5</v>
      </c>
      <c r="D4066" t="s">
        <v>272</v>
      </c>
      <c r="E4066" t="s">
        <v>272</v>
      </c>
      <c r="F4066" t="s">
        <v>114</v>
      </c>
      <c r="G4066">
        <v>88</v>
      </c>
      <c r="H4066">
        <v>88</v>
      </c>
      <c r="I4066">
        <v>88</v>
      </c>
      <c r="J4066" t="s">
        <v>109</v>
      </c>
      <c r="K4066" t="s">
        <v>109</v>
      </c>
      <c r="L4066" t="s">
        <v>65</v>
      </c>
      <c r="M4066" t="s">
        <v>142</v>
      </c>
      <c r="N4066" t="s">
        <v>91</v>
      </c>
      <c r="O4066" t="s">
        <v>142</v>
      </c>
      <c r="P4066" t="s">
        <v>70</v>
      </c>
      <c r="Q4066">
        <v>172</v>
      </c>
      <c r="R4066" t="s">
        <v>127</v>
      </c>
      <c r="S4066" t="e" vm="23">
        <f>_FV(-3,"54")</f>
        <v>#VALUE!</v>
      </c>
      <c r="T4066" t="s">
        <v>26</v>
      </c>
    </row>
    <row r="4067" spans="1:20" x14ac:dyDescent="0.3">
      <c r="A4067" t="s">
        <v>20</v>
      </c>
      <c r="B4067" s="1">
        <v>43679</v>
      </c>
      <c r="C4067">
        <v>9</v>
      </c>
      <c r="D4067" t="s">
        <v>88</v>
      </c>
      <c r="E4067" t="s">
        <v>71</v>
      </c>
      <c r="F4067" t="s">
        <v>88</v>
      </c>
      <c r="G4067">
        <v>93</v>
      </c>
      <c r="H4067">
        <v>93</v>
      </c>
      <c r="I4067">
        <v>92</v>
      </c>
      <c r="J4067" t="s">
        <v>119</v>
      </c>
      <c r="K4067" t="s">
        <v>80</v>
      </c>
      <c r="L4067" t="s">
        <v>64</v>
      </c>
      <c r="M4067" t="s">
        <v>90</v>
      </c>
      <c r="N4067" t="s">
        <v>90</v>
      </c>
      <c r="O4067" t="s">
        <v>123</v>
      </c>
      <c r="P4067" t="s">
        <v>138</v>
      </c>
      <c r="Q4067">
        <v>101</v>
      </c>
      <c r="R4067" t="s">
        <v>92</v>
      </c>
      <c r="S4067" t="e" vm="25">
        <f>_FV(-3,"37")</f>
        <v>#VALUE!</v>
      </c>
      <c r="T4067" t="s">
        <v>26</v>
      </c>
    </row>
    <row r="4068" spans="1:20" x14ac:dyDescent="0.3">
      <c r="A4068" t="s">
        <v>20</v>
      </c>
      <c r="B4068" s="1">
        <v>43679</v>
      </c>
      <c r="C4068">
        <v>8</v>
      </c>
      <c r="D4068" t="s">
        <v>118</v>
      </c>
      <c r="E4068" t="s">
        <v>72</v>
      </c>
      <c r="F4068" t="s">
        <v>118</v>
      </c>
      <c r="G4068">
        <v>92</v>
      </c>
      <c r="H4068">
        <v>92</v>
      </c>
      <c r="I4068">
        <v>89</v>
      </c>
      <c r="J4068" t="s">
        <v>64</v>
      </c>
      <c r="K4068" t="s">
        <v>65</v>
      </c>
      <c r="L4068" t="s">
        <v>64</v>
      </c>
      <c r="M4068" t="s">
        <v>123</v>
      </c>
      <c r="N4068" t="s">
        <v>123</v>
      </c>
      <c r="O4068" t="s">
        <v>82</v>
      </c>
      <c r="P4068" t="s">
        <v>133</v>
      </c>
      <c r="Q4068">
        <v>76</v>
      </c>
      <c r="R4068" t="s">
        <v>127</v>
      </c>
      <c r="S4068" t="e" vm="74">
        <f>_FV(-3,"27")</f>
        <v>#VALUE!</v>
      </c>
      <c r="T4068" t="s">
        <v>26</v>
      </c>
    </row>
    <row r="4069" spans="1:20" x14ac:dyDescent="0.3">
      <c r="A4069" t="s">
        <v>20</v>
      </c>
      <c r="B4069" s="1">
        <v>43679</v>
      </c>
      <c r="C4069">
        <v>16</v>
      </c>
      <c r="D4069" t="s">
        <v>370</v>
      </c>
      <c r="E4069" t="s">
        <v>43</v>
      </c>
      <c r="F4069" t="s">
        <v>21</v>
      </c>
      <c r="G4069">
        <v>60</v>
      </c>
      <c r="H4069">
        <v>67</v>
      </c>
      <c r="I4069">
        <v>60</v>
      </c>
      <c r="J4069" t="s">
        <v>100</v>
      </c>
      <c r="K4069" t="s">
        <v>63</v>
      </c>
      <c r="L4069" t="s">
        <v>36</v>
      </c>
      <c r="M4069" t="s">
        <v>141</v>
      </c>
      <c r="N4069" t="s">
        <v>245</v>
      </c>
      <c r="O4069" t="s">
        <v>141</v>
      </c>
      <c r="P4069" t="s">
        <v>60</v>
      </c>
      <c r="Q4069">
        <v>170</v>
      </c>
      <c r="R4069" t="s">
        <v>403</v>
      </c>
      <c r="S4069" t="s">
        <v>2328</v>
      </c>
      <c r="T4069" t="s">
        <v>26</v>
      </c>
    </row>
    <row r="4070" spans="1:20" x14ac:dyDescent="0.3">
      <c r="A4070" t="s">
        <v>20</v>
      </c>
      <c r="B4070" s="1">
        <v>43679</v>
      </c>
      <c r="C4070">
        <v>12</v>
      </c>
      <c r="D4070" t="s">
        <v>186</v>
      </c>
      <c r="E4070" t="s">
        <v>385</v>
      </c>
      <c r="F4070" t="s">
        <v>187</v>
      </c>
      <c r="G4070">
        <v>77</v>
      </c>
      <c r="H4070">
        <v>90</v>
      </c>
      <c r="I4070">
        <v>76</v>
      </c>
      <c r="J4070" t="s">
        <v>63</v>
      </c>
      <c r="K4070" t="s">
        <v>121</v>
      </c>
      <c r="L4070" t="s">
        <v>109</v>
      </c>
      <c r="M4070" t="s">
        <v>306</v>
      </c>
      <c r="N4070" t="s">
        <v>306</v>
      </c>
      <c r="O4070" t="s">
        <v>315</v>
      </c>
      <c r="P4070" t="s">
        <v>183</v>
      </c>
      <c r="Q4070">
        <v>264</v>
      </c>
      <c r="R4070" t="s">
        <v>145</v>
      </c>
      <c r="S4070" t="s">
        <v>2329</v>
      </c>
      <c r="T4070" t="s">
        <v>26</v>
      </c>
    </row>
    <row r="4071" spans="1:20" x14ac:dyDescent="0.3">
      <c r="A4071" t="s">
        <v>20</v>
      </c>
      <c r="B4071" s="1">
        <v>43679</v>
      </c>
      <c r="C4071">
        <v>20</v>
      </c>
      <c r="D4071" t="s">
        <v>2041</v>
      </c>
      <c r="E4071" t="s">
        <v>1580</v>
      </c>
      <c r="F4071" t="s">
        <v>370</v>
      </c>
      <c r="G4071">
        <v>53</v>
      </c>
      <c r="H4071">
        <v>56</v>
      </c>
      <c r="I4071">
        <v>50</v>
      </c>
      <c r="J4071" t="s">
        <v>224</v>
      </c>
      <c r="K4071" t="s">
        <v>361</v>
      </c>
      <c r="L4071" t="s">
        <v>397</v>
      </c>
      <c r="M4071" t="s">
        <v>59</v>
      </c>
      <c r="N4071" t="s">
        <v>59</v>
      </c>
      <c r="O4071" t="s">
        <v>51</v>
      </c>
      <c r="P4071" t="s">
        <v>173</v>
      </c>
      <c r="Q4071">
        <v>218</v>
      </c>
      <c r="R4071" t="s">
        <v>84</v>
      </c>
      <c r="S4071" t="s">
        <v>1423</v>
      </c>
      <c r="T4071" t="s">
        <v>26</v>
      </c>
    </row>
    <row r="4072" spans="1:20" x14ac:dyDescent="0.3">
      <c r="A4072" t="s">
        <v>20</v>
      </c>
      <c r="B4072" s="1">
        <v>43679</v>
      </c>
      <c r="C4072">
        <v>17</v>
      </c>
      <c r="D4072" t="s">
        <v>32</v>
      </c>
      <c r="E4072" t="s">
        <v>2038</v>
      </c>
      <c r="F4072" t="s">
        <v>291</v>
      </c>
      <c r="G4072">
        <v>57</v>
      </c>
      <c r="H4072">
        <v>63</v>
      </c>
      <c r="I4072">
        <v>54</v>
      </c>
      <c r="J4072" t="s">
        <v>44</v>
      </c>
      <c r="K4072" t="s">
        <v>73</v>
      </c>
      <c r="L4072" t="s">
        <v>37</v>
      </c>
      <c r="M4072" t="s">
        <v>82</v>
      </c>
      <c r="N4072" t="s">
        <v>141</v>
      </c>
      <c r="O4072" t="s">
        <v>82</v>
      </c>
      <c r="P4072" t="s">
        <v>183</v>
      </c>
      <c r="Q4072">
        <v>237</v>
      </c>
      <c r="R4072" t="s">
        <v>207</v>
      </c>
      <c r="S4072" t="s">
        <v>2330</v>
      </c>
      <c r="T4072" t="s">
        <v>26</v>
      </c>
    </row>
    <row r="4073" spans="1:20" x14ac:dyDescent="0.3">
      <c r="A4073" t="s">
        <v>20</v>
      </c>
      <c r="B4073" s="1">
        <v>43679</v>
      </c>
      <c r="C4073">
        <v>19</v>
      </c>
      <c r="D4073" t="s">
        <v>415</v>
      </c>
      <c r="E4073" t="s">
        <v>2331</v>
      </c>
      <c r="F4073" t="s">
        <v>370</v>
      </c>
      <c r="G4073">
        <v>55</v>
      </c>
      <c r="H4073">
        <v>57</v>
      </c>
      <c r="I4073">
        <v>51</v>
      </c>
      <c r="J4073" t="s">
        <v>373</v>
      </c>
      <c r="K4073" t="s">
        <v>36</v>
      </c>
      <c r="L4073" t="s">
        <v>397</v>
      </c>
      <c r="M4073" t="s">
        <v>298</v>
      </c>
      <c r="N4073" t="s">
        <v>66</v>
      </c>
      <c r="O4073" t="s">
        <v>298</v>
      </c>
      <c r="P4073" t="s">
        <v>60</v>
      </c>
      <c r="Q4073">
        <v>260</v>
      </c>
      <c r="R4073" t="s">
        <v>179</v>
      </c>
      <c r="S4073" t="s">
        <v>2332</v>
      </c>
      <c r="T4073" t="s">
        <v>26</v>
      </c>
    </row>
    <row r="4074" spans="1:20" x14ac:dyDescent="0.3">
      <c r="A4074" t="s">
        <v>20</v>
      </c>
      <c r="B4074" s="1">
        <v>43679</v>
      </c>
      <c r="C4074">
        <v>18</v>
      </c>
      <c r="D4074" t="s">
        <v>2041</v>
      </c>
      <c r="E4074" t="s">
        <v>2333</v>
      </c>
      <c r="F4074" t="s">
        <v>32</v>
      </c>
      <c r="G4074">
        <v>55</v>
      </c>
      <c r="H4074">
        <v>58</v>
      </c>
      <c r="I4074">
        <v>53</v>
      </c>
      <c r="J4074" t="s">
        <v>44</v>
      </c>
      <c r="K4074" t="s">
        <v>119</v>
      </c>
      <c r="L4074" t="s">
        <v>292</v>
      </c>
      <c r="M4074" t="s">
        <v>66</v>
      </c>
      <c r="N4074" t="s">
        <v>82</v>
      </c>
      <c r="O4074" t="s">
        <v>66</v>
      </c>
      <c r="P4074" t="s">
        <v>77</v>
      </c>
      <c r="Q4074">
        <v>169</v>
      </c>
      <c r="R4074" t="s">
        <v>403</v>
      </c>
      <c r="S4074" t="s">
        <v>1747</v>
      </c>
      <c r="T4074" t="s">
        <v>26</v>
      </c>
    </row>
    <row r="4075" spans="1:20" x14ac:dyDescent="0.3">
      <c r="A4075" t="s">
        <v>20</v>
      </c>
      <c r="B4075" s="1">
        <v>43679</v>
      </c>
      <c r="C4075">
        <v>21</v>
      </c>
      <c r="D4075" t="s">
        <v>135</v>
      </c>
      <c r="E4075" t="s">
        <v>2048</v>
      </c>
      <c r="F4075" t="s">
        <v>88</v>
      </c>
      <c r="G4075">
        <v>87</v>
      </c>
      <c r="H4075">
        <v>87</v>
      </c>
      <c r="I4075">
        <v>52</v>
      </c>
      <c r="J4075" t="s">
        <v>100</v>
      </c>
      <c r="K4075" t="s">
        <v>100</v>
      </c>
      <c r="L4075" t="s">
        <v>573</v>
      </c>
      <c r="M4075" t="s">
        <v>45</v>
      </c>
      <c r="N4075" t="s">
        <v>150</v>
      </c>
      <c r="O4075" t="s">
        <v>59</v>
      </c>
      <c r="P4075" t="s">
        <v>174</v>
      </c>
      <c r="Q4075">
        <v>3</v>
      </c>
      <c r="R4075" t="s">
        <v>624</v>
      </c>
      <c r="S4075" t="s">
        <v>2334</v>
      </c>
      <c r="T4075" t="s">
        <v>54</v>
      </c>
    </row>
    <row r="4076" spans="1:20" x14ac:dyDescent="0.3">
      <c r="A4076" t="s">
        <v>20</v>
      </c>
      <c r="B4076" s="1">
        <v>43680</v>
      </c>
      <c r="C4076">
        <v>16</v>
      </c>
      <c r="D4076" t="s">
        <v>34</v>
      </c>
      <c r="E4076" t="s">
        <v>370</v>
      </c>
      <c r="F4076" t="s">
        <v>201</v>
      </c>
      <c r="G4076">
        <v>65</v>
      </c>
      <c r="H4076">
        <v>68</v>
      </c>
      <c r="I4076">
        <v>62</v>
      </c>
      <c r="J4076" t="s">
        <v>80</v>
      </c>
      <c r="K4076" t="s">
        <v>136</v>
      </c>
      <c r="L4076" t="s">
        <v>81</v>
      </c>
      <c r="M4076" t="s">
        <v>245</v>
      </c>
      <c r="N4076" t="s">
        <v>308</v>
      </c>
      <c r="O4076" t="s">
        <v>245</v>
      </c>
      <c r="P4076" t="s">
        <v>92</v>
      </c>
      <c r="Q4076">
        <v>202</v>
      </c>
      <c r="R4076" t="s">
        <v>262</v>
      </c>
      <c r="S4076" t="s">
        <v>2335</v>
      </c>
      <c r="T4076" t="s">
        <v>26</v>
      </c>
    </row>
    <row r="4077" spans="1:20" x14ac:dyDescent="0.3">
      <c r="A4077" t="s">
        <v>20</v>
      </c>
      <c r="B4077" s="1">
        <v>43680</v>
      </c>
      <c r="C4077">
        <v>1</v>
      </c>
      <c r="D4077" t="s">
        <v>192</v>
      </c>
      <c r="E4077" t="s">
        <v>206</v>
      </c>
      <c r="F4077" t="s">
        <v>192</v>
      </c>
      <c r="G4077">
        <v>74</v>
      </c>
      <c r="H4077">
        <v>80</v>
      </c>
      <c r="I4077">
        <v>74</v>
      </c>
      <c r="J4077" t="s">
        <v>224</v>
      </c>
      <c r="K4077" t="s">
        <v>87</v>
      </c>
      <c r="L4077" t="s">
        <v>224</v>
      </c>
      <c r="M4077" t="s">
        <v>282</v>
      </c>
      <c r="N4077" t="s">
        <v>282</v>
      </c>
      <c r="O4077" t="s">
        <v>315</v>
      </c>
      <c r="P4077" t="s">
        <v>68</v>
      </c>
      <c r="Q4077">
        <v>260</v>
      </c>
      <c r="R4077" t="s">
        <v>102</v>
      </c>
      <c r="S4077" t="e" vm="85">
        <f>_FV(-3,"45")</f>
        <v>#VALUE!</v>
      </c>
      <c r="T4077" t="s">
        <v>26</v>
      </c>
    </row>
    <row r="4078" spans="1:20" x14ac:dyDescent="0.3">
      <c r="A4078" t="s">
        <v>20</v>
      </c>
      <c r="B4078" s="1">
        <v>43680</v>
      </c>
      <c r="C4078">
        <v>0</v>
      </c>
      <c r="D4078" t="s">
        <v>285</v>
      </c>
      <c r="E4078" t="s">
        <v>285</v>
      </c>
      <c r="F4078" t="s">
        <v>310</v>
      </c>
      <c r="G4078">
        <v>79</v>
      </c>
      <c r="H4078">
        <v>83</v>
      </c>
      <c r="I4078">
        <v>79</v>
      </c>
      <c r="J4078" t="s">
        <v>119</v>
      </c>
      <c r="K4078" t="s">
        <v>80</v>
      </c>
      <c r="L4078" t="s">
        <v>119</v>
      </c>
      <c r="M4078" t="s">
        <v>315</v>
      </c>
      <c r="N4078" t="s">
        <v>315</v>
      </c>
      <c r="O4078" t="s">
        <v>90</v>
      </c>
      <c r="P4078" t="s">
        <v>60</v>
      </c>
      <c r="Q4078">
        <v>215</v>
      </c>
      <c r="R4078" t="s">
        <v>240</v>
      </c>
      <c r="S4078" t="e" vm="45">
        <f>_FV(-3,"60")</f>
        <v>#VALUE!</v>
      </c>
      <c r="T4078" t="s">
        <v>26</v>
      </c>
    </row>
    <row r="4079" spans="1:20" x14ac:dyDescent="0.3">
      <c r="A4079" t="s">
        <v>20</v>
      </c>
      <c r="B4079" s="1">
        <v>43680</v>
      </c>
      <c r="C4079">
        <v>15</v>
      </c>
      <c r="D4079" t="s">
        <v>214</v>
      </c>
      <c r="E4079" t="s">
        <v>214</v>
      </c>
      <c r="F4079" t="s">
        <v>200</v>
      </c>
      <c r="G4079">
        <v>67</v>
      </c>
      <c r="H4079">
        <v>72</v>
      </c>
      <c r="I4079">
        <v>65</v>
      </c>
      <c r="J4079" t="s">
        <v>87</v>
      </c>
      <c r="K4079" t="s">
        <v>95</v>
      </c>
      <c r="L4079" t="s">
        <v>28</v>
      </c>
      <c r="M4079" t="s">
        <v>308</v>
      </c>
      <c r="N4079" t="s">
        <v>353</v>
      </c>
      <c r="O4079" t="s">
        <v>273</v>
      </c>
      <c r="P4079" t="s">
        <v>182</v>
      </c>
      <c r="Q4079">
        <v>189</v>
      </c>
      <c r="R4079" t="s">
        <v>212</v>
      </c>
      <c r="S4079" t="s">
        <v>2336</v>
      </c>
      <c r="T4079" t="s">
        <v>26</v>
      </c>
    </row>
    <row r="4080" spans="1:20" x14ac:dyDescent="0.3">
      <c r="A4080" t="s">
        <v>20</v>
      </c>
      <c r="B4080" s="1">
        <v>43680</v>
      </c>
      <c r="C4080">
        <v>21</v>
      </c>
      <c r="D4080" t="s">
        <v>258</v>
      </c>
      <c r="E4080" t="s">
        <v>415</v>
      </c>
      <c r="F4080" t="s">
        <v>258</v>
      </c>
      <c r="G4080">
        <v>69</v>
      </c>
      <c r="H4080">
        <v>69</v>
      </c>
      <c r="I4080">
        <v>58</v>
      </c>
      <c r="J4080" t="s">
        <v>79</v>
      </c>
      <c r="K4080" t="s">
        <v>79</v>
      </c>
      <c r="L4080" t="s">
        <v>44</v>
      </c>
      <c r="M4080" t="s">
        <v>66</v>
      </c>
      <c r="N4080" t="s">
        <v>45</v>
      </c>
      <c r="O4080" t="s">
        <v>66</v>
      </c>
      <c r="P4080" t="s">
        <v>68</v>
      </c>
      <c r="Q4080">
        <v>213</v>
      </c>
      <c r="R4080" t="s">
        <v>234</v>
      </c>
      <c r="S4080" t="s">
        <v>2046</v>
      </c>
      <c r="T4080" t="s">
        <v>26</v>
      </c>
    </row>
    <row r="4081" spans="1:20" x14ac:dyDescent="0.3">
      <c r="A4081" t="s">
        <v>20</v>
      </c>
      <c r="B4081" s="1">
        <v>43680</v>
      </c>
      <c r="C4081">
        <v>22</v>
      </c>
      <c r="D4081" t="s">
        <v>208</v>
      </c>
      <c r="E4081" t="s">
        <v>258</v>
      </c>
      <c r="F4081" t="s">
        <v>208</v>
      </c>
      <c r="G4081">
        <v>73</v>
      </c>
      <c r="H4081">
        <v>73</v>
      </c>
      <c r="I4081">
        <v>69</v>
      </c>
      <c r="J4081" t="s">
        <v>79</v>
      </c>
      <c r="K4081" t="s">
        <v>79</v>
      </c>
      <c r="L4081" t="s">
        <v>73</v>
      </c>
      <c r="M4081" t="s">
        <v>137</v>
      </c>
      <c r="N4081" t="s">
        <v>137</v>
      </c>
      <c r="O4081" t="s">
        <v>66</v>
      </c>
      <c r="P4081" t="s">
        <v>68</v>
      </c>
      <c r="Q4081">
        <v>208</v>
      </c>
      <c r="R4081" t="s">
        <v>234</v>
      </c>
      <c r="S4081" t="s">
        <v>2337</v>
      </c>
      <c r="T4081" t="s">
        <v>26</v>
      </c>
    </row>
    <row r="4082" spans="1:20" x14ac:dyDescent="0.3">
      <c r="A4082" t="s">
        <v>20</v>
      </c>
      <c r="B4082" s="1">
        <v>43680</v>
      </c>
      <c r="C4082">
        <v>18</v>
      </c>
      <c r="D4082" t="s">
        <v>2041</v>
      </c>
      <c r="E4082" t="s">
        <v>2048</v>
      </c>
      <c r="F4082" t="s">
        <v>43</v>
      </c>
      <c r="G4082">
        <v>60</v>
      </c>
      <c r="H4082">
        <v>64</v>
      </c>
      <c r="I4082">
        <v>58</v>
      </c>
      <c r="J4082" t="s">
        <v>73</v>
      </c>
      <c r="K4082" t="s">
        <v>79</v>
      </c>
      <c r="L4082" t="s">
        <v>345</v>
      </c>
      <c r="M4082" t="s">
        <v>96</v>
      </c>
      <c r="N4082" t="s">
        <v>188</v>
      </c>
      <c r="O4082" t="s">
        <v>96</v>
      </c>
      <c r="P4082" t="s">
        <v>86</v>
      </c>
      <c r="Q4082">
        <v>220</v>
      </c>
      <c r="R4082" t="s">
        <v>280</v>
      </c>
      <c r="S4082" t="s">
        <v>2168</v>
      </c>
      <c r="T4082" t="s">
        <v>26</v>
      </c>
    </row>
    <row r="4083" spans="1:20" x14ac:dyDescent="0.3">
      <c r="A4083" t="s">
        <v>20</v>
      </c>
      <c r="B4083" s="1">
        <v>43680</v>
      </c>
      <c r="C4083">
        <v>20</v>
      </c>
      <c r="D4083" t="s">
        <v>370</v>
      </c>
      <c r="E4083" t="s">
        <v>2038</v>
      </c>
      <c r="F4083" t="s">
        <v>297</v>
      </c>
      <c r="G4083">
        <v>57</v>
      </c>
      <c r="H4083">
        <v>59</v>
      </c>
      <c r="I4083">
        <v>55</v>
      </c>
      <c r="J4083" t="s">
        <v>35</v>
      </c>
      <c r="K4083" t="s">
        <v>28</v>
      </c>
      <c r="L4083" t="s">
        <v>373</v>
      </c>
      <c r="M4083" t="s">
        <v>45</v>
      </c>
      <c r="N4083" t="s">
        <v>254</v>
      </c>
      <c r="O4083" t="s">
        <v>45</v>
      </c>
      <c r="P4083" t="s">
        <v>24</v>
      </c>
      <c r="Q4083">
        <v>204</v>
      </c>
      <c r="R4083" t="s">
        <v>145</v>
      </c>
      <c r="S4083" t="s">
        <v>2338</v>
      </c>
      <c r="T4083" t="s">
        <v>26</v>
      </c>
    </row>
    <row r="4084" spans="1:20" x14ac:dyDescent="0.3">
      <c r="A4084" t="s">
        <v>20</v>
      </c>
      <c r="B4084" s="1">
        <v>43680</v>
      </c>
      <c r="C4084">
        <v>19</v>
      </c>
      <c r="D4084" t="s">
        <v>370</v>
      </c>
      <c r="E4084" t="s">
        <v>2339</v>
      </c>
      <c r="F4084" t="s">
        <v>297</v>
      </c>
      <c r="G4084">
        <v>58</v>
      </c>
      <c r="H4084">
        <v>62</v>
      </c>
      <c r="I4084">
        <v>56</v>
      </c>
      <c r="J4084" t="s">
        <v>44</v>
      </c>
      <c r="K4084" t="s">
        <v>73</v>
      </c>
      <c r="L4084" t="s">
        <v>44</v>
      </c>
      <c r="M4084" t="s">
        <v>254</v>
      </c>
      <c r="N4084" t="s">
        <v>96</v>
      </c>
      <c r="O4084" t="s">
        <v>254</v>
      </c>
      <c r="P4084" t="s">
        <v>173</v>
      </c>
      <c r="Q4084">
        <v>198</v>
      </c>
      <c r="R4084" t="s">
        <v>145</v>
      </c>
      <c r="S4084" t="s">
        <v>2340</v>
      </c>
      <c r="T4084" t="s">
        <v>26</v>
      </c>
    </row>
    <row r="4085" spans="1:20" x14ac:dyDescent="0.3">
      <c r="A4085" t="s">
        <v>20</v>
      </c>
      <c r="B4085" s="1">
        <v>43680</v>
      </c>
      <c r="C4085">
        <v>17</v>
      </c>
      <c r="D4085" t="s">
        <v>412</v>
      </c>
      <c r="E4085" t="s">
        <v>33</v>
      </c>
      <c r="F4085" t="s">
        <v>214</v>
      </c>
      <c r="G4085">
        <v>61</v>
      </c>
      <c r="H4085">
        <v>68</v>
      </c>
      <c r="I4085">
        <v>61</v>
      </c>
      <c r="J4085" t="s">
        <v>119</v>
      </c>
      <c r="K4085" t="s">
        <v>148</v>
      </c>
      <c r="L4085" t="s">
        <v>64</v>
      </c>
      <c r="M4085" t="s">
        <v>328</v>
      </c>
      <c r="N4085" t="s">
        <v>245</v>
      </c>
      <c r="O4085" t="s">
        <v>328</v>
      </c>
      <c r="P4085" t="s">
        <v>101</v>
      </c>
      <c r="Q4085">
        <v>230</v>
      </c>
      <c r="R4085" t="s">
        <v>262</v>
      </c>
      <c r="S4085" t="s">
        <v>2330</v>
      </c>
      <c r="T4085" t="s">
        <v>26</v>
      </c>
    </row>
    <row r="4086" spans="1:20" x14ac:dyDescent="0.3">
      <c r="A4086" t="s">
        <v>20</v>
      </c>
      <c r="B4086" s="1">
        <v>43680</v>
      </c>
      <c r="C4086">
        <v>14</v>
      </c>
      <c r="D4086" t="s">
        <v>200</v>
      </c>
      <c r="E4086" t="s">
        <v>335</v>
      </c>
      <c r="F4086" t="s">
        <v>215</v>
      </c>
      <c r="G4086">
        <v>72</v>
      </c>
      <c r="H4086">
        <v>74</v>
      </c>
      <c r="I4086">
        <v>68</v>
      </c>
      <c r="J4086" t="s">
        <v>87</v>
      </c>
      <c r="K4086" t="s">
        <v>62</v>
      </c>
      <c r="L4086" t="s">
        <v>64</v>
      </c>
      <c r="M4086" t="s">
        <v>353</v>
      </c>
      <c r="N4086" t="s">
        <v>282</v>
      </c>
      <c r="O4086" t="s">
        <v>308</v>
      </c>
      <c r="P4086" t="s">
        <v>116</v>
      </c>
      <c r="Q4086">
        <v>204</v>
      </c>
      <c r="R4086" t="s">
        <v>248</v>
      </c>
      <c r="S4086" t="s">
        <v>2341</v>
      </c>
      <c r="T4086" t="s">
        <v>26</v>
      </c>
    </row>
    <row r="4087" spans="1:20" x14ac:dyDescent="0.3">
      <c r="A4087" t="s">
        <v>20</v>
      </c>
      <c r="B4087" s="1">
        <v>43680</v>
      </c>
      <c r="C4087">
        <v>23</v>
      </c>
      <c r="D4087" t="s">
        <v>27</v>
      </c>
      <c r="E4087" t="s">
        <v>208</v>
      </c>
      <c r="F4087" t="s">
        <v>250</v>
      </c>
      <c r="G4087">
        <v>75</v>
      </c>
      <c r="H4087">
        <v>76</v>
      </c>
      <c r="I4087">
        <v>72</v>
      </c>
      <c r="J4087" t="s">
        <v>95</v>
      </c>
      <c r="K4087" t="s">
        <v>95</v>
      </c>
      <c r="L4087" t="s">
        <v>22</v>
      </c>
      <c r="M4087" t="s">
        <v>142</v>
      </c>
      <c r="N4087" t="s">
        <v>142</v>
      </c>
      <c r="O4087" t="s">
        <v>137</v>
      </c>
      <c r="P4087" t="s">
        <v>68</v>
      </c>
      <c r="Q4087">
        <v>192</v>
      </c>
      <c r="R4087" t="s">
        <v>143</v>
      </c>
      <c r="S4087" t="e" vm="57">
        <f>_FV(-3,"48")</f>
        <v>#VALUE!</v>
      </c>
      <c r="T4087" t="s">
        <v>26</v>
      </c>
    </row>
    <row r="4088" spans="1:20" x14ac:dyDescent="0.3">
      <c r="A4088" t="s">
        <v>20</v>
      </c>
      <c r="B4088" s="1">
        <v>43680</v>
      </c>
      <c r="C4088">
        <v>4</v>
      </c>
      <c r="D4088" t="s">
        <v>109</v>
      </c>
      <c r="E4088" t="s">
        <v>109</v>
      </c>
      <c r="F4088" t="s">
        <v>65</v>
      </c>
      <c r="G4088">
        <v>91</v>
      </c>
      <c r="H4088">
        <v>91</v>
      </c>
      <c r="I4088">
        <v>91</v>
      </c>
      <c r="J4088" t="s">
        <v>44</v>
      </c>
      <c r="K4088" t="s">
        <v>44</v>
      </c>
      <c r="L4088" t="s">
        <v>396</v>
      </c>
      <c r="M4088" t="s">
        <v>353</v>
      </c>
      <c r="N4088" t="s">
        <v>422</v>
      </c>
      <c r="O4088" t="s">
        <v>353</v>
      </c>
      <c r="P4088" t="s">
        <v>76</v>
      </c>
      <c r="Q4088">
        <v>140</v>
      </c>
      <c r="R4088" t="s">
        <v>97</v>
      </c>
      <c r="S4088" t="e" vm="45">
        <f>_FV(-3,"60")</f>
        <v>#VALUE!</v>
      </c>
      <c r="T4088" t="s">
        <v>26</v>
      </c>
    </row>
    <row r="4089" spans="1:20" x14ac:dyDescent="0.3">
      <c r="A4089" t="s">
        <v>20</v>
      </c>
      <c r="B4089" s="1">
        <v>43680</v>
      </c>
      <c r="C4089">
        <v>2</v>
      </c>
      <c r="D4089" t="s">
        <v>87</v>
      </c>
      <c r="E4089" t="s">
        <v>192</v>
      </c>
      <c r="F4089" t="s">
        <v>87</v>
      </c>
      <c r="G4089">
        <v>87</v>
      </c>
      <c r="H4089">
        <v>87</v>
      </c>
      <c r="I4089">
        <v>75</v>
      </c>
      <c r="J4089" t="s">
        <v>224</v>
      </c>
      <c r="K4089" t="s">
        <v>216</v>
      </c>
      <c r="L4089" t="s">
        <v>224</v>
      </c>
      <c r="M4089" t="s">
        <v>407</v>
      </c>
      <c r="N4089" t="s">
        <v>407</v>
      </c>
      <c r="O4089" t="s">
        <v>353</v>
      </c>
      <c r="P4089" t="s">
        <v>138</v>
      </c>
      <c r="Q4089">
        <v>42</v>
      </c>
      <c r="R4089" t="s">
        <v>102</v>
      </c>
      <c r="S4089" t="e" vm="6">
        <f>_FV(-3,"30")</f>
        <v>#VALUE!</v>
      </c>
      <c r="T4089" t="s">
        <v>26</v>
      </c>
    </row>
    <row r="4090" spans="1:20" x14ac:dyDescent="0.3">
      <c r="A4090" t="s">
        <v>20</v>
      </c>
      <c r="B4090" s="1">
        <v>43680</v>
      </c>
      <c r="C4090">
        <v>6</v>
      </c>
      <c r="D4090" t="s">
        <v>80</v>
      </c>
      <c r="E4090" t="s">
        <v>80</v>
      </c>
      <c r="F4090" t="s">
        <v>65</v>
      </c>
      <c r="G4090">
        <v>93</v>
      </c>
      <c r="H4090">
        <v>93</v>
      </c>
      <c r="I4090">
        <v>93</v>
      </c>
      <c r="J4090" t="s">
        <v>36</v>
      </c>
      <c r="K4090" t="s">
        <v>36</v>
      </c>
      <c r="L4090" t="s">
        <v>44</v>
      </c>
      <c r="M4090" t="s">
        <v>23</v>
      </c>
      <c r="N4090" t="s">
        <v>306</v>
      </c>
      <c r="O4090" t="s">
        <v>23</v>
      </c>
      <c r="P4090" t="s">
        <v>174</v>
      </c>
      <c r="Q4090">
        <v>103</v>
      </c>
      <c r="R4090" t="s">
        <v>268</v>
      </c>
      <c r="S4090" t="e" vm="25">
        <f>_FV(-3,"37")</f>
        <v>#VALUE!</v>
      </c>
      <c r="T4090" t="s">
        <v>26</v>
      </c>
    </row>
    <row r="4091" spans="1:20" x14ac:dyDescent="0.3">
      <c r="A4091" t="s">
        <v>20</v>
      </c>
      <c r="B4091" s="1">
        <v>43680</v>
      </c>
      <c r="C4091">
        <v>3</v>
      </c>
      <c r="D4091" t="s">
        <v>65</v>
      </c>
      <c r="E4091" t="s">
        <v>87</v>
      </c>
      <c r="F4091" t="s">
        <v>65</v>
      </c>
      <c r="G4091">
        <v>91</v>
      </c>
      <c r="H4091">
        <v>91</v>
      </c>
      <c r="I4091">
        <v>87</v>
      </c>
      <c r="J4091" t="s">
        <v>396</v>
      </c>
      <c r="K4091" t="s">
        <v>216</v>
      </c>
      <c r="L4091" t="s">
        <v>224</v>
      </c>
      <c r="M4091" t="s">
        <v>422</v>
      </c>
      <c r="N4091" t="s">
        <v>450</v>
      </c>
      <c r="O4091" t="s">
        <v>363</v>
      </c>
      <c r="P4091" t="s">
        <v>174</v>
      </c>
      <c r="Q4091">
        <v>43</v>
      </c>
      <c r="R4091" t="s">
        <v>183</v>
      </c>
      <c r="S4091" t="e" vm="45">
        <f>_FV(-3,"60")</f>
        <v>#VALUE!</v>
      </c>
      <c r="T4091" t="s">
        <v>26</v>
      </c>
    </row>
    <row r="4092" spans="1:20" x14ac:dyDescent="0.3">
      <c r="A4092" t="s">
        <v>20</v>
      </c>
      <c r="B4092" s="1">
        <v>43680</v>
      </c>
      <c r="C4092">
        <v>7</v>
      </c>
      <c r="D4092" t="s">
        <v>63</v>
      </c>
      <c r="E4092" t="s">
        <v>136</v>
      </c>
      <c r="F4092" t="s">
        <v>80</v>
      </c>
      <c r="G4092">
        <v>93</v>
      </c>
      <c r="H4092">
        <v>93</v>
      </c>
      <c r="I4092">
        <v>93</v>
      </c>
      <c r="J4092" t="s">
        <v>89</v>
      </c>
      <c r="K4092" t="s">
        <v>100</v>
      </c>
      <c r="L4092" t="s">
        <v>36</v>
      </c>
      <c r="M4092" t="s">
        <v>244</v>
      </c>
      <c r="N4092" t="s">
        <v>23</v>
      </c>
      <c r="O4092" t="s">
        <v>244</v>
      </c>
      <c r="P4092" t="s">
        <v>133</v>
      </c>
      <c r="Q4092">
        <v>87</v>
      </c>
      <c r="R4092" t="s">
        <v>77</v>
      </c>
      <c r="S4092" t="e" vm="16">
        <f>_FV(-3,"39")</f>
        <v>#VALUE!</v>
      </c>
      <c r="T4092" t="s">
        <v>26</v>
      </c>
    </row>
    <row r="4093" spans="1:20" x14ac:dyDescent="0.3">
      <c r="A4093" t="s">
        <v>20</v>
      </c>
      <c r="B4093" s="1">
        <v>43680</v>
      </c>
      <c r="C4093">
        <v>5</v>
      </c>
      <c r="D4093" t="s">
        <v>65</v>
      </c>
      <c r="E4093" t="s">
        <v>80</v>
      </c>
      <c r="F4093" t="s">
        <v>119</v>
      </c>
      <c r="G4093">
        <v>93</v>
      </c>
      <c r="H4093">
        <v>93</v>
      </c>
      <c r="I4093">
        <v>91</v>
      </c>
      <c r="J4093" t="s">
        <v>361</v>
      </c>
      <c r="K4093" t="s">
        <v>361</v>
      </c>
      <c r="L4093" t="s">
        <v>216</v>
      </c>
      <c r="M4093" t="s">
        <v>306</v>
      </c>
      <c r="N4093" t="s">
        <v>353</v>
      </c>
      <c r="O4093" t="s">
        <v>306</v>
      </c>
      <c r="P4093" t="s">
        <v>76</v>
      </c>
      <c r="Q4093">
        <v>67</v>
      </c>
      <c r="R4093" t="s">
        <v>115</v>
      </c>
      <c r="S4093" t="e" vm="80">
        <f>_FV(-3,"59")</f>
        <v>#VALUE!</v>
      </c>
      <c r="T4093" t="s">
        <v>26</v>
      </c>
    </row>
    <row r="4094" spans="1:20" x14ac:dyDescent="0.3">
      <c r="A4094" t="s">
        <v>20</v>
      </c>
      <c r="B4094" s="1">
        <v>43680</v>
      </c>
      <c r="C4094">
        <v>10</v>
      </c>
      <c r="D4094" t="s">
        <v>79</v>
      </c>
      <c r="E4094" t="s">
        <v>79</v>
      </c>
      <c r="F4094" t="s">
        <v>87</v>
      </c>
      <c r="G4094">
        <v>94</v>
      </c>
      <c r="H4094">
        <v>94</v>
      </c>
      <c r="I4094">
        <v>93</v>
      </c>
      <c r="J4094" t="s">
        <v>28</v>
      </c>
      <c r="K4094" t="s">
        <v>28</v>
      </c>
      <c r="L4094" t="s">
        <v>100</v>
      </c>
      <c r="M4094" t="s">
        <v>245</v>
      </c>
      <c r="N4094" t="s">
        <v>245</v>
      </c>
      <c r="O4094" t="s">
        <v>23</v>
      </c>
      <c r="P4094" t="s">
        <v>70</v>
      </c>
      <c r="Q4094">
        <v>97</v>
      </c>
      <c r="R4094" t="s">
        <v>97</v>
      </c>
      <c r="S4094" t="s">
        <v>2342</v>
      </c>
      <c r="T4094" t="s">
        <v>26</v>
      </c>
    </row>
    <row r="4095" spans="1:20" x14ac:dyDescent="0.3">
      <c r="A4095" t="s">
        <v>20</v>
      </c>
      <c r="B4095" s="1">
        <v>43680</v>
      </c>
      <c r="C4095">
        <v>13</v>
      </c>
      <c r="D4095" t="s">
        <v>205</v>
      </c>
      <c r="E4095" t="s">
        <v>208</v>
      </c>
      <c r="F4095" t="s">
        <v>204</v>
      </c>
      <c r="G4095">
        <v>72</v>
      </c>
      <c r="H4095">
        <v>76</v>
      </c>
      <c r="I4095">
        <v>71</v>
      </c>
      <c r="J4095" t="s">
        <v>63</v>
      </c>
      <c r="K4095" t="s">
        <v>95</v>
      </c>
      <c r="L4095" t="s">
        <v>119</v>
      </c>
      <c r="M4095" t="s">
        <v>308</v>
      </c>
      <c r="N4095" t="s">
        <v>282</v>
      </c>
      <c r="O4095" t="s">
        <v>308</v>
      </c>
      <c r="P4095" t="s">
        <v>147</v>
      </c>
      <c r="Q4095">
        <v>208</v>
      </c>
      <c r="R4095" t="s">
        <v>262</v>
      </c>
      <c r="S4095" t="s">
        <v>2343</v>
      </c>
      <c r="T4095" t="s">
        <v>26</v>
      </c>
    </row>
    <row r="4096" spans="1:20" x14ac:dyDescent="0.3">
      <c r="A4096" t="s">
        <v>20</v>
      </c>
      <c r="B4096" s="1">
        <v>43680</v>
      </c>
      <c r="C4096">
        <v>12</v>
      </c>
      <c r="D4096" t="s">
        <v>243</v>
      </c>
      <c r="E4096" t="s">
        <v>243</v>
      </c>
      <c r="F4096" t="s">
        <v>272</v>
      </c>
      <c r="G4096">
        <v>73</v>
      </c>
      <c r="H4096">
        <v>93</v>
      </c>
      <c r="I4096">
        <v>73</v>
      </c>
      <c r="J4096" t="s">
        <v>22</v>
      </c>
      <c r="K4096" t="s">
        <v>107</v>
      </c>
      <c r="L4096" t="s">
        <v>65</v>
      </c>
      <c r="M4096" t="s">
        <v>353</v>
      </c>
      <c r="N4096" t="s">
        <v>353</v>
      </c>
      <c r="O4096" t="s">
        <v>273</v>
      </c>
      <c r="P4096" t="s">
        <v>86</v>
      </c>
      <c r="Q4096">
        <v>228</v>
      </c>
      <c r="R4096" t="s">
        <v>262</v>
      </c>
      <c r="S4096" t="s">
        <v>522</v>
      </c>
      <c r="T4096" t="s">
        <v>26</v>
      </c>
    </row>
    <row r="4097" spans="1:20" x14ac:dyDescent="0.3">
      <c r="A4097" t="s">
        <v>20</v>
      </c>
      <c r="B4097" s="1">
        <v>43680</v>
      </c>
      <c r="C4097">
        <v>8</v>
      </c>
      <c r="D4097" t="s">
        <v>22</v>
      </c>
      <c r="E4097" t="s">
        <v>22</v>
      </c>
      <c r="F4097" t="s">
        <v>63</v>
      </c>
      <c r="G4097">
        <v>93</v>
      </c>
      <c r="H4097">
        <v>93</v>
      </c>
      <c r="I4097">
        <v>93</v>
      </c>
      <c r="J4097" t="s">
        <v>99</v>
      </c>
      <c r="K4097" t="s">
        <v>81</v>
      </c>
      <c r="L4097" t="s">
        <v>49</v>
      </c>
      <c r="M4097" t="s">
        <v>23</v>
      </c>
      <c r="N4097" t="s">
        <v>23</v>
      </c>
      <c r="O4097" t="s">
        <v>244</v>
      </c>
      <c r="P4097" t="s">
        <v>67</v>
      </c>
      <c r="Q4097">
        <v>108</v>
      </c>
      <c r="R4097" t="s">
        <v>60</v>
      </c>
      <c r="S4097" t="e" vm="72">
        <f>_FV(-3,"18")</f>
        <v>#VALUE!</v>
      </c>
      <c r="T4097" t="s">
        <v>26</v>
      </c>
    </row>
    <row r="4098" spans="1:20" x14ac:dyDescent="0.3">
      <c r="A4098" t="s">
        <v>20</v>
      </c>
      <c r="B4098" s="1">
        <v>43680</v>
      </c>
      <c r="C4098">
        <v>9</v>
      </c>
      <c r="D4098" t="s">
        <v>136</v>
      </c>
      <c r="E4098" t="s">
        <v>79</v>
      </c>
      <c r="F4098" t="s">
        <v>87</v>
      </c>
      <c r="G4098">
        <v>93</v>
      </c>
      <c r="H4098">
        <v>93</v>
      </c>
      <c r="I4098">
        <v>93</v>
      </c>
      <c r="J4098" t="s">
        <v>100</v>
      </c>
      <c r="K4098" t="s">
        <v>81</v>
      </c>
      <c r="L4098" t="s">
        <v>100</v>
      </c>
      <c r="M4098" t="s">
        <v>23</v>
      </c>
      <c r="N4098" t="s">
        <v>245</v>
      </c>
      <c r="O4098" t="s">
        <v>315</v>
      </c>
      <c r="P4098" t="s">
        <v>133</v>
      </c>
      <c r="Q4098">
        <v>92</v>
      </c>
      <c r="R4098" t="s">
        <v>77</v>
      </c>
      <c r="S4098" t="e" vm="5">
        <f>_FV(-3,"33")</f>
        <v>#VALUE!</v>
      </c>
      <c r="T4098" t="s">
        <v>26</v>
      </c>
    </row>
    <row r="4099" spans="1:20" x14ac:dyDescent="0.3">
      <c r="A4099" t="s">
        <v>20</v>
      </c>
      <c r="B4099" s="1">
        <v>43680</v>
      </c>
      <c r="C4099">
        <v>11</v>
      </c>
      <c r="D4099" t="s">
        <v>272</v>
      </c>
      <c r="E4099" t="s">
        <v>272</v>
      </c>
      <c r="F4099" t="s">
        <v>22</v>
      </c>
      <c r="G4099">
        <v>93</v>
      </c>
      <c r="H4099">
        <v>94</v>
      </c>
      <c r="I4099">
        <v>93</v>
      </c>
      <c r="J4099" t="s">
        <v>95</v>
      </c>
      <c r="K4099" t="s">
        <v>95</v>
      </c>
      <c r="L4099" t="s">
        <v>28</v>
      </c>
      <c r="M4099" t="s">
        <v>273</v>
      </c>
      <c r="N4099" t="s">
        <v>273</v>
      </c>
      <c r="O4099" t="s">
        <v>245</v>
      </c>
      <c r="P4099" t="s">
        <v>174</v>
      </c>
      <c r="Q4099">
        <v>75</v>
      </c>
      <c r="R4099" t="s">
        <v>77</v>
      </c>
      <c r="S4099" t="s">
        <v>2344</v>
      </c>
      <c r="T4099" t="s">
        <v>26</v>
      </c>
    </row>
    <row r="4100" spans="1:20" x14ac:dyDescent="0.3">
      <c r="A4100" t="s">
        <v>20</v>
      </c>
      <c r="B4100" s="1">
        <v>43681</v>
      </c>
      <c r="C4100">
        <v>10</v>
      </c>
      <c r="D4100" t="s">
        <v>135</v>
      </c>
      <c r="E4100" t="s">
        <v>107</v>
      </c>
      <c r="F4100" t="s">
        <v>71</v>
      </c>
      <c r="G4100">
        <v>92</v>
      </c>
      <c r="H4100">
        <v>93</v>
      </c>
      <c r="I4100">
        <v>92</v>
      </c>
      <c r="J4100" t="s">
        <v>63</v>
      </c>
      <c r="K4100" t="s">
        <v>87</v>
      </c>
      <c r="L4100" t="s">
        <v>109</v>
      </c>
      <c r="M4100" t="s">
        <v>273</v>
      </c>
      <c r="N4100" t="s">
        <v>273</v>
      </c>
      <c r="O4100" t="s">
        <v>312</v>
      </c>
      <c r="P4100" t="s">
        <v>473</v>
      </c>
      <c r="Q4100">
        <v>122</v>
      </c>
      <c r="R4100" t="s">
        <v>128</v>
      </c>
      <c r="S4100" t="s">
        <v>2345</v>
      </c>
      <c r="T4100" t="s">
        <v>26</v>
      </c>
    </row>
    <row r="4101" spans="1:20" x14ac:dyDescent="0.3">
      <c r="A4101" t="s">
        <v>20</v>
      </c>
      <c r="B4101" s="1">
        <v>43681</v>
      </c>
      <c r="C4101">
        <v>9</v>
      </c>
      <c r="D4101" t="s">
        <v>107</v>
      </c>
      <c r="E4101" t="s">
        <v>107</v>
      </c>
      <c r="F4101" t="s">
        <v>149</v>
      </c>
      <c r="G4101">
        <v>92</v>
      </c>
      <c r="H4101">
        <v>92</v>
      </c>
      <c r="I4101">
        <v>92</v>
      </c>
      <c r="J4101" t="s">
        <v>87</v>
      </c>
      <c r="K4101" t="s">
        <v>87</v>
      </c>
      <c r="L4101" t="s">
        <v>63</v>
      </c>
      <c r="M4101" t="s">
        <v>312</v>
      </c>
      <c r="N4101" t="s">
        <v>312</v>
      </c>
      <c r="O4101" t="s">
        <v>315</v>
      </c>
      <c r="P4101" t="s">
        <v>70</v>
      </c>
      <c r="Q4101">
        <v>157</v>
      </c>
      <c r="R4101" t="s">
        <v>68</v>
      </c>
      <c r="S4101" t="e" vm="42">
        <f>_FV(-3,"20")</f>
        <v>#VALUE!</v>
      </c>
      <c r="T4101" t="s">
        <v>26</v>
      </c>
    </row>
    <row r="4102" spans="1:20" x14ac:dyDescent="0.3">
      <c r="A4102" t="s">
        <v>20</v>
      </c>
      <c r="B4102" s="1">
        <v>43681</v>
      </c>
      <c r="C4102">
        <v>7</v>
      </c>
      <c r="D4102" t="s">
        <v>107</v>
      </c>
      <c r="E4102" t="s">
        <v>157</v>
      </c>
      <c r="F4102" t="s">
        <v>107</v>
      </c>
      <c r="G4102">
        <v>91</v>
      </c>
      <c r="H4102">
        <v>91</v>
      </c>
      <c r="I4102">
        <v>90</v>
      </c>
      <c r="J4102" t="s">
        <v>63</v>
      </c>
      <c r="K4102" t="s">
        <v>22</v>
      </c>
      <c r="L4102" t="s">
        <v>63</v>
      </c>
      <c r="M4102" t="s">
        <v>312</v>
      </c>
      <c r="N4102" t="s">
        <v>276</v>
      </c>
      <c r="O4102" t="s">
        <v>311</v>
      </c>
      <c r="P4102" t="s">
        <v>105</v>
      </c>
      <c r="Q4102">
        <v>164</v>
      </c>
      <c r="R4102" t="s">
        <v>147</v>
      </c>
      <c r="S4102" t="e" vm="83">
        <f>_FV(-3,"29")</f>
        <v>#VALUE!</v>
      </c>
      <c r="T4102" t="s">
        <v>26</v>
      </c>
    </row>
    <row r="4103" spans="1:20" x14ac:dyDescent="0.3">
      <c r="A4103" t="s">
        <v>20</v>
      </c>
      <c r="B4103" s="1">
        <v>43681</v>
      </c>
      <c r="C4103">
        <v>21</v>
      </c>
      <c r="D4103" t="s">
        <v>206</v>
      </c>
      <c r="E4103" t="s">
        <v>215</v>
      </c>
      <c r="F4103" t="s">
        <v>195</v>
      </c>
      <c r="G4103">
        <v>70</v>
      </c>
      <c r="H4103">
        <v>70</v>
      </c>
      <c r="I4103">
        <v>60</v>
      </c>
      <c r="J4103" t="s">
        <v>216</v>
      </c>
      <c r="K4103" t="s">
        <v>216</v>
      </c>
      <c r="L4103" t="s">
        <v>583</v>
      </c>
      <c r="M4103" t="s">
        <v>188</v>
      </c>
      <c r="N4103" t="s">
        <v>91</v>
      </c>
      <c r="O4103" t="s">
        <v>90</v>
      </c>
      <c r="P4103" t="s">
        <v>112</v>
      </c>
      <c r="Q4103">
        <v>261</v>
      </c>
      <c r="R4103" t="s">
        <v>359</v>
      </c>
      <c r="S4103" t="s">
        <v>2346</v>
      </c>
      <c r="T4103" t="s">
        <v>26</v>
      </c>
    </row>
    <row r="4104" spans="1:20" x14ac:dyDescent="0.3">
      <c r="A4104" t="s">
        <v>20</v>
      </c>
      <c r="B4104" s="1">
        <v>43681</v>
      </c>
      <c r="C4104">
        <v>16</v>
      </c>
      <c r="D4104" t="s">
        <v>291</v>
      </c>
      <c r="E4104" t="s">
        <v>297</v>
      </c>
      <c r="F4104" t="s">
        <v>201</v>
      </c>
      <c r="G4104">
        <v>62</v>
      </c>
      <c r="H4104">
        <v>66</v>
      </c>
      <c r="I4104">
        <v>61</v>
      </c>
      <c r="J4104" t="s">
        <v>99</v>
      </c>
      <c r="K4104" t="s">
        <v>80</v>
      </c>
      <c r="L4104" t="s">
        <v>49</v>
      </c>
      <c r="M4104" t="s">
        <v>282</v>
      </c>
      <c r="N4104" t="s">
        <v>433</v>
      </c>
      <c r="O4104" t="s">
        <v>282</v>
      </c>
      <c r="P4104" t="s">
        <v>92</v>
      </c>
      <c r="Q4104">
        <v>228</v>
      </c>
      <c r="R4104" t="s">
        <v>289</v>
      </c>
      <c r="S4104" t="s">
        <v>1459</v>
      </c>
      <c r="T4104" t="s">
        <v>26</v>
      </c>
    </row>
    <row r="4105" spans="1:20" x14ac:dyDescent="0.3">
      <c r="A4105" t="s">
        <v>20</v>
      </c>
      <c r="B4105" s="1">
        <v>43681</v>
      </c>
      <c r="C4105">
        <v>17</v>
      </c>
      <c r="D4105" t="s">
        <v>43</v>
      </c>
      <c r="E4105" t="s">
        <v>1360</v>
      </c>
      <c r="F4105" t="s">
        <v>317</v>
      </c>
      <c r="G4105">
        <v>58</v>
      </c>
      <c r="H4105">
        <v>63</v>
      </c>
      <c r="I4105">
        <v>57</v>
      </c>
      <c r="J4105" t="s">
        <v>163</v>
      </c>
      <c r="K4105" t="s">
        <v>119</v>
      </c>
      <c r="L4105" t="s">
        <v>35</v>
      </c>
      <c r="M4105" t="s">
        <v>315</v>
      </c>
      <c r="N4105" t="s">
        <v>282</v>
      </c>
      <c r="O4105" t="s">
        <v>315</v>
      </c>
      <c r="P4105" t="s">
        <v>147</v>
      </c>
      <c r="Q4105">
        <v>197</v>
      </c>
      <c r="R4105" t="s">
        <v>262</v>
      </c>
      <c r="S4105" t="s">
        <v>2347</v>
      </c>
      <c r="T4105" t="s">
        <v>26</v>
      </c>
    </row>
    <row r="4106" spans="1:20" x14ac:dyDescent="0.3">
      <c r="A4106" t="s">
        <v>20</v>
      </c>
      <c r="B4106" s="1">
        <v>43681</v>
      </c>
      <c r="C4106">
        <v>14</v>
      </c>
      <c r="D4106" t="s">
        <v>264</v>
      </c>
      <c r="E4106" t="s">
        <v>47</v>
      </c>
      <c r="F4106" t="s">
        <v>205</v>
      </c>
      <c r="G4106">
        <v>64</v>
      </c>
      <c r="H4106">
        <v>65</v>
      </c>
      <c r="I4106">
        <v>60</v>
      </c>
      <c r="J4106" t="s">
        <v>49</v>
      </c>
      <c r="K4106" t="s">
        <v>28</v>
      </c>
      <c r="L4106" t="s">
        <v>37</v>
      </c>
      <c r="M4106" t="s">
        <v>450</v>
      </c>
      <c r="N4106" t="s">
        <v>431</v>
      </c>
      <c r="O4106" t="s">
        <v>450</v>
      </c>
      <c r="P4106" t="s">
        <v>68</v>
      </c>
      <c r="Q4106">
        <v>213</v>
      </c>
      <c r="R4106" t="s">
        <v>160</v>
      </c>
      <c r="S4106" t="s">
        <v>2348</v>
      </c>
      <c r="T4106" t="s">
        <v>26</v>
      </c>
    </row>
    <row r="4107" spans="1:20" x14ac:dyDescent="0.3">
      <c r="A4107" t="s">
        <v>20</v>
      </c>
      <c r="B4107" s="1">
        <v>43681</v>
      </c>
      <c r="C4107">
        <v>20</v>
      </c>
      <c r="D4107" t="s">
        <v>204</v>
      </c>
      <c r="E4107" t="s">
        <v>220</v>
      </c>
      <c r="F4107" t="s">
        <v>195</v>
      </c>
      <c r="G4107">
        <v>63</v>
      </c>
      <c r="H4107">
        <v>69</v>
      </c>
      <c r="I4107">
        <v>53</v>
      </c>
      <c r="J4107" t="s">
        <v>393</v>
      </c>
      <c r="K4107" t="s">
        <v>224</v>
      </c>
      <c r="L4107" t="s">
        <v>2349</v>
      </c>
      <c r="M4107" t="s">
        <v>122</v>
      </c>
      <c r="N4107" t="s">
        <v>91</v>
      </c>
      <c r="O4107" t="s">
        <v>137</v>
      </c>
      <c r="P4107" t="s">
        <v>116</v>
      </c>
      <c r="Q4107">
        <v>291</v>
      </c>
      <c r="R4107" t="s">
        <v>336</v>
      </c>
      <c r="S4107" t="s">
        <v>2350</v>
      </c>
      <c r="T4107" t="s">
        <v>26</v>
      </c>
    </row>
    <row r="4108" spans="1:20" x14ac:dyDescent="0.3">
      <c r="A4108" t="s">
        <v>20</v>
      </c>
      <c r="B4108" s="1">
        <v>43681</v>
      </c>
      <c r="C4108">
        <v>11</v>
      </c>
      <c r="D4108" t="s">
        <v>195</v>
      </c>
      <c r="E4108" t="s">
        <v>195</v>
      </c>
      <c r="F4108" t="s">
        <v>135</v>
      </c>
      <c r="G4108">
        <v>80</v>
      </c>
      <c r="H4108">
        <v>92</v>
      </c>
      <c r="I4108">
        <v>79</v>
      </c>
      <c r="J4108" t="s">
        <v>109</v>
      </c>
      <c r="K4108" t="s">
        <v>88</v>
      </c>
      <c r="L4108" t="s">
        <v>64</v>
      </c>
      <c r="M4108" t="s">
        <v>363</v>
      </c>
      <c r="N4108" t="s">
        <v>363</v>
      </c>
      <c r="O4108" t="s">
        <v>273</v>
      </c>
      <c r="P4108" t="s">
        <v>268</v>
      </c>
      <c r="Q4108">
        <v>176</v>
      </c>
      <c r="R4108" t="s">
        <v>92</v>
      </c>
      <c r="S4108" t="s">
        <v>2351</v>
      </c>
      <c r="T4108" t="s">
        <v>26</v>
      </c>
    </row>
    <row r="4109" spans="1:20" x14ac:dyDescent="0.3">
      <c r="A4109" t="s">
        <v>20</v>
      </c>
      <c r="B4109" s="1">
        <v>43681</v>
      </c>
      <c r="C4109">
        <v>18</v>
      </c>
      <c r="D4109" t="s">
        <v>415</v>
      </c>
      <c r="E4109" t="s">
        <v>1376</v>
      </c>
      <c r="F4109" t="s">
        <v>297</v>
      </c>
      <c r="G4109">
        <v>57</v>
      </c>
      <c r="H4109">
        <v>61</v>
      </c>
      <c r="I4109">
        <v>55</v>
      </c>
      <c r="J4109" t="s">
        <v>35</v>
      </c>
      <c r="K4109" t="s">
        <v>65</v>
      </c>
      <c r="L4109" t="s">
        <v>396</v>
      </c>
      <c r="M4109" t="s">
        <v>209</v>
      </c>
      <c r="N4109" t="s">
        <v>315</v>
      </c>
      <c r="O4109" t="s">
        <v>209</v>
      </c>
      <c r="P4109" t="s">
        <v>54</v>
      </c>
      <c r="Q4109">
        <v>203</v>
      </c>
      <c r="R4109" t="s">
        <v>248</v>
      </c>
      <c r="S4109" t="s">
        <v>2222</v>
      </c>
      <c r="T4109" t="s">
        <v>26</v>
      </c>
    </row>
    <row r="4110" spans="1:20" x14ac:dyDescent="0.3">
      <c r="A4110" t="s">
        <v>20</v>
      </c>
      <c r="B4110" s="1">
        <v>43681</v>
      </c>
      <c r="C4110">
        <v>6</v>
      </c>
      <c r="D4110" t="s">
        <v>157</v>
      </c>
      <c r="E4110" t="s">
        <v>233</v>
      </c>
      <c r="F4110" t="s">
        <v>156</v>
      </c>
      <c r="G4110">
        <v>90</v>
      </c>
      <c r="H4110">
        <v>90</v>
      </c>
      <c r="I4110">
        <v>88</v>
      </c>
      <c r="J4110" t="s">
        <v>22</v>
      </c>
      <c r="K4110" t="s">
        <v>79</v>
      </c>
      <c r="L4110" t="s">
        <v>136</v>
      </c>
      <c r="M4110" t="s">
        <v>276</v>
      </c>
      <c r="N4110" t="s">
        <v>329</v>
      </c>
      <c r="O4110" t="s">
        <v>312</v>
      </c>
      <c r="P4110" t="s">
        <v>124</v>
      </c>
      <c r="Q4110">
        <v>191</v>
      </c>
      <c r="R4110" t="s">
        <v>182</v>
      </c>
      <c r="S4110" t="e" vm="99">
        <f>_FV(-2,"91")</f>
        <v>#VALUE!</v>
      </c>
      <c r="T4110" t="s">
        <v>26</v>
      </c>
    </row>
    <row r="4111" spans="1:20" x14ac:dyDescent="0.3">
      <c r="A4111" t="s">
        <v>20</v>
      </c>
      <c r="B4111" s="1">
        <v>43681</v>
      </c>
      <c r="C4111">
        <v>19</v>
      </c>
      <c r="D4111" t="s">
        <v>335</v>
      </c>
      <c r="E4111" t="s">
        <v>2048</v>
      </c>
      <c r="F4111" t="s">
        <v>342</v>
      </c>
      <c r="G4111">
        <v>55</v>
      </c>
      <c r="H4111">
        <v>67</v>
      </c>
      <c r="I4111">
        <v>55</v>
      </c>
      <c r="J4111" t="s">
        <v>570</v>
      </c>
      <c r="K4111" t="s">
        <v>136</v>
      </c>
      <c r="L4111" t="s">
        <v>570</v>
      </c>
      <c r="M4111" t="s">
        <v>137</v>
      </c>
      <c r="N4111" t="s">
        <v>209</v>
      </c>
      <c r="O4111" t="s">
        <v>227</v>
      </c>
      <c r="P4111" t="s">
        <v>54</v>
      </c>
      <c r="Q4111">
        <v>204</v>
      </c>
      <c r="R4111" t="s">
        <v>931</v>
      </c>
      <c r="S4111" t="s">
        <v>2352</v>
      </c>
      <c r="T4111" t="s">
        <v>26</v>
      </c>
    </row>
    <row r="4112" spans="1:20" x14ac:dyDescent="0.3">
      <c r="A4112" t="s">
        <v>20</v>
      </c>
      <c r="B4112" s="1">
        <v>43681</v>
      </c>
      <c r="C4112">
        <v>13</v>
      </c>
      <c r="D4112" t="s">
        <v>342</v>
      </c>
      <c r="E4112" t="s">
        <v>335</v>
      </c>
      <c r="F4112" t="s">
        <v>204</v>
      </c>
      <c r="G4112">
        <v>61</v>
      </c>
      <c r="H4112">
        <v>67</v>
      </c>
      <c r="I4112">
        <v>60</v>
      </c>
      <c r="J4112" t="s">
        <v>37</v>
      </c>
      <c r="K4112" t="s">
        <v>345</v>
      </c>
      <c r="L4112" t="s">
        <v>368</v>
      </c>
      <c r="M4112" t="s">
        <v>431</v>
      </c>
      <c r="N4112" t="s">
        <v>494</v>
      </c>
      <c r="O4112" t="s">
        <v>450</v>
      </c>
      <c r="P4112" t="s">
        <v>68</v>
      </c>
      <c r="Q4112">
        <v>196</v>
      </c>
      <c r="R4112" t="s">
        <v>217</v>
      </c>
      <c r="S4112" t="s">
        <v>2353</v>
      </c>
      <c r="T4112" t="s">
        <v>26</v>
      </c>
    </row>
    <row r="4113" spans="1:20" x14ac:dyDescent="0.3">
      <c r="A4113" t="s">
        <v>20</v>
      </c>
      <c r="B4113" s="1">
        <v>43681</v>
      </c>
      <c r="C4113">
        <v>12</v>
      </c>
      <c r="D4113" t="s">
        <v>219</v>
      </c>
      <c r="E4113" t="s">
        <v>219</v>
      </c>
      <c r="F4113" t="s">
        <v>285</v>
      </c>
      <c r="G4113">
        <v>67</v>
      </c>
      <c r="H4113">
        <v>80</v>
      </c>
      <c r="I4113">
        <v>67</v>
      </c>
      <c r="J4113" t="s">
        <v>44</v>
      </c>
      <c r="K4113" t="s">
        <v>73</v>
      </c>
      <c r="L4113" t="s">
        <v>216</v>
      </c>
      <c r="M4113" t="s">
        <v>450</v>
      </c>
      <c r="N4113" t="s">
        <v>450</v>
      </c>
      <c r="O4113" t="s">
        <v>363</v>
      </c>
      <c r="P4113" t="s">
        <v>124</v>
      </c>
      <c r="Q4113">
        <v>189</v>
      </c>
      <c r="R4113" t="s">
        <v>179</v>
      </c>
      <c r="S4113" t="s">
        <v>2309</v>
      </c>
      <c r="T4113" t="s">
        <v>26</v>
      </c>
    </row>
    <row r="4114" spans="1:20" x14ac:dyDescent="0.3">
      <c r="A4114" t="s">
        <v>20</v>
      </c>
      <c r="B4114" s="1">
        <v>43681</v>
      </c>
      <c r="C4114">
        <v>15</v>
      </c>
      <c r="D4114" t="s">
        <v>317</v>
      </c>
      <c r="E4114" t="s">
        <v>251</v>
      </c>
      <c r="F4114" t="s">
        <v>342</v>
      </c>
      <c r="G4114">
        <v>63</v>
      </c>
      <c r="H4114">
        <v>66</v>
      </c>
      <c r="I4114">
        <v>60</v>
      </c>
      <c r="J4114" t="s">
        <v>100</v>
      </c>
      <c r="K4114" t="s">
        <v>87</v>
      </c>
      <c r="L4114" t="s">
        <v>216</v>
      </c>
      <c r="M4114" t="s">
        <v>433</v>
      </c>
      <c r="N4114" t="s">
        <v>450</v>
      </c>
      <c r="O4114" t="s">
        <v>433</v>
      </c>
      <c r="P4114" t="s">
        <v>147</v>
      </c>
      <c r="Q4114">
        <v>197</v>
      </c>
      <c r="R4114" t="s">
        <v>339</v>
      </c>
      <c r="S4114" t="s">
        <v>2354</v>
      </c>
      <c r="T4114" t="s">
        <v>26</v>
      </c>
    </row>
    <row r="4115" spans="1:20" x14ac:dyDescent="0.3">
      <c r="A4115" t="s">
        <v>20</v>
      </c>
      <c r="B4115" s="1">
        <v>43681</v>
      </c>
      <c r="C4115">
        <v>2</v>
      </c>
      <c r="D4115" t="s">
        <v>285</v>
      </c>
      <c r="E4115" t="s">
        <v>281</v>
      </c>
      <c r="F4115" t="s">
        <v>228</v>
      </c>
      <c r="G4115">
        <v>84</v>
      </c>
      <c r="H4115">
        <v>84</v>
      </c>
      <c r="I4115">
        <v>79</v>
      </c>
      <c r="J4115" t="s">
        <v>95</v>
      </c>
      <c r="K4115" t="s">
        <v>95</v>
      </c>
      <c r="L4115" t="s">
        <v>87</v>
      </c>
      <c r="M4115" t="s">
        <v>283</v>
      </c>
      <c r="N4115" t="s">
        <v>357</v>
      </c>
      <c r="O4115" t="s">
        <v>273</v>
      </c>
      <c r="P4115" t="s">
        <v>97</v>
      </c>
      <c r="Q4115">
        <v>189</v>
      </c>
      <c r="R4115" t="s">
        <v>225</v>
      </c>
      <c r="S4115" t="e" vm="21">
        <f>_FV(-2,"04")</f>
        <v>#VALUE!</v>
      </c>
      <c r="T4115" t="s">
        <v>26</v>
      </c>
    </row>
    <row r="4116" spans="1:20" x14ac:dyDescent="0.3">
      <c r="A4116" t="s">
        <v>20</v>
      </c>
      <c r="B4116" s="1">
        <v>43681</v>
      </c>
      <c r="C4116">
        <v>5</v>
      </c>
      <c r="D4116" t="s">
        <v>233</v>
      </c>
      <c r="E4116" t="s">
        <v>239</v>
      </c>
      <c r="F4116" t="s">
        <v>233</v>
      </c>
      <c r="G4116">
        <v>88</v>
      </c>
      <c r="H4116">
        <v>88</v>
      </c>
      <c r="I4116">
        <v>85</v>
      </c>
      <c r="J4116" t="s">
        <v>79</v>
      </c>
      <c r="K4116" t="s">
        <v>95</v>
      </c>
      <c r="L4116" t="s">
        <v>22</v>
      </c>
      <c r="M4116" t="s">
        <v>330</v>
      </c>
      <c r="N4116" t="s">
        <v>386</v>
      </c>
      <c r="O4116" t="s">
        <v>330</v>
      </c>
      <c r="P4116" t="s">
        <v>70</v>
      </c>
      <c r="Q4116">
        <v>162</v>
      </c>
      <c r="R4116" t="s">
        <v>30</v>
      </c>
      <c r="S4116" t="e" vm="83">
        <f>_FV(-2,"29")</f>
        <v>#VALUE!</v>
      </c>
      <c r="T4116" t="s">
        <v>26</v>
      </c>
    </row>
    <row r="4117" spans="1:20" x14ac:dyDescent="0.3">
      <c r="A4117" t="s">
        <v>20</v>
      </c>
      <c r="B4117" s="1">
        <v>43681</v>
      </c>
      <c r="C4117">
        <v>0</v>
      </c>
      <c r="D4117" t="s">
        <v>192</v>
      </c>
      <c r="E4117" t="s">
        <v>27</v>
      </c>
      <c r="F4117" t="s">
        <v>192</v>
      </c>
      <c r="G4117">
        <v>75</v>
      </c>
      <c r="H4117">
        <v>77</v>
      </c>
      <c r="I4117">
        <v>71</v>
      </c>
      <c r="J4117" t="s">
        <v>224</v>
      </c>
      <c r="K4117" t="s">
        <v>95</v>
      </c>
      <c r="L4117" t="s">
        <v>292</v>
      </c>
      <c r="M4117" t="s">
        <v>312</v>
      </c>
      <c r="N4117" t="s">
        <v>312</v>
      </c>
      <c r="O4117" t="s">
        <v>142</v>
      </c>
      <c r="P4117" t="s">
        <v>115</v>
      </c>
      <c r="Q4117">
        <v>159</v>
      </c>
      <c r="R4117" t="s">
        <v>347</v>
      </c>
      <c r="S4117" t="e" vm="14">
        <f>_FV(-2,"63")</f>
        <v>#VALUE!</v>
      </c>
      <c r="T4117" t="s">
        <v>26</v>
      </c>
    </row>
    <row r="4118" spans="1:20" x14ac:dyDescent="0.3">
      <c r="A4118" t="s">
        <v>20</v>
      </c>
      <c r="B4118" s="1">
        <v>43681</v>
      </c>
      <c r="C4118">
        <v>23</v>
      </c>
      <c r="D4118" t="s">
        <v>149</v>
      </c>
      <c r="E4118" t="s">
        <v>236</v>
      </c>
      <c r="F4118" t="s">
        <v>149</v>
      </c>
      <c r="G4118">
        <v>83</v>
      </c>
      <c r="H4118">
        <v>83</v>
      </c>
      <c r="I4118">
        <v>73</v>
      </c>
      <c r="J4118" t="s">
        <v>44</v>
      </c>
      <c r="K4118" t="s">
        <v>44</v>
      </c>
      <c r="L4118" t="s">
        <v>389</v>
      </c>
      <c r="M4118" t="s">
        <v>407</v>
      </c>
      <c r="N4118" t="s">
        <v>433</v>
      </c>
      <c r="O4118" t="s">
        <v>276</v>
      </c>
      <c r="P4118" t="s">
        <v>104</v>
      </c>
      <c r="Q4118">
        <v>255</v>
      </c>
      <c r="R4118" t="s">
        <v>294</v>
      </c>
      <c r="S4118" t="e" vm="44">
        <f>_FV(-2,"73")</f>
        <v>#VALUE!</v>
      </c>
      <c r="T4118" t="s">
        <v>26</v>
      </c>
    </row>
    <row r="4119" spans="1:20" x14ac:dyDescent="0.3">
      <c r="A4119" t="s">
        <v>20</v>
      </c>
      <c r="B4119" s="1">
        <v>43681</v>
      </c>
      <c r="C4119">
        <v>22</v>
      </c>
      <c r="D4119" t="s">
        <v>236</v>
      </c>
      <c r="E4119" t="s">
        <v>206</v>
      </c>
      <c r="F4119" t="s">
        <v>236</v>
      </c>
      <c r="G4119">
        <v>73</v>
      </c>
      <c r="H4119">
        <v>73</v>
      </c>
      <c r="I4119">
        <v>69</v>
      </c>
      <c r="J4119" t="s">
        <v>37</v>
      </c>
      <c r="K4119" t="s">
        <v>44</v>
      </c>
      <c r="L4119" t="s">
        <v>368</v>
      </c>
      <c r="M4119" t="s">
        <v>276</v>
      </c>
      <c r="N4119" t="s">
        <v>276</v>
      </c>
      <c r="O4119" t="s">
        <v>188</v>
      </c>
      <c r="P4119" t="s">
        <v>116</v>
      </c>
      <c r="Q4119">
        <v>249</v>
      </c>
      <c r="R4119" t="s">
        <v>294</v>
      </c>
      <c r="S4119" t="s">
        <v>2355</v>
      </c>
      <c r="T4119" t="s">
        <v>26</v>
      </c>
    </row>
    <row r="4120" spans="1:20" x14ac:dyDescent="0.3">
      <c r="A4120" t="s">
        <v>20</v>
      </c>
      <c r="B4120" s="1">
        <v>43681</v>
      </c>
      <c r="C4120">
        <v>8</v>
      </c>
      <c r="D4120" t="s">
        <v>107</v>
      </c>
      <c r="E4120" t="s">
        <v>107</v>
      </c>
      <c r="F4120" t="s">
        <v>107</v>
      </c>
      <c r="G4120">
        <v>92</v>
      </c>
      <c r="H4120">
        <v>92</v>
      </c>
      <c r="I4120">
        <v>91</v>
      </c>
      <c r="J4120" t="s">
        <v>63</v>
      </c>
      <c r="K4120" t="s">
        <v>87</v>
      </c>
      <c r="L4120" t="s">
        <v>63</v>
      </c>
      <c r="M4120" t="s">
        <v>23</v>
      </c>
      <c r="N4120" t="s">
        <v>312</v>
      </c>
      <c r="O4120" t="s">
        <v>23</v>
      </c>
      <c r="P4120" t="s">
        <v>70</v>
      </c>
      <c r="Q4120">
        <v>148</v>
      </c>
      <c r="R4120" t="s">
        <v>182</v>
      </c>
      <c r="S4120" t="e" vm="52">
        <f>_FV(-3,"56")</f>
        <v>#VALUE!</v>
      </c>
      <c r="T4120" t="s">
        <v>26</v>
      </c>
    </row>
    <row r="4121" spans="1:20" x14ac:dyDescent="0.3">
      <c r="A4121" t="s">
        <v>20</v>
      </c>
      <c r="B4121" s="1">
        <v>43681</v>
      </c>
      <c r="C4121">
        <v>1</v>
      </c>
      <c r="D4121" t="s">
        <v>281</v>
      </c>
      <c r="E4121" t="s">
        <v>186</v>
      </c>
      <c r="F4121" t="s">
        <v>233</v>
      </c>
      <c r="G4121">
        <v>79</v>
      </c>
      <c r="H4121">
        <v>81</v>
      </c>
      <c r="I4121">
        <v>75</v>
      </c>
      <c r="J4121" t="s">
        <v>136</v>
      </c>
      <c r="K4121" t="s">
        <v>79</v>
      </c>
      <c r="L4121" t="s">
        <v>377</v>
      </c>
      <c r="M4121" t="s">
        <v>273</v>
      </c>
      <c r="N4121" t="s">
        <v>273</v>
      </c>
      <c r="O4121" t="s">
        <v>245</v>
      </c>
      <c r="P4121" t="s">
        <v>183</v>
      </c>
      <c r="Q4121">
        <v>205</v>
      </c>
      <c r="R4121" t="s">
        <v>225</v>
      </c>
      <c r="S4121" t="e" vm="74">
        <f>_FV(-3,"27")</f>
        <v>#VALUE!</v>
      </c>
      <c r="T4121" t="s">
        <v>26</v>
      </c>
    </row>
    <row r="4122" spans="1:20" x14ac:dyDescent="0.3">
      <c r="A4122" t="s">
        <v>20</v>
      </c>
      <c r="B4122" s="1">
        <v>43681</v>
      </c>
      <c r="C4122">
        <v>3</v>
      </c>
      <c r="D4122" t="s">
        <v>321</v>
      </c>
      <c r="E4122" t="s">
        <v>285</v>
      </c>
      <c r="F4122" t="s">
        <v>321</v>
      </c>
      <c r="G4122">
        <v>84</v>
      </c>
      <c r="H4122">
        <v>85</v>
      </c>
      <c r="I4122">
        <v>84</v>
      </c>
      <c r="J4122" t="s">
        <v>79</v>
      </c>
      <c r="K4122" t="s">
        <v>95</v>
      </c>
      <c r="L4122" t="s">
        <v>79</v>
      </c>
      <c r="M4122" t="s">
        <v>407</v>
      </c>
      <c r="N4122" t="s">
        <v>433</v>
      </c>
      <c r="O4122" t="s">
        <v>282</v>
      </c>
      <c r="P4122" t="s">
        <v>134</v>
      </c>
      <c r="Q4122">
        <v>172</v>
      </c>
      <c r="R4122" t="s">
        <v>151</v>
      </c>
      <c r="S4122" t="e" vm="37">
        <f>_FV(-2,"43")</f>
        <v>#VALUE!</v>
      </c>
      <c r="T4122" t="s">
        <v>26</v>
      </c>
    </row>
    <row r="4123" spans="1:20" x14ac:dyDescent="0.3">
      <c r="A4123" t="s">
        <v>20</v>
      </c>
      <c r="B4123" s="1">
        <v>43681</v>
      </c>
      <c r="C4123">
        <v>4</v>
      </c>
      <c r="D4123" t="s">
        <v>239</v>
      </c>
      <c r="E4123" t="s">
        <v>228</v>
      </c>
      <c r="F4123" t="s">
        <v>239</v>
      </c>
      <c r="G4123">
        <v>85</v>
      </c>
      <c r="H4123">
        <v>85</v>
      </c>
      <c r="I4123">
        <v>84</v>
      </c>
      <c r="J4123" t="s">
        <v>22</v>
      </c>
      <c r="K4123" t="s">
        <v>79</v>
      </c>
      <c r="L4123" t="s">
        <v>22</v>
      </c>
      <c r="M4123" t="s">
        <v>386</v>
      </c>
      <c r="N4123" t="s">
        <v>407</v>
      </c>
      <c r="O4123" t="s">
        <v>357</v>
      </c>
      <c r="P4123" t="s">
        <v>138</v>
      </c>
      <c r="Q4123">
        <v>167</v>
      </c>
      <c r="R4123" t="s">
        <v>287</v>
      </c>
      <c r="S4123" t="e" vm="23">
        <f>_FV(-2,"54")</f>
        <v>#VALUE!</v>
      </c>
      <c r="T4123" t="s">
        <v>26</v>
      </c>
    </row>
    <row r="4124" spans="1:20" x14ac:dyDescent="0.3">
      <c r="A4124" t="s">
        <v>20</v>
      </c>
      <c r="B4124" s="1">
        <v>43682</v>
      </c>
      <c r="C4124">
        <v>13</v>
      </c>
      <c r="D4124" t="s">
        <v>219</v>
      </c>
      <c r="E4124" t="s">
        <v>215</v>
      </c>
      <c r="F4124" t="s">
        <v>321</v>
      </c>
      <c r="G4124">
        <v>74</v>
      </c>
      <c r="H4124">
        <v>81</v>
      </c>
      <c r="I4124">
        <v>73</v>
      </c>
      <c r="J4124" t="s">
        <v>63</v>
      </c>
      <c r="K4124" t="s">
        <v>62</v>
      </c>
      <c r="L4124" t="s">
        <v>28</v>
      </c>
      <c r="M4124" t="s">
        <v>590</v>
      </c>
      <c r="N4124" t="s">
        <v>590</v>
      </c>
      <c r="O4124" t="s">
        <v>637</v>
      </c>
      <c r="P4124" t="s">
        <v>86</v>
      </c>
      <c r="Q4124">
        <v>211</v>
      </c>
      <c r="R4124" t="s">
        <v>237</v>
      </c>
      <c r="S4124" t="s">
        <v>1718</v>
      </c>
      <c r="T4124" t="s">
        <v>26</v>
      </c>
    </row>
    <row r="4125" spans="1:20" x14ac:dyDescent="0.3">
      <c r="A4125" t="s">
        <v>20</v>
      </c>
      <c r="B4125" s="1">
        <v>43682</v>
      </c>
      <c r="C4125">
        <v>7</v>
      </c>
      <c r="D4125" t="s">
        <v>65</v>
      </c>
      <c r="E4125" t="s">
        <v>73</v>
      </c>
      <c r="F4125" t="s">
        <v>65</v>
      </c>
      <c r="G4125">
        <v>94</v>
      </c>
      <c r="H4125">
        <v>94</v>
      </c>
      <c r="I4125">
        <v>94</v>
      </c>
      <c r="J4125" t="s">
        <v>345</v>
      </c>
      <c r="K4125" t="s">
        <v>345</v>
      </c>
      <c r="L4125" t="s">
        <v>345</v>
      </c>
      <c r="M4125" t="s">
        <v>363</v>
      </c>
      <c r="N4125" t="s">
        <v>431</v>
      </c>
      <c r="O4125" t="s">
        <v>363</v>
      </c>
      <c r="P4125" t="s">
        <v>138</v>
      </c>
      <c r="Q4125">
        <v>107</v>
      </c>
      <c r="R4125" t="s">
        <v>222</v>
      </c>
      <c r="S4125" t="e" vm="25">
        <f>_FV(-2,"37")</f>
        <v>#VALUE!</v>
      </c>
      <c r="T4125" t="s">
        <v>26</v>
      </c>
    </row>
    <row r="4126" spans="1:20" x14ac:dyDescent="0.3">
      <c r="A4126" t="s">
        <v>20</v>
      </c>
      <c r="B4126" s="1">
        <v>43682</v>
      </c>
      <c r="C4126">
        <v>3</v>
      </c>
      <c r="D4126" t="s">
        <v>119</v>
      </c>
      <c r="E4126" t="s">
        <v>118</v>
      </c>
      <c r="F4126" t="s">
        <v>28</v>
      </c>
      <c r="G4126">
        <v>92</v>
      </c>
      <c r="H4126">
        <v>92</v>
      </c>
      <c r="I4126">
        <v>88</v>
      </c>
      <c r="J4126" t="s">
        <v>216</v>
      </c>
      <c r="K4126" t="s">
        <v>89</v>
      </c>
      <c r="L4126" t="s">
        <v>373</v>
      </c>
      <c r="M4126" t="s">
        <v>2356</v>
      </c>
      <c r="N4126" t="s">
        <v>2357</v>
      </c>
      <c r="O4126" t="s">
        <v>685</v>
      </c>
      <c r="P4126" t="s">
        <v>60</v>
      </c>
      <c r="Q4126">
        <v>256</v>
      </c>
      <c r="R4126" t="s">
        <v>41</v>
      </c>
      <c r="S4126" t="e" vm="77">
        <f>_FV(0,"82")</f>
        <v>#VALUE!</v>
      </c>
      <c r="T4126" t="s">
        <v>931</v>
      </c>
    </row>
    <row r="4127" spans="1:20" x14ac:dyDescent="0.3">
      <c r="A4127" t="s">
        <v>20</v>
      </c>
      <c r="B4127" s="1">
        <v>43682</v>
      </c>
      <c r="C4127">
        <v>12</v>
      </c>
      <c r="D4127" t="s">
        <v>195</v>
      </c>
      <c r="E4127" t="s">
        <v>229</v>
      </c>
      <c r="F4127" t="s">
        <v>71</v>
      </c>
      <c r="G4127">
        <v>80</v>
      </c>
      <c r="H4127">
        <v>92</v>
      </c>
      <c r="I4127">
        <v>79</v>
      </c>
      <c r="J4127" t="s">
        <v>80</v>
      </c>
      <c r="K4127" t="s">
        <v>58</v>
      </c>
      <c r="L4127" t="s">
        <v>64</v>
      </c>
      <c r="M4127" t="s">
        <v>637</v>
      </c>
      <c r="N4127" t="s">
        <v>637</v>
      </c>
      <c r="O4127" t="s">
        <v>444</v>
      </c>
      <c r="P4127" t="s">
        <v>83</v>
      </c>
      <c r="Q4127">
        <v>146</v>
      </c>
      <c r="R4127" t="s">
        <v>173</v>
      </c>
      <c r="S4127" t="s">
        <v>2358</v>
      </c>
      <c r="T4127" t="s">
        <v>26</v>
      </c>
    </row>
    <row r="4128" spans="1:20" x14ac:dyDescent="0.3">
      <c r="A4128" t="s">
        <v>20</v>
      </c>
      <c r="B4128" s="1">
        <v>43682</v>
      </c>
      <c r="C4128">
        <v>2</v>
      </c>
      <c r="D4128" t="s">
        <v>79</v>
      </c>
      <c r="E4128" t="s">
        <v>79</v>
      </c>
      <c r="F4128" t="s">
        <v>80</v>
      </c>
      <c r="G4128">
        <v>88</v>
      </c>
      <c r="H4128">
        <v>92</v>
      </c>
      <c r="I4128">
        <v>88</v>
      </c>
      <c r="J4128" t="s">
        <v>44</v>
      </c>
      <c r="K4128" t="s">
        <v>36</v>
      </c>
      <c r="L4128" t="s">
        <v>44</v>
      </c>
      <c r="M4128" t="s">
        <v>685</v>
      </c>
      <c r="N4128" t="s">
        <v>684</v>
      </c>
      <c r="O4128" t="s">
        <v>622</v>
      </c>
      <c r="P4128" t="s">
        <v>138</v>
      </c>
      <c r="Q4128">
        <v>183</v>
      </c>
      <c r="R4128" t="s">
        <v>30</v>
      </c>
      <c r="S4128" t="e" vm="55">
        <f>_FV(-2,"51")</f>
        <v>#VALUE!</v>
      </c>
      <c r="T4128" t="s">
        <v>270</v>
      </c>
    </row>
    <row r="4129" spans="1:20" x14ac:dyDescent="0.3">
      <c r="A4129" t="s">
        <v>20</v>
      </c>
      <c r="B4129" s="1">
        <v>43682</v>
      </c>
      <c r="C4129">
        <v>16</v>
      </c>
      <c r="D4129" t="s">
        <v>34</v>
      </c>
      <c r="E4129" t="s">
        <v>43</v>
      </c>
      <c r="F4129" t="s">
        <v>258</v>
      </c>
      <c r="G4129">
        <v>60</v>
      </c>
      <c r="H4129">
        <v>65</v>
      </c>
      <c r="I4129">
        <v>59</v>
      </c>
      <c r="J4129" t="s">
        <v>36</v>
      </c>
      <c r="K4129" t="s">
        <v>80</v>
      </c>
      <c r="L4129" t="s">
        <v>216</v>
      </c>
      <c r="M4129" t="s">
        <v>444</v>
      </c>
      <c r="N4129" t="s">
        <v>637</v>
      </c>
      <c r="O4129" t="s">
        <v>444</v>
      </c>
      <c r="P4129" t="s">
        <v>271</v>
      </c>
      <c r="Q4129">
        <v>196</v>
      </c>
      <c r="R4129" t="s">
        <v>241</v>
      </c>
      <c r="S4129" t="s">
        <v>2359</v>
      </c>
      <c r="T4129" t="s">
        <v>26</v>
      </c>
    </row>
    <row r="4130" spans="1:20" x14ac:dyDescent="0.3">
      <c r="A4130" t="s">
        <v>20</v>
      </c>
      <c r="B4130" s="1">
        <v>43682</v>
      </c>
      <c r="C4130">
        <v>6</v>
      </c>
      <c r="D4130" t="s">
        <v>73</v>
      </c>
      <c r="E4130" t="s">
        <v>63</v>
      </c>
      <c r="F4130" t="s">
        <v>73</v>
      </c>
      <c r="G4130">
        <v>94</v>
      </c>
      <c r="H4130">
        <v>94</v>
      </c>
      <c r="I4130">
        <v>93</v>
      </c>
      <c r="J4130" t="s">
        <v>345</v>
      </c>
      <c r="K4130" t="s">
        <v>49</v>
      </c>
      <c r="L4130" t="s">
        <v>345</v>
      </c>
      <c r="M4130" t="s">
        <v>431</v>
      </c>
      <c r="N4130" t="s">
        <v>595</v>
      </c>
      <c r="O4130" t="s">
        <v>431</v>
      </c>
      <c r="P4130" t="s">
        <v>111</v>
      </c>
      <c r="Q4130">
        <v>138</v>
      </c>
      <c r="R4130" t="s">
        <v>24</v>
      </c>
      <c r="S4130" t="e" vm="95">
        <f>_FV(-2,"19")</f>
        <v>#VALUE!</v>
      </c>
      <c r="T4130" t="s">
        <v>26</v>
      </c>
    </row>
    <row r="4131" spans="1:20" x14ac:dyDescent="0.3">
      <c r="A4131" t="s">
        <v>20</v>
      </c>
      <c r="B4131" s="1">
        <v>43682</v>
      </c>
      <c r="C4131">
        <v>23</v>
      </c>
      <c r="D4131" t="s">
        <v>57</v>
      </c>
      <c r="E4131" t="s">
        <v>215</v>
      </c>
      <c r="F4131" t="s">
        <v>57</v>
      </c>
      <c r="G4131">
        <v>69</v>
      </c>
      <c r="H4131">
        <v>72</v>
      </c>
      <c r="I4131">
        <v>67</v>
      </c>
      <c r="J4131" t="s">
        <v>36</v>
      </c>
      <c r="K4131" t="s">
        <v>119</v>
      </c>
      <c r="L4131" t="s">
        <v>35</v>
      </c>
      <c r="M4131" t="s">
        <v>493</v>
      </c>
      <c r="N4131" t="s">
        <v>493</v>
      </c>
      <c r="O4131" t="s">
        <v>329</v>
      </c>
      <c r="P4131" t="s">
        <v>271</v>
      </c>
      <c r="Q4131">
        <v>209</v>
      </c>
      <c r="R4131" t="s">
        <v>419</v>
      </c>
      <c r="S4131" t="e" vm="80">
        <f>_FV(-3,"59")</f>
        <v>#VALUE!</v>
      </c>
      <c r="T4131" t="s">
        <v>26</v>
      </c>
    </row>
    <row r="4132" spans="1:20" x14ac:dyDescent="0.3">
      <c r="A4132" t="s">
        <v>20</v>
      </c>
      <c r="B4132" s="1">
        <v>43682</v>
      </c>
      <c r="C4132">
        <v>21</v>
      </c>
      <c r="D4132" t="s">
        <v>200</v>
      </c>
      <c r="E4132" t="s">
        <v>342</v>
      </c>
      <c r="F4132" t="s">
        <v>200</v>
      </c>
      <c r="G4132">
        <v>67</v>
      </c>
      <c r="H4132">
        <v>67</v>
      </c>
      <c r="I4132">
        <v>64</v>
      </c>
      <c r="J4132" t="s">
        <v>100</v>
      </c>
      <c r="K4132" t="s">
        <v>100</v>
      </c>
      <c r="L4132" t="s">
        <v>361</v>
      </c>
      <c r="M4132" t="s">
        <v>311</v>
      </c>
      <c r="N4132" t="s">
        <v>311</v>
      </c>
      <c r="O4132" t="s">
        <v>141</v>
      </c>
      <c r="P4132" t="s">
        <v>112</v>
      </c>
      <c r="Q4132">
        <v>216</v>
      </c>
      <c r="R4132" t="s">
        <v>241</v>
      </c>
      <c r="S4132" t="s">
        <v>1341</v>
      </c>
      <c r="T4132" t="s">
        <v>26</v>
      </c>
    </row>
    <row r="4133" spans="1:20" x14ac:dyDescent="0.3">
      <c r="A4133" t="s">
        <v>20</v>
      </c>
      <c r="B4133" s="1">
        <v>43682</v>
      </c>
      <c r="C4133">
        <v>15</v>
      </c>
      <c r="D4133" t="s">
        <v>317</v>
      </c>
      <c r="E4133" t="s">
        <v>291</v>
      </c>
      <c r="F4133" t="s">
        <v>243</v>
      </c>
      <c r="G4133">
        <v>62</v>
      </c>
      <c r="H4133">
        <v>72</v>
      </c>
      <c r="I4133">
        <v>62</v>
      </c>
      <c r="J4133" t="s">
        <v>36</v>
      </c>
      <c r="K4133" t="s">
        <v>136</v>
      </c>
      <c r="L4133" t="s">
        <v>396</v>
      </c>
      <c r="M4133" t="s">
        <v>637</v>
      </c>
      <c r="N4133" t="s">
        <v>590</v>
      </c>
      <c r="O4133" t="s">
        <v>605</v>
      </c>
      <c r="P4133" t="s">
        <v>116</v>
      </c>
      <c r="Q4133">
        <v>205</v>
      </c>
      <c r="R4133" t="s">
        <v>371</v>
      </c>
      <c r="S4133" t="s">
        <v>2360</v>
      </c>
      <c r="T4133" t="s">
        <v>26</v>
      </c>
    </row>
    <row r="4134" spans="1:20" x14ac:dyDescent="0.3">
      <c r="A4134" t="s">
        <v>20</v>
      </c>
      <c r="B4134" s="1">
        <v>43682</v>
      </c>
      <c r="C4134">
        <v>4</v>
      </c>
      <c r="D4134" t="s">
        <v>58</v>
      </c>
      <c r="E4134" t="s">
        <v>58</v>
      </c>
      <c r="F4134" t="s">
        <v>119</v>
      </c>
      <c r="G4134">
        <v>92</v>
      </c>
      <c r="H4134">
        <v>93</v>
      </c>
      <c r="I4134">
        <v>92</v>
      </c>
      <c r="J4134" t="s">
        <v>81</v>
      </c>
      <c r="K4134" t="s">
        <v>81</v>
      </c>
      <c r="L4134" t="s">
        <v>216</v>
      </c>
      <c r="M4134" t="s">
        <v>702</v>
      </c>
      <c r="N4134" t="s">
        <v>2356</v>
      </c>
      <c r="O4134" t="s">
        <v>702</v>
      </c>
      <c r="P4134" t="s">
        <v>176</v>
      </c>
      <c r="Q4134">
        <v>217</v>
      </c>
      <c r="R4134" t="s">
        <v>240</v>
      </c>
      <c r="S4134" t="e" vm="86">
        <f>_FV(-2,"23")</f>
        <v>#VALUE!</v>
      </c>
      <c r="T4134" t="s">
        <v>76</v>
      </c>
    </row>
    <row r="4135" spans="1:20" x14ac:dyDescent="0.3">
      <c r="A4135" t="s">
        <v>20</v>
      </c>
      <c r="B4135" s="1">
        <v>43682</v>
      </c>
      <c r="C4135">
        <v>14</v>
      </c>
      <c r="D4135" t="s">
        <v>205</v>
      </c>
      <c r="E4135" t="s">
        <v>342</v>
      </c>
      <c r="F4135" t="s">
        <v>275</v>
      </c>
      <c r="G4135">
        <v>70</v>
      </c>
      <c r="H4135">
        <v>75</v>
      </c>
      <c r="I4135">
        <v>69</v>
      </c>
      <c r="J4135" t="s">
        <v>119</v>
      </c>
      <c r="K4135" t="s">
        <v>79</v>
      </c>
      <c r="L4135" t="s">
        <v>28</v>
      </c>
      <c r="M4135" t="s">
        <v>590</v>
      </c>
      <c r="N4135" t="s">
        <v>447</v>
      </c>
      <c r="O4135" t="s">
        <v>622</v>
      </c>
      <c r="P4135" t="s">
        <v>182</v>
      </c>
      <c r="Q4135">
        <v>204</v>
      </c>
      <c r="R4135" t="s">
        <v>55</v>
      </c>
      <c r="S4135" t="s">
        <v>2361</v>
      </c>
      <c r="T4135" t="s">
        <v>26</v>
      </c>
    </row>
    <row r="4136" spans="1:20" x14ac:dyDescent="0.3">
      <c r="A4136" t="s">
        <v>20</v>
      </c>
      <c r="B4136" s="1">
        <v>43682</v>
      </c>
      <c r="C4136">
        <v>11</v>
      </c>
      <c r="D4136" t="s">
        <v>71</v>
      </c>
      <c r="E4136" t="s">
        <v>71</v>
      </c>
      <c r="F4136" t="s">
        <v>81</v>
      </c>
      <c r="G4136">
        <v>92</v>
      </c>
      <c r="H4136">
        <v>94</v>
      </c>
      <c r="I4136">
        <v>92</v>
      </c>
      <c r="J4136" t="s">
        <v>109</v>
      </c>
      <c r="K4136" t="s">
        <v>109</v>
      </c>
      <c r="L4136" t="s">
        <v>35</v>
      </c>
      <c r="M4136" t="s">
        <v>444</v>
      </c>
      <c r="N4136" t="s">
        <v>444</v>
      </c>
      <c r="O4136" t="s">
        <v>353</v>
      </c>
      <c r="P4136" t="s">
        <v>174</v>
      </c>
      <c r="Q4136">
        <v>153</v>
      </c>
      <c r="R4136" t="s">
        <v>128</v>
      </c>
      <c r="S4136" t="s">
        <v>1821</v>
      </c>
      <c r="T4136" t="s">
        <v>26</v>
      </c>
    </row>
    <row r="4137" spans="1:20" x14ac:dyDescent="0.3">
      <c r="A4137" t="s">
        <v>20</v>
      </c>
      <c r="B4137" s="1">
        <v>43682</v>
      </c>
      <c r="C4137">
        <v>8</v>
      </c>
      <c r="D4137" t="s">
        <v>28</v>
      </c>
      <c r="E4137" t="s">
        <v>65</v>
      </c>
      <c r="F4137" t="s">
        <v>28</v>
      </c>
      <c r="G4137">
        <v>94</v>
      </c>
      <c r="H4137">
        <v>94</v>
      </c>
      <c r="I4137">
        <v>94</v>
      </c>
      <c r="J4137" t="s">
        <v>44</v>
      </c>
      <c r="K4137" t="s">
        <v>345</v>
      </c>
      <c r="L4137" t="s">
        <v>44</v>
      </c>
      <c r="M4137" t="s">
        <v>282</v>
      </c>
      <c r="N4137" t="s">
        <v>363</v>
      </c>
      <c r="O4137" t="s">
        <v>282</v>
      </c>
      <c r="P4137" t="s">
        <v>115</v>
      </c>
      <c r="Q4137">
        <v>115</v>
      </c>
      <c r="R4137" t="s">
        <v>147</v>
      </c>
      <c r="S4137" t="e" vm="15">
        <f>_FV(-2,"16")</f>
        <v>#VALUE!</v>
      </c>
      <c r="T4137" t="s">
        <v>26</v>
      </c>
    </row>
    <row r="4138" spans="1:20" x14ac:dyDescent="0.3">
      <c r="A4138" t="s">
        <v>20</v>
      </c>
      <c r="B4138" s="1">
        <v>43682</v>
      </c>
      <c r="C4138">
        <v>5</v>
      </c>
      <c r="D4138" t="s">
        <v>63</v>
      </c>
      <c r="E4138" t="s">
        <v>58</v>
      </c>
      <c r="F4138" t="s">
        <v>63</v>
      </c>
      <c r="G4138">
        <v>93</v>
      </c>
      <c r="H4138">
        <v>93</v>
      </c>
      <c r="I4138">
        <v>92</v>
      </c>
      <c r="J4138" t="s">
        <v>49</v>
      </c>
      <c r="K4138" t="s">
        <v>81</v>
      </c>
      <c r="L4138" t="s">
        <v>36</v>
      </c>
      <c r="M4138" t="s">
        <v>595</v>
      </c>
      <c r="N4138" t="s">
        <v>702</v>
      </c>
      <c r="O4138" t="s">
        <v>595</v>
      </c>
      <c r="P4138" t="s">
        <v>133</v>
      </c>
      <c r="Q4138">
        <v>113</v>
      </c>
      <c r="R4138" t="s">
        <v>240</v>
      </c>
      <c r="S4138" t="e" vm="48">
        <f>_FV(-2,"26")</f>
        <v>#VALUE!</v>
      </c>
      <c r="T4138" t="s">
        <v>270</v>
      </c>
    </row>
    <row r="4139" spans="1:20" x14ac:dyDescent="0.3">
      <c r="A4139" t="s">
        <v>20</v>
      </c>
      <c r="B4139" s="1">
        <v>43682</v>
      </c>
      <c r="C4139">
        <v>10</v>
      </c>
      <c r="D4139" t="s">
        <v>81</v>
      </c>
      <c r="E4139" t="s">
        <v>81</v>
      </c>
      <c r="F4139" t="s">
        <v>99</v>
      </c>
      <c r="G4139">
        <v>94</v>
      </c>
      <c r="H4139">
        <v>94</v>
      </c>
      <c r="I4139">
        <v>94</v>
      </c>
      <c r="J4139" t="s">
        <v>35</v>
      </c>
      <c r="K4139" t="s">
        <v>35</v>
      </c>
      <c r="L4139" t="s">
        <v>216</v>
      </c>
      <c r="M4139" t="s">
        <v>353</v>
      </c>
      <c r="N4139" t="s">
        <v>353</v>
      </c>
      <c r="O4139" t="s">
        <v>329</v>
      </c>
      <c r="P4139" t="s">
        <v>133</v>
      </c>
      <c r="Q4139">
        <v>125</v>
      </c>
      <c r="R4139" t="s">
        <v>173</v>
      </c>
      <c r="S4139" t="s">
        <v>2362</v>
      </c>
      <c r="T4139" t="s">
        <v>26</v>
      </c>
    </row>
    <row r="4140" spans="1:20" x14ac:dyDescent="0.3">
      <c r="A4140" t="s">
        <v>20</v>
      </c>
      <c r="B4140" s="1">
        <v>43682</v>
      </c>
      <c r="C4140">
        <v>18</v>
      </c>
      <c r="D4140" t="s">
        <v>291</v>
      </c>
      <c r="E4140" t="s">
        <v>370</v>
      </c>
      <c r="F4140" t="s">
        <v>317</v>
      </c>
      <c r="G4140">
        <v>60</v>
      </c>
      <c r="H4140">
        <v>62</v>
      </c>
      <c r="I4140">
        <v>58</v>
      </c>
      <c r="J4140" t="s">
        <v>345</v>
      </c>
      <c r="K4140" t="s">
        <v>28</v>
      </c>
      <c r="L4140" t="s">
        <v>396</v>
      </c>
      <c r="M4140" t="s">
        <v>91</v>
      </c>
      <c r="N4140" t="s">
        <v>308</v>
      </c>
      <c r="O4140" t="s">
        <v>91</v>
      </c>
      <c r="P4140" t="s">
        <v>116</v>
      </c>
      <c r="Q4140">
        <v>225</v>
      </c>
      <c r="R4140" t="s">
        <v>55</v>
      </c>
      <c r="S4140" t="s">
        <v>2363</v>
      </c>
      <c r="T4140" t="s">
        <v>26</v>
      </c>
    </row>
    <row r="4141" spans="1:20" x14ac:dyDescent="0.3">
      <c r="A4141" t="s">
        <v>20</v>
      </c>
      <c r="B4141" s="1">
        <v>43682</v>
      </c>
      <c r="C4141">
        <v>17</v>
      </c>
      <c r="D4141" t="s">
        <v>251</v>
      </c>
      <c r="E4141" t="s">
        <v>32</v>
      </c>
      <c r="F4141" t="s">
        <v>47</v>
      </c>
      <c r="G4141">
        <v>59</v>
      </c>
      <c r="H4141">
        <v>62</v>
      </c>
      <c r="I4141">
        <v>57</v>
      </c>
      <c r="J4141" t="s">
        <v>361</v>
      </c>
      <c r="K4141" t="s">
        <v>99</v>
      </c>
      <c r="L4141" t="s">
        <v>224</v>
      </c>
      <c r="M4141" t="s">
        <v>308</v>
      </c>
      <c r="N4141" t="s">
        <v>444</v>
      </c>
      <c r="O4141" t="s">
        <v>308</v>
      </c>
      <c r="P4141" t="s">
        <v>271</v>
      </c>
      <c r="Q4141">
        <v>221</v>
      </c>
      <c r="R4141" t="s">
        <v>343</v>
      </c>
      <c r="S4141" t="s">
        <v>2179</v>
      </c>
      <c r="T4141" t="s">
        <v>26</v>
      </c>
    </row>
    <row r="4142" spans="1:20" x14ac:dyDescent="0.3">
      <c r="A4142" t="s">
        <v>20</v>
      </c>
      <c r="B4142" s="1">
        <v>43682</v>
      </c>
      <c r="C4142">
        <v>9</v>
      </c>
      <c r="D4142" t="s">
        <v>81</v>
      </c>
      <c r="E4142" t="s">
        <v>64</v>
      </c>
      <c r="F4142" t="s">
        <v>81</v>
      </c>
      <c r="G4142">
        <v>94</v>
      </c>
      <c r="H4142">
        <v>94</v>
      </c>
      <c r="I4142">
        <v>94</v>
      </c>
      <c r="J4142" t="s">
        <v>216</v>
      </c>
      <c r="K4142" t="s">
        <v>44</v>
      </c>
      <c r="L4142" t="s">
        <v>216</v>
      </c>
      <c r="M4142" t="s">
        <v>273</v>
      </c>
      <c r="N4142" t="s">
        <v>282</v>
      </c>
      <c r="O4142" t="s">
        <v>273</v>
      </c>
      <c r="P4142" t="s">
        <v>115</v>
      </c>
      <c r="Q4142">
        <v>110</v>
      </c>
      <c r="R4142" t="s">
        <v>112</v>
      </c>
      <c r="S4142" t="e" vm="67">
        <f>_FV(-2,"84")</f>
        <v>#VALUE!</v>
      </c>
      <c r="T4142" t="s">
        <v>26</v>
      </c>
    </row>
    <row r="4143" spans="1:20" x14ac:dyDescent="0.3">
      <c r="A4143" t="s">
        <v>20</v>
      </c>
      <c r="B4143" s="1">
        <v>43682</v>
      </c>
      <c r="C4143">
        <v>20</v>
      </c>
      <c r="D4143" t="s">
        <v>48</v>
      </c>
      <c r="E4143" t="s">
        <v>297</v>
      </c>
      <c r="F4143" t="s">
        <v>48</v>
      </c>
      <c r="G4143">
        <v>64</v>
      </c>
      <c r="H4143">
        <v>65</v>
      </c>
      <c r="I4143">
        <v>54</v>
      </c>
      <c r="J4143" t="s">
        <v>163</v>
      </c>
      <c r="K4143" t="s">
        <v>49</v>
      </c>
      <c r="L4143" t="s">
        <v>393</v>
      </c>
      <c r="M4143" t="s">
        <v>141</v>
      </c>
      <c r="N4143" t="s">
        <v>328</v>
      </c>
      <c r="O4143" t="s">
        <v>90</v>
      </c>
      <c r="P4143" t="s">
        <v>54</v>
      </c>
      <c r="Q4143">
        <v>217</v>
      </c>
      <c r="R4143" t="s">
        <v>350</v>
      </c>
      <c r="S4143" t="s">
        <v>2364</v>
      </c>
      <c r="T4143" t="s">
        <v>26</v>
      </c>
    </row>
    <row r="4144" spans="1:20" x14ac:dyDescent="0.3">
      <c r="A4144" t="s">
        <v>20</v>
      </c>
      <c r="B4144" s="1">
        <v>43682</v>
      </c>
      <c r="C4144">
        <v>19</v>
      </c>
      <c r="D4144" t="s">
        <v>291</v>
      </c>
      <c r="E4144" t="s">
        <v>370</v>
      </c>
      <c r="F4144" t="s">
        <v>47</v>
      </c>
      <c r="G4144">
        <v>56</v>
      </c>
      <c r="H4144">
        <v>63</v>
      </c>
      <c r="I4144">
        <v>56</v>
      </c>
      <c r="J4144" t="s">
        <v>388</v>
      </c>
      <c r="K4144" t="s">
        <v>28</v>
      </c>
      <c r="L4144" t="s">
        <v>388</v>
      </c>
      <c r="M4144" t="s">
        <v>90</v>
      </c>
      <c r="N4144" t="s">
        <v>91</v>
      </c>
      <c r="O4144" t="s">
        <v>29</v>
      </c>
      <c r="P4144" t="s">
        <v>54</v>
      </c>
      <c r="Q4144">
        <v>219</v>
      </c>
      <c r="R4144" t="s">
        <v>241</v>
      </c>
      <c r="S4144" t="s">
        <v>2365</v>
      </c>
      <c r="T4144" t="s">
        <v>26</v>
      </c>
    </row>
    <row r="4145" spans="1:20" x14ac:dyDescent="0.3">
      <c r="A4145" t="s">
        <v>20</v>
      </c>
      <c r="B4145" s="1">
        <v>43682</v>
      </c>
      <c r="C4145">
        <v>0</v>
      </c>
      <c r="D4145" t="s">
        <v>136</v>
      </c>
      <c r="E4145" t="s">
        <v>272</v>
      </c>
      <c r="F4145" t="s">
        <v>136</v>
      </c>
      <c r="G4145">
        <v>86</v>
      </c>
      <c r="H4145">
        <v>86</v>
      </c>
      <c r="I4145">
        <v>79</v>
      </c>
      <c r="J4145" t="s">
        <v>373</v>
      </c>
      <c r="K4145" t="s">
        <v>163</v>
      </c>
      <c r="L4145" t="s">
        <v>292</v>
      </c>
      <c r="M4145" t="s">
        <v>589</v>
      </c>
      <c r="N4145" t="s">
        <v>622</v>
      </c>
      <c r="O4145" t="s">
        <v>407</v>
      </c>
      <c r="P4145" t="s">
        <v>77</v>
      </c>
      <c r="Q4145">
        <v>239</v>
      </c>
      <c r="R4145" t="s">
        <v>580</v>
      </c>
      <c r="S4145" t="e" vm="73">
        <f>_FV(-3,"47")</f>
        <v>#VALUE!</v>
      </c>
      <c r="T4145" t="s">
        <v>124</v>
      </c>
    </row>
    <row r="4146" spans="1:20" x14ac:dyDescent="0.3">
      <c r="A4146" t="s">
        <v>20</v>
      </c>
      <c r="B4146" s="1">
        <v>43682</v>
      </c>
      <c r="C4146">
        <v>22</v>
      </c>
      <c r="D4146" t="s">
        <v>219</v>
      </c>
      <c r="E4146" t="s">
        <v>200</v>
      </c>
      <c r="F4146" t="s">
        <v>219</v>
      </c>
      <c r="G4146">
        <v>71</v>
      </c>
      <c r="H4146">
        <v>72</v>
      </c>
      <c r="I4146">
        <v>67</v>
      </c>
      <c r="J4146" t="s">
        <v>64</v>
      </c>
      <c r="K4146" t="s">
        <v>65</v>
      </c>
      <c r="L4146" t="s">
        <v>89</v>
      </c>
      <c r="M4146" t="s">
        <v>329</v>
      </c>
      <c r="N4146" t="s">
        <v>329</v>
      </c>
      <c r="O4146" t="s">
        <v>311</v>
      </c>
      <c r="P4146" t="s">
        <v>104</v>
      </c>
      <c r="Q4146">
        <v>205</v>
      </c>
      <c r="R4146" t="s">
        <v>102</v>
      </c>
      <c r="S4146" t="s">
        <v>2366</v>
      </c>
      <c r="T4146" t="s">
        <v>26</v>
      </c>
    </row>
    <row r="4147" spans="1:20" x14ac:dyDescent="0.3">
      <c r="A4147" t="s">
        <v>20</v>
      </c>
      <c r="B4147" s="1">
        <v>43682</v>
      </c>
      <c r="C4147">
        <v>1</v>
      </c>
      <c r="D4147" t="s">
        <v>80</v>
      </c>
      <c r="E4147" t="s">
        <v>136</v>
      </c>
      <c r="F4147" t="s">
        <v>80</v>
      </c>
      <c r="G4147">
        <v>91</v>
      </c>
      <c r="H4147">
        <v>91</v>
      </c>
      <c r="I4147">
        <v>86</v>
      </c>
      <c r="J4147" t="s">
        <v>361</v>
      </c>
      <c r="K4147" t="s">
        <v>163</v>
      </c>
      <c r="L4147" t="s">
        <v>373</v>
      </c>
      <c r="M4147" t="s">
        <v>590</v>
      </c>
      <c r="N4147" t="s">
        <v>590</v>
      </c>
      <c r="O4147" t="s">
        <v>595</v>
      </c>
      <c r="P4147" t="s">
        <v>111</v>
      </c>
      <c r="Q4147">
        <v>169</v>
      </c>
      <c r="R4147" t="s">
        <v>151</v>
      </c>
      <c r="S4147" t="e" vm="68">
        <f>_FV(-2,"99")</f>
        <v>#VALUE!</v>
      </c>
      <c r="T4147" t="s">
        <v>76</v>
      </c>
    </row>
    <row r="4148" spans="1:20" x14ac:dyDescent="0.3">
      <c r="A4148" t="s">
        <v>20</v>
      </c>
      <c r="B4148" s="1">
        <v>43683</v>
      </c>
      <c r="C4148">
        <v>19</v>
      </c>
      <c r="D4148" t="s">
        <v>109</v>
      </c>
      <c r="E4148" t="s">
        <v>1362</v>
      </c>
      <c r="F4148" t="s">
        <v>49</v>
      </c>
      <c r="G4148">
        <v>92</v>
      </c>
      <c r="H4148">
        <v>92</v>
      </c>
      <c r="I4148">
        <v>57</v>
      </c>
      <c r="J4148" t="s">
        <v>44</v>
      </c>
      <c r="K4148" t="s">
        <v>73</v>
      </c>
      <c r="L4148" t="s">
        <v>659</v>
      </c>
      <c r="M4148" t="s">
        <v>308</v>
      </c>
      <c r="N4148" t="s">
        <v>353</v>
      </c>
      <c r="O4148" t="s">
        <v>23</v>
      </c>
      <c r="P4148" t="s">
        <v>240</v>
      </c>
      <c r="Q4148">
        <v>331</v>
      </c>
      <c r="R4148" t="s">
        <v>528</v>
      </c>
      <c r="S4148" t="s">
        <v>1021</v>
      </c>
      <c r="T4148" t="s">
        <v>151</v>
      </c>
    </row>
    <row r="4149" spans="1:20" x14ac:dyDescent="0.3">
      <c r="A4149" t="s">
        <v>20</v>
      </c>
      <c r="B4149" s="1">
        <v>43683</v>
      </c>
      <c r="C4149">
        <v>4</v>
      </c>
      <c r="D4149" t="s">
        <v>187</v>
      </c>
      <c r="E4149" t="s">
        <v>310</v>
      </c>
      <c r="F4149" t="s">
        <v>157</v>
      </c>
      <c r="G4149">
        <v>84</v>
      </c>
      <c r="H4149">
        <v>87</v>
      </c>
      <c r="I4149">
        <v>83</v>
      </c>
      <c r="J4149" t="s">
        <v>73</v>
      </c>
      <c r="K4149" t="s">
        <v>63</v>
      </c>
      <c r="L4149" t="s">
        <v>119</v>
      </c>
      <c r="M4149" t="s">
        <v>683</v>
      </c>
      <c r="N4149" t="s">
        <v>2367</v>
      </c>
      <c r="O4149" t="s">
        <v>683</v>
      </c>
      <c r="P4149" t="s">
        <v>138</v>
      </c>
      <c r="Q4149">
        <v>273</v>
      </c>
      <c r="R4149" t="s">
        <v>68</v>
      </c>
      <c r="S4149" t="e" vm="67">
        <f>_FV(-2,"84")</f>
        <v>#VALUE!</v>
      </c>
      <c r="T4149" t="s">
        <v>26</v>
      </c>
    </row>
    <row r="4150" spans="1:20" x14ac:dyDescent="0.3">
      <c r="A4150" t="s">
        <v>20</v>
      </c>
      <c r="B4150" s="1">
        <v>43683</v>
      </c>
      <c r="C4150">
        <v>1</v>
      </c>
      <c r="D4150" t="s">
        <v>333</v>
      </c>
      <c r="E4150" t="s">
        <v>385</v>
      </c>
      <c r="F4150" t="s">
        <v>333</v>
      </c>
      <c r="G4150">
        <v>80</v>
      </c>
      <c r="H4150">
        <v>82</v>
      </c>
      <c r="I4150">
        <v>73</v>
      </c>
      <c r="J4150" t="s">
        <v>345</v>
      </c>
      <c r="K4150" t="s">
        <v>63</v>
      </c>
      <c r="L4150" t="s">
        <v>345</v>
      </c>
      <c r="M4150" t="s">
        <v>684</v>
      </c>
      <c r="N4150" t="s">
        <v>1911</v>
      </c>
      <c r="O4150" t="s">
        <v>447</v>
      </c>
      <c r="P4150" t="s">
        <v>240</v>
      </c>
      <c r="Q4150">
        <v>276</v>
      </c>
      <c r="R4150" t="s">
        <v>1732</v>
      </c>
      <c r="S4150" t="e" vm="45">
        <f>_FV(-2,"60")</f>
        <v>#VALUE!</v>
      </c>
      <c r="T4150" t="s">
        <v>26</v>
      </c>
    </row>
    <row r="4151" spans="1:20" x14ac:dyDescent="0.3">
      <c r="A4151" t="s">
        <v>20</v>
      </c>
      <c r="B4151" s="1">
        <v>43683</v>
      </c>
      <c r="C4151">
        <v>15</v>
      </c>
      <c r="D4151" t="s">
        <v>21</v>
      </c>
      <c r="E4151" t="s">
        <v>264</v>
      </c>
      <c r="F4151" t="s">
        <v>215</v>
      </c>
      <c r="G4151">
        <v>67</v>
      </c>
      <c r="H4151">
        <v>72</v>
      </c>
      <c r="I4151">
        <v>66</v>
      </c>
      <c r="J4151" t="s">
        <v>64</v>
      </c>
      <c r="K4151" t="s">
        <v>87</v>
      </c>
      <c r="L4151" t="s">
        <v>100</v>
      </c>
      <c r="M4151" t="s">
        <v>607</v>
      </c>
      <c r="N4151" t="s">
        <v>685</v>
      </c>
      <c r="O4151" t="s">
        <v>607</v>
      </c>
      <c r="P4151" t="s">
        <v>222</v>
      </c>
      <c r="Q4151">
        <v>204</v>
      </c>
      <c r="R4151" t="s">
        <v>241</v>
      </c>
      <c r="S4151" t="s">
        <v>2368</v>
      </c>
      <c r="T4151" t="s">
        <v>26</v>
      </c>
    </row>
    <row r="4152" spans="1:20" x14ac:dyDescent="0.3">
      <c r="A4152" t="s">
        <v>20</v>
      </c>
      <c r="B4152" s="1">
        <v>43683</v>
      </c>
      <c r="C4152">
        <v>23</v>
      </c>
      <c r="D4152" t="s">
        <v>239</v>
      </c>
      <c r="E4152" t="s">
        <v>228</v>
      </c>
      <c r="F4152" t="s">
        <v>239</v>
      </c>
      <c r="G4152">
        <v>79</v>
      </c>
      <c r="H4152">
        <v>80</v>
      </c>
      <c r="I4152">
        <v>78</v>
      </c>
      <c r="J4152" t="s">
        <v>99</v>
      </c>
      <c r="K4152" t="s">
        <v>119</v>
      </c>
      <c r="L4152" t="s">
        <v>89</v>
      </c>
      <c r="M4152" t="s">
        <v>433</v>
      </c>
      <c r="N4152" t="s">
        <v>433</v>
      </c>
      <c r="O4152" t="s">
        <v>353</v>
      </c>
      <c r="P4152" t="s">
        <v>173</v>
      </c>
      <c r="Q4152">
        <v>208</v>
      </c>
      <c r="R4152" t="s">
        <v>287</v>
      </c>
      <c r="S4152" t="e" vm="80">
        <f>_FV(-3,"59")</f>
        <v>#VALUE!</v>
      </c>
      <c r="T4152" t="s">
        <v>26</v>
      </c>
    </row>
    <row r="4153" spans="1:20" x14ac:dyDescent="0.3">
      <c r="A4153" t="s">
        <v>20</v>
      </c>
      <c r="B4153" s="1">
        <v>43683</v>
      </c>
      <c r="C4153">
        <v>21</v>
      </c>
      <c r="D4153" t="s">
        <v>192</v>
      </c>
      <c r="E4153" t="s">
        <v>239</v>
      </c>
      <c r="F4153" t="s">
        <v>187</v>
      </c>
      <c r="G4153">
        <v>81</v>
      </c>
      <c r="H4153">
        <v>84</v>
      </c>
      <c r="I4153">
        <v>78</v>
      </c>
      <c r="J4153" t="s">
        <v>81</v>
      </c>
      <c r="K4153" t="s">
        <v>80</v>
      </c>
      <c r="L4153" t="s">
        <v>36</v>
      </c>
      <c r="M4153" t="s">
        <v>330</v>
      </c>
      <c r="N4153" t="s">
        <v>330</v>
      </c>
      <c r="O4153" t="s">
        <v>245</v>
      </c>
      <c r="P4153" t="s">
        <v>133</v>
      </c>
      <c r="Q4153">
        <v>304</v>
      </c>
      <c r="R4153" t="s">
        <v>128</v>
      </c>
      <c r="S4153" t="s">
        <v>2369</v>
      </c>
      <c r="T4153" t="s">
        <v>26</v>
      </c>
    </row>
    <row r="4154" spans="1:20" x14ac:dyDescent="0.3">
      <c r="A4154" t="s">
        <v>20</v>
      </c>
      <c r="B4154" s="1">
        <v>43683</v>
      </c>
      <c r="C4154">
        <v>0</v>
      </c>
      <c r="D4154" t="s">
        <v>186</v>
      </c>
      <c r="E4154" t="s">
        <v>57</v>
      </c>
      <c r="F4154" t="s">
        <v>256</v>
      </c>
      <c r="G4154">
        <v>74</v>
      </c>
      <c r="H4154">
        <v>74</v>
      </c>
      <c r="I4154">
        <v>68</v>
      </c>
      <c r="J4154" t="s">
        <v>64</v>
      </c>
      <c r="K4154" t="s">
        <v>64</v>
      </c>
      <c r="L4154" t="s">
        <v>163</v>
      </c>
      <c r="M4154" t="s">
        <v>447</v>
      </c>
      <c r="N4154" t="s">
        <v>451</v>
      </c>
      <c r="O4154" t="s">
        <v>493</v>
      </c>
      <c r="P4154" t="s">
        <v>173</v>
      </c>
      <c r="Q4154">
        <v>237</v>
      </c>
      <c r="R4154" t="s">
        <v>419</v>
      </c>
      <c r="S4154" t="e" vm="12">
        <f>_FV(-2,"57")</f>
        <v>#VALUE!</v>
      </c>
      <c r="T4154" t="s">
        <v>26</v>
      </c>
    </row>
    <row r="4155" spans="1:20" x14ac:dyDescent="0.3">
      <c r="A4155" t="s">
        <v>20</v>
      </c>
      <c r="B4155" s="1">
        <v>43683</v>
      </c>
      <c r="C4155">
        <v>20</v>
      </c>
      <c r="D4155" t="s">
        <v>236</v>
      </c>
      <c r="E4155" t="s">
        <v>236</v>
      </c>
      <c r="F4155" t="s">
        <v>73</v>
      </c>
      <c r="G4155">
        <v>84</v>
      </c>
      <c r="H4155">
        <v>92</v>
      </c>
      <c r="I4155">
        <v>84</v>
      </c>
      <c r="J4155" t="s">
        <v>80</v>
      </c>
      <c r="K4155" t="s">
        <v>79</v>
      </c>
      <c r="L4155" t="s">
        <v>35</v>
      </c>
      <c r="M4155" t="s">
        <v>306</v>
      </c>
      <c r="N4155" t="s">
        <v>308</v>
      </c>
      <c r="O4155" t="s">
        <v>312</v>
      </c>
      <c r="P4155" t="s">
        <v>105</v>
      </c>
      <c r="Q4155">
        <v>250</v>
      </c>
      <c r="R4155" t="s">
        <v>259</v>
      </c>
      <c r="S4155" t="s">
        <v>2370</v>
      </c>
      <c r="T4155" t="s">
        <v>124</v>
      </c>
    </row>
    <row r="4156" spans="1:20" x14ac:dyDescent="0.3">
      <c r="A4156" t="s">
        <v>20</v>
      </c>
      <c r="B4156" s="1">
        <v>43683</v>
      </c>
      <c r="C4156">
        <v>10</v>
      </c>
      <c r="D4156" t="s">
        <v>81</v>
      </c>
      <c r="E4156" t="s">
        <v>28</v>
      </c>
      <c r="F4156" t="s">
        <v>99</v>
      </c>
      <c r="G4156">
        <v>94</v>
      </c>
      <c r="H4156">
        <v>94</v>
      </c>
      <c r="I4156">
        <v>94</v>
      </c>
      <c r="J4156" t="s">
        <v>35</v>
      </c>
      <c r="K4156" t="s">
        <v>35</v>
      </c>
      <c r="L4156" t="s">
        <v>216</v>
      </c>
      <c r="M4156" t="s">
        <v>605</v>
      </c>
      <c r="N4156" t="s">
        <v>605</v>
      </c>
      <c r="O4156" t="s">
        <v>613</v>
      </c>
      <c r="P4156" t="s">
        <v>76</v>
      </c>
      <c r="Q4156">
        <v>110</v>
      </c>
      <c r="R4156" t="s">
        <v>173</v>
      </c>
      <c r="S4156" t="s">
        <v>2371</v>
      </c>
      <c r="T4156" t="s">
        <v>26</v>
      </c>
    </row>
    <row r="4157" spans="1:20" x14ac:dyDescent="0.3">
      <c r="A4157" t="s">
        <v>20</v>
      </c>
      <c r="B4157" s="1">
        <v>43683</v>
      </c>
      <c r="C4157">
        <v>22</v>
      </c>
      <c r="D4157" t="s">
        <v>279</v>
      </c>
      <c r="E4157" t="s">
        <v>279</v>
      </c>
      <c r="F4157" t="s">
        <v>187</v>
      </c>
      <c r="G4157">
        <v>78</v>
      </c>
      <c r="H4157">
        <v>82</v>
      </c>
      <c r="I4157">
        <v>77</v>
      </c>
      <c r="J4157" t="s">
        <v>89</v>
      </c>
      <c r="K4157" t="s">
        <v>119</v>
      </c>
      <c r="L4157" t="s">
        <v>36</v>
      </c>
      <c r="M4157" t="s">
        <v>353</v>
      </c>
      <c r="N4157" t="s">
        <v>353</v>
      </c>
      <c r="O4157" t="s">
        <v>330</v>
      </c>
      <c r="P4157" t="s">
        <v>138</v>
      </c>
      <c r="Q4157">
        <v>219</v>
      </c>
      <c r="R4157" t="s">
        <v>179</v>
      </c>
      <c r="S4157" t="s">
        <v>2372</v>
      </c>
      <c r="T4157" t="s">
        <v>26</v>
      </c>
    </row>
    <row r="4158" spans="1:20" x14ac:dyDescent="0.3">
      <c r="A4158" t="s">
        <v>20</v>
      </c>
      <c r="B4158" s="1">
        <v>43683</v>
      </c>
      <c r="C4158">
        <v>8</v>
      </c>
      <c r="D4158" t="s">
        <v>73</v>
      </c>
      <c r="E4158" t="s">
        <v>136</v>
      </c>
      <c r="F4158" t="s">
        <v>73</v>
      </c>
      <c r="G4158">
        <v>93</v>
      </c>
      <c r="H4158">
        <v>93</v>
      </c>
      <c r="I4158">
        <v>91</v>
      </c>
      <c r="J4158" t="s">
        <v>163</v>
      </c>
      <c r="K4158" t="s">
        <v>345</v>
      </c>
      <c r="L4158" t="s">
        <v>361</v>
      </c>
      <c r="M4158" t="s">
        <v>493</v>
      </c>
      <c r="N4158" t="s">
        <v>589</v>
      </c>
      <c r="O4158" t="s">
        <v>493</v>
      </c>
      <c r="P4158" t="s">
        <v>105</v>
      </c>
      <c r="Q4158">
        <v>113</v>
      </c>
      <c r="R4158" t="s">
        <v>305</v>
      </c>
      <c r="S4158" t="e" vm="21">
        <f>_FV(-3,"04")</f>
        <v>#VALUE!</v>
      </c>
      <c r="T4158" t="s">
        <v>270</v>
      </c>
    </row>
    <row r="4159" spans="1:20" x14ac:dyDescent="0.3">
      <c r="A4159" t="s">
        <v>20</v>
      </c>
      <c r="B4159" s="1">
        <v>43683</v>
      </c>
      <c r="C4159">
        <v>12</v>
      </c>
      <c r="D4159" t="s">
        <v>302</v>
      </c>
      <c r="E4159" t="s">
        <v>302</v>
      </c>
      <c r="F4159" t="s">
        <v>107</v>
      </c>
      <c r="G4159">
        <v>78</v>
      </c>
      <c r="H4159">
        <v>92</v>
      </c>
      <c r="I4159">
        <v>78</v>
      </c>
      <c r="J4159" t="s">
        <v>65</v>
      </c>
      <c r="K4159" t="s">
        <v>63</v>
      </c>
      <c r="L4159" t="s">
        <v>36</v>
      </c>
      <c r="M4159" t="s">
        <v>685</v>
      </c>
      <c r="N4159" t="s">
        <v>685</v>
      </c>
      <c r="O4159" t="s">
        <v>590</v>
      </c>
      <c r="P4159" t="s">
        <v>138</v>
      </c>
      <c r="Q4159">
        <v>201</v>
      </c>
      <c r="R4159" t="s">
        <v>173</v>
      </c>
      <c r="S4159" t="s">
        <v>2373</v>
      </c>
      <c r="T4159" t="s">
        <v>26</v>
      </c>
    </row>
    <row r="4160" spans="1:20" x14ac:dyDescent="0.3">
      <c r="A4160" t="s">
        <v>20</v>
      </c>
      <c r="B4160" s="1">
        <v>43683</v>
      </c>
      <c r="C4160">
        <v>7</v>
      </c>
      <c r="D4160" t="s">
        <v>136</v>
      </c>
      <c r="E4160" t="s">
        <v>88</v>
      </c>
      <c r="F4160" t="s">
        <v>65</v>
      </c>
      <c r="G4160">
        <v>91</v>
      </c>
      <c r="H4160">
        <v>91</v>
      </c>
      <c r="I4160">
        <v>83</v>
      </c>
      <c r="J4160" t="s">
        <v>345</v>
      </c>
      <c r="K4160" t="s">
        <v>49</v>
      </c>
      <c r="L4160" t="s">
        <v>393</v>
      </c>
      <c r="M4160" t="s">
        <v>589</v>
      </c>
      <c r="N4160" t="s">
        <v>447</v>
      </c>
      <c r="O4160" t="s">
        <v>595</v>
      </c>
      <c r="P4160" t="s">
        <v>128</v>
      </c>
      <c r="Q4160">
        <v>212</v>
      </c>
      <c r="R4160" t="s">
        <v>910</v>
      </c>
      <c r="S4160" t="e" vm="62">
        <f>_FV(-2,"87")</f>
        <v>#VALUE!</v>
      </c>
      <c r="T4160" t="s">
        <v>30</v>
      </c>
    </row>
    <row r="4161" spans="1:20" x14ac:dyDescent="0.3">
      <c r="A4161" t="s">
        <v>20</v>
      </c>
      <c r="B4161" s="1">
        <v>43683</v>
      </c>
      <c r="C4161">
        <v>3</v>
      </c>
      <c r="D4161" t="s">
        <v>192</v>
      </c>
      <c r="E4161" t="s">
        <v>192</v>
      </c>
      <c r="F4161" t="s">
        <v>157</v>
      </c>
      <c r="G4161">
        <v>83</v>
      </c>
      <c r="H4161">
        <v>83</v>
      </c>
      <c r="I4161">
        <v>81</v>
      </c>
      <c r="J4161" t="s">
        <v>65</v>
      </c>
      <c r="K4161" t="s">
        <v>65</v>
      </c>
      <c r="L4161" t="s">
        <v>36</v>
      </c>
      <c r="M4161" t="s">
        <v>1905</v>
      </c>
      <c r="N4161" t="s">
        <v>2367</v>
      </c>
      <c r="O4161" t="s">
        <v>1912</v>
      </c>
      <c r="P4161" t="s">
        <v>83</v>
      </c>
      <c r="Q4161">
        <v>252</v>
      </c>
      <c r="R4161" t="s">
        <v>68</v>
      </c>
      <c r="S4161" t="e" vm="48">
        <f>_FV(-3,"26")</f>
        <v>#VALUE!</v>
      </c>
      <c r="T4161" t="s">
        <v>26</v>
      </c>
    </row>
    <row r="4162" spans="1:20" x14ac:dyDescent="0.3">
      <c r="A4162" t="s">
        <v>20</v>
      </c>
      <c r="B4162" s="1">
        <v>43683</v>
      </c>
      <c r="C4162">
        <v>2</v>
      </c>
      <c r="D4162" t="s">
        <v>356</v>
      </c>
      <c r="E4162" t="s">
        <v>187</v>
      </c>
      <c r="F4162" t="s">
        <v>157</v>
      </c>
      <c r="G4162">
        <v>81</v>
      </c>
      <c r="H4162">
        <v>81</v>
      </c>
      <c r="I4162">
        <v>77</v>
      </c>
      <c r="J4162" t="s">
        <v>345</v>
      </c>
      <c r="K4162" t="s">
        <v>345</v>
      </c>
      <c r="L4162" t="s">
        <v>377</v>
      </c>
      <c r="M4162" t="s">
        <v>1905</v>
      </c>
      <c r="N4162" t="s">
        <v>2367</v>
      </c>
      <c r="O4162" t="s">
        <v>683</v>
      </c>
      <c r="P4162" t="s">
        <v>138</v>
      </c>
      <c r="Q4162">
        <v>272</v>
      </c>
      <c r="R4162" t="s">
        <v>1732</v>
      </c>
      <c r="S4162" t="e" vm="17">
        <f>_FV(-3,"55")</f>
        <v>#VALUE!</v>
      </c>
      <c r="T4162" t="s">
        <v>26</v>
      </c>
    </row>
    <row r="4163" spans="1:20" x14ac:dyDescent="0.3">
      <c r="A4163" t="s">
        <v>20</v>
      </c>
      <c r="B4163" s="1">
        <v>43683</v>
      </c>
      <c r="C4163">
        <v>5</v>
      </c>
      <c r="D4163" t="s">
        <v>148</v>
      </c>
      <c r="E4163" t="s">
        <v>187</v>
      </c>
      <c r="F4163" t="s">
        <v>148</v>
      </c>
      <c r="G4163">
        <v>87</v>
      </c>
      <c r="H4163">
        <v>87</v>
      </c>
      <c r="I4163">
        <v>82</v>
      </c>
      <c r="J4163" t="s">
        <v>345</v>
      </c>
      <c r="K4163" t="s">
        <v>65</v>
      </c>
      <c r="L4163" t="s">
        <v>44</v>
      </c>
      <c r="M4163" t="s">
        <v>590</v>
      </c>
      <c r="N4163" t="s">
        <v>683</v>
      </c>
      <c r="O4163" t="s">
        <v>590</v>
      </c>
      <c r="P4163" t="s">
        <v>116</v>
      </c>
      <c r="Q4163">
        <v>268</v>
      </c>
      <c r="R4163" t="s">
        <v>359</v>
      </c>
      <c r="S4163" t="e" vm="87">
        <f>_FV(-2,"85")</f>
        <v>#VALUE!</v>
      </c>
      <c r="T4163" t="s">
        <v>101</v>
      </c>
    </row>
    <row r="4164" spans="1:20" x14ac:dyDescent="0.3">
      <c r="A4164" t="s">
        <v>20</v>
      </c>
      <c r="B4164" s="1">
        <v>43683</v>
      </c>
      <c r="C4164">
        <v>11</v>
      </c>
      <c r="D4164" t="s">
        <v>108</v>
      </c>
      <c r="E4164" t="s">
        <v>108</v>
      </c>
      <c r="F4164" t="s">
        <v>81</v>
      </c>
      <c r="G4164">
        <v>92</v>
      </c>
      <c r="H4164">
        <v>94</v>
      </c>
      <c r="I4164">
        <v>92</v>
      </c>
      <c r="J4164" t="s">
        <v>22</v>
      </c>
      <c r="K4164" t="s">
        <v>22</v>
      </c>
      <c r="L4164" t="s">
        <v>35</v>
      </c>
      <c r="M4164" t="s">
        <v>590</v>
      </c>
      <c r="N4164" t="s">
        <v>590</v>
      </c>
      <c r="O4164" t="s">
        <v>605</v>
      </c>
      <c r="P4164" t="s">
        <v>133</v>
      </c>
      <c r="Q4164">
        <v>160</v>
      </c>
      <c r="R4164" t="s">
        <v>77</v>
      </c>
      <c r="S4164" t="s">
        <v>2374</v>
      </c>
      <c r="T4164" t="s">
        <v>26</v>
      </c>
    </row>
    <row r="4165" spans="1:20" x14ac:dyDescent="0.3">
      <c r="A4165" t="s">
        <v>20</v>
      </c>
      <c r="B4165" s="1">
        <v>43683</v>
      </c>
      <c r="C4165">
        <v>14</v>
      </c>
      <c r="D4165" t="s">
        <v>250</v>
      </c>
      <c r="E4165" t="s">
        <v>205</v>
      </c>
      <c r="F4165" t="s">
        <v>281</v>
      </c>
      <c r="G4165">
        <v>72</v>
      </c>
      <c r="H4165">
        <v>74</v>
      </c>
      <c r="I4165">
        <v>68</v>
      </c>
      <c r="J4165" t="s">
        <v>73</v>
      </c>
      <c r="K4165" t="s">
        <v>109</v>
      </c>
      <c r="L4165" t="s">
        <v>49</v>
      </c>
      <c r="M4165" t="s">
        <v>702</v>
      </c>
      <c r="N4165" t="s">
        <v>683</v>
      </c>
      <c r="O4165" t="s">
        <v>702</v>
      </c>
      <c r="P4165" t="s">
        <v>104</v>
      </c>
      <c r="Q4165">
        <v>229</v>
      </c>
      <c r="R4165" t="s">
        <v>289</v>
      </c>
      <c r="S4165" t="s">
        <v>2375</v>
      </c>
      <c r="T4165" t="s">
        <v>26</v>
      </c>
    </row>
    <row r="4166" spans="1:20" x14ac:dyDescent="0.3">
      <c r="A4166" t="s">
        <v>20</v>
      </c>
      <c r="B4166" s="1">
        <v>43683</v>
      </c>
      <c r="C4166">
        <v>13</v>
      </c>
      <c r="D4166" t="s">
        <v>261</v>
      </c>
      <c r="E4166" t="s">
        <v>215</v>
      </c>
      <c r="F4166" t="s">
        <v>202</v>
      </c>
      <c r="G4166">
        <v>73</v>
      </c>
      <c r="H4166">
        <v>78</v>
      </c>
      <c r="I4166">
        <v>70</v>
      </c>
      <c r="J4166" t="s">
        <v>65</v>
      </c>
      <c r="K4166" t="s">
        <v>63</v>
      </c>
      <c r="L4166" t="s">
        <v>49</v>
      </c>
      <c r="M4166" t="s">
        <v>685</v>
      </c>
      <c r="N4166" t="s">
        <v>685</v>
      </c>
      <c r="O4166" t="s">
        <v>702</v>
      </c>
      <c r="P4166" t="s">
        <v>128</v>
      </c>
      <c r="Q4166">
        <v>234</v>
      </c>
      <c r="R4166" t="s">
        <v>125</v>
      </c>
      <c r="S4166" t="s">
        <v>841</v>
      </c>
      <c r="T4166" t="s">
        <v>26</v>
      </c>
    </row>
    <row r="4167" spans="1:20" x14ac:dyDescent="0.3">
      <c r="A4167" t="s">
        <v>20</v>
      </c>
      <c r="B4167" s="1">
        <v>43683</v>
      </c>
      <c r="C4167">
        <v>6</v>
      </c>
      <c r="D4167" t="s">
        <v>62</v>
      </c>
      <c r="E4167" t="s">
        <v>121</v>
      </c>
      <c r="F4167" t="s">
        <v>62</v>
      </c>
      <c r="G4167">
        <v>87</v>
      </c>
      <c r="H4167">
        <v>90</v>
      </c>
      <c r="I4167">
        <v>86</v>
      </c>
      <c r="J4167" t="s">
        <v>361</v>
      </c>
      <c r="K4167" t="s">
        <v>81</v>
      </c>
      <c r="L4167" t="s">
        <v>44</v>
      </c>
      <c r="M4167" t="s">
        <v>447</v>
      </c>
      <c r="N4167" t="s">
        <v>451</v>
      </c>
      <c r="O4167" t="s">
        <v>589</v>
      </c>
      <c r="P4167" t="s">
        <v>170</v>
      </c>
      <c r="Q4167">
        <v>241</v>
      </c>
      <c r="R4167" t="s">
        <v>910</v>
      </c>
      <c r="S4167" t="s">
        <v>2376</v>
      </c>
      <c r="T4167" t="s">
        <v>76</v>
      </c>
    </row>
    <row r="4168" spans="1:20" x14ac:dyDescent="0.3">
      <c r="A4168" t="s">
        <v>20</v>
      </c>
      <c r="B4168" s="1">
        <v>43683</v>
      </c>
      <c r="C4168">
        <v>9</v>
      </c>
      <c r="D4168" t="s">
        <v>28</v>
      </c>
      <c r="E4168" t="s">
        <v>73</v>
      </c>
      <c r="F4168" t="s">
        <v>28</v>
      </c>
      <c r="G4168">
        <v>94</v>
      </c>
      <c r="H4168">
        <v>94</v>
      </c>
      <c r="I4168">
        <v>93</v>
      </c>
      <c r="J4168" t="s">
        <v>35</v>
      </c>
      <c r="K4168" t="s">
        <v>163</v>
      </c>
      <c r="L4168" t="s">
        <v>35</v>
      </c>
      <c r="M4168" t="s">
        <v>613</v>
      </c>
      <c r="N4168" t="s">
        <v>595</v>
      </c>
      <c r="O4168" t="s">
        <v>494</v>
      </c>
      <c r="P4168" t="s">
        <v>115</v>
      </c>
      <c r="Q4168">
        <v>123</v>
      </c>
      <c r="R4168" t="s">
        <v>127</v>
      </c>
      <c r="S4168" t="e" vm="49">
        <f>_FV(-2,"74")</f>
        <v>#VALUE!</v>
      </c>
      <c r="T4168" t="s">
        <v>26</v>
      </c>
    </row>
    <row r="4169" spans="1:20" x14ac:dyDescent="0.3">
      <c r="A4169" t="s">
        <v>20</v>
      </c>
      <c r="B4169" s="1">
        <v>43683</v>
      </c>
      <c r="C4169">
        <v>18</v>
      </c>
      <c r="D4169" t="s">
        <v>370</v>
      </c>
      <c r="E4169" t="s">
        <v>32</v>
      </c>
      <c r="F4169" t="s">
        <v>214</v>
      </c>
      <c r="G4169">
        <v>59</v>
      </c>
      <c r="H4169">
        <v>62</v>
      </c>
      <c r="I4169">
        <v>57</v>
      </c>
      <c r="J4169" t="s">
        <v>163</v>
      </c>
      <c r="K4169" t="s">
        <v>119</v>
      </c>
      <c r="L4169" t="s">
        <v>216</v>
      </c>
      <c r="M4169" t="s">
        <v>245</v>
      </c>
      <c r="N4169" t="s">
        <v>283</v>
      </c>
      <c r="O4169" t="s">
        <v>23</v>
      </c>
      <c r="P4169" t="s">
        <v>183</v>
      </c>
      <c r="Q4169">
        <v>204</v>
      </c>
      <c r="R4169" t="s">
        <v>160</v>
      </c>
      <c r="S4169" t="s">
        <v>793</v>
      </c>
      <c r="T4169" t="s">
        <v>26</v>
      </c>
    </row>
    <row r="4170" spans="1:20" x14ac:dyDescent="0.3">
      <c r="A4170" t="s">
        <v>20</v>
      </c>
      <c r="B4170" s="1">
        <v>43683</v>
      </c>
      <c r="C4170">
        <v>17</v>
      </c>
      <c r="D4170" t="s">
        <v>297</v>
      </c>
      <c r="E4170" t="s">
        <v>32</v>
      </c>
      <c r="F4170" t="s">
        <v>392</v>
      </c>
      <c r="G4170">
        <v>58</v>
      </c>
      <c r="H4170">
        <v>64</v>
      </c>
      <c r="I4170">
        <v>58</v>
      </c>
      <c r="J4170" t="s">
        <v>44</v>
      </c>
      <c r="K4170" t="s">
        <v>65</v>
      </c>
      <c r="L4170" t="s">
        <v>35</v>
      </c>
      <c r="M4170" t="s">
        <v>283</v>
      </c>
      <c r="N4170" t="s">
        <v>589</v>
      </c>
      <c r="O4170" t="s">
        <v>283</v>
      </c>
      <c r="P4170" t="s">
        <v>128</v>
      </c>
      <c r="Q4170">
        <v>205</v>
      </c>
      <c r="R4170" t="s">
        <v>160</v>
      </c>
      <c r="S4170" t="s">
        <v>2377</v>
      </c>
      <c r="T4170" t="s">
        <v>26</v>
      </c>
    </row>
    <row r="4171" spans="1:20" x14ac:dyDescent="0.3">
      <c r="A4171" t="s">
        <v>20</v>
      </c>
      <c r="B4171" s="1">
        <v>43683</v>
      </c>
      <c r="C4171">
        <v>16</v>
      </c>
      <c r="D4171" t="s">
        <v>392</v>
      </c>
      <c r="E4171" t="s">
        <v>291</v>
      </c>
      <c r="F4171" t="s">
        <v>342</v>
      </c>
      <c r="G4171">
        <v>62</v>
      </c>
      <c r="H4171">
        <v>68</v>
      </c>
      <c r="I4171">
        <v>62</v>
      </c>
      <c r="J4171" t="s">
        <v>36</v>
      </c>
      <c r="K4171" t="s">
        <v>87</v>
      </c>
      <c r="L4171" t="s">
        <v>361</v>
      </c>
      <c r="M4171" t="s">
        <v>589</v>
      </c>
      <c r="N4171" t="s">
        <v>607</v>
      </c>
      <c r="O4171" t="s">
        <v>589</v>
      </c>
      <c r="P4171" t="s">
        <v>112</v>
      </c>
      <c r="Q4171">
        <v>211</v>
      </c>
      <c r="R4171" t="s">
        <v>289</v>
      </c>
      <c r="S4171" t="s">
        <v>2378</v>
      </c>
      <c r="T4171" t="s">
        <v>26</v>
      </c>
    </row>
    <row r="4172" spans="1:20" x14ac:dyDescent="0.3">
      <c r="A4172" t="s">
        <v>20</v>
      </c>
      <c r="B4172" s="1">
        <v>43684</v>
      </c>
      <c r="C4172">
        <v>19</v>
      </c>
      <c r="D4172" t="s">
        <v>356</v>
      </c>
      <c r="E4172" t="s">
        <v>302</v>
      </c>
      <c r="F4172" t="s">
        <v>157</v>
      </c>
      <c r="G4172">
        <v>76</v>
      </c>
      <c r="H4172">
        <v>92</v>
      </c>
      <c r="I4172">
        <v>68</v>
      </c>
      <c r="J4172" t="s">
        <v>292</v>
      </c>
      <c r="K4172" t="s">
        <v>71</v>
      </c>
      <c r="L4172" t="s">
        <v>583</v>
      </c>
      <c r="M4172" t="s">
        <v>283</v>
      </c>
      <c r="N4172" t="s">
        <v>450</v>
      </c>
      <c r="O4172" t="s">
        <v>283</v>
      </c>
      <c r="P4172" t="s">
        <v>134</v>
      </c>
      <c r="Q4172">
        <v>296</v>
      </c>
      <c r="R4172" t="s">
        <v>1175</v>
      </c>
      <c r="S4172" t="s">
        <v>365</v>
      </c>
      <c r="T4172" t="s">
        <v>26</v>
      </c>
    </row>
    <row r="4173" spans="1:20" x14ac:dyDescent="0.3">
      <c r="A4173" t="s">
        <v>20</v>
      </c>
      <c r="B4173" s="1">
        <v>43684</v>
      </c>
      <c r="C4173">
        <v>1</v>
      </c>
      <c r="D4173" t="s">
        <v>88</v>
      </c>
      <c r="E4173" t="s">
        <v>356</v>
      </c>
      <c r="F4173" t="s">
        <v>88</v>
      </c>
      <c r="G4173">
        <v>89</v>
      </c>
      <c r="H4173">
        <v>89</v>
      </c>
      <c r="I4173">
        <v>81</v>
      </c>
      <c r="J4173" t="s">
        <v>49</v>
      </c>
      <c r="K4173" t="s">
        <v>99</v>
      </c>
      <c r="L4173" t="s">
        <v>345</v>
      </c>
      <c r="M4173" t="s">
        <v>607</v>
      </c>
      <c r="N4173" t="s">
        <v>607</v>
      </c>
      <c r="O4173" t="s">
        <v>605</v>
      </c>
      <c r="P4173" t="s">
        <v>133</v>
      </c>
      <c r="Q4173">
        <v>117</v>
      </c>
      <c r="R4173" t="s">
        <v>182</v>
      </c>
      <c r="S4173" t="e" vm="45">
        <f>_FV(-3,"60")</f>
        <v>#VALUE!</v>
      </c>
      <c r="T4173" t="s">
        <v>26</v>
      </c>
    </row>
    <row r="4174" spans="1:20" x14ac:dyDescent="0.3">
      <c r="A4174" t="s">
        <v>20</v>
      </c>
      <c r="B4174" s="1">
        <v>43684</v>
      </c>
      <c r="C4174">
        <v>4</v>
      </c>
      <c r="D4174" t="s">
        <v>108</v>
      </c>
      <c r="E4174" t="s">
        <v>108</v>
      </c>
      <c r="F4174" t="s">
        <v>149</v>
      </c>
      <c r="G4174">
        <v>86</v>
      </c>
      <c r="H4174">
        <v>87</v>
      </c>
      <c r="I4174">
        <v>86</v>
      </c>
      <c r="J4174" t="s">
        <v>81</v>
      </c>
      <c r="K4174" t="s">
        <v>81</v>
      </c>
      <c r="L4174" t="s">
        <v>89</v>
      </c>
      <c r="M4174" t="s">
        <v>607</v>
      </c>
      <c r="N4174" t="s">
        <v>1911</v>
      </c>
      <c r="O4174" t="s">
        <v>607</v>
      </c>
      <c r="P4174" t="s">
        <v>115</v>
      </c>
      <c r="Q4174">
        <v>248</v>
      </c>
      <c r="R4174" t="s">
        <v>207</v>
      </c>
      <c r="S4174" t="e" vm="80">
        <f>_FV(-3,"59")</f>
        <v>#VALUE!</v>
      </c>
      <c r="T4174" t="s">
        <v>26</v>
      </c>
    </row>
    <row r="4175" spans="1:20" x14ac:dyDescent="0.3">
      <c r="A4175" t="s">
        <v>20</v>
      </c>
      <c r="B4175" s="1">
        <v>43684</v>
      </c>
      <c r="C4175">
        <v>8</v>
      </c>
      <c r="D4175" t="s">
        <v>157</v>
      </c>
      <c r="E4175" t="s">
        <v>157</v>
      </c>
      <c r="F4175" t="s">
        <v>136</v>
      </c>
      <c r="G4175">
        <v>90</v>
      </c>
      <c r="H4175">
        <v>93</v>
      </c>
      <c r="I4175">
        <v>90</v>
      </c>
      <c r="J4175" t="s">
        <v>22</v>
      </c>
      <c r="K4175" t="s">
        <v>58</v>
      </c>
      <c r="L4175" t="s">
        <v>89</v>
      </c>
      <c r="M4175" t="s">
        <v>605</v>
      </c>
      <c r="N4175" t="s">
        <v>605</v>
      </c>
      <c r="O4175" t="s">
        <v>493</v>
      </c>
      <c r="P4175" t="s">
        <v>83</v>
      </c>
      <c r="Q4175">
        <v>225</v>
      </c>
      <c r="R4175" t="s">
        <v>40</v>
      </c>
      <c r="S4175" t="e" vm="80">
        <f>_FV(-3,"59")</f>
        <v>#VALUE!</v>
      </c>
      <c r="T4175" t="s">
        <v>26</v>
      </c>
    </row>
    <row r="4176" spans="1:20" x14ac:dyDescent="0.3">
      <c r="A4176" t="s">
        <v>20</v>
      </c>
      <c r="B4176" s="1">
        <v>43684</v>
      </c>
      <c r="C4176">
        <v>9</v>
      </c>
      <c r="D4176" t="s">
        <v>236</v>
      </c>
      <c r="E4176" t="s">
        <v>236</v>
      </c>
      <c r="F4176" t="s">
        <v>157</v>
      </c>
      <c r="G4176">
        <v>82</v>
      </c>
      <c r="H4176">
        <v>90</v>
      </c>
      <c r="I4176">
        <v>82</v>
      </c>
      <c r="J4176" t="s">
        <v>64</v>
      </c>
      <c r="K4176" t="s">
        <v>22</v>
      </c>
      <c r="L4176" t="s">
        <v>64</v>
      </c>
      <c r="M4176" t="s">
        <v>702</v>
      </c>
      <c r="N4176" t="s">
        <v>702</v>
      </c>
      <c r="O4176" t="s">
        <v>605</v>
      </c>
      <c r="P4176" t="s">
        <v>127</v>
      </c>
      <c r="Q4176">
        <v>240</v>
      </c>
      <c r="R4176" t="s">
        <v>143</v>
      </c>
      <c r="S4176" t="e" vm="80">
        <f>_FV(-3,"59")</f>
        <v>#VALUE!</v>
      </c>
      <c r="T4176" t="s">
        <v>26</v>
      </c>
    </row>
    <row r="4177" spans="1:20" x14ac:dyDescent="0.3">
      <c r="A4177" t="s">
        <v>20</v>
      </c>
      <c r="B4177" s="1">
        <v>43684</v>
      </c>
      <c r="C4177">
        <v>0</v>
      </c>
      <c r="D4177" t="s">
        <v>356</v>
      </c>
      <c r="E4177" t="s">
        <v>279</v>
      </c>
      <c r="F4177" t="s">
        <v>356</v>
      </c>
      <c r="G4177">
        <v>81</v>
      </c>
      <c r="H4177">
        <v>81</v>
      </c>
      <c r="I4177">
        <v>77</v>
      </c>
      <c r="J4177" t="s">
        <v>345</v>
      </c>
      <c r="K4177" t="s">
        <v>99</v>
      </c>
      <c r="L4177" t="s">
        <v>345</v>
      </c>
      <c r="M4177" t="s">
        <v>605</v>
      </c>
      <c r="N4177" t="s">
        <v>605</v>
      </c>
      <c r="O4177" t="s">
        <v>433</v>
      </c>
      <c r="P4177" t="s">
        <v>115</v>
      </c>
      <c r="Q4177">
        <v>158</v>
      </c>
      <c r="R4177" t="s">
        <v>84</v>
      </c>
      <c r="S4177" t="e" vm="45">
        <f>_FV(-3,"60")</f>
        <v>#VALUE!</v>
      </c>
      <c r="T4177" t="s">
        <v>26</v>
      </c>
    </row>
    <row r="4178" spans="1:20" x14ac:dyDescent="0.3">
      <c r="A4178" t="s">
        <v>20</v>
      </c>
      <c r="B4178" s="1">
        <v>43684</v>
      </c>
      <c r="C4178">
        <v>6</v>
      </c>
      <c r="D4178" t="s">
        <v>108</v>
      </c>
      <c r="E4178" t="s">
        <v>156</v>
      </c>
      <c r="F4178" t="s">
        <v>72</v>
      </c>
      <c r="G4178">
        <v>86</v>
      </c>
      <c r="H4178">
        <v>86</v>
      </c>
      <c r="I4178">
        <v>83</v>
      </c>
      <c r="J4178" t="s">
        <v>81</v>
      </c>
      <c r="K4178" t="s">
        <v>81</v>
      </c>
      <c r="L4178" t="s">
        <v>89</v>
      </c>
      <c r="M4178" t="s">
        <v>493</v>
      </c>
      <c r="N4178" t="s">
        <v>622</v>
      </c>
      <c r="O4178" t="s">
        <v>493</v>
      </c>
      <c r="P4178" t="s">
        <v>70</v>
      </c>
      <c r="Q4178">
        <v>242</v>
      </c>
      <c r="R4178" t="s">
        <v>240</v>
      </c>
      <c r="S4178" t="e" vm="45">
        <f>_FV(-3,"60")</f>
        <v>#VALUE!</v>
      </c>
      <c r="T4178" t="s">
        <v>26</v>
      </c>
    </row>
    <row r="4179" spans="1:20" x14ac:dyDescent="0.3">
      <c r="A4179" t="s">
        <v>20</v>
      </c>
      <c r="B4179" s="1">
        <v>43684</v>
      </c>
      <c r="C4179">
        <v>21</v>
      </c>
      <c r="D4179" t="s">
        <v>233</v>
      </c>
      <c r="E4179" t="s">
        <v>279</v>
      </c>
      <c r="F4179" t="s">
        <v>233</v>
      </c>
      <c r="G4179">
        <v>82</v>
      </c>
      <c r="H4179">
        <v>82</v>
      </c>
      <c r="I4179">
        <v>73</v>
      </c>
      <c r="J4179" t="s">
        <v>100</v>
      </c>
      <c r="K4179" t="s">
        <v>100</v>
      </c>
      <c r="L4179" t="s">
        <v>224</v>
      </c>
      <c r="M4179" t="s">
        <v>353</v>
      </c>
      <c r="N4179" t="s">
        <v>353</v>
      </c>
      <c r="O4179" t="s">
        <v>308</v>
      </c>
      <c r="P4179" t="s">
        <v>67</v>
      </c>
      <c r="Q4179">
        <v>117</v>
      </c>
      <c r="R4179" t="s">
        <v>268</v>
      </c>
      <c r="S4179" t="s">
        <v>2379</v>
      </c>
      <c r="T4179" t="s">
        <v>26</v>
      </c>
    </row>
    <row r="4180" spans="1:20" x14ac:dyDescent="0.3">
      <c r="A4180" t="s">
        <v>20</v>
      </c>
      <c r="B4180" s="1">
        <v>43684</v>
      </c>
      <c r="C4180">
        <v>22</v>
      </c>
      <c r="D4180" t="s">
        <v>356</v>
      </c>
      <c r="E4180" t="s">
        <v>187</v>
      </c>
      <c r="F4180" t="s">
        <v>157</v>
      </c>
      <c r="G4180">
        <v>85</v>
      </c>
      <c r="H4180">
        <v>85</v>
      </c>
      <c r="I4180">
        <v>81</v>
      </c>
      <c r="J4180" t="s">
        <v>65</v>
      </c>
      <c r="K4180" t="s">
        <v>65</v>
      </c>
      <c r="L4180" t="s">
        <v>89</v>
      </c>
      <c r="M4180" t="s">
        <v>407</v>
      </c>
      <c r="N4180" t="s">
        <v>407</v>
      </c>
      <c r="O4180" t="s">
        <v>353</v>
      </c>
      <c r="P4180" t="s">
        <v>70</v>
      </c>
      <c r="Q4180">
        <v>171</v>
      </c>
      <c r="R4180" t="s">
        <v>183</v>
      </c>
      <c r="S4180" t="s">
        <v>2380</v>
      </c>
      <c r="T4180" t="s">
        <v>26</v>
      </c>
    </row>
    <row r="4181" spans="1:20" x14ac:dyDescent="0.3">
      <c r="A4181" t="s">
        <v>20</v>
      </c>
      <c r="B4181" s="1">
        <v>43684</v>
      </c>
      <c r="C4181">
        <v>23</v>
      </c>
      <c r="D4181" t="s">
        <v>156</v>
      </c>
      <c r="E4181" t="s">
        <v>233</v>
      </c>
      <c r="F4181" t="s">
        <v>156</v>
      </c>
      <c r="G4181">
        <v>85</v>
      </c>
      <c r="H4181">
        <v>85</v>
      </c>
      <c r="I4181">
        <v>83</v>
      </c>
      <c r="J4181" t="s">
        <v>28</v>
      </c>
      <c r="K4181" t="s">
        <v>119</v>
      </c>
      <c r="L4181" t="s">
        <v>81</v>
      </c>
      <c r="M4181" t="s">
        <v>431</v>
      </c>
      <c r="N4181" t="s">
        <v>431</v>
      </c>
      <c r="O4181" t="s">
        <v>407</v>
      </c>
      <c r="P4181" t="s">
        <v>133</v>
      </c>
      <c r="Q4181">
        <v>163</v>
      </c>
      <c r="R4181" t="s">
        <v>183</v>
      </c>
      <c r="S4181" t="e" vm="25">
        <f>_FV(-3,"37")</f>
        <v>#VALUE!</v>
      </c>
      <c r="T4181" t="s">
        <v>26</v>
      </c>
    </row>
    <row r="4182" spans="1:20" x14ac:dyDescent="0.3">
      <c r="A4182" t="s">
        <v>20</v>
      </c>
      <c r="B4182" s="1">
        <v>43684</v>
      </c>
      <c r="C4182">
        <v>13</v>
      </c>
      <c r="D4182" t="s">
        <v>57</v>
      </c>
      <c r="E4182" t="s">
        <v>261</v>
      </c>
      <c r="F4182" t="s">
        <v>185</v>
      </c>
      <c r="G4182">
        <v>71</v>
      </c>
      <c r="H4182">
        <v>77</v>
      </c>
      <c r="I4182">
        <v>71</v>
      </c>
      <c r="J4182" t="s">
        <v>81</v>
      </c>
      <c r="K4182" t="s">
        <v>87</v>
      </c>
      <c r="L4182" t="s">
        <v>89</v>
      </c>
      <c r="M4182" t="s">
        <v>2381</v>
      </c>
      <c r="N4182" t="s">
        <v>2381</v>
      </c>
      <c r="O4182" t="s">
        <v>1905</v>
      </c>
      <c r="P4182" t="s">
        <v>147</v>
      </c>
      <c r="Q4182">
        <v>226</v>
      </c>
      <c r="R4182" t="s">
        <v>55</v>
      </c>
      <c r="S4182" t="s">
        <v>2382</v>
      </c>
      <c r="T4182" t="s">
        <v>26</v>
      </c>
    </row>
    <row r="4183" spans="1:20" x14ac:dyDescent="0.3">
      <c r="A4183" t="s">
        <v>20</v>
      </c>
      <c r="B4183" s="1">
        <v>43684</v>
      </c>
      <c r="C4183">
        <v>2</v>
      </c>
      <c r="D4183" t="s">
        <v>62</v>
      </c>
      <c r="E4183" t="s">
        <v>88</v>
      </c>
      <c r="F4183" t="s">
        <v>58</v>
      </c>
      <c r="G4183">
        <v>91</v>
      </c>
      <c r="H4183">
        <v>91</v>
      </c>
      <c r="I4183">
        <v>89</v>
      </c>
      <c r="J4183" t="s">
        <v>99</v>
      </c>
      <c r="K4183" t="s">
        <v>99</v>
      </c>
      <c r="L4183" t="s">
        <v>49</v>
      </c>
      <c r="M4183" t="s">
        <v>684</v>
      </c>
      <c r="N4183" t="s">
        <v>684</v>
      </c>
      <c r="O4183" t="s">
        <v>607</v>
      </c>
      <c r="P4183" t="s">
        <v>76</v>
      </c>
      <c r="Q4183">
        <v>243</v>
      </c>
      <c r="R4183" t="s">
        <v>138</v>
      </c>
      <c r="S4183" t="e" vm="80">
        <f>_FV(-3,"59")</f>
        <v>#VALUE!</v>
      </c>
      <c r="T4183" t="s">
        <v>26</v>
      </c>
    </row>
    <row r="4184" spans="1:20" x14ac:dyDescent="0.3">
      <c r="A4184" t="s">
        <v>20</v>
      </c>
      <c r="B4184" s="1">
        <v>43684</v>
      </c>
      <c r="C4184">
        <v>3</v>
      </c>
      <c r="D4184" t="s">
        <v>108</v>
      </c>
      <c r="E4184" t="s">
        <v>239</v>
      </c>
      <c r="F4184" t="s">
        <v>62</v>
      </c>
      <c r="G4184">
        <v>86</v>
      </c>
      <c r="H4184">
        <v>91</v>
      </c>
      <c r="I4184">
        <v>79</v>
      </c>
      <c r="J4184" t="s">
        <v>81</v>
      </c>
      <c r="K4184" t="s">
        <v>136</v>
      </c>
      <c r="L4184" t="s">
        <v>99</v>
      </c>
      <c r="M4184" t="s">
        <v>684</v>
      </c>
      <c r="N4184" t="s">
        <v>1911</v>
      </c>
      <c r="O4184" t="s">
        <v>683</v>
      </c>
      <c r="P4184" t="s">
        <v>183</v>
      </c>
      <c r="Q4184">
        <v>302</v>
      </c>
      <c r="R4184" t="s">
        <v>217</v>
      </c>
      <c r="S4184" t="e" vm="8">
        <f>_FV(-3,"44")</f>
        <v>#VALUE!</v>
      </c>
      <c r="T4184" t="s">
        <v>26</v>
      </c>
    </row>
    <row r="4185" spans="1:20" x14ac:dyDescent="0.3">
      <c r="A4185" t="s">
        <v>20</v>
      </c>
      <c r="B4185" s="1">
        <v>43684</v>
      </c>
      <c r="C4185">
        <v>12</v>
      </c>
      <c r="D4185" t="s">
        <v>185</v>
      </c>
      <c r="E4185" t="s">
        <v>185</v>
      </c>
      <c r="F4185" t="s">
        <v>187</v>
      </c>
      <c r="G4185">
        <v>76</v>
      </c>
      <c r="H4185">
        <v>78</v>
      </c>
      <c r="I4185">
        <v>75</v>
      </c>
      <c r="J4185" t="s">
        <v>65</v>
      </c>
      <c r="K4185" t="s">
        <v>65</v>
      </c>
      <c r="L4185" t="s">
        <v>396</v>
      </c>
      <c r="M4185" t="s">
        <v>1905</v>
      </c>
      <c r="N4185" t="s">
        <v>1905</v>
      </c>
      <c r="O4185" t="s">
        <v>1911</v>
      </c>
      <c r="P4185" t="s">
        <v>183</v>
      </c>
      <c r="Q4185">
        <v>207</v>
      </c>
      <c r="R4185" t="s">
        <v>358</v>
      </c>
      <c r="S4185" t="s">
        <v>547</v>
      </c>
      <c r="T4185" t="s">
        <v>26</v>
      </c>
    </row>
    <row r="4186" spans="1:20" x14ac:dyDescent="0.3">
      <c r="A4186" t="s">
        <v>20</v>
      </c>
      <c r="B4186" s="1">
        <v>43684</v>
      </c>
      <c r="C4186">
        <v>10</v>
      </c>
      <c r="D4186" t="s">
        <v>22</v>
      </c>
      <c r="E4186" t="s">
        <v>236</v>
      </c>
      <c r="F4186" t="s">
        <v>119</v>
      </c>
      <c r="G4186">
        <v>88</v>
      </c>
      <c r="H4186">
        <v>89</v>
      </c>
      <c r="I4186">
        <v>80</v>
      </c>
      <c r="J4186" t="s">
        <v>35</v>
      </c>
      <c r="K4186" t="s">
        <v>64</v>
      </c>
      <c r="L4186" t="s">
        <v>583</v>
      </c>
      <c r="M4186" t="s">
        <v>702</v>
      </c>
      <c r="N4186" t="s">
        <v>683</v>
      </c>
      <c r="O4186" t="s">
        <v>607</v>
      </c>
      <c r="P4186" t="s">
        <v>138</v>
      </c>
      <c r="Q4186">
        <v>234</v>
      </c>
      <c r="R4186" t="s">
        <v>704</v>
      </c>
      <c r="S4186" t="s">
        <v>2383</v>
      </c>
      <c r="T4186" t="s">
        <v>24</v>
      </c>
    </row>
    <row r="4187" spans="1:20" x14ac:dyDescent="0.3">
      <c r="A4187" t="s">
        <v>20</v>
      </c>
      <c r="B4187" s="1">
        <v>43684</v>
      </c>
      <c r="C4187">
        <v>5</v>
      </c>
      <c r="D4187" t="s">
        <v>156</v>
      </c>
      <c r="E4187" t="s">
        <v>356</v>
      </c>
      <c r="F4187" t="s">
        <v>108</v>
      </c>
      <c r="G4187">
        <v>83</v>
      </c>
      <c r="H4187">
        <v>86</v>
      </c>
      <c r="I4187">
        <v>82</v>
      </c>
      <c r="J4187" t="s">
        <v>89</v>
      </c>
      <c r="K4187" t="s">
        <v>81</v>
      </c>
      <c r="L4187" t="s">
        <v>49</v>
      </c>
      <c r="M4187" t="s">
        <v>622</v>
      </c>
      <c r="N4187" t="s">
        <v>607</v>
      </c>
      <c r="O4187" t="s">
        <v>622</v>
      </c>
      <c r="P4187" t="s">
        <v>176</v>
      </c>
      <c r="Q4187">
        <v>241</v>
      </c>
      <c r="R4187" t="s">
        <v>125</v>
      </c>
      <c r="S4187" t="e" vm="37">
        <f>_FV(-3,"43")</f>
        <v>#VALUE!</v>
      </c>
      <c r="T4187" t="s">
        <v>26</v>
      </c>
    </row>
    <row r="4188" spans="1:20" x14ac:dyDescent="0.3">
      <c r="A4188" t="s">
        <v>20</v>
      </c>
      <c r="B4188" s="1">
        <v>43684</v>
      </c>
      <c r="C4188">
        <v>20</v>
      </c>
      <c r="D4188" t="s">
        <v>265</v>
      </c>
      <c r="E4188" t="s">
        <v>239</v>
      </c>
      <c r="F4188" t="s">
        <v>157</v>
      </c>
      <c r="G4188">
        <v>74</v>
      </c>
      <c r="H4188">
        <v>79</v>
      </c>
      <c r="I4188">
        <v>74</v>
      </c>
      <c r="J4188" t="s">
        <v>396</v>
      </c>
      <c r="K4188" t="s">
        <v>44</v>
      </c>
      <c r="L4188" t="s">
        <v>292</v>
      </c>
      <c r="M4188" t="s">
        <v>308</v>
      </c>
      <c r="N4188" t="s">
        <v>283</v>
      </c>
      <c r="O4188" t="s">
        <v>308</v>
      </c>
      <c r="P4188" t="s">
        <v>67</v>
      </c>
      <c r="Q4188">
        <v>162</v>
      </c>
      <c r="R4188" t="s">
        <v>30</v>
      </c>
      <c r="S4188" t="s">
        <v>2384</v>
      </c>
      <c r="T4188" t="s">
        <v>26</v>
      </c>
    </row>
    <row r="4189" spans="1:20" x14ac:dyDescent="0.3">
      <c r="A4189" t="s">
        <v>20</v>
      </c>
      <c r="B4189" s="1">
        <v>43684</v>
      </c>
      <c r="C4189">
        <v>11</v>
      </c>
      <c r="D4189" t="s">
        <v>265</v>
      </c>
      <c r="E4189" t="s">
        <v>239</v>
      </c>
      <c r="F4189" t="s">
        <v>22</v>
      </c>
      <c r="G4189">
        <v>76</v>
      </c>
      <c r="H4189">
        <v>88</v>
      </c>
      <c r="I4189">
        <v>76</v>
      </c>
      <c r="J4189" t="s">
        <v>361</v>
      </c>
      <c r="K4189" t="s">
        <v>36</v>
      </c>
      <c r="L4189" t="s">
        <v>373</v>
      </c>
      <c r="M4189" t="s">
        <v>1911</v>
      </c>
      <c r="N4189" t="s">
        <v>1911</v>
      </c>
      <c r="O4189" t="s">
        <v>702</v>
      </c>
      <c r="P4189" t="s">
        <v>268</v>
      </c>
      <c r="Q4189">
        <v>239</v>
      </c>
      <c r="R4189" t="s">
        <v>403</v>
      </c>
      <c r="S4189" t="s">
        <v>2385</v>
      </c>
      <c r="T4189" t="s">
        <v>26</v>
      </c>
    </row>
    <row r="4190" spans="1:20" x14ac:dyDescent="0.3">
      <c r="A4190" t="s">
        <v>20</v>
      </c>
      <c r="B4190" s="1">
        <v>43684</v>
      </c>
      <c r="C4190">
        <v>7</v>
      </c>
      <c r="D4190" t="s">
        <v>22</v>
      </c>
      <c r="E4190" t="s">
        <v>108</v>
      </c>
      <c r="F4190" t="s">
        <v>22</v>
      </c>
      <c r="G4190">
        <v>92</v>
      </c>
      <c r="H4190">
        <v>92</v>
      </c>
      <c r="I4190">
        <v>86</v>
      </c>
      <c r="J4190" t="s">
        <v>49</v>
      </c>
      <c r="K4190" t="s">
        <v>81</v>
      </c>
      <c r="L4190" t="s">
        <v>49</v>
      </c>
      <c r="M4190" t="s">
        <v>613</v>
      </c>
      <c r="N4190" t="s">
        <v>613</v>
      </c>
      <c r="O4190" t="s">
        <v>493</v>
      </c>
      <c r="P4190" t="s">
        <v>178</v>
      </c>
      <c r="Q4190">
        <v>59</v>
      </c>
      <c r="R4190" t="s">
        <v>60</v>
      </c>
      <c r="S4190" t="e" vm="45">
        <f>_FV(-3,"60")</f>
        <v>#VALUE!</v>
      </c>
      <c r="T4190" t="s">
        <v>26</v>
      </c>
    </row>
    <row r="4191" spans="1:20" x14ac:dyDescent="0.3">
      <c r="A4191" t="s">
        <v>20</v>
      </c>
      <c r="B4191" s="1">
        <v>43684</v>
      </c>
      <c r="C4191">
        <v>14</v>
      </c>
      <c r="D4191" t="s">
        <v>205</v>
      </c>
      <c r="E4191" t="s">
        <v>342</v>
      </c>
      <c r="F4191" t="s">
        <v>57</v>
      </c>
      <c r="G4191">
        <v>69</v>
      </c>
      <c r="H4191">
        <v>73</v>
      </c>
      <c r="I4191">
        <v>67</v>
      </c>
      <c r="J4191" t="s">
        <v>64</v>
      </c>
      <c r="K4191" t="s">
        <v>63</v>
      </c>
      <c r="L4191" t="s">
        <v>89</v>
      </c>
      <c r="M4191" t="s">
        <v>2381</v>
      </c>
      <c r="N4191" t="s">
        <v>2356</v>
      </c>
      <c r="O4191" t="s">
        <v>2367</v>
      </c>
      <c r="P4191" t="s">
        <v>147</v>
      </c>
      <c r="Q4191">
        <v>208</v>
      </c>
      <c r="R4191" t="s">
        <v>428</v>
      </c>
      <c r="S4191" t="s">
        <v>2242</v>
      </c>
      <c r="T4191" t="s">
        <v>26</v>
      </c>
    </row>
    <row r="4192" spans="1:20" x14ac:dyDescent="0.3">
      <c r="A4192" t="s">
        <v>20</v>
      </c>
      <c r="B4192" s="1">
        <v>43684</v>
      </c>
      <c r="C4192">
        <v>18</v>
      </c>
      <c r="D4192" t="s">
        <v>233</v>
      </c>
      <c r="E4192" t="s">
        <v>370</v>
      </c>
      <c r="F4192" t="s">
        <v>79</v>
      </c>
      <c r="G4192">
        <v>92</v>
      </c>
      <c r="H4192">
        <v>93</v>
      </c>
      <c r="I4192">
        <v>56</v>
      </c>
      <c r="J4192" t="s">
        <v>71</v>
      </c>
      <c r="K4192" t="s">
        <v>71</v>
      </c>
      <c r="L4192" t="s">
        <v>37</v>
      </c>
      <c r="M4192" t="s">
        <v>450</v>
      </c>
      <c r="N4192" t="s">
        <v>493</v>
      </c>
      <c r="O4192" t="s">
        <v>407</v>
      </c>
      <c r="P4192" t="s">
        <v>60</v>
      </c>
      <c r="Q4192">
        <v>200</v>
      </c>
      <c r="R4192" t="s">
        <v>646</v>
      </c>
      <c r="S4192" t="s">
        <v>2386</v>
      </c>
      <c r="T4192" t="s">
        <v>143</v>
      </c>
    </row>
    <row r="4193" spans="1:20" x14ac:dyDescent="0.3">
      <c r="A4193" t="s">
        <v>20</v>
      </c>
      <c r="B4193" s="1">
        <v>43684</v>
      </c>
      <c r="C4193">
        <v>15</v>
      </c>
      <c r="D4193" t="s">
        <v>48</v>
      </c>
      <c r="E4193" t="s">
        <v>392</v>
      </c>
      <c r="F4193" t="s">
        <v>247</v>
      </c>
      <c r="G4193">
        <v>66</v>
      </c>
      <c r="H4193">
        <v>71</v>
      </c>
      <c r="I4193">
        <v>64</v>
      </c>
      <c r="J4193" t="s">
        <v>100</v>
      </c>
      <c r="K4193" t="s">
        <v>63</v>
      </c>
      <c r="L4193" t="s">
        <v>49</v>
      </c>
      <c r="M4193" t="s">
        <v>1905</v>
      </c>
      <c r="N4193" t="s">
        <v>2356</v>
      </c>
      <c r="O4193" t="s">
        <v>1905</v>
      </c>
      <c r="P4193" t="s">
        <v>182</v>
      </c>
      <c r="Q4193">
        <v>232</v>
      </c>
      <c r="R4193" t="s">
        <v>102</v>
      </c>
      <c r="S4193" t="s">
        <v>2387</v>
      </c>
      <c r="T4193" t="s">
        <v>26</v>
      </c>
    </row>
    <row r="4194" spans="1:20" x14ac:dyDescent="0.3">
      <c r="A4194" t="s">
        <v>20</v>
      </c>
      <c r="B4194" s="1">
        <v>43684</v>
      </c>
      <c r="C4194">
        <v>17</v>
      </c>
      <c r="D4194" t="s">
        <v>370</v>
      </c>
      <c r="E4194" t="s">
        <v>1360</v>
      </c>
      <c r="F4194" t="s">
        <v>220</v>
      </c>
      <c r="G4194">
        <v>56</v>
      </c>
      <c r="H4194">
        <v>64</v>
      </c>
      <c r="I4194">
        <v>55</v>
      </c>
      <c r="J4194" t="s">
        <v>373</v>
      </c>
      <c r="K4194" t="s">
        <v>119</v>
      </c>
      <c r="L4194" t="s">
        <v>292</v>
      </c>
      <c r="M4194" t="s">
        <v>422</v>
      </c>
      <c r="N4194" t="s">
        <v>622</v>
      </c>
      <c r="O4194" t="s">
        <v>422</v>
      </c>
      <c r="P4194" t="s">
        <v>176</v>
      </c>
      <c r="Q4194">
        <v>241</v>
      </c>
      <c r="R4194" t="s">
        <v>234</v>
      </c>
      <c r="S4194" t="s">
        <v>2388</v>
      </c>
      <c r="T4194" t="s">
        <v>26</v>
      </c>
    </row>
    <row r="4195" spans="1:20" x14ac:dyDescent="0.3">
      <c r="A4195" t="s">
        <v>20</v>
      </c>
      <c r="B4195" s="1">
        <v>43684</v>
      </c>
      <c r="C4195">
        <v>16</v>
      </c>
      <c r="D4195" t="s">
        <v>392</v>
      </c>
      <c r="E4195" t="s">
        <v>34</v>
      </c>
      <c r="F4195" t="s">
        <v>247</v>
      </c>
      <c r="G4195">
        <v>63</v>
      </c>
      <c r="H4195">
        <v>68</v>
      </c>
      <c r="I4195">
        <v>59</v>
      </c>
      <c r="J4195" t="s">
        <v>89</v>
      </c>
      <c r="K4195" t="s">
        <v>65</v>
      </c>
      <c r="L4195" t="s">
        <v>224</v>
      </c>
      <c r="M4195" t="s">
        <v>622</v>
      </c>
      <c r="N4195" t="s">
        <v>1905</v>
      </c>
      <c r="O4195" t="s">
        <v>622</v>
      </c>
      <c r="P4195" t="s">
        <v>127</v>
      </c>
      <c r="Q4195">
        <v>217</v>
      </c>
      <c r="R4195" t="s">
        <v>102</v>
      </c>
      <c r="S4195" t="s">
        <v>2389</v>
      </c>
      <c r="T4195" t="s">
        <v>26</v>
      </c>
    </row>
    <row r="4196" spans="1:20" x14ac:dyDescent="0.3">
      <c r="A4196" t="s">
        <v>20</v>
      </c>
      <c r="B4196" s="1">
        <v>43685</v>
      </c>
      <c r="C4196">
        <v>22</v>
      </c>
      <c r="D4196" t="s">
        <v>204</v>
      </c>
      <c r="E4196" t="s">
        <v>250</v>
      </c>
      <c r="F4196" t="s">
        <v>385</v>
      </c>
      <c r="G4196">
        <v>69</v>
      </c>
      <c r="H4196">
        <v>70</v>
      </c>
      <c r="I4196">
        <v>64</v>
      </c>
      <c r="J4196" t="s">
        <v>345</v>
      </c>
      <c r="K4196" t="s">
        <v>345</v>
      </c>
      <c r="L4196" t="s">
        <v>377</v>
      </c>
      <c r="M4196" t="s">
        <v>407</v>
      </c>
      <c r="N4196" t="s">
        <v>407</v>
      </c>
      <c r="O4196" t="s">
        <v>329</v>
      </c>
      <c r="P4196" t="s">
        <v>138</v>
      </c>
      <c r="Q4196">
        <v>181</v>
      </c>
      <c r="R4196" t="s">
        <v>116</v>
      </c>
      <c r="S4196" t="s">
        <v>2390</v>
      </c>
      <c r="T4196" t="s">
        <v>26</v>
      </c>
    </row>
    <row r="4197" spans="1:20" x14ac:dyDescent="0.3">
      <c r="A4197" t="s">
        <v>20</v>
      </c>
      <c r="B4197" s="1">
        <v>43685</v>
      </c>
      <c r="C4197">
        <v>23</v>
      </c>
      <c r="D4197" t="s">
        <v>385</v>
      </c>
      <c r="E4197" t="s">
        <v>204</v>
      </c>
      <c r="F4197" t="s">
        <v>385</v>
      </c>
      <c r="G4197">
        <v>69</v>
      </c>
      <c r="H4197">
        <v>74</v>
      </c>
      <c r="I4197">
        <v>68</v>
      </c>
      <c r="J4197" t="s">
        <v>44</v>
      </c>
      <c r="K4197" t="s">
        <v>65</v>
      </c>
      <c r="L4197" t="s">
        <v>44</v>
      </c>
      <c r="M4197" t="s">
        <v>494</v>
      </c>
      <c r="N4197" t="s">
        <v>494</v>
      </c>
      <c r="O4197" t="s">
        <v>407</v>
      </c>
      <c r="P4197" t="s">
        <v>86</v>
      </c>
      <c r="Q4197">
        <v>202</v>
      </c>
      <c r="R4197" t="s">
        <v>217</v>
      </c>
      <c r="S4197" t="e" vm="58">
        <f>_FV(-2,"96")</f>
        <v>#VALUE!</v>
      </c>
      <c r="T4197" t="s">
        <v>26</v>
      </c>
    </row>
    <row r="4198" spans="1:20" x14ac:dyDescent="0.3">
      <c r="A4198" t="s">
        <v>20</v>
      </c>
      <c r="B4198" s="1">
        <v>43685</v>
      </c>
      <c r="C4198">
        <v>0</v>
      </c>
      <c r="D4198" t="s">
        <v>228</v>
      </c>
      <c r="E4198" t="s">
        <v>285</v>
      </c>
      <c r="F4198" t="s">
        <v>72</v>
      </c>
      <c r="G4198">
        <v>79</v>
      </c>
      <c r="H4198">
        <v>88</v>
      </c>
      <c r="I4198">
        <v>79</v>
      </c>
      <c r="J4198" t="s">
        <v>64</v>
      </c>
      <c r="K4198" t="s">
        <v>136</v>
      </c>
      <c r="L4198" t="s">
        <v>81</v>
      </c>
      <c r="M4198" t="s">
        <v>622</v>
      </c>
      <c r="N4198" t="s">
        <v>622</v>
      </c>
      <c r="O4198" t="s">
        <v>431</v>
      </c>
      <c r="P4198" t="s">
        <v>173</v>
      </c>
      <c r="Q4198">
        <v>200</v>
      </c>
      <c r="R4198" t="s">
        <v>403</v>
      </c>
      <c r="S4198" t="e" vm="45">
        <f>_FV(-3,"60")</f>
        <v>#VALUE!</v>
      </c>
      <c r="T4198" t="s">
        <v>26</v>
      </c>
    </row>
    <row r="4199" spans="1:20" x14ac:dyDescent="0.3">
      <c r="A4199" t="s">
        <v>20</v>
      </c>
      <c r="B4199" s="1">
        <v>43685</v>
      </c>
      <c r="C4199">
        <v>21</v>
      </c>
      <c r="D4199" t="s">
        <v>250</v>
      </c>
      <c r="E4199" t="s">
        <v>258</v>
      </c>
      <c r="F4199" t="s">
        <v>250</v>
      </c>
      <c r="G4199">
        <v>65</v>
      </c>
      <c r="H4199">
        <v>65</v>
      </c>
      <c r="I4199">
        <v>60</v>
      </c>
      <c r="J4199" t="s">
        <v>216</v>
      </c>
      <c r="K4199" t="s">
        <v>345</v>
      </c>
      <c r="L4199" t="s">
        <v>377</v>
      </c>
      <c r="M4199" t="s">
        <v>329</v>
      </c>
      <c r="N4199" t="s">
        <v>273</v>
      </c>
      <c r="O4199" t="s">
        <v>330</v>
      </c>
      <c r="P4199" t="s">
        <v>115</v>
      </c>
      <c r="Q4199">
        <v>173</v>
      </c>
      <c r="R4199" t="s">
        <v>116</v>
      </c>
      <c r="S4199" t="s">
        <v>2391</v>
      </c>
      <c r="T4199" t="s">
        <v>26</v>
      </c>
    </row>
    <row r="4200" spans="1:20" x14ac:dyDescent="0.3">
      <c r="A4200" t="s">
        <v>20</v>
      </c>
      <c r="B4200" s="1">
        <v>43685</v>
      </c>
      <c r="C4200">
        <v>2</v>
      </c>
      <c r="D4200" t="s">
        <v>285</v>
      </c>
      <c r="E4200" t="s">
        <v>195</v>
      </c>
      <c r="F4200" t="s">
        <v>333</v>
      </c>
      <c r="G4200">
        <v>76</v>
      </c>
      <c r="H4200">
        <v>85</v>
      </c>
      <c r="I4200">
        <v>75</v>
      </c>
      <c r="J4200" t="s">
        <v>89</v>
      </c>
      <c r="K4200" t="s">
        <v>73</v>
      </c>
      <c r="L4200" t="s">
        <v>49</v>
      </c>
      <c r="M4200" t="s">
        <v>685</v>
      </c>
      <c r="N4200" t="s">
        <v>685</v>
      </c>
      <c r="O4200" t="s">
        <v>702</v>
      </c>
      <c r="P4200" t="s">
        <v>24</v>
      </c>
      <c r="Q4200">
        <v>225</v>
      </c>
      <c r="R4200" t="s">
        <v>217</v>
      </c>
      <c r="S4200" t="e" vm="45">
        <f>_FV(-3,"60")</f>
        <v>#VALUE!</v>
      </c>
      <c r="T4200" t="s">
        <v>26</v>
      </c>
    </row>
    <row r="4201" spans="1:20" x14ac:dyDescent="0.3">
      <c r="A4201" t="s">
        <v>20</v>
      </c>
      <c r="B4201" s="1">
        <v>43685</v>
      </c>
      <c r="C4201">
        <v>9</v>
      </c>
      <c r="D4201" t="s">
        <v>136</v>
      </c>
      <c r="E4201" t="s">
        <v>22</v>
      </c>
      <c r="F4201" t="s">
        <v>80</v>
      </c>
      <c r="G4201">
        <v>93</v>
      </c>
      <c r="H4201">
        <v>93</v>
      </c>
      <c r="I4201">
        <v>91</v>
      </c>
      <c r="J4201" t="s">
        <v>100</v>
      </c>
      <c r="K4201" t="s">
        <v>100</v>
      </c>
      <c r="L4201" t="s">
        <v>345</v>
      </c>
      <c r="M4201" t="s">
        <v>589</v>
      </c>
      <c r="N4201" t="s">
        <v>589</v>
      </c>
      <c r="O4201" t="s">
        <v>431</v>
      </c>
      <c r="P4201" t="s">
        <v>67</v>
      </c>
      <c r="Q4201">
        <v>95</v>
      </c>
      <c r="R4201" t="s">
        <v>60</v>
      </c>
      <c r="S4201" t="e" vm="72">
        <f>_FV(-3,"18")</f>
        <v>#VALUE!</v>
      </c>
      <c r="T4201" t="s">
        <v>26</v>
      </c>
    </row>
    <row r="4202" spans="1:20" x14ac:dyDescent="0.3">
      <c r="A4202" t="s">
        <v>20</v>
      </c>
      <c r="B4202" s="1">
        <v>43685</v>
      </c>
      <c r="C4202">
        <v>11</v>
      </c>
      <c r="D4202" t="s">
        <v>149</v>
      </c>
      <c r="E4202" t="s">
        <v>149</v>
      </c>
      <c r="F4202" t="s">
        <v>87</v>
      </c>
      <c r="G4202">
        <v>91</v>
      </c>
      <c r="H4202">
        <v>94</v>
      </c>
      <c r="I4202">
        <v>91</v>
      </c>
      <c r="J4202" t="s">
        <v>80</v>
      </c>
      <c r="K4202" t="s">
        <v>80</v>
      </c>
      <c r="L4202" t="s">
        <v>99</v>
      </c>
      <c r="M4202" t="s">
        <v>685</v>
      </c>
      <c r="N4202" t="s">
        <v>685</v>
      </c>
      <c r="O4202" t="s">
        <v>622</v>
      </c>
      <c r="P4202" t="s">
        <v>83</v>
      </c>
      <c r="Q4202">
        <v>19</v>
      </c>
      <c r="R4202" t="s">
        <v>176</v>
      </c>
      <c r="S4202" t="s">
        <v>2392</v>
      </c>
      <c r="T4202" t="s">
        <v>26</v>
      </c>
    </row>
    <row r="4203" spans="1:20" x14ac:dyDescent="0.3">
      <c r="A4203" t="s">
        <v>20</v>
      </c>
      <c r="B4203" s="1">
        <v>43685</v>
      </c>
      <c r="C4203">
        <v>6</v>
      </c>
      <c r="D4203" t="s">
        <v>310</v>
      </c>
      <c r="E4203" t="s">
        <v>310</v>
      </c>
      <c r="F4203" t="s">
        <v>148</v>
      </c>
      <c r="G4203">
        <v>82</v>
      </c>
      <c r="H4203">
        <v>92</v>
      </c>
      <c r="I4203">
        <v>82</v>
      </c>
      <c r="J4203" t="s">
        <v>65</v>
      </c>
      <c r="K4203" t="s">
        <v>95</v>
      </c>
      <c r="L4203" t="s">
        <v>64</v>
      </c>
      <c r="M4203" t="s">
        <v>494</v>
      </c>
      <c r="N4203" t="s">
        <v>589</v>
      </c>
      <c r="O4203" t="s">
        <v>431</v>
      </c>
      <c r="P4203" t="s">
        <v>97</v>
      </c>
      <c r="Q4203">
        <v>237</v>
      </c>
      <c r="R4203" t="s">
        <v>240</v>
      </c>
      <c r="S4203" t="e" vm="26">
        <f>_FV(-2,"94")</f>
        <v>#VALUE!</v>
      </c>
      <c r="T4203" t="s">
        <v>26</v>
      </c>
    </row>
    <row r="4204" spans="1:20" x14ac:dyDescent="0.3">
      <c r="A4204" t="s">
        <v>20</v>
      </c>
      <c r="B4204" s="1">
        <v>43685</v>
      </c>
      <c r="C4204">
        <v>20</v>
      </c>
      <c r="D4204" t="s">
        <v>258</v>
      </c>
      <c r="E4204" t="s">
        <v>220</v>
      </c>
      <c r="F4204" t="s">
        <v>264</v>
      </c>
      <c r="G4204">
        <v>61</v>
      </c>
      <c r="H4204">
        <v>63</v>
      </c>
      <c r="I4204">
        <v>58</v>
      </c>
      <c r="J4204" t="s">
        <v>35</v>
      </c>
      <c r="K4204" t="s">
        <v>36</v>
      </c>
      <c r="L4204" t="s">
        <v>383</v>
      </c>
      <c r="M4204" t="s">
        <v>330</v>
      </c>
      <c r="N4204" t="s">
        <v>330</v>
      </c>
      <c r="O4204" t="s">
        <v>311</v>
      </c>
      <c r="P4204" t="s">
        <v>105</v>
      </c>
      <c r="Q4204">
        <v>260</v>
      </c>
      <c r="R4204" t="s">
        <v>237</v>
      </c>
      <c r="S4204" t="s">
        <v>2393</v>
      </c>
      <c r="T4204" t="s">
        <v>26</v>
      </c>
    </row>
    <row r="4205" spans="1:20" x14ac:dyDescent="0.3">
      <c r="A4205" t="s">
        <v>20</v>
      </c>
      <c r="B4205" s="1">
        <v>43685</v>
      </c>
      <c r="C4205">
        <v>3</v>
      </c>
      <c r="D4205" t="s">
        <v>285</v>
      </c>
      <c r="E4205" t="s">
        <v>195</v>
      </c>
      <c r="F4205" t="s">
        <v>228</v>
      </c>
      <c r="G4205">
        <v>77</v>
      </c>
      <c r="H4205">
        <v>77</v>
      </c>
      <c r="I4205">
        <v>76</v>
      </c>
      <c r="J4205" t="s">
        <v>100</v>
      </c>
      <c r="K4205" t="s">
        <v>100</v>
      </c>
      <c r="L4205" t="s">
        <v>89</v>
      </c>
      <c r="M4205" t="s">
        <v>685</v>
      </c>
      <c r="N4205" t="s">
        <v>683</v>
      </c>
      <c r="O4205" t="s">
        <v>702</v>
      </c>
      <c r="P4205" t="s">
        <v>128</v>
      </c>
      <c r="Q4205">
        <v>222</v>
      </c>
      <c r="R4205" t="s">
        <v>217</v>
      </c>
      <c r="S4205" t="e" vm="45">
        <f>_FV(-3,"60")</f>
        <v>#VALUE!</v>
      </c>
      <c r="T4205" t="s">
        <v>26</v>
      </c>
    </row>
    <row r="4206" spans="1:20" x14ac:dyDescent="0.3">
      <c r="A4206" t="s">
        <v>20</v>
      </c>
      <c r="B4206" s="1">
        <v>43685</v>
      </c>
      <c r="C4206">
        <v>10</v>
      </c>
      <c r="D4206" t="s">
        <v>22</v>
      </c>
      <c r="E4206" t="s">
        <v>22</v>
      </c>
      <c r="F4206" t="s">
        <v>87</v>
      </c>
      <c r="G4206">
        <v>94</v>
      </c>
      <c r="H4206">
        <v>94</v>
      </c>
      <c r="I4206">
        <v>93</v>
      </c>
      <c r="J4206" t="s">
        <v>81</v>
      </c>
      <c r="K4206" t="s">
        <v>81</v>
      </c>
      <c r="L4206" t="s">
        <v>89</v>
      </c>
      <c r="M4206" t="s">
        <v>622</v>
      </c>
      <c r="N4206" t="s">
        <v>590</v>
      </c>
      <c r="O4206" t="s">
        <v>589</v>
      </c>
      <c r="P4206" t="s">
        <v>76</v>
      </c>
      <c r="Q4206">
        <v>41</v>
      </c>
      <c r="R4206" t="s">
        <v>138</v>
      </c>
      <c r="S4206" t="s">
        <v>2394</v>
      </c>
      <c r="T4206" t="s">
        <v>26</v>
      </c>
    </row>
    <row r="4207" spans="1:20" x14ac:dyDescent="0.3">
      <c r="A4207" t="s">
        <v>20</v>
      </c>
      <c r="B4207" s="1">
        <v>43685</v>
      </c>
      <c r="C4207">
        <v>19</v>
      </c>
      <c r="D4207" t="s">
        <v>201</v>
      </c>
      <c r="E4207" t="s">
        <v>370</v>
      </c>
      <c r="F4207" t="s">
        <v>335</v>
      </c>
      <c r="G4207">
        <v>59</v>
      </c>
      <c r="H4207">
        <v>62</v>
      </c>
      <c r="I4207">
        <v>57</v>
      </c>
      <c r="J4207" t="s">
        <v>292</v>
      </c>
      <c r="K4207" t="s">
        <v>36</v>
      </c>
      <c r="L4207" t="s">
        <v>388</v>
      </c>
      <c r="M4207" t="s">
        <v>311</v>
      </c>
      <c r="N4207" t="s">
        <v>276</v>
      </c>
      <c r="O4207" t="s">
        <v>245</v>
      </c>
      <c r="P4207" t="s">
        <v>77</v>
      </c>
      <c r="Q4207">
        <v>284</v>
      </c>
      <c r="R4207" t="s">
        <v>237</v>
      </c>
      <c r="S4207" t="s">
        <v>616</v>
      </c>
      <c r="T4207" t="s">
        <v>26</v>
      </c>
    </row>
    <row r="4208" spans="1:20" x14ac:dyDescent="0.3">
      <c r="A4208" t="s">
        <v>20</v>
      </c>
      <c r="B4208" s="1">
        <v>43685</v>
      </c>
      <c r="C4208">
        <v>13</v>
      </c>
      <c r="D4208" t="s">
        <v>215</v>
      </c>
      <c r="E4208" t="s">
        <v>250</v>
      </c>
      <c r="F4208" t="s">
        <v>236</v>
      </c>
      <c r="G4208">
        <v>68</v>
      </c>
      <c r="H4208">
        <v>80</v>
      </c>
      <c r="I4208">
        <v>68</v>
      </c>
      <c r="J4208" t="s">
        <v>36</v>
      </c>
      <c r="K4208" t="s">
        <v>80</v>
      </c>
      <c r="L4208" t="s">
        <v>36</v>
      </c>
      <c r="M4208" t="s">
        <v>2356</v>
      </c>
      <c r="N4208" t="s">
        <v>2395</v>
      </c>
      <c r="O4208" t="s">
        <v>2367</v>
      </c>
      <c r="P4208" t="s">
        <v>124</v>
      </c>
      <c r="Q4208">
        <v>177</v>
      </c>
      <c r="R4208" t="s">
        <v>222</v>
      </c>
      <c r="S4208" t="s">
        <v>1033</v>
      </c>
      <c r="T4208" t="s">
        <v>26</v>
      </c>
    </row>
    <row r="4209" spans="1:20" x14ac:dyDescent="0.3">
      <c r="A4209" t="s">
        <v>20</v>
      </c>
      <c r="B4209" s="1">
        <v>43685</v>
      </c>
      <c r="C4209">
        <v>7</v>
      </c>
      <c r="D4209" t="s">
        <v>71</v>
      </c>
      <c r="E4209" t="s">
        <v>239</v>
      </c>
      <c r="F4209" t="s">
        <v>71</v>
      </c>
      <c r="G4209">
        <v>86</v>
      </c>
      <c r="H4209">
        <v>88</v>
      </c>
      <c r="I4209">
        <v>80</v>
      </c>
      <c r="J4209" t="s">
        <v>36</v>
      </c>
      <c r="K4209" t="s">
        <v>65</v>
      </c>
      <c r="L4209" t="s">
        <v>36</v>
      </c>
      <c r="M4209" t="s">
        <v>444</v>
      </c>
      <c r="N4209" t="s">
        <v>494</v>
      </c>
      <c r="O4209" t="s">
        <v>450</v>
      </c>
      <c r="P4209" t="s">
        <v>116</v>
      </c>
      <c r="Q4209">
        <v>279</v>
      </c>
      <c r="R4209" t="s">
        <v>339</v>
      </c>
      <c r="S4209" t="e" vm="14">
        <f>_FV(-2,"63")</f>
        <v>#VALUE!</v>
      </c>
      <c r="T4209" t="s">
        <v>76</v>
      </c>
    </row>
    <row r="4210" spans="1:20" x14ac:dyDescent="0.3">
      <c r="A4210" t="s">
        <v>20</v>
      </c>
      <c r="B4210" s="1">
        <v>43685</v>
      </c>
      <c r="C4210">
        <v>1</v>
      </c>
      <c r="D4210" t="s">
        <v>187</v>
      </c>
      <c r="E4210" t="s">
        <v>195</v>
      </c>
      <c r="F4210" t="s">
        <v>187</v>
      </c>
      <c r="G4210">
        <v>83</v>
      </c>
      <c r="H4210">
        <v>83</v>
      </c>
      <c r="I4210">
        <v>78</v>
      </c>
      <c r="J4210" t="s">
        <v>65</v>
      </c>
      <c r="K4210" t="s">
        <v>65</v>
      </c>
      <c r="L4210" t="s">
        <v>64</v>
      </c>
      <c r="M4210" t="s">
        <v>702</v>
      </c>
      <c r="N4210" t="s">
        <v>702</v>
      </c>
      <c r="O4210" t="s">
        <v>622</v>
      </c>
      <c r="P4210" t="s">
        <v>268</v>
      </c>
      <c r="Q4210">
        <v>174</v>
      </c>
      <c r="R4210" t="s">
        <v>168</v>
      </c>
      <c r="S4210" t="e" vm="22">
        <f>_FV(-3,"28")</f>
        <v>#VALUE!</v>
      </c>
      <c r="T4210" t="s">
        <v>26</v>
      </c>
    </row>
    <row r="4211" spans="1:20" x14ac:dyDescent="0.3">
      <c r="A4211" t="s">
        <v>20</v>
      </c>
      <c r="B4211" s="1">
        <v>43685</v>
      </c>
      <c r="C4211">
        <v>4</v>
      </c>
      <c r="D4211" t="s">
        <v>135</v>
      </c>
      <c r="E4211" t="s">
        <v>285</v>
      </c>
      <c r="F4211" t="s">
        <v>135</v>
      </c>
      <c r="G4211">
        <v>87</v>
      </c>
      <c r="H4211">
        <v>87</v>
      </c>
      <c r="I4211">
        <v>77</v>
      </c>
      <c r="J4211" t="s">
        <v>100</v>
      </c>
      <c r="K4211" t="s">
        <v>99</v>
      </c>
      <c r="L4211" t="s">
        <v>36</v>
      </c>
      <c r="M4211" t="s">
        <v>447</v>
      </c>
      <c r="N4211" t="s">
        <v>685</v>
      </c>
      <c r="O4211" t="s">
        <v>447</v>
      </c>
      <c r="P4211" t="s">
        <v>70</v>
      </c>
      <c r="Q4211">
        <v>103</v>
      </c>
      <c r="R4211" t="s">
        <v>145</v>
      </c>
      <c r="S4211" t="e" vm="45">
        <f>_FV(-3,"60")</f>
        <v>#VALUE!</v>
      </c>
      <c r="T4211" t="s">
        <v>26</v>
      </c>
    </row>
    <row r="4212" spans="1:20" x14ac:dyDescent="0.3">
      <c r="A4212" t="s">
        <v>20</v>
      </c>
      <c r="B4212" s="1">
        <v>43685</v>
      </c>
      <c r="C4212">
        <v>12</v>
      </c>
      <c r="D4212" t="s">
        <v>310</v>
      </c>
      <c r="E4212" t="s">
        <v>239</v>
      </c>
      <c r="F4212" t="s">
        <v>149</v>
      </c>
      <c r="G4212">
        <v>80</v>
      </c>
      <c r="H4212">
        <v>91</v>
      </c>
      <c r="I4212">
        <v>80</v>
      </c>
      <c r="J4212" t="s">
        <v>99</v>
      </c>
      <c r="K4212" t="s">
        <v>22</v>
      </c>
      <c r="L4212" t="s">
        <v>99</v>
      </c>
      <c r="M4212" t="s">
        <v>2367</v>
      </c>
      <c r="N4212" t="s">
        <v>2367</v>
      </c>
      <c r="O4212" t="s">
        <v>685</v>
      </c>
      <c r="P4212" t="s">
        <v>111</v>
      </c>
      <c r="Q4212">
        <v>46</v>
      </c>
      <c r="R4212" t="s">
        <v>134</v>
      </c>
      <c r="S4212" t="s">
        <v>2396</v>
      </c>
      <c r="T4212" t="s">
        <v>26</v>
      </c>
    </row>
    <row r="4213" spans="1:20" x14ac:dyDescent="0.3">
      <c r="A4213" t="s">
        <v>20</v>
      </c>
      <c r="B4213" s="1">
        <v>43685</v>
      </c>
      <c r="C4213">
        <v>8</v>
      </c>
      <c r="D4213" t="s">
        <v>22</v>
      </c>
      <c r="E4213" t="s">
        <v>71</v>
      </c>
      <c r="F4213" t="s">
        <v>22</v>
      </c>
      <c r="G4213">
        <v>91</v>
      </c>
      <c r="H4213">
        <v>91</v>
      </c>
      <c r="I4213">
        <v>86</v>
      </c>
      <c r="J4213" t="s">
        <v>49</v>
      </c>
      <c r="K4213" t="s">
        <v>99</v>
      </c>
      <c r="L4213" t="s">
        <v>163</v>
      </c>
      <c r="M4213" t="s">
        <v>431</v>
      </c>
      <c r="N4213" t="s">
        <v>494</v>
      </c>
      <c r="O4213" t="s">
        <v>422</v>
      </c>
      <c r="P4213" t="s">
        <v>105</v>
      </c>
      <c r="Q4213">
        <v>324</v>
      </c>
      <c r="R4213" t="s">
        <v>428</v>
      </c>
      <c r="S4213" t="e" vm="25">
        <f>_FV(-3,"37")</f>
        <v>#VALUE!</v>
      </c>
      <c r="T4213" t="s">
        <v>67</v>
      </c>
    </row>
    <row r="4214" spans="1:20" x14ac:dyDescent="0.3">
      <c r="A4214" t="s">
        <v>20</v>
      </c>
      <c r="B4214" s="1">
        <v>43685</v>
      </c>
      <c r="C4214">
        <v>14</v>
      </c>
      <c r="D4214" t="s">
        <v>204</v>
      </c>
      <c r="E4214" t="s">
        <v>247</v>
      </c>
      <c r="F4214" t="s">
        <v>186</v>
      </c>
      <c r="G4214">
        <v>67</v>
      </c>
      <c r="H4214">
        <v>72</v>
      </c>
      <c r="I4214">
        <v>66</v>
      </c>
      <c r="J4214" t="s">
        <v>396</v>
      </c>
      <c r="K4214" t="s">
        <v>99</v>
      </c>
      <c r="L4214" t="s">
        <v>373</v>
      </c>
      <c r="M4214" t="s">
        <v>2356</v>
      </c>
      <c r="N4214" t="s">
        <v>2395</v>
      </c>
      <c r="O4214" t="s">
        <v>2356</v>
      </c>
      <c r="P4214" t="s">
        <v>268</v>
      </c>
      <c r="Q4214">
        <v>165</v>
      </c>
      <c r="R4214" t="s">
        <v>154</v>
      </c>
      <c r="S4214" t="s">
        <v>1128</v>
      </c>
      <c r="T4214" t="s">
        <v>26</v>
      </c>
    </row>
    <row r="4215" spans="1:20" x14ac:dyDescent="0.3">
      <c r="A4215" t="s">
        <v>20</v>
      </c>
      <c r="B4215" s="1">
        <v>43685</v>
      </c>
      <c r="C4215">
        <v>15</v>
      </c>
      <c r="D4215" t="s">
        <v>21</v>
      </c>
      <c r="E4215" t="s">
        <v>264</v>
      </c>
      <c r="F4215" t="s">
        <v>385</v>
      </c>
      <c r="G4215">
        <v>60</v>
      </c>
      <c r="H4215">
        <v>68</v>
      </c>
      <c r="I4215">
        <v>60</v>
      </c>
      <c r="J4215" t="s">
        <v>37</v>
      </c>
      <c r="K4215" t="s">
        <v>100</v>
      </c>
      <c r="L4215" t="s">
        <v>368</v>
      </c>
      <c r="M4215" t="s">
        <v>683</v>
      </c>
      <c r="N4215" t="s">
        <v>2356</v>
      </c>
      <c r="O4215" t="s">
        <v>683</v>
      </c>
      <c r="P4215" t="s">
        <v>97</v>
      </c>
      <c r="Q4215">
        <v>172</v>
      </c>
      <c r="R4215" t="s">
        <v>222</v>
      </c>
      <c r="S4215" t="s">
        <v>2397</v>
      </c>
      <c r="T4215" t="s">
        <v>26</v>
      </c>
    </row>
    <row r="4216" spans="1:20" x14ac:dyDescent="0.3">
      <c r="A4216" t="s">
        <v>20</v>
      </c>
      <c r="B4216" s="1">
        <v>43685</v>
      </c>
      <c r="C4216">
        <v>17</v>
      </c>
      <c r="D4216" t="s">
        <v>214</v>
      </c>
      <c r="E4216" t="s">
        <v>415</v>
      </c>
      <c r="F4216" t="s">
        <v>258</v>
      </c>
      <c r="G4216">
        <v>57</v>
      </c>
      <c r="H4216">
        <v>60</v>
      </c>
      <c r="I4216">
        <v>55</v>
      </c>
      <c r="J4216" t="s">
        <v>37</v>
      </c>
      <c r="K4216" t="s">
        <v>163</v>
      </c>
      <c r="L4216" t="s">
        <v>397</v>
      </c>
      <c r="M4216" t="s">
        <v>386</v>
      </c>
      <c r="N4216" t="s">
        <v>605</v>
      </c>
      <c r="O4216" t="s">
        <v>386</v>
      </c>
      <c r="P4216" t="s">
        <v>60</v>
      </c>
      <c r="Q4216">
        <v>232</v>
      </c>
      <c r="R4216" t="s">
        <v>237</v>
      </c>
      <c r="S4216" t="s">
        <v>2335</v>
      </c>
      <c r="T4216" t="s">
        <v>26</v>
      </c>
    </row>
    <row r="4217" spans="1:20" x14ac:dyDescent="0.3">
      <c r="A4217" t="s">
        <v>20</v>
      </c>
      <c r="B4217" s="1">
        <v>43685</v>
      </c>
      <c r="C4217">
        <v>16</v>
      </c>
      <c r="D4217" t="s">
        <v>317</v>
      </c>
      <c r="E4217" t="s">
        <v>297</v>
      </c>
      <c r="F4217" t="s">
        <v>48</v>
      </c>
      <c r="G4217">
        <v>60</v>
      </c>
      <c r="H4217">
        <v>64</v>
      </c>
      <c r="I4217">
        <v>57</v>
      </c>
      <c r="J4217" t="s">
        <v>44</v>
      </c>
      <c r="K4217" t="s">
        <v>64</v>
      </c>
      <c r="L4217" t="s">
        <v>577</v>
      </c>
      <c r="M4217" t="s">
        <v>605</v>
      </c>
      <c r="N4217" t="s">
        <v>683</v>
      </c>
      <c r="O4217" t="s">
        <v>605</v>
      </c>
      <c r="P4217" t="s">
        <v>67</v>
      </c>
      <c r="Q4217">
        <v>244</v>
      </c>
      <c r="R4217" t="s">
        <v>147</v>
      </c>
      <c r="S4217" t="s">
        <v>2025</v>
      </c>
      <c r="T4217" t="s">
        <v>26</v>
      </c>
    </row>
    <row r="4218" spans="1:20" x14ac:dyDescent="0.3">
      <c r="A4218" t="s">
        <v>20</v>
      </c>
      <c r="B4218" s="1">
        <v>43685</v>
      </c>
      <c r="C4218">
        <v>18</v>
      </c>
      <c r="D4218" t="s">
        <v>214</v>
      </c>
      <c r="E4218" t="s">
        <v>34</v>
      </c>
      <c r="F4218" t="s">
        <v>335</v>
      </c>
      <c r="G4218">
        <v>61</v>
      </c>
      <c r="H4218">
        <v>63</v>
      </c>
      <c r="I4218">
        <v>56</v>
      </c>
      <c r="J4218" t="s">
        <v>36</v>
      </c>
      <c r="K4218" t="s">
        <v>49</v>
      </c>
      <c r="L4218" t="s">
        <v>577</v>
      </c>
      <c r="M4218" t="s">
        <v>276</v>
      </c>
      <c r="N4218" t="s">
        <v>386</v>
      </c>
      <c r="O4218" t="s">
        <v>276</v>
      </c>
      <c r="P4218" t="s">
        <v>77</v>
      </c>
      <c r="Q4218">
        <v>274</v>
      </c>
      <c r="R4218" t="s">
        <v>237</v>
      </c>
      <c r="S4218" t="s">
        <v>2398</v>
      </c>
      <c r="T4218" t="s">
        <v>26</v>
      </c>
    </row>
    <row r="4219" spans="1:20" x14ac:dyDescent="0.3">
      <c r="A4219" t="s">
        <v>20</v>
      </c>
      <c r="B4219" s="1">
        <v>43686</v>
      </c>
      <c r="C4219">
        <v>10</v>
      </c>
      <c r="D4219" t="s">
        <v>49</v>
      </c>
      <c r="E4219" t="s">
        <v>49</v>
      </c>
      <c r="F4219" t="s">
        <v>163</v>
      </c>
      <c r="G4219">
        <v>94</v>
      </c>
      <c r="H4219">
        <v>94</v>
      </c>
      <c r="I4219">
        <v>94</v>
      </c>
      <c r="J4219" t="s">
        <v>224</v>
      </c>
      <c r="K4219" t="s">
        <v>377</v>
      </c>
      <c r="L4219" t="s">
        <v>292</v>
      </c>
      <c r="M4219" t="s">
        <v>444</v>
      </c>
      <c r="N4219" t="s">
        <v>613</v>
      </c>
      <c r="O4219" t="s">
        <v>444</v>
      </c>
      <c r="P4219" t="s">
        <v>105</v>
      </c>
      <c r="Q4219">
        <v>99</v>
      </c>
      <c r="R4219" t="s">
        <v>86</v>
      </c>
      <c r="S4219" t="s">
        <v>2399</v>
      </c>
      <c r="T4219" t="s">
        <v>26</v>
      </c>
    </row>
    <row r="4220" spans="1:20" x14ac:dyDescent="0.3">
      <c r="A4220" t="s">
        <v>20</v>
      </c>
      <c r="B4220" s="1">
        <v>43686</v>
      </c>
      <c r="C4220">
        <v>22</v>
      </c>
      <c r="D4220" t="s">
        <v>285</v>
      </c>
      <c r="E4220" t="s">
        <v>264</v>
      </c>
      <c r="F4220" t="s">
        <v>228</v>
      </c>
      <c r="G4220">
        <v>75</v>
      </c>
      <c r="H4220">
        <v>75</v>
      </c>
      <c r="I4220">
        <v>59</v>
      </c>
      <c r="J4220" t="s">
        <v>36</v>
      </c>
      <c r="K4220" t="s">
        <v>36</v>
      </c>
      <c r="L4220" t="s">
        <v>383</v>
      </c>
      <c r="M4220" t="s">
        <v>23</v>
      </c>
      <c r="N4220" t="s">
        <v>23</v>
      </c>
      <c r="O4220" t="s">
        <v>188</v>
      </c>
      <c r="P4220" t="s">
        <v>473</v>
      </c>
      <c r="Q4220">
        <v>291</v>
      </c>
      <c r="R4220" t="s">
        <v>92</v>
      </c>
      <c r="S4220" t="s">
        <v>2400</v>
      </c>
      <c r="T4220" t="s">
        <v>26</v>
      </c>
    </row>
    <row r="4221" spans="1:20" x14ac:dyDescent="0.3">
      <c r="A4221" t="s">
        <v>20</v>
      </c>
      <c r="B4221" s="1">
        <v>43686</v>
      </c>
      <c r="C4221">
        <v>0</v>
      </c>
      <c r="D4221" t="s">
        <v>185</v>
      </c>
      <c r="E4221" t="s">
        <v>385</v>
      </c>
      <c r="F4221" t="s">
        <v>185</v>
      </c>
      <c r="G4221">
        <v>74</v>
      </c>
      <c r="H4221">
        <v>74</v>
      </c>
      <c r="I4221">
        <v>68</v>
      </c>
      <c r="J4221" t="s">
        <v>99</v>
      </c>
      <c r="K4221" t="s">
        <v>99</v>
      </c>
      <c r="L4221" t="s">
        <v>35</v>
      </c>
      <c r="M4221" t="s">
        <v>637</v>
      </c>
      <c r="N4221" t="s">
        <v>622</v>
      </c>
      <c r="O4221" t="s">
        <v>494</v>
      </c>
      <c r="P4221" t="s">
        <v>112</v>
      </c>
      <c r="Q4221">
        <v>189</v>
      </c>
      <c r="R4221" t="s">
        <v>287</v>
      </c>
      <c r="S4221" t="e" vm="5">
        <f>_FV(-3,"33")</f>
        <v>#VALUE!</v>
      </c>
      <c r="T4221" t="s">
        <v>26</v>
      </c>
    </row>
    <row r="4222" spans="1:20" x14ac:dyDescent="0.3">
      <c r="A4222" t="s">
        <v>20</v>
      </c>
      <c r="B4222" s="1">
        <v>43686</v>
      </c>
      <c r="C4222">
        <v>2</v>
      </c>
      <c r="D4222" t="s">
        <v>157</v>
      </c>
      <c r="E4222" t="s">
        <v>236</v>
      </c>
      <c r="F4222" t="s">
        <v>157</v>
      </c>
      <c r="G4222">
        <v>81</v>
      </c>
      <c r="H4222">
        <v>81</v>
      </c>
      <c r="I4222">
        <v>76</v>
      </c>
      <c r="J4222" t="s">
        <v>345</v>
      </c>
      <c r="K4222" t="s">
        <v>36</v>
      </c>
      <c r="L4222" t="s">
        <v>216</v>
      </c>
      <c r="M4222" t="s">
        <v>683</v>
      </c>
      <c r="N4222" t="s">
        <v>684</v>
      </c>
      <c r="O4222" t="s">
        <v>685</v>
      </c>
      <c r="P4222" t="s">
        <v>70</v>
      </c>
      <c r="Q4222">
        <v>151</v>
      </c>
      <c r="R4222" t="s">
        <v>179</v>
      </c>
      <c r="S4222" t="e" vm="98">
        <f>_FV(-2,"83")</f>
        <v>#VALUE!</v>
      </c>
      <c r="T4222" t="s">
        <v>26</v>
      </c>
    </row>
    <row r="4223" spans="1:20" x14ac:dyDescent="0.3">
      <c r="A4223" t="s">
        <v>20</v>
      </c>
      <c r="B4223" s="1">
        <v>43686</v>
      </c>
      <c r="C4223">
        <v>5</v>
      </c>
      <c r="D4223" t="s">
        <v>79</v>
      </c>
      <c r="E4223" t="s">
        <v>118</v>
      </c>
      <c r="F4223" t="s">
        <v>79</v>
      </c>
      <c r="G4223">
        <v>90</v>
      </c>
      <c r="H4223">
        <v>90</v>
      </c>
      <c r="I4223">
        <v>88</v>
      </c>
      <c r="J4223" t="s">
        <v>36</v>
      </c>
      <c r="K4223" t="s">
        <v>49</v>
      </c>
      <c r="L4223" t="s">
        <v>345</v>
      </c>
      <c r="M4223" t="s">
        <v>493</v>
      </c>
      <c r="N4223" t="s">
        <v>451</v>
      </c>
      <c r="O4223" t="s">
        <v>493</v>
      </c>
      <c r="P4223" t="s">
        <v>70</v>
      </c>
      <c r="Q4223">
        <v>84</v>
      </c>
      <c r="R4223" t="s">
        <v>24</v>
      </c>
      <c r="S4223" t="e" vm="85">
        <f>_FV(-3,"45")</f>
        <v>#VALUE!</v>
      </c>
      <c r="T4223" t="s">
        <v>26</v>
      </c>
    </row>
    <row r="4224" spans="1:20" x14ac:dyDescent="0.3">
      <c r="A4224" t="s">
        <v>20</v>
      </c>
      <c r="B4224" s="1">
        <v>43686</v>
      </c>
      <c r="C4224">
        <v>23</v>
      </c>
      <c r="D4224" t="s">
        <v>236</v>
      </c>
      <c r="E4224" t="s">
        <v>285</v>
      </c>
      <c r="F4224" t="s">
        <v>236</v>
      </c>
      <c r="G4224">
        <v>83</v>
      </c>
      <c r="H4224">
        <v>83</v>
      </c>
      <c r="I4224">
        <v>75</v>
      </c>
      <c r="J4224" t="s">
        <v>65</v>
      </c>
      <c r="K4224" t="s">
        <v>65</v>
      </c>
      <c r="L4224" t="s">
        <v>163</v>
      </c>
      <c r="M4224" t="s">
        <v>276</v>
      </c>
      <c r="N4224" t="s">
        <v>276</v>
      </c>
      <c r="O4224" t="s">
        <v>23</v>
      </c>
      <c r="P4224" t="s">
        <v>270</v>
      </c>
      <c r="Q4224">
        <v>216</v>
      </c>
      <c r="R4224" t="s">
        <v>54</v>
      </c>
      <c r="S4224" t="e" vm="45">
        <f>_FV(-3,"60")</f>
        <v>#VALUE!</v>
      </c>
      <c r="T4224" t="s">
        <v>26</v>
      </c>
    </row>
    <row r="4225" spans="1:20" x14ac:dyDescent="0.3">
      <c r="A4225" t="s">
        <v>20</v>
      </c>
      <c r="B4225" s="1">
        <v>43686</v>
      </c>
      <c r="C4225">
        <v>6</v>
      </c>
      <c r="D4225" t="s">
        <v>87</v>
      </c>
      <c r="E4225" t="s">
        <v>79</v>
      </c>
      <c r="F4225" t="s">
        <v>87</v>
      </c>
      <c r="G4225">
        <v>92</v>
      </c>
      <c r="H4225">
        <v>92</v>
      </c>
      <c r="I4225">
        <v>90</v>
      </c>
      <c r="J4225" t="s">
        <v>345</v>
      </c>
      <c r="K4225" t="s">
        <v>49</v>
      </c>
      <c r="L4225" t="s">
        <v>345</v>
      </c>
      <c r="M4225" t="s">
        <v>433</v>
      </c>
      <c r="N4225" t="s">
        <v>493</v>
      </c>
      <c r="O4225" t="s">
        <v>407</v>
      </c>
      <c r="P4225" t="s">
        <v>115</v>
      </c>
      <c r="Q4225">
        <v>100</v>
      </c>
      <c r="R4225" t="s">
        <v>134</v>
      </c>
      <c r="S4225" t="e" vm="16">
        <f>_FV(-3,"39")</f>
        <v>#VALUE!</v>
      </c>
      <c r="T4225" t="s">
        <v>26</v>
      </c>
    </row>
    <row r="4226" spans="1:20" x14ac:dyDescent="0.3">
      <c r="A4226" t="s">
        <v>20</v>
      </c>
      <c r="B4226" s="1">
        <v>43686</v>
      </c>
      <c r="C4226">
        <v>12</v>
      </c>
      <c r="D4226" t="s">
        <v>286</v>
      </c>
      <c r="E4226" t="s">
        <v>286</v>
      </c>
      <c r="F4226" t="s">
        <v>58</v>
      </c>
      <c r="G4226">
        <v>83</v>
      </c>
      <c r="H4226">
        <v>93</v>
      </c>
      <c r="I4226">
        <v>83</v>
      </c>
      <c r="J4226" t="s">
        <v>81</v>
      </c>
      <c r="K4226" t="s">
        <v>64</v>
      </c>
      <c r="L4226" t="s">
        <v>36</v>
      </c>
      <c r="M4226" t="s">
        <v>451</v>
      </c>
      <c r="N4226" t="s">
        <v>451</v>
      </c>
      <c r="O4226" t="s">
        <v>605</v>
      </c>
      <c r="P4226" t="s">
        <v>77</v>
      </c>
      <c r="Q4226">
        <v>102</v>
      </c>
      <c r="R4226" t="s">
        <v>40</v>
      </c>
      <c r="S4226" t="s">
        <v>2401</v>
      </c>
      <c r="T4226" t="s">
        <v>26</v>
      </c>
    </row>
    <row r="4227" spans="1:20" x14ac:dyDescent="0.3">
      <c r="A4227" t="s">
        <v>20</v>
      </c>
      <c r="B4227" s="1">
        <v>43686</v>
      </c>
      <c r="C4227">
        <v>9</v>
      </c>
      <c r="D4227" t="s">
        <v>36</v>
      </c>
      <c r="E4227" t="s">
        <v>36</v>
      </c>
      <c r="F4227" t="s">
        <v>163</v>
      </c>
      <c r="G4227">
        <v>94</v>
      </c>
      <c r="H4227">
        <v>94</v>
      </c>
      <c r="I4227">
        <v>93</v>
      </c>
      <c r="J4227" t="s">
        <v>373</v>
      </c>
      <c r="K4227" t="s">
        <v>373</v>
      </c>
      <c r="L4227" t="s">
        <v>388</v>
      </c>
      <c r="M4227" t="s">
        <v>494</v>
      </c>
      <c r="N4227" t="s">
        <v>595</v>
      </c>
      <c r="O4227" t="s">
        <v>494</v>
      </c>
      <c r="P4227" t="s">
        <v>115</v>
      </c>
      <c r="Q4227">
        <v>108</v>
      </c>
      <c r="R4227" t="s">
        <v>112</v>
      </c>
      <c r="S4227" t="e" vm="100">
        <f>_FV(-2,"03")</f>
        <v>#VALUE!</v>
      </c>
      <c r="T4227" t="s">
        <v>67</v>
      </c>
    </row>
    <row r="4228" spans="1:20" x14ac:dyDescent="0.3">
      <c r="A4228" t="s">
        <v>20</v>
      </c>
      <c r="B4228" s="1">
        <v>43686</v>
      </c>
      <c r="C4228">
        <v>7</v>
      </c>
      <c r="D4228" t="s">
        <v>80</v>
      </c>
      <c r="E4228" t="s">
        <v>87</v>
      </c>
      <c r="F4228" t="s">
        <v>80</v>
      </c>
      <c r="G4228">
        <v>93</v>
      </c>
      <c r="H4228">
        <v>93</v>
      </c>
      <c r="I4228">
        <v>92</v>
      </c>
      <c r="J4228" t="s">
        <v>345</v>
      </c>
      <c r="K4228" t="s">
        <v>36</v>
      </c>
      <c r="L4228" t="s">
        <v>163</v>
      </c>
      <c r="M4228" t="s">
        <v>494</v>
      </c>
      <c r="N4228" t="s">
        <v>494</v>
      </c>
      <c r="O4228" t="s">
        <v>407</v>
      </c>
      <c r="P4228" t="s">
        <v>111</v>
      </c>
      <c r="Q4228">
        <v>88</v>
      </c>
      <c r="R4228" t="s">
        <v>128</v>
      </c>
      <c r="S4228" t="e" vm="37">
        <f>_FV(-3,"43")</f>
        <v>#VALUE!</v>
      </c>
      <c r="T4228" t="s">
        <v>26</v>
      </c>
    </row>
    <row r="4229" spans="1:20" x14ac:dyDescent="0.3">
      <c r="A4229" t="s">
        <v>20</v>
      </c>
      <c r="B4229" s="1">
        <v>43686</v>
      </c>
      <c r="C4229">
        <v>13</v>
      </c>
      <c r="D4229" t="s">
        <v>302</v>
      </c>
      <c r="E4229" t="s">
        <v>281</v>
      </c>
      <c r="F4229" t="s">
        <v>333</v>
      </c>
      <c r="G4229">
        <v>74</v>
      </c>
      <c r="H4229">
        <v>83</v>
      </c>
      <c r="I4229">
        <v>73</v>
      </c>
      <c r="J4229" t="s">
        <v>36</v>
      </c>
      <c r="K4229" t="s">
        <v>65</v>
      </c>
      <c r="L4229" t="s">
        <v>35</v>
      </c>
      <c r="M4229" t="s">
        <v>607</v>
      </c>
      <c r="N4229" t="s">
        <v>607</v>
      </c>
      <c r="O4229" t="s">
        <v>447</v>
      </c>
      <c r="P4229" t="s">
        <v>124</v>
      </c>
      <c r="Q4229">
        <v>95</v>
      </c>
      <c r="R4229" t="s">
        <v>40</v>
      </c>
      <c r="S4229" t="s">
        <v>2402</v>
      </c>
      <c r="T4229" t="s">
        <v>26</v>
      </c>
    </row>
    <row r="4230" spans="1:20" x14ac:dyDescent="0.3">
      <c r="A4230" t="s">
        <v>20</v>
      </c>
      <c r="B4230" s="1">
        <v>43686</v>
      </c>
      <c r="C4230">
        <v>14</v>
      </c>
      <c r="D4230" t="s">
        <v>261</v>
      </c>
      <c r="E4230" t="s">
        <v>27</v>
      </c>
      <c r="F4230" t="s">
        <v>229</v>
      </c>
      <c r="G4230">
        <v>69</v>
      </c>
      <c r="H4230">
        <v>74</v>
      </c>
      <c r="I4230">
        <v>67</v>
      </c>
      <c r="J4230" t="s">
        <v>36</v>
      </c>
      <c r="K4230" t="s">
        <v>64</v>
      </c>
      <c r="L4230" t="s">
        <v>396</v>
      </c>
      <c r="M4230" t="s">
        <v>447</v>
      </c>
      <c r="N4230" t="s">
        <v>607</v>
      </c>
      <c r="O4230" t="s">
        <v>447</v>
      </c>
      <c r="P4230" t="s">
        <v>111</v>
      </c>
      <c r="Q4230">
        <v>104</v>
      </c>
      <c r="R4230" t="s">
        <v>104</v>
      </c>
      <c r="S4230" t="s">
        <v>2403</v>
      </c>
      <c r="T4230" t="s">
        <v>26</v>
      </c>
    </row>
    <row r="4231" spans="1:20" x14ac:dyDescent="0.3">
      <c r="A4231" t="s">
        <v>20</v>
      </c>
      <c r="B4231" s="1">
        <v>43686</v>
      </c>
      <c r="C4231">
        <v>4</v>
      </c>
      <c r="D4231" t="s">
        <v>118</v>
      </c>
      <c r="E4231" t="s">
        <v>72</v>
      </c>
      <c r="F4231" t="s">
        <v>118</v>
      </c>
      <c r="G4231">
        <v>88</v>
      </c>
      <c r="H4231">
        <v>88</v>
      </c>
      <c r="I4231">
        <v>84</v>
      </c>
      <c r="J4231" t="s">
        <v>49</v>
      </c>
      <c r="K4231" t="s">
        <v>89</v>
      </c>
      <c r="L4231" t="s">
        <v>36</v>
      </c>
      <c r="M4231" t="s">
        <v>451</v>
      </c>
      <c r="N4231" t="s">
        <v>685</v>
      </c>
      <c r="O4231" t="s">
        <v>451</v>
      </c>
      <c r="P4231" t="s">
        <v>83</v>
      </c>
      <c r="Q4231">
        <v>122</v>
      </c>
      <c r="R4231" t="s">
        <v>40</v>
      </c>
      <c r="S4231" t="e" vm="54">
        <f>_FV(-3,"21")</f>
        <v>#VALUE!</v>
      </c>
      <c r="T4231" t="s">
        <v>26</v>
      </c>
    </row>
    <row r="4232" spans="1:20" x14ac:dyDescent="0.3">
      <c r="A4232" t="s">
        <v>20</v>
      </c>
      <c r="B4232" s="1">
        <v>43686</v>
      </c>
      <c r="C4232">
        <v>3</v>
      </c>
      <c r="D4232" t="s">
        <v>149</v>
      </c>
      <c r="E4232" t="s">
        <v>157</v>
      </c>
      <c r="F4232" t="s">
        <v>149</v>
      </c>
      <c r="G4232">
        <v>85</v>
      </c>
      <c r="H4232">
        <v>85</v>
      </c>
      <c r="I4232">
        <v>81</v>
      </c>
      <c r="J4232" t="s">
        <v>36</v>
      </c>
      <c r="K4232" t="s">
        <v>49</v>
      </c>
      <c r="L4232" t="s">
        <v>345</v>
      </c>
      <c r="M4232" t="s">
        <v>685</v>
      </c>
      <c r="N4232" t="s">
        <v>683</v>
      </c>
      <c r="O4232" t="s">
        <v>702</v>
      </c>
      <c r="P4232" t="s">
        <v>105</v>
      </c>
      <c r="Q4232">
        <v>121</v>
      </c>
      <c r="R4232" t="s">
        <v>112</v>
      </c>
      <c r="S4232" t="e" vm="66">
        <f>_FV(-3,"31")</f>
        <v>#VALUE!</v>
      </c>
      <c r="T4232" t="s">
        <v>26</v>
      </c>
    </row>
    <row r="4233" spans="1:20" x14ac:dyDescent="0.3">
      <c r="A4233" t="s">
        <v>20</v>
      </c>
      <c r="B4233" s="1">
        <v>43686</v>
      </c>
      <c r="C4233">
        <v>1</v>
      </c>
      <c r="D4233" t="s">
        <v>236</v>
      </c>
      <c r="E4233" t="s">
        <v>281</v>
      </c>
      <c r="F4233" t="s">
        <v>192</v>
      </c>
      <c r="G4233">
        <v>76</v>
      </c>
      <c r="H4233">
        <v>77</v>
      </c>
      <c r="I4233">
        <v>74</v>
      </c>
      <c r="J4233" t="s">
        <v>35</v>
      </c>
      <c r="K4233" t="s">
        <v>28</v>
      </c>
      <c r="L4233" t="s">
        <v>35</v>
      </c>
      <c r="M4233" t="s">
        <v>685</v>
      </c>
      <c r="N4233" t="s">
        <v>685</v>
      </c>
      <c r="O4233" t="s">
        <v>637</v>
      </c>
      <c r="P4233" t="s">
        <v>101</v>
      </c>
      <c r="Q4233">
        <v>179</v>
      </c>
      <c r="R4233" t="s">
        <v>287</v>
      </c>
      <c r="S4233" t="e" vm="30">
        <f>_FV(-3,"36")</f>
        <v>#VALUE!</v>
      </c>
      <c r="T4233" t="s">
        <v>26</v>
      </c>
    </row>
    <row r="4234" spans="1:20" x14ac:dyDescent="0.3">
      <c r="A4234" t="s">
        <v>20</v>
      </c>
      <c r="B4234" s="1">
        <v>43686</v>
      </c>
      <c r="C4234">
        <v>17</v>
      </c>
      <c r="D4234" t="s">
        <v>317</v>
      </c>
      <c r="E4234" t="s">
        <v>415</v>
      </c>
      <c r="F4234" t="s">
        <v>208</v>
      </c>
      <c r="G4234">
        <v>65</v>
      </c>
      <c r="H4234">
        <v>70</v>
      </c>
      <c r="I4234">
        <v>60</v>
      </c>
      <c r="J4234" t="s">
        <v>65</v>
      </c>
      <c r="K4234" t="s">
        <v>88</v>
      </c>
      <c r="L4234" t="s">
        <v>35</v>
      </c>
      <c r="M4234" t="s">
        <v>311</v>
      </c>
      <c r="N4234" t="s">
        <v>283</v>
      </c>
      <c r="O4234" t="s">
        <v>311</v>
      </c>
      <c r="P4234" t="s">
        <v>138</v>
      </c>
      <c r="Q4234">
        <v>288</v>
      </c>
      <c r="R4234" t="s">
        <v>440</v>
      </c>
      <c r="S4234" t="s">
        <v>2404</v>
      </c>
      <c r="T4234" t="s">
        <v>26</v>
      </c>
    </row>
    <row r="4235" spans="1:20" x14ac:dyDescent="0.3">
      <c r="A4235" t="s">
        <v>20</v>
      </c>
      <c r="B4235" s="1">
        <v>43686</v>
      </c>
      <c r="C4235">
        <v>8</v>
      </c>
      <c r="D4235" t="s">
        <v>345</v>
      </c>
      <c r="E4235" t="s">
        <v>63</v>
      </c>
      <c r="F4235" t="s">
        <v>345</v>
      </c>
      <c r="G4235">
        <v>93</v>
      </c>
      <c r="H4235">
        <v>93</v>
      </c>
      <c r="I4235">
        <v>90</v>
      </c>
      <c r="J4235" t="s">
        <v>388</v>
      </c>
      <c r="K4235" t="s">
        <v>49</v>
      </c>
      <c r="L4235" t="s">
        <v>383</v>
      </c>
      <c r="M4235" t="s">
        <v>595</v>
      </c>
      <c r="N4235" t="s">
        <v>590</v>
      </c>
      <c r="O4235" t="s">
        <v>494</v>
      </c>
      <c r="P4235" t="s">
        <v>70</v>
      </c>
      <c r="Q4235">
        <v>40</v>
      </c>
      <c r="R4235" t="s">
        <v>336</v>
      </c>
      <c r="S4235" t="e" vm="34">
        <f>_FV(-2,"10")</f>
        <v>#VALUE!</v>
      </c>
      <c r="T4235" t="s">
        <v>102</v>
      </c>
    </row>
    <row r="4236" spans="1:20" x14ac:dyDescent="0.3">
      <c r="A4236" t="s">
        <v>20</v>
      </c>
      <c r="B4236" s="1">
        <v>43686</v>
      </c>
      <c r="C4236">
        <v>16</v>
      </c>
      <c r="D4236" t="s">
        <v>47</v>
      </c>
      <c r="E4236" t="s">
        <v>297</v>
      </c>
      <c r="F4236" t="s">
        <v>48</v>
      </c>
      <c r="G4236">
        <v>61</v>
      </c>
      <c r="H4236">
        <v>67</v>
      </c>
      <c r="I4236">
        <v>58</v>
      </c>
      <c r="J4236" t="s">
        <v>361</v>
      </c>
      <c r="K4236" t="s">
        <v>109</v>
      </c>
      <c r="L4236" t="s">
        <v>292</v>
      </c>
      <c r="M4236" t="s">
        <v>283</v>
      </c>
      <c r="N4236" t="s">
        <v>595</v>
      </c>
      <c r="O4236" t="s">
        <v>283</v>
      </c>
      <c r="P4236" t="s">
        <v>138</v>
      </c>
      <c r="Q4236">
        <v>221</v>
      </c>
      <c r="R4236" t="s">
        <v>182</v>
      </c>
      <c r="S4236" t="s">
        <v>2405</v>
      </c>
      <c r="T4236" t="s">
        <v>26</v>
      </c>
    </row>
    <row r="4237" spans="1:20" x14ac:dyDescent="0.3">
      <c r="A4237" t="s">
        <v>20</v>
      </c>
      <c r="B4237" s="1">
        <v>43686</v>
      </c>
      <c r="C4237">
        <v>15</v>
      </c>
      <c r="D4237" t="s">
        <v>392</v>
      </c>
      <c r="E4237" t="s">
        <v>47</v>
      </c>
      <c r="F4237" t="s">
        <v>204</v>
      </c>
      <c r="G4237">
        <v>63</v>
      </c>
      <c r="H4237">
        <v>69</v>
      </c>
      <c r="I4237">
        <v>61</v>
      </c>
      <c r="J4237" t="s">
        <v>89</v>
      </c>
      <c r="K4237" t="s">
        <v>81</v>
      </c>
      <c r="L4237" t="s">
        <v>216</v>
      </c>
      <c r="M4237" t="s">
        <v>595</v>
      </c>
      <c r="N4237" t="s">
        <v>447</v>
      </c>
      <c r="O4237" t="s">
        <v>595</v>
      </c>
      <c r="P4237" t="s">
        <v>105</v>
      </c>
      <c r="Q4237">
        <v>342</v>
      </c>
      <c r="R4237" t="s">
        <v>112</v>
      </c>
      <c r="S4237" t="s">
        <v>515</v>
      </c>
      <c r="T4237" t="s">
        <v>26</v>
      </c>
    </row>
    <row r="4238" spans="1:20" x14ac:dyDescent="0.3">
      <c r="A4238" t="s">
        <v>20</v>
      </c>
      <c r="B4238" s="1">
        <v>43686</v>
      </c>
      <c r="C4238">
        <v>18</v>
      </c>
      <c r="D4238" t="s">
        <v>251</v>
      </c>
      <c r="E4238" t="s">
        <v>1362</v>
      </c>
      <c r="F4238" t="s">
        <v>220</v>
      </c>
      <c r="G4238">
        <v>59</v>
      </c>
      <c r="H4238">
        <v>68</v>
      </c>
      <c r="I4238">
        <v>58</v>
      </c>
      <c r="J4238" t="s">
        <v>44</v>
      </c>
      <c r="K4238" t="s">
        <v>58</v>
      </c>
      <c r="L4238" t="s">
        <v>44</v>
      </c>
      <c r="M4238" t="s">
        <v>328</v>
      </c>
      <c r="N4238" t="s">
        <v>311</v>
      </c>
      <c r="O4238" t="s">
        <v>328</v>
      </c>
      <c r="P4238" t="s">
        <v>70</v>
      </c>
      <c r="Q4238">
        <v>321</v>
      </c>
      <c r="R4238" t="s">
        <v>30</v>
      </c>
      <c r="S4238" t="s">
        <v>608</v>
      </c>
      <c r="T4238" t="s">
        <v>26</v>
      </c>
    </row>
    <row r="4239" spans="1:20" x14ac:dyDescent="0.3">
      <c r="A4239" t="s">
        <v>20</v>
      </c>
      <c r="B4239" s="1">
        <v>43686</v>
      </c>
      <c r="C4239">
        <v>11</v>
      </c>
      <c r="D4239" t="s">
        <v>58</v>
      </c>
      <c r="E4239" t="s">
        <v>95</v>
      </c>
      <c r="F4239" t="s">
        <v>36</v>
      </c>
      <c r="G4239">
        <v>93</v>
      </c>
      <c r="H4239">
        <v>95</v>
      </c>
      <c r="I4239">
        <v>93</v>
      </c>
      <c r="J4239" t="s">
        <v>81</v>
      </c>
      <c r="K4239" t="s">
        <v>64</v>
      </c>
      <c r="L4239" t="s">
        <v>224</v>
      </c>
      <c r="M4239" t="s">
        <v>605</v>
      </c>
      <c r="N4239" t="s">
        <v>637</v>
      </c>
      <c r="O4239" t="s">
        <v>422</v>
      </c>
      <c r="P4239" t="s">
        <v>124</v>
      </c>
      <c r="Q4239">
        <v>122</v>
      </c>
      <c r="R4239" t="s">
        <v>271</v>
      </c>
      <c r="S4239" t="s">
        <v>2406</v>
      </c>
      <c r="T4239" t="s">
        <v>26</v>
      </c>
    </row>
    <row r="4240" spans="1:20" x14ac:dyDescent="0.3">
      <c r="A4240" t="s">
        <v>20</v>
      </c>
      <c r="B4240" s="1">
        <v>43686</v>
      </c>
      <c r="C4240">
        <v>20</v>
      </c>
      <c r="D4240" t="s">
        <v>251</v>
      </c>
      <c r="E4240" t="s">
        <v>2038</v>
      </c>
      <c r="F4240" t="s">
        <v>251</v>
      </c>
      <c r="G4240">
        <v>53</v>
      </c>
      <c r="H4240">
        <v>55</v>
      </c>
      <c r="I4240">
        <v>50</v>
      </c>
      <c r="J4240" t="s">
        <v>397</v>
      </c>
      <c r="K4240" t="s">
        <v>224</v>
      </c>
      <c r="L4240" t="s">
        <v>570</v>
      </c>
      <c r="M4240" t="s">
        <v>209</v>
      </c>
      <c r="N4240" t="s">
        <v>142</v>
      </c>
      <c r="O4240" t="s">
        <v>209</v>
      </c>
      <c r="P4240" t="s">
        <v>134</v>
      </c>
      <c r="Q4240">
        <v>313</v>
      </c>
      <c r="R4240" t="s">
        <v>212</v>
      </c>
      <c r="S4240" t="s">
        <v>2407</v>
      </c>
      <c r="T4240" t="s">
        <v>26</v>
      </c>
    </row>
    <row r="4241" spans="1:20" x14ac:dyDescent="0.3">
      <c r="A4241" t="s">
        <v>20</v>
      </c>
      <c r="B4241" s="1">
        <v>43686</v>
      </c>
      <c r="C4241">
        <v>19</v>
      </c>
      <c r="D4241" t="s">
        <v>33</v>
      </c>
      <c r="E4241" t="s">
        <v>2048</v>
      </c>
      <c r="F4241" t="s">
        <v>214</v>
      </c>
      <c r="G4241">
        <v>52</v>
      </c>
      <c r="H4241">
        <v>62</v>
      </c>
      <c r="I4241">
        <v>48</v>
      </c>
      <c r="J4241" t="s">
        <v>383</v>
      </c>
      <c r="K4241" t="s">
        <v>28</v>
      </c>
      <c r="L4241" t="s">
        <v>575</v>
      </c>
      <c r="M4241" t="s">
        <v>142</v>
      </c>
      <c r="N4241" t="s">
        <v>328</v>
      </c>
      <c r="O4241" t="s">
        <v>142</v>
      </c>
      <c r="P4241" t="s">
        <v>60</v>
      </c>
      <c r="Q4241">
        <v>356</v>
      </c>
      <c r="R4241" t="s">
        <v>212</v>
      </c>
      <c r="S4241" t="s">
        <v>1555</v>
      </c>
      <c r="T4241" t="s">
        <v>26</v>
      </c>
    </row>
    <row r="4242" spans="1:20" x14ac:dyDescent="0.3">
      <c r="A4242" t="s">
        <v>20</v>
      </c>
      <c r="B4242" s="1">
        <v>43686</v>
      </c>
      <c r="C4242">
        <v>21</v>
      </c>
      <c r="D4242" t="s">
        <v>264</v>
      </c>
      <c r="E4242" t="s">
        <v>297</v>
      </c>
      <c r="F4242" t="s">
        <v>264</v>
      </c>
      <c r="G4242">
        <v>59</v>
      </c>
      <c r="H4242">
        <v>59</v>
      </c>
      <c r="I4242">
        <v>53</v>
      </c>
      <c r="J4242" t="s">
        <v>368</v>
      </c>
      <c r="K4242" t="s">
        <v>373</v>
      </c>
      <c r="L4242" t="s">
        <v>588</v>
      </c>
      <c r="M4242" t="s">
        <v>188</v>
      </c>
      <c r="N4242" t="s">
        <v>188</v>
      </c>
      <c r="O4242" t="s">
        <v>209</v>
      </c>
      <c r="P4242" t="s">
        <v>60</v>
      </c>
      <c r="Q4242">
        <v>317</v>
      </c>
      <c r="R4242" t="s">
        <v>30</v>
      </c>
      <c r="S4242" t="s">
        <v>2408</v>
      </c>
      <c r="T4242" t="s">
        <v>26</v>
      </c>
    </row>
    <row r="4243" spans="1:20" x14ac:dyDescent="0.3">
      <c r="A4243" t="s">
        <v>20</v>
      </c>
      <c r="B4243" s="1">
        <v>43687</v>
      </c>
      <c r="C4243">
        <v>1</v>
      </c>
      <c r="D4243" t="s">
        <v>333</v>
      </c>
      <c r="E4243" t="s">
        <v>187</v>
      </c>
      <c r="F4243" t="s">
        <v>356</v>
      </c>
      <c r="G4243">
        <v>86</v>
      </c>
      <c r="H4243">
        <v>87</v>
      </c>
      <c r="I4243">
        <v>85</v>
      </c>
      <c r="J4243" t="s">
        <v>109</v>
      </c>
      <c r="K4243" t="s">
        <v>63</v>
      </c>
      <c r="L4243" t="s">
        <v>65</v>
      </c>
      <c r="M4243" t="s">
        <v>444</v>
      </c>
      <c r="N4243" t="s">
        <v>431</v>
      </c>
      <c r="O4243" t="s">
        <v>407</v>
      </c>
      <c r="P4243" t="s">
        <v>174</v>
      </c>
      <c r="Q4243">
        <v>188</v>
      </c>
      <c r="R4243" t="s">
        <v>138</v>
      </c>
      <c r="S4243" t="e" vm="45">
        <f>_FV(-3,"60")</f>
        <v>#VALUE!</v>
      </c>
      <c r="T4243" t="s">
        <v>26</v>
      </c>
    </row>
    <row r="4244" spans="1:20" x14ac:dyDescent="0.3">
      <c r="A4244" t="s">
        <v>20</v>
      </c>
      <c r="B4244" s="1">
        <v>43687</v>
      </c>
      <c r="C4244">
        <v>23</v>
      </c>
      <c r="D4244" t="s">
        <v>385</v>
      </c>
      <c r="E4244" t="s">
        <v>27</v>
      </c>
      <c r="F4244" t="s">
        <v>385</v>
      </c>
      <c r="G4244">
        <v>71</v>
      </c>
      <c r="H4244">
        <v>71</v>
      </c>
      <c r="I4244">
        <v>65</v>
      </c>
      <c r="J4244" t="s">
        <v>36</v>
      </c>
      <c r="K4244" t="s">
        <v>36</v>
      </c>
      <c r="L4244" t="s">
        <v>396</v>
      </c>
      <c r="M4244" t="s">
        <v>276</v>
      </c>
      <c r="N4244" t="s">
        <v>276</v>
      </c>
      <c r="O4244" t="s">
        <v>311</v>
      </c>
      <c r="P4244" t="s">
        <v>111</v>
      </c>
      <c r="Q4244">
        <v>196</v>
      </c>
      <c r="R4244" t="s">
        <v>54</v>
      </c>
      <c r="S4244" t="e" vm="45">
        <f>_FV(-3,"60")</f>
        <v>#VALUE!</v>
      </c>
      <c r="T4244" t="s">
        <v>26</v>
      </c>
    </row>
    <row r="4245" spans="1:20" x14ac:dyDescent="0.3">
      <c r="A4245" t="s">
        <v>20</v>
      </c>
      <c r="B4245" s="1">
        <v>43687</v>
      </c>
      <c r="C4245">
        <v>11</v>
      </c>
      <c r="D4245" t="s">
        <v>265</v>
      </c>
      <c r="E4245" t="s">
        <v>265</v>
      </c>
      <c r="F4245" t="s">
        <v>62</v>
      </c>
      <c r="G4245">
        <v>82</v>
      </c>
      <c r="H4245">
        <v>92</v>
      </c>
      <c r="I4245">
        <v>82</v>
      </c>
      <c r="J4245" t="s">
        <v>73</v>
      </c>
      <c r="K4245" t="s">
        <v>87</v>
      </c>
      <c r="L4245" t="s">
        <v>64</v>
      </c>
      <c r="M4245" t="s">
        <v>613</v>
      </c>
      <c r="N4245" t="s">
        <v>613</v>
      </c>
      <c r="O4245" t="s">
        <v>433</v>
      </c>
      <c r="P4245" t="s">
        <v>83</v>
      </c>
      <c r="Q4245">
        <v>166</v>
      </c>
      <c r="R4245" t="s">
        <v>68</v>
      </c>
      <c r="S4245" t="s">
        <v>2409</v>
      </c>
      <c r="T4245" t="s">
        <v>26</v>
      </c>
    </row>
    <row r="4246" spans="1:20" x14ac:dyDescent="0.3">
      <c r="A4246" t="s">
        <v>20</v>
      </c>
      <c r="B4246" s="1">
        <v>43687</v>
      </c>
      <c r="C4246">
        <v>4</v>
      </c>
      <c r="D4246" t="s">
        <v>236</v>
      </c>
      <c r="E4246" t="s">
        <v>265</v>
      </c>
      <c r="F4246" t="s">
        <v>157</v>
      </c>
      <c r="G4246">
        <v>84</v>
      </c>
      <c r="H4246">
        <v>85</v>
      </c>
      <c r="I4246">
        <v>82</v>
      </c>
      <c r="J4246" t="s">
        <v>80</v>
      </c>
      <c r="K4246" t="s">
        <v>63</v>
      </c>
      <c r="L4246" t="s">
        <v>100</v>
      </c>
      <c r="M4246" t="s">
        <v>450</v>
      </c>
      <c r="N4246" t="s">
        <v>613</v>
      </c>
      <c r="O4246" t="s">
        <v>450</v>
      </c>
      <c r="P4246" t="s">
        <v>115</v>
      </c>
      <c r="Q4246">
        <v>184</v>
      </c>
      <c r="R4246" t="s">
        <v>112</v>
      </c>
      <c r="S4246" t="e" vm="80">
        <f>_FV(-3,"59")</f>
        <v>#VALUE!</v>
      </c>
      <c r="T4246" t="s">
        <v>26</v>
      </c>
    </row>
    <row r="4247" spans="1:20" x14ac:dyDescent="0.3">
      <c r="A4247" t="s">
        <v>20</v>
      </c>
      <c r="B4247" s="1">
        <v>43687</v>
      </c>
      <c r="C4247">
        <v>12</v>
      </c>
      <c r="D4247" t="s">
        <v>385</v>
      </c>
      <c r="E4247" t="s">
        <v>57</v>
      </c>
      <c r="F4247" t="s">
        <v>265</v>
      </c>
      <c r="G4247">
        <v>77</v>
      </c>
      <c r="H4247">
        <v>82</v>
      </c>
      <c r="I4247">
        <v>75</v>
      </c>
      <c r="J4247" t="s">
        <v>22</v>
      </c>
      <c r="K4247" t="s">
        <v>58</v>
      </c>
      <c r="L4247" t="s">
        <v>119</v>
      </c>
      <c r="M4247" t="s">
        <v>590</v>
      </c>
      <c r="N4247" t="s">
        <v>590</v>
      </c>
      <c r="O4247" t="s">
        <v>613</v>
      </c>
      <c r="P4247" t="s">
        <v>83</v>
      </c>
      <c r="Q4247">
        <v>215</v>
      </c>
      <c r="R4247" t="s">
        <v>170</v>
      </c>
      <c r="S4247" t="s">
        <v>2410</v>
      </c>
      <c r="T4247" t="s">
        <v>26</v>
      </c>
    </row>
    <row r="4248" spans="1:20" x14ac:dyDescent="0.3">
      <c r="A4248" t="s">
        <v>20</v>
      </c>
      <c r="B4248" s="1">
        <v>43687</v>
      </c>
      <c r="C4248">
        <v>22</v>
      </c>
      <c r="D4248" t="s">
        <v>27</v>
      </c>
      <c r="E4248" t="s">
        <v>201</v>
      </c>
      <c r="F4248" t="s">
        <v>250</v>
      </c>
      <c r="G4248">
        <v>66</v>
      </c>
      <c r="H4248">
        <v>74</v>
      </c>
      <c r="I4248">
        <v>63</v>
      </c>
      <c r="J4248" t="s">
        <v>44</v>
      </c>
      <c r="K4248" t="s">
        <v>58</v>
      </c>
      <c r="L4248" t="s">
        <v>35</v>
      </c>
      <c r="M4248" t="s">
        <v>311</v>
      </c>
      <c r="N4248" t="s">
        <v>311</v>
      </c>
      <c r="O4248" t="s">
        <v>328</v>
      </c>
      <c r="P4248" t="s">
        <v>111</v>
      </c>
      <c r="Q4248">
        <v>215</v>
      </c>
      <c r="R4248" t="s">
        <v>40</v>
      </c>
      <c r="S4248" t="s">
        <v>2411</v>
      </c>
      <c r="T4248" t="s">
        <v>26</v>
      </c>
    </row>
    <row r="4249" spans="1:20" x14ac:dyDescent="0.3">
      <c r="A4249" t="s">
        <v>20</v>
      </c>
      <c r="B4249" s="1">
        <v>43687</v>
      </c>
      <c r="C4249">
        <v>10</v>
      </c>
      <c r="D4249" t="s">
        <v>62</v>
      </c>
      <c r="E4249" t="s">
        <v>62</v>
      </c>
      <c r="F4249" t="s">
        <v>22</v>
      </c>
      <c r="G4249">
        <v>92</v>
      </c>
      <c r="H4249">
        <v>93</v>
      </c>
      <c r="I4249">
        <v>92</v>
      </c>
      <c r="J4249" t="s">
        <v>64</v>
      </c>
      <c r="K4249" t="s">
        <v>64</v>
      </c>
      <c r="L4249" t="s">
        <v>100</v>
      </c>
      <c r="M4249" t="s">
        <v>433</v>
      </c>
      <c r="N4249" t="s">
        <v>433</v>
      </c>
      <c r="O4249" t="s">
        <v>363</v>
      </c>
      <c r="P4249" t="s">
        <v>174</v>
      </c>
      <c r="Q4249">
        <v>152</v>
      </c>
      <c r="R4249" t="s">
        <v>176</v>
      </c>
      <c r="S4249" t="s">
        <v>2412</v>
      </c>
      <c r="T4249" t="s">
        <v>26</v>
      </c>
    </row>
    <row r="4250" spans="1:20" x14ac:dyDescent="0.3">
      <c r="A4250" t="s">
        <v>20</v>
      </c>
      <c r="B4250" s="1">
        <v>43687</v>
      </c>
      <c r="C4250">
        <v>5</v>
      </c>
      <c r="D4250" t="s">
        <v>195</v>
      </c>
      <c r="E4250" t="s">
        <v>202</v>
      </c>
      <c r="F4250" t="s">
        <v>192</v>
      </c>
      <c r="G4250">
        <v>77</v>
      </c>
      <c r="H4250">
        <v>85</v>
      </c>
      <c r="I4250">
        <v>76</v>
      </c>
      <c r="J4250" t="s">
        <v>99</v>
      </c>
      <c r="K4250" t="s">
        <v>22</v>
      </c>
      <c r="L4250" t="s">
        <v>100</v>
      </c>
      <c r="M4250" t="s">
        <v>357</v>
      </c>
      <c r="N4250" t="s">
        <v>450</v>
      </c>
      <c r="O4250" t="s">
        <v>357</v>
      </c>
      <c r="P4250" t="s">
        <v>97</v>
      </c>
      <c r="Q4250">
        <v>226</v>
      </c>
      <c r="R4250" t="s">
        <v>289</v>
      </c>
      <c r="S4250" t="e" vm="5">
        <f>_FV(-3,"33")</f>
        <v>#VALUE!</v>
      </c>
      <c r="T4250" t="s">
        <v>26</v>
      </c>
    </row>
    <row r="4251" spans="1:20" x14ac:dyDescent="0.3">
      <c r="A4251" t="s">
        <v>20</v>
      </c>
      <c r="B4251" s="1">
        <v>43687</v>
      </c>
      <c r="C4251">
        <v>6</v>
      </c>
      <c r="D4251" t="s">
        <v>272</v>
      </c>
      <c r="E4251" t="s">
        <v>195</v>
      </c>
      <c r="F4251" t="s">
        <v>272</v>
      </c>
      <c r="G4251">
        <v>87</v>
      </c>
      <c r="H4251">
        <v>87</v>
      </c>
      <c r="I4251">
        <v>77</v>
      </c>
      <c r="J4251" t="s">
        <v>65</v>
      </c>
      <c r="K4251" t="s">
        <v>73</v>
      </c>
      <c r="L4251" t="s">
        <v>99</v>
      </c>
      <c r="M4251" t="s">
        <v>273</v>
      </c>
      <c r="N4251" t="s">
        <v>357</v>
      </c>
      <c r="O4251" t="s">
        <v>273</v>
      </c>
      <c r="P4251" t="s">
        <v>111</v>
      </c>
      <c r="Q4251">
        <v>165</v>
      </c>
      <c r="R4251" t="s">
        <v>125</v>
      </c>
      <c r="S4251" t="e" vm="54">
        <f>_FV(-3,"21")</f>
        <v>#VALUE!</v>
      </c>
      <c r="T4251" t="s">
        <v>26</v>
      </c>
    </row>
    <row r="4252" spans="1:20" x14ac:dyDescent="0.3">
      <c r="A4252" t="s">
        <v>20</v>
      </c>
      <c r="B4252" s="1">
        <v>43687</v>
      </c>
      <c r="C4252">
        <v>8</v>
      </c>
      <c r="D4252" t="s">
        <v>148</v>
      </c>
      <c r="E4252" t="s">
        <v>121</v>
      </c>
      <c r="F4252" t="s">
        <v>118</v>
      </c>
      <c r="G4252">
        <v>92</v>
      </c>
      <c r="H4252">
        <v>92</v>
      </c>
      <c r="I4252">
        <v>90</v>
      </c>
      <c r="J4252" t="s">
        <v>119</v>
      </c>
      <c r="K4252" t="s">
        <v>119</v>
      </c>
      <c r="L4252" t="s">
        <v>28</v>
      </c>
      <c r="M4252" t="s">
        <v>283</v>
      </c>
      <c r="N4252" t="s">
        <v>283</v>
      </c>
      <c r="O4252" t="s">
        <v>273</v>
      </c>
      <c r="P4252" t="s">
        <v>67</v>
      </c>
      <c r="Q4252">
        <v>123</v>
      </c>
      <c r="R4252" t="s">
        <v>101</v>
      </c>
      <c r="S4252" t="e" vm="60">
        <f>_FV(-3,"05")</f>
        <v>#VALUE!</v>
      </c>
      <c r="T4252" t="s">
        <v>26</v>
      </c>
    </row>
    <row r="4253" spans="1:20" x14ac:dyDescent="0.3">
      <c r="A4253" t="s">
        <v>20</v>
      </c>
      <c r="B4253" s="1">
        <v>43687</v>
      </c>
      <c r="C4253">
        <v>0</v>
      </c>
      <c r="D4253" t="s">
        <v>286</v>
      </c>
      <c r="E4253" t="s">
        <v>236</v>
      </c>
      <c r="F4253" t="s">
        <v>286</v>
      </c>
      <c r="G4253">
        <v>85</v>
      </c>
      <c r="H4253">
        <v>85</v>
      </c>
      <c r="I4253">
        <v>81</v>
      </c>
      <c r="J4253" t="s">
        <v>73</v>
      </c>
      <c r="K4253" t="s">
        <v>109</v>
      </c>
      <c r="L4253" t="s">
        <v>89</v>
      </c>
      <c r="M4253" t="s">
        <v>407</v>
      </c>
      <c r="N4253" t="s">
        <v>407</v>
      </c>
      <c r="O4253" t="s">
        <v>276</v>
      </c>
      <c r="P4253" t="s">
        <v>174</v>
      </c>
      <c r="Q4253">
        <v>186</v>
      </c>
      <c r="R4253" t="s">
        <v>145</v>
      </c>
      <c r="S4253" t="e" vm="45">
        <f>_FV(-3,"60")</f>
        <v>#VALUE!</v>
      </c>
      <c r="T4253" t="s">
        <v>26</v>
      </c>
    </row>
    <row r="4254" spans="1:20" x14ac:dyDescent="0.3">
      <c r="A4254" t="s">
        <v>20</v>
      </c>
      <c r="B4254" s="1">
        <v>43687</v>
      </c>
      <c r="C4254">
        <v>16</v>
      </c>
      <c r="D4254" t="s">
        <v>34</v>
      </c>
      <c r="E4254" t="s">
        <v>32</v>
      </c>
      <c r="F4254" t="s">
        <v>258</v>
      </c>
      <c r="G4254">
        <v>59</v>
      </c>
      <c r="H4254">
        <v>66</v>
      </c>
      <c r="I4254">
        <v>58</v>
      </c>
      <c r="J4254" t="s">
        <v>44</v>
      </c>
      <c r="K4254" t="s">
        <v>80</v>
      </c>
      <c r="L4254" t="s">
        <v>44</v>
      </c>
      <c r="M4254" t="s">
        <v>407</v>
      </c>
      <c r="N4254" t="s">
        <v>493</v>
      </c>
      <c r="O4254" t="s">
        <v>407</v>
      </c>
      <c r="P4254" t="s">
        <v>97</v>
      </c>
      <c r="Q4254">
        <v>179</v>
      </c>
      <c r="R4254" t="s">
        <v>358</v>
      </c>
      <c r="S4254" t="s">
        <v>2254</v>
      </c>
      <c r="T4254" t="s">
        <v>26</v>
      </c>
    </row>
    <row r="4255" spans="1:20" x14ac:dyDescent="0.3">
      <c r="A4255" t="s">
        <v>20</v>
      </c>
      <c r="B4255" s="1">
        <v>43687</v>
      </c>
      <c r="C4255">
        <v>15</v>
      </c>
      <c r="D4255" t="s">
        <v>317</v>
      </c>
      <c r="E4255" t="s">
        <v>34</v>
      </c>
      <c r="F4255" t="s">
        <v>208</v>
      </c>
      <c r="G4255">
        <v>63</v>
      </c>
      <c r="H4255">
        <v>69</v>
      </c>
      <c r="I4255">
        <v>62</v>
      </c>
      <c r="J4255" t="s">
        <v>100</v>
      </c>
      <c r="K4255" t="s">
        <v>87</v>
      </c>
      <c r="L4255" t="s">
        <v>36</v>
      </c>
      <c r="M4255" t="s">
        <v>493</v>
      </c>
      <c r="N4255" t="s">
        <v>590</v>
      </c>
      <c r="O4255" t="s">
        <v>493</v>
      </c>
      <c r="P4255" t="s">
        <v>83</v>
      </c>
      <c r="Q4255">
        <v>213</v>
      </c>
      <c r="R4255" t="s">
        <v>364</v>
      </c>
      <c r="S4255" t="s">
        <v>2413</v>
      </c>
      <c r="T4255" t="s">
        <v>26</v>
      </c>
    </row>
    <row r="4256" spans="1:20" x14ac:dyDescent="0.3">
      <c r="A4256" t="s">
        <v>20</v>
      </c>
      <c r="B4256" s="1">
        <v>43687</v>
      </c>
      <c r="C4256">
        <v>13</v>
      </c>
      <c r="D4256" t="s">
        <v>215</v>
      </c>
      <c r="E4256" t="s">
        <v>205</v>
      </c>
      <c r="F4256" t="s">
        <v>185</v>
      </c>
      <c r="G4256">
        <v>74</v>
      </c>
      <c r="H4256">
        <v>78</v>
      </c>
      <c r="I4256">
        <v>71</v>
      </c>
      <c r="J4256" t="s">
        <v>63</v>
      </c>
      <c r="K4256" t="s">
        <v>95</v>
      </c>
      <c r="L4256" t="s">
        <v>64</v>
      </c>
      <c r="M4256" t="s">
        <v>590</v>
      </c>
      <c r="N4256" t="s">
        <v>447</v>
      </c>
      <c r="O4256" t="s">
        <v>590</v>
      </c>
      <c r="P4256" t="s">
        <v>101</v>
      </c>
      <c r="Q4256">
        <v>195</v>
      </c>
      <c r="R4256" t="s">
        <v>287</v>
      </c>
      <c r="S4256" t="s">
        <v>960</v>
      </c>
      <c r="T4256" t="s">
        <v>26</v>
      </c>
    </row>
    <row r="4257" spans="1:20" x14ac:dyDescent="0.3">
      <c r="A4257" t="s">
        <v>20</v>
      </c>
      <c r="B4257" s="1">
        <v>43687</v>
      </c>
      <c r="C4257">
        <v>14</v>
      </c>
      <c r="D4257" t="s">
        <v>21</v>
      </c>
      <c r="E4257" t="s">
        <v>335</v>
      </c>
      <c r="F4257" t="s">
        <v>219</v>
      </c>
      <c r="G4257">
        <v>67</v>
      </c>
      <c r="H4257">
        <v>75</v>
      </c>
      <c r="I4257">
        <v>66</v>
      </c>
      <c r="J4257" t="s">
        <v>64</v>
      </c>
      <c r="K4257" t="s">
        <v>79</v>
      </c>
      <c r="L4257" t="s">
        <v>28</v>
      </c>
      <c r="M4257" t="s">
        <v>622</v>
      </c>
      <c r="N4257" t="s">
        <v>447</v>
      </c>
      <c r="O4257" t="s">
        <v>622</v>
      </c>
      <c r="P4257" t="s">
        <v>60</v>
      </c>
      <c r="Q4257">
        <v>204</v>
      </c>
      <c r="R4257" t="s">
        <v>125</v>
      </c>
      <c r="S4257" t="s">
        <v>2414</v>
      </c>
      <c r="T4257" t="s">
        <v>26</v>
      </c>
    </row>
    <row r="4258" spans="1:20" x14ac:dyDescent="0.3">
      <c r="A4258" t="s">
        <v>20</v>
      </c>
      <c r="B4258" s="1">
        <v>43687</v>
      </c>
      <c r="C4258">
        <v>7</v>
      </c>
      <c r="D4258" t="s">
        <v>121</v>
      </c>
      <c r="E4258" t="s">
        <v>272</v>
      </c>
      <c r="F4258" t="s">
        <v>121</v>
      </c>
      <c r="G4258">
        <v>90</v>
      </c>
      <c r="H4258">
        <v>90</v>
      </c>
      <c r="I4258">
        <v>87</v>
      </c>
      <c r="J4258" t="s">
        <v>28</v>
      </c>
      <c r="K4258" t="s">
        <v>65</v>
      </c>
      <c r="L4258" t="s">
        <v>28</v>
      </c>
      <c r="M4258" t="s">
        <v>273</v>
      </c>
      <c r="N4258" t="s">
        <v>308</v>
      </c>
      <c r="O4258" t="s">
        <v>329</v>
      </c>
      <c r="P4258" t="s">
        <v>111</v>
      </c>
      <c r="Q4258">
        <v>128</v>
      </c>
      <c r="R4258" t="s">
        <v>151</v>
      </c>
      <c r="S4258" t="e" vm="80">
        <f>_FV(-3,"59")</f>
        <v>#VALUE!</v>
      </c>
      <c r="T4258" t="s">
        <v>26</v>
      </c>
    </row>
    <row r="4259" spans="1:20" x14ac:dyDescent="0.3">
      <c r="A4259" t="s">
        <v>20</v>
      </c>
      <c r="B4259" s="1">
        <v>43687</v>
      </c>
      <c r="C4259">
        <v>9</v>
      </c>
      <c r="D4259" t="s">
        <v>58</v>
      </c>
      <c r="E4259" t="s">
        <v>148</v>
      </c>
      <c r="F4259" t="s">
        <v>58</v>
      </c>
      <c r="G4259">
        <v>92</v>
      </c>
      <c r="H4259">
        <v>92</v>
      </c>
      <c r="I4259">
        <v>91</v>
      </c>
      <c r="J4259" t="s">
        <v>99</v>
      </c>
      <c r="K4259" t="s">
        <v>119</v>
      </c>
      <c r="L4259" t="s">
        <v>99</v>
      </c>
      <c r="M4259" t="s">
        <v>363</v>
      </c>
      <c r="N4259" t="s">
        <v>407</v>
      </c>
      <c r="O4259" t="s">
        <v>283</v>
      </c>
      <c r="P4259" t="s">
        <v>174</v>
      </c>
      <c r="Q4259">
        <v>138</v>
      </c>
      <c r="R4259" t="s">
        <v>101</v>
      </c>
      <c r="S4259" t="e" vm="39">
        <f>_FV(-3,"46")</f>
        <v>#VALUE!</v>
      </c>
      <c r="T4259" t="s">
        <v>26</v>
      </c>
    </row>
    <row r="4260" spans="1:20" x14ac:dyDescent="0.3">
      <c r="A4260" t="s">
        <v>20</v>
      </c>
      <c r="B4260" s="1">
        <v>43687</v>
      </c>
      <c r="C4260">
        <v>21</v>
      </c>
      <c r="D4260" t="s">
        <v>201</v>
      </c>
      <c r="E4260" t="s">
        <v>33</v>
      </c>
      <c r="F4260" t="s">
        <v>201</v>
      </c>
      <c r="G4260">
        <v>63</v>
      </c>
      <c r="H4260">
        <v>63</v>
      </c>
      <c r="I4260">
        <v>54</v>
      </c>
      <c r="J4260" t="s">
        <v>345</v>
      </c>
      <c r="K4260" t="s">
        <v>49</v>
      </c>
      <c r="L4260" t="s">
        <v>388</v>
      </c>
      <c r="M4260" t="s">
        <v>328</v>
      </c>
      <c r="N4260" t="s">
        <v>328</v>
      </c>
      <c r="O4260" t="s">
        <v>122</v>
      </c>
      <c r="P4260" t="s">
        <v>133</v>
      </c>
      <c r="Q4260">
        <v>242</v>
      </c>
      <c r="R4260" t="s">
        <v>179</v>
      </c>
      <c r="S4260" t="s">
        <v>2415</v>
      </c>
      <c r="T4260" t="s">
        <v>26</v>
      </c>
    </row>
    <row r="4261" spans="1:20" x14ac:dyDescent="0.3">
      <c r="A4261" t="s">
        <v>20</v>
      </c>
      <c r="B4261" s="1">
        <v>43687</v>
      </c>
      <c r="C4261">
        <v>18</v>
      </c>
      <c r="D4261" t="s">
        <v>415</v>
      </c>
      <c r="E4261" t="s">
        <v>2048</v>
      </c>
      <c r="F4261" t="s">
        <v>251</v>
      </c>
      <c r="G4261">
        <v>56</v>
      </c>
      <c r="H4261">
        <v>61</v>
      </c>
      <c r="I4261">
        <v>54</v>
      </c>
      <c r="J4261" t="s">
        <v>377</v>
      </c>
      <c r="K4261" t="s">
        <v>64</v>
      </c>
      <c r="L4261" t="s">
        <v>368</v>
      </c>
      <c r="M4261" t="s">
        <v>23</v>
      </c>
      <c r="N4261" t="s">
        <v>329</v>
      </c>
      <c r="O4261" t="s">
        <v>23</v>
      </c>
      <c r="P4261" t="s">
        <v>60</v>
      </c>
      <c r="Q4261">
        <v>179</v>
      </c>
      <c r="R4261" t="s">
        <v>364</v>
      </c>
      <c r="S4261" t="s">
        <v>841</v>
      </c>
      <c r="T4261" t="s">
        <v>26</v>
      </c>
    </row>
    <row r="4262" spans="1:20" x14ac:dyDescent="0.3">
      <c r="A4262" t="s">
        <v>20</v>
      </c>
      <c r="B4262" s="1">
        <v>43687</v>
      </c>
      <c r="C4262">
        <v>2</v>
      </c>
      <c r="D4262" t="s">
        <v>192</v>
      </c>
      <c r="E4262" t="s">
        <v>265</v>
      </c>
      <c r="F4262" t="s">
        <v>157</v>
      </c>
      <c r="G4262">
        <v>81</v>
      </c>
      <c r="H4262">
        <v>87</v>
      </c>
      <c r="I4262">
        <v>81</v>
      </c>
      <c r="J4262" t="s">
        <v>81</v>
      </c>
      <c r="K4262" t="s">
        <v>80</v>
      </c>
      <c r="L4262" t="s">
        <v>81</v>
      </c>
      <c r="M4262" t="s">
        <v>493</v>
      </c>
      <c r="N4262" t="s">
        <v>613</v>
      </c>
      <c r="O4262" t="s">
        <v>444</v>
      </c>
      <c r="P4262" t="s">
        <v>133</v>
      </c>
      <c r="Q4262">
        <v>187</v>
      </c>
      <c r="R4262" t="s">
        <v>124</v>
      </c>
      <c r="S4262" t="e" vm="45">
        <f>_FV(-3,"60")</f>
        <v>#VALUE!</v>
      </c>
      <c r="T4262" t="s">
        <v>26</v>
      </c>
    </row>
    <row r="4263" spans="1:20" x14ac:dyDescent="0.3">
      <c r="A4263" t="s">
        <v>20</v>
      </c>
      <c r="B4263" s="1">
        <v>43687</v>
      </c>
      <c r="C4263">
        <v>3</v>
      </c>
      <c r="D4263" t="s">
        <v>157</v>
      </c>
      <c r="E4263" t="s">
        <v>192</v>
      </c>
      <c r="F4263" t="s">
        <v>272</v>
      </c>
      <c r="G4263">
        <v>85</v>
      </c>
      <c r="H4263">
        <v>85</v>
      </c>
      <c r="I4263">
        <v>81</v>
      </c>
      <c r="J4263" t="s">
        <v>28</v>
      </c>
      <c r="K4263" t="s">
        <v>28</v>
      </c>
      <c r="L4263" t="s">
        <v>100</v>
      </c>
      <c r="M4263" t="s">
        <v>613</v>
      </c>
      <c r="N4263" t="s">
        <v>589</v>
      </c>
      <c r="O4263" t="s">
        <v>493</v>
      </c>
      <c r="P4263" t="s">
        <v>178</v>
      </c>
      <c r="Q4263">
        <v>181</v>
      </c>
      <c r="R4263" t="s">
        <v>77</v>
      </c>
      <c r="S4263" t="e" vm="45">
        <f>_FV(-3,"60")</f>
        <v>#VALUE!</v>
      </c>
      <c r="T4263" t="s">
        <v>26</v>
      </c>
    </row>
    <row r="4264" spans="1:20" x14ac:dyDescent="0.3">
      <c r="A4264" t="s">
        <v>20</v>
      </c>
      <c r="B4264" s="1">
        <v>43687</v>
      </c>
      <c r="C4264">
        <v>17</v>
      </c>
      <c r="D4264" t="s">
        <v>415</v>
      </c>
      <c r="E4264" t="s">
        <v>1376</v>
      </c>
      <c r="F4264" t="s">
        <v>392</v>
      </c>
      <c r="G4264">
        <v>58</v>
      </c>
      <c r="H4264">
        <v>64</v>
      </c>
      <c r="I4264">
        <v>57</v>
      </c>
      <c r="J4264" t="s">
        <v>345</v>
      </c>
      <c r="K4264" t="s">
        <v>136</v>
      </c>
      <c r="L4264" t="s">
        <v>44</v>
      </c>
      <c r="M4264" t="s">
        <v>329</v>
      </c>
      <c r="N4264" t="s">
        <v>407</v>
      </c>
      <c r="O4264" t="s">
        <v>329</v>
      </c>
      <c r="P4264" t="s">
        <v>138</v>
      </c>
      <c r="Q4264">
        <v>201</v>
      </c>
      <c r="R4264" t="s">
        <v>364</v>
      </c>
      <c r="S4264" t="s">
        <v>1594</v>
      </c>
      <c r="T4264" t="s">
        <v>26</v>
      </c>
    </row>
    <row r="4265" spans="1:20" x14ac:dyDescent="0.3">
      <c r="A4265" t="s">
        <v>20</v>
      </c>
      <c r="B4265" s="1">
        <v>43687</v>
      </c>
      <c r="C4265">
        <v>20</v>
      </c>
      <c r="D4265" t="s">
        <v>33</v>
      </c>
      <c r="E4265" t="s">
        <v>2416</v>
      </c>
      <c r="F4265" t="s">
        <v>32</v>
      </c>
      <c r="G4265">
        <v>55</v>
      </c>
      <c r="H4265">
        <v>56</v>
      </c>
      <c r="I4265">
        <v>50</v>
      </c>
      <c r="J4265" t="s">
        <v>396</v>
      </c>
      <c r="K4265" t="s">
        <v>49</v>
      </c>
      <c r="L4265" t="s">
        <v>383</v>
      </c>
      <c r="M4265" t="s">
        <v>141</v>
      </c>
      <c r="N4265" t="s">
        <v>141</v>
      </c>
      <c r="O4265" t="s">
        <v>90</v>
      </c>
      <c r="P4265" t="s">
        <v>115</v>
      </c>
      <c r="Q4265">
        <v>231</v>
      </c>
      <c r="R4265" t="s">
        <v>84</v>
      </c>
      <c r="S4265" t="s">
        <v>1589</v>
      </c>
      <c r="T4265" t="s">
        <v>26</v>
      </c>
    </row>
    <row r="4266" spans="1:20" x14ac:dyDescent="0.3">
      <c r="A4266" t="s">
        <v>20</v>
      </c>
      <c r="B4266" s="1">
        <v>43687</v>
      </c>
      <c r="C4266">
        <v>19</v>
      </c>
      <c r="D4266" t="s">
        <v>1376</v>
      </c>
      <c r="E4266" t="s">
        <v>427</v>
      </c>
      <c r="F4266" t="s">
        <v>415</v>
      </c>
      <c r="G4266">
        <v>53</v>
      </c>
      <c r="H4266">
        <v>57</v>
      </c>
      <c r="I4266">
        <v>49</v>
      </c>
      <c r="J4266" t="s">
        <v>292</v>
      </c>
      <c r="K4266" t="s">
        <v>100</v>
      </c>
      <c r="L4266" t="s">
        <v>572</v>
      </c>
      <c r="M4266" t="s">
        <v>141</v>
      </c>
      <c r="N4266" t="s">
        <v>23</v>
      </c>
      <c r="O4266" t="s">
        <v>141</v>
      </c>
      <c r="P4266" t="s">
        <v>134</v>
      </c>
      <c r="Q4266">
        <v>278</v>
      </c>
      <c r="R4266" t="s">
        <v>364</v>
      </c>
      <c r="S4266" t="s">
        <v>2417</v>
      </c>
      <c r="T4266" t="s">
        <v>26</v>
      </c>
    </row>
    <row r="4267" spans="1:20" x14ac:dyDescent="0.3">
      <c r="A4267" t="s">
        <v>20</v>
      </c>
      <c r="B4267" s="1">
        <v>43688</v>
      </c>
      <c r="C4267">
        <v>9</v>
      </c>
      <c r="D4267" t="s">
        <v>79</v>
      </c>
      <c r="E4267" t="s">
        <v>79</v>
      </c>
      <c r="F4267" t="s">
        <v>22</v>
      </c>
      <c r="G4267">
        <v>93</v>
      </c>
      <c r="H4267">
        <v>93</v>
      </c>
      <c r="I4267">
        <v>93</v>
      </c>
      <c r="J4267" t="s">
        <v>81</v>
      </c>
      <c r="K4267" t="s">
        <v>81</v>
      </c>
      <c r="L4267" t="s">
        <v>99</v>
      </c>
      <c r="M4267" t="s">
        <v>386</v>
      </c>
      <c r="N4267" t="s">
        <v>386</v>
      </c>
      <c r="O4267" t="s">
        <v>283</v>
      </c>
      <c r="P4267" t="s">
        <v>67</v>
      </c>
      <c r="Q4267">
        <v>147</v>
      </c>
      <c r="R4267" t="s">
        <v>176</v>
      </c>
      <c r="S4267" t="e" vm="52">
        <f>_FV(-3,"56")</f>
        <v>#VALUE!</v>
      </c>
      <c r="T4267" t="s">
        <v>26</v>
      </c>
    </row>
    <row r="4268" spans="1:20" x14ac:dyDescent="0.3">
      <c r="A4268" t="s">
        <v>20</v>
      </c>
      <c r="B4268" s="1">
        <v>43688</v>
      </c>
      <c r="C4268">
        <v>14</v>
      </c>
      <c r="D4268" t="s">
        <v>201</v>
      </c>
      <c r="E4268" t="s">
        <v>201</v>
      </c>
      <c r="F4268" t="s">
        <v>27</v>
      </c>
      <c r="G4268">
        <v>68</v>
      </c>
      <c r="H4268">
        <v>75</v>
      </c>
      <c r="I4268">
        <v>66</v>
      </c>
      <c r="J4268" t="s">
        <v>63</v>
      </c>
      <c r="K4268" t="s">
        <v>62</v>
      </c>
      <c r="L4268" t="s">
        <v>99</v>
      </c>
      <c r="M4268" t="s">
        <v>590</v>
      </c>
      <c r="N4268" t="s">
        <v>607</v>
      </c>
      <c r="O4268" t="s">
        <v>590</v>
      </c>
      <c r="S4268" t="s">
        <v>2418</v>
      </c>
      <c r="T4268" t="s">
        <v>26</v>
      </c>
    </row>
    <row r="4269" spans="1:20" x14ac:dyDescent="0.3">
      <c r="A4269" t="s">
        <v>20</v>
      </c>
      <c r="B4269" s="1">
        <v>43688</v>
      </c>
      <c r="C4269">
        <v>22</v>
      </c>
      <c r="D4269" t="s">
        <v>219</v>
      </c>
      <c r="E4269" t="s">
        <v>21</v>
      </c>
      <c r="F4269" t="s">
        <v>261</v>
      </c>
      <c r="G4269">
        <v>66</v>
      </c>
      <c r="H4269">
        <v>68</v>
      </c>
      <c r="I4269">
        <v>54</v>
      </c>
      <c r="J4269" t="s">
        <v>396</v>
      </c>
      <c r="K4269" t="s">
        <v>361</v>
      </c>
      <c r="L4269" t="s">
        <v>659</v>
      </c>
      <c r="M4269" t="s">
        <v>328</v>
      </c>
      <c r="N4269" t="s">
        <v>328</v>
      </c>
      <c r="O4269" t="s">
        <v>209</v>
      </c>
      <c r="S4269" t="s">
        <v>2419</v>
      </c>
      <c r="T4269" t="s">
        <v>26</v>
      </c>
    </row>
    <row r="4270" spans="1:20" x14ac:dyDescent="0.3">
      <c r="A4270" t="s">
        <v>20</v>
      </c>
      <c r="B4270" s="1">
        <v>43688</v>
      </c>
      <c r="C4270">
        <v>0</v>
      </c>
      <c r="D4270" t="s">
        <v>186</v>
      </c>
      <c r="E4270" t="s">
        <v>385</v>
      </c>
      <c r="F4270" t="s">
        <v>281</v>
      </c>
      <c r="G4270">
        <v>70</v>
      </c>
      <c r="H4270">
        <v>75</v>
      </c>
      <c r="I4270">
        <v>69</v>
      </c>
      <c r="J4270" t="s">
        <v>361</v>
      </c>
      <c r="K4270" t="s">
        <v>65</v>
      </c>
      <c r="L4270" t="s">
        <v>35</v>
      </c>
      <c r="M4270" t="s">
        <v>357</v>
      </c>
      <c r="N4270" t="s">
        <v>357</v>
      </c>
      <c r="O4270" t="s">
        <v>276</v>
      </c>
      <c r="P4270" t="s">
        <v>83</v>
      </c>
      <c r="Q4270">
        <v>214</v>
      </c>
      <c r="R4270" t="s">
        <v>354</v>
      </c>
      <c r="S4270" t="e" vm="45">
        <f>_FV(-3,"60")</f>
        <v>#VALUE!</v>
      </c>
      <c r="T4270" t="s">
        <v>26</v>
      </c>
    </row>
    <row r="4271" spans="1:20" x14ac:dyDescent="0.3">
      <c r="A4271" t="s">
        <v>20</v>
      </c>
      <c r="B4271" s="1">
        <v>43688</v>
      </c>
      <c r="C4271">
        <v>2</v>
      </c>
      <c r="D4271" t="s">
        <v>195</v>
      </c>
      <c r="E4271" t="s">
        <v>185</v>
      </c>
      <c r="F4271" t="s">
        <v>228</v>
      </c>
      <c r="G4271">
        <v>82</v>
      </c>
      <c r="H4271">
        <v>82</v>
      </c>
      <c r="I4271">
        <v>73</v>
      </c>
      <c r="J4271" t="s">
        <v>22</v>
      </c>
      <c r="K4271" t="s">
        <v>22</v>
      </c>
      <c r="L4271" t="s">
        <v>100</v>
      </c>
      <c r="M4271" t="s">
        <v>622</v>
      </c>
      <c r="N4271" t="s">
        <v>622</v>
      </c>
      <c r="O4271" t="s">
        <v>494</v>
      </c>
      <c r="P4271" t="s">
        <v>133</v>
      </c>
      <c r="Q4271">
        <v>218</v>
      </c>
      <c r="R4271" t="s">
        <v>147</v>
      </c>
      <c r="S4271" t="e" vm="49">
        <f>_FV(-2,"74")</f>
        <v>#VALUE!</v>
      </c>
      <c r="T4271" t="s">
        <v>26</v>
      </c>
    </row>
    <row r="4272" spans="1:20" x14ac:dyDescent="0.3">
      <c r="A4272" t="s">
        <v>20</v>
      </c>
      <c r="B4272" s="1">
        <v>43688</v>
      </c>
      <c r="C4272">
        <v>13</v>
      </c>
      <c r="D4272" t="s">
        <v>27</v>
      </c>
      <c r="E4272" t="s">
        <v>27</v>
      </c>
      <c r="F4272" t="s">
        <v>206</v>
      </c>
      <c r="G4272">
        <v>74</v>
      </c>
      <c r="H4272">
        <v>80</v>
      </c>
      <c r="I4272">
        <v>74</v>
      </c>
      <c r="J4272" t="s">
        <v>79</v>
      </c>
      <c r="K4272" t="s">
        <v>118</v>
      </c>
      <c r="L4272" t="s">
        <v>80</v>
      </c>
      <c r="M4272" t="s">
        <v>607</v>
      </c>
      <c r="N4272" t="s">
        <v>607</v>
      </c>
      <c r="O4272" t="s">
        <v>590</v>
      </c>
      <c r="R4272" t="s">
        <v>164</v>
      </c>
      <c r="S4272" t="s">
        <v>845</v>
      </c>
      <c r="T4272" t="s">
        <v>26</v>
      </c>
    </row>
    <row r="4273" spans="1:20" x14ac:dyDescent="0.3">
      <c r="A4273" t="s">
        <v>20</v>
      </c>
      <c r="B4273" s="1">
        <v>43688</v>
      </c>
      <c r="C4273">
        <v>10</v>
      </c>
      <c r="D4273" t="s">
        <v>79</v>
      </c>
      <c r="E4273" t="s">
        <v>79</v>
      </c>
      <c r="F4273" t="s">
        <v>87</v>
      </c>
      <c r="G4273">
        <v>93</v>
      </c>
      <c r="H4273">
        <v>94</v>
      </c>
      <c r="I4273">
        <v>93</v>
      </c>
      <c r="J4273" t="s">
        <v>28</v>
      </c>
      <c r="K4273" t="s">
        <v>28</v>
      </c>
      <c r="L4273" t="s">
        <v>100</v>
      </c>
      <c r="M4273" t="s">
        <v>450</v>
      </c>
      <c r="N4273" t="s">
        <v>450</v>
      </c>
      <c r="O4273" t="s">
        <v>386</v>
      </c>
      <c r="P4273" t="s">
        <v>174</v>
      </c>
      <c r="Q4273">
        <v>130</v>
      </c>
      <c r="R4273" t="s">
        <v>77</v>
      </c>
      <c r="S4273" t="s">
        <v>2420</v>
      </c>
      <c r="T4273" t="s">
        <v>26</v>
      </c>
    </row>
    <row r="4274" spans="1:20" x14ac:dyDescent="0.3">
      <c r="A4274" t="s">
        <v>20</v>
      </c>
      <c r="B4274" s="1">
        <v>43688</v>
      </c>
      <c r="C4274">
        <v>12</v>
      </c>
      <c r="D4274" t="s">
        <v>275</v>
      </c>
      <c r="E4274" t="s">
        <v>275</v>
      </c>
      <c r="F4274" t="s">
        <v>157</v>
      </c>
      <c r="G4274">
        <v>79</v>
      </c>
      <c r="H4274">
        <v>91</v>
      </c>
      <c r="I4274">
        <v>79</v>
      </c>
      <c r="J4274" t="s">
        <v>62</v>
      </c>
      <c r="K4274" t="s">
        <v>135</v>
      </c>
      <c r="L4274" t="s">
        <v>136</v>
      </c>
      <c r="M4274" t="s">
        <v>590</v>
      </c>
      <c r="N4274" t="s">
        <v>590</v>
      </c>
      <c r="O4274" t="s">
        <v>613</v>
      </c>
      <c r="P4274" t="s">
        <v>115</v>
      </c>
      <c r="Q4274">
        <v>219</v>
      </c>
      <c r="R4274" t="s">
        <v>212</v>
      </c>
      <c r="S4274" t="s">
        <v>2421</v>
      </c>
      <c r="T4274" t="s">
        <v>26</v>
      </c>
    </row>
    <row r="4275" spans="1:20" x14ac:dyDescent="0.3">
      <c r="A4275" t="s">
        <v>20</v>
      </c>
      <c r="B4275" s="1">
        <v>43688</v>
      </c>
      <c r="C4275">
        <v>23</v>
      </c>
      <c r="D4275" t="s">
        <v>57</v>
      </c>
      <c r="E4275" t="s">
        <v>250</v>
      </c>
      <c r="F4275" t="s">
        <v>204</v>
      </c>
      <c r="G4275">
        <v>76</v>
      </c>
      <c r="H4275">
        <v>76</v>
      </c>
      <c r="I4275">
        <v>58</v>
      </c>
      <c r="J4275" t="s">
        <v>87</v>
      </c>
      <c r="K4275" t="s">
        <v>87</v>
      </c>
      <c r="L4275" t="s">
        <v>570</v>
      </c>
      <c r="M4275" t="s">
        <v>315</v>
      </c>
      <c r="N4275" t="s">
        <v>23</v>
      </c>
      <c r="O4275" t="s">
        <v>328</v>
      </c>
      <c r="S4275" t="e" vm="45">
        <f>_FV(-3,"60")</f>
        <v>#VALUE!</v>
      </c>
      <c r="T4275" t="s">
        <v>26</v>
      </c>
    </row>
    <row r="4276" spans="1:20" x14ac:dyDescent="0.3">
      <c r="A4276" t="s">
        <v>20</v>
      </c>
      <c r="B4276" s="1">
        <v>43688</v>
      </c>
      <c r="C4276">
        <v>17</v>
      </c>
      <c r="D4276" t="s">
        <v>43</v>
      </c>
      <c r="E4276" t="s">
        <v>33</v>
      </c>
      <c r="F4276" t="s">
        <v>317</v>
      </c>
      <c r="G4276">
        <v>60</v>
      </c>
      <c r="H4276">
        <v>64</v>
      </c>
      <c r="I4276">
        <v>58</v>
      </c>
      <c r="J4276" t="s">
        <v>89</v>
      </c>
      <c r="K4276" t="s">
        <v>109</v>
      </c>
      <c r="L4276" t="s">
        <v>35</v>
      </c>
      <c r="M4276" t="s">
        <v>330</v>
      </c>
      <c r="N4276" t="s">
        <v>433</v>
      </c>
      <c r="O4276" t="s">
        <v>330</v>
      </c>
      <c r="S4276" t="s">
        <v>1131</v>
      </c>
      <c r="T4276" t="s">
        <v>26</v>
      </c>
    </row>
    <row r="4277" spans="1:20" x14ac:dyDescent="0.3">
      <c r="A4277" t="s">
        <v>20</v>
      </c>
      <c r="B4277" s="1">
        <v>43688</v>
      </c>
      <c r="C4277">
        <v>7</v>
      </c>
      <c r="D4277" t="s">
        <v>148</v>
      </c>
      <c r="E4277" t="s">
        <v>107</v>
      </c>
      <c r="F4277" t="s">
        <v>148</v>
      </c>
      <c r="G4277">
        <v>91</v>
      </c>
      <c r="H4277">
        <v>91</v>
      </c>
      <c r="I4277">
        <v>89</v>
      </c>
      <c r="J4277" t="s">
        <v>119</v>
      </c>
      <c r="K4277" t="s">
        <v>65</v>
      </c>
      <c r="L4277" t="s">
        <v>119</v>
      </c>
      <c r="M4277" t="s">
        <v>273</v>
      </c>
      <c r="N4277" t="s">
        <v>308</v>
      </c>
      <c r="O4277" t="s">
        <v>329</v>
      </c>
      <c r="P4277" t="s">
        <v>70</v>
      </c>
      <c r="Q4277">
        <v>137</v>
      </c>
      <c r="R4277" t="s">
        <v>128</v>
      </c>
      <c r="S4277" t="e" vm="27">
        <f>_FV(-3,"53")</f>
        <v>#VALUE!</v>
      </c>
      <c r="T4277" t="s">
        <v>26</v>
      </c>
    </row>
    <row r="4278" spans="1:20" x14ac:dyDescent="0.3">
      <c r="A4278" t="s">
        <v>20</v>
      </c>
      <c r="B4278" s="1">
        <v>43688</v>
      </c>
      <c r="C4278">
        <v>16</v>
      </c>
      <c r="D4278" t="s">
        <v>251</v>
      </c>
      <c r="E4278" t="s">
        <v>370</v>
      </c>
      <c r="F4278" t="s">
        <v>264</v>
      </c>
      <c r="G4278">
        <v>64</v>
      </c>
      <c r="H4278">
        <v>70</v>
      </c>
      <c r="I4278">
        <v>62</v>
      </c>
      <c r="J4278" t="s">
        <v>80</v>
      </c>
      <c r="K4278" t="s">
        <v>95</v>
      </c>
      <c r="L4278" t="s">
        <v>89</v>
      </c>
      <c r="M4278" t="s">
        <v>433</v>
      </c>
      <c r="N4278" t="s">
        <v>589</v>
      </c>
      <c r="O4278" t="s">
        <v>433</v>
      </c>
      <c r="S4278" t="s">
        <v>2422</v>
      </c>
      <c r="T4278" t="s">
        <v>26</v>
      </c>
    </row>
    <row r="4279" spans="1:20" x14ac:dyDescent="0.3">
      <c r="A4279" t="s">
        <v>20</v>
      </c>
      <c r="B4279" s="1">
        <v>43688</v>
      </c>
      <c r="C4279">
        <v>3</v>
      </c>
      <c r="D4279" t="s">
        <v>196</v>
      </c>
      <c r="E4279" t="s">
        <v>206</v>
      </c>
      <c r="F4279" t="s">
        <v>202</v>
      </c>
      <c r="G4279">
        <v>79</v>
      </c>
      <c r="H4279">
        <v>82</v>
      </c>
      <c r="I4279">
        <v>79</v>
      </c>
      <c r="J4279" t="s">
        <v>87</v>
      </c>
      <c r="K4279" t="s">
        <v>79</v>
      </c>
      <c r="L4279" t="s">
        <v>63</v>
      </c>
      <c r="M4279" t="s">
        <v>589</v>
      </c>
      <c r="N4279" t="s">
        <v>622</v>
      </c>
      <c r="O4279" t="s">
        <v>589</v>
      </c>
      <c r="P4279" t="s">
        <v>67</v>
      </c>
      <c r="Q4279">
        <v>219</v>
      </c>
      <c r="R4279" t="s">
        <v>154</v>
      </c>
      <c r="S4279" t="e" vm="37">
        <f>_FV(-3,"43")</f>
        <v>#VALUE!</v>
      </c>
      <c r="T4279" t="s">
        <v>26</v>
      </c>
    </row>
    <row r="4280" spans="1:20" x14ac:dyDescent="0.3">
      <c r="A4280" t="s">
        <v>20</v>
      </c>
      <c r="B4280" s="1">
        <v>43688</v>
      </c>
      <c r="C4280">
        <v>15</v>
      </c>
      <c r="D4280" t="s">
        <v>201</v>
      </c>
      <c r="E4280" t="s">
        <v>47</v>
      </c>
      <c r="F4280" t="s">
        <v>48</v>
      </c>
      <c r="G4280">
        <v>69</v>
      </c>
      <c r="H4280">
        <v>71</v>
      </c>
      <c r="I4280">
        <v>66</v>
      </c>
      <c r="J4280" t="s">
        <v>63</v>
      </c>
      <c r="K4280" t="s">
        <v>58</v>
      </c>
      <c r="L4280" t="s">
        <v>64</v>
      </c>
      <c r="M4280" t="s">
        <v>589</v>
      </c>
      <c r="N4280" t="s">
        <v>447</v>
      </c>
      <c r="O4280" t="s">
        <v>589</v>
      </c>
      <c r="S4280" t="s">
        <v>2423</v>
      </c>
      <c r="T4280" t="s">
        <v>26</v>
      </c>
    </row>
    <row r="4281" spans="1:20" x14ac:dyDescent="0.3">
      <c r="A4281" t="s">
        <v>20</v>
      </c>
      <c r="B4281" s="1">
        <v>43688</v>
      </c>
      <c r="C4281">
        <v>8</v>
      </c>
      <c r="D4281" t="s">
        <v>79</v>
      </c>
      <c r="E4281" t="s">
        <v>148</v>
      </c>
      <c r="F4281" t="s">
        <v>79</v>
      </c>
      <c r="G4281">
        <v>93</v>
      </c>
      <c r="H4281">
        <v>93</v>
      </c>
      <c r="I4281">
        <v>91</v>
      </c>
      <c r="J4281" t="s">
        <v>81</v>
      </c>
      <c r="K4281" t="s">
        <v>119</v>
      </c>
      <c r="L4281" t="s">
        <v>81</v>
      </c>
      <c r="M4281" t="s">
        <v>283</v>
      </c>
      <c r="N4281" t="s">
        <v>283</v>
      </c>
      <c r="O4281" t="s">
        <v>273</v>
      </c>
      <c r="P4281" t="s">
        <v>70</v>
      </c>
      <c r="Q4281">
        <v>133</v>
      </c>
      <c r="R4281" t="s">
        <v>134</v>
      </c>
      <c r="S4281" t="e" vm="80">
        <f>_FV(-3,"59")</f>
        <v>#VALUE!</v>
      </c>
      <c r="T4281" t="s">
        <v>26</v>
      </c>
    </row>
    <row r="4282" spans="1:20" x14ac:dyDescent="0.3">
      <c r="A4282" t="s">
        <v>20</v>
      </c>
      <c r="B4282" s="1">
        <v>43688</v>
      </c>
      <c r="C4282">
        <v>4</v>
      </c>
      <c r="D4282" t="s">
        <v>302</v>
      </c>
      <c r="E4282" t="s">
        <v>206</v>
      </c>
      <c r="F4282" t="s">
        <v>302</v>
      </c>
      <c r="G4282">
        <v>77</v>
      </c>
      <c r="H4282">
        <v>80</v>
      </c>
      <c r="I4282">
        <v>77</v>
      </c>
      <c r="J4282" t="s">
        <v>119</v>
      </c>
      <c r="K4282" t="s">
        <v>136</v>
      </c>
      <c r="L4282" t="s">
        <v>119</v>
      </c>
      <c r="M4282" t="s">
        <v>431</v>
      </c>
      <c r="N4282" t="s">
        <v>589</v>
      </c>
      <c r="O4282" t="s">
        <v>431</v>
      </c>
      <c r="P4282" t="s">
        <v>105</v>
      </c>
      <c r="Q4282">
        <v>246</v>
      </c>
      <c r="R4282" t="s">
        <v>2424</v>
      </c>
      <c r="S4282" t="e" vm="66">
        <f>_FV(-2,"31")</f>
        <v>#VALUE!</v>
      </c>
      <c r="T4282" t="s">
        <v>26</v>
      </c>
    </row>
    <row r="4283" spans="1:20" x14ac:dyDescent="0.3">
      <c r="A4283" t="s">
        <v>20</v>
      </c>
      <c r="B4283" s="1">
        <v>43688</v>
      </c>
      <c r="C4283">
        <v>18</v>
      </c>
      <c r="D4283" t="s">
        <v>251</v>
      </c>
      <c r="E4283" t="s">
        <v>33</v>
      </c>
      <c r="F4283" t="s">
        <v>291</v>
      </c>
      <c r="G4283">
        <v>61</v>
      </c>
      <c r="H4283">
        <v>63</v>
      </c>
      <c r="I4283">
        <v>57</v>
      </c>
      <c r="J4283" t="s">
        <v>89</v>
      </c>
      <c r="K4283" t="s">
        <v>80</v>
      </c>
      <c r="L4283" t="s">
        <v>44</v>
      </c>
      <c r="M4283" t="s">
        <v>328</v>
      </c>
      <c r="N4283" t="s">
        <v>330</v>
      </c>
      <c r="O4283" t="s">
        <v>328</v>
      </c>
      <c r="S4283" t="s">
        <v>1753</v>
      </c>
      <c r="T4283" t="s">
        <v>26</v>
      </c>
    </row>
    <row r="4284" spans="1:20" x14ac:dyDescent="0.3">
      <c r="A4284" t="s">
        <v>20</v>
      </c>
      <c r="B4284" s="1">
        <v>43688</v>
      </c>
      <c r="C4284">
        <v>1</v>
      </c>
      <c r="D4284" t="s">
        <v>206</v>
      </c>
      <c r="E4284" t="s">
        <v>385</v>
      </c>
      <c r="F4284" t="s">
        <v>206</v>
      </c>
      <c r="G4284">
        <v>73</v>
      </c>
      <c r="H4284">
        <v>73</v>
      </c>
      <c r="I4284">
        <v>66</v>
      </c>
      <c r="J4284" t="s">
        <v>89</v>
      </c>
      <c r="K4284" t="s">
        <v>89</v>
      </c>
      <c r="L4284" t="s">
        <v>292</v>
      </c>
      <c r="M4284" t="s">
        <v>494</v>
      </c>
      <c r="N4284" t="s">
        <v>494</v>
      </c>
      <c r="O4284" t="s">
        <v>357</v>
      </c>
      <c r="P4284" t="s">
        <v>133</v>
      </c>
      <c r="Q4284">
        <v>208</v>
      </c>
      <c r="R4284" t="s">
        <v>2424</v>
      </c>
      <c r="S4284" t="e" vm="36">
        <f>_FV(-3,"58")</f>
        <v>#VALUE!</v>
      </c>
      <c r="T4284" t="s">
        <v>26</v>
      </c>
    </row>
    <row r="4285" spans="1:20" x14ac:dyDescent="0.3">
      <c r="A4285" t="s">
        <v>20</v>
      </c>
      <c r="B4285" s="1">
        <v>43688</v>
      </c>
      <c r="C4285">
        <v>19</v>
      </c>
      <c r="D4285" t="s">
        <v>415</v>
      </c>
      <c r="E4285" t="s">
        <v>1362</v>
      </c>
      <c r="F4285" t="s">
        <v>251</v>
      </c>
      <c r="G4285">
        <v>58</v>
      </c>
      <c r="H4285">
        <v>61</v>
      </c>
      <c r="I4285">
        <v>55</v>
      </c>
      <c r="J4285" t="s">
        <v>345</v>
      </c>
      <c r="K4285" t="s">
        <v>65</v>
      </c>
      <c r="L4285" t="s">
        <v>37</v>
      </c>
      <c r="M4285" t="s">
        <v>142</v>
      </c>
      <c r="N4285" t="s">
        <v>328</v>
      </c>
      <c r="O4285" t="s">
        <v>209</v>
      </c>
      <c r="S4285" t="s">
        <v>1146</v>
      </c>
      <c r="T4285" t="s">
        <v>26</v>
      </c>
    </row>
    <row r="4286" spans="1:20" x14ac:dyDescent="0.3">
      <c r="A4286" t="s">
        <v>20</v>
      </c>
      <c r="B4286" s="1">
        <v>43688</v>
      </c>
      <c r="C4286">
        <v>5</v>
      </c>
      <c r="D4286" t="s">
        <v>229</v>
      </c>
      <c r="E4286" t="s">
        <v>302</v>
      </c>
      <c r="F4286" t="s">
        <v>202</v>
      </c>
      <c r="G4286">
        <v>77</v>
      </c>
      <c r="H4286">
        <v>77</v>
      </c>
      <c r="I4286">
        <v>76</v>
      </c>
      <c r="J4286" t="s">
        <v>81</v>
      </c>
      <c r="K4286" t="s">
        <v>64</v>
      </c>
      <c r="L4286" t="s">
        <v>81</v>
      </c>
      <c r="M4286" t="s">
        <v>363</v>
      </c>
      <c r="N4286" t="s">
        <v>431</v>
      </c>
      <c r="O4286" t="s">
        <v>363</v>
      </c>
      <c r="P4286" t="s">
        <v>67</v>
      </c>
      <c r="Q4286">
        <v>235</v>
      </c>
      <c r="S4286" t="e" vm="80">
        <f>_FV(-3,"59")</f>
        <v>#VALUE!</v>
      </c>
      <c r="T4286" t="s">
        <v>26</v>
      </c>
    </row>
    <row r="4287" spans="1:20" x14ac:dyDescent="0.3">
      <c r="A4287" t="s">
        <v>20</v>
      </c>
      <c r="B4287" s="1">
        <v>43688</v>
      </c>
      <c r="C4287">
        <v>21</v>
      </c>
      <c r="D4287" t="s">
        <v>21</v>
      </c>
      <c r="E4287" t="s">
        <v>34</v>
      </c>
      <c r="F4287" t="s">
        <v>208</v>
      </c>
      <c r="G4287">
        <v>57</v>
      </c>
      <c r="H4287">
        <v>66</v>
      </c>
      <c r="I4287">
        <v>56</v>
      </c>
      <c r="J4287" t="s">
        <v>583</v>
      </c>
      <c r="K4287" t="s">
        <v>28</v>
      </c>
      <c r="L4287" t="s">
        <v>579</v>
      </c>
      <c r="M4287" t="s">
        <v>209</v>
      </c>
      <c r="N4287" t="s">
        <v>142</v>
      </c>
      <c r="O4287" t="s">
        <v>123</v>
      </c>
      <c r="S4287" t="s">
        <v>2425</v>
      </c>
      <c r="T4287" t="s">
        <v>26</v>
      </c>
    </row>
    <row r="4288" spans="1:20" x14ac:dyDescent="0.3">
      <c r="A4288" t="s">
        <v>20</v>
      </c>
      <c r="B4288" s="1">
        <v>43688</v>
      </c>
      <c r="C4288">
        <v>6</v>
      </c>
      <c r="D4288" t="s">
        <v>107</v>
      </c>
      <c r="E4288" t="s">
        <v>229</v>
      </c>
      <c r="F4288" t="s">
        <v>107</v>
      </c>
      <c r="G4288">
        <v>89</v>
      </c>
      <c r="H4288">
        <v>89</v>
      </c>
      <c r="I4288">
        <v>76</v>
      </c>
      <c r="J4288" t="s">
        <v>65</v>
      </c>
      <c r="K4288" t="s">
        <v>73</v>
      </c>
      <c r="L4288" t="s">
        <v>100</v>
      </c>
      <c r="M4288" t="s">
        <v>273</v>
      </c>
      <c r="N4288" t="s">
        <v>386</v>
      </c>
      <c r="O4288" t="s">
        <v>273</v>
      </c>
      <c r="P4288" t="s">
        <v>70</v>
      </c>
      <c r="Q4288">
        <v>147</v>
      </c>
      <c r="R4288" t="s">
        <v>104</v>
      </c>
      <c r="S4288" t="e" vm="80">
        <f>_FV(-3,"59")</f>
        <v>#VALUE!</v>
      </c>
      <c r="T4288" t="s">
        <v>26</v>
      </c>
    </row>
    <row r="4289" spans="1:20" x14ac:dyDescent="0.3">
      <c r="A4289" t="s">
        <v>20</v>
      </c>
      <c r="B4289" s="1">
        <v>43688</v>
      </c>
      <c r="C4289">
        <v>20</v>
      </c>
      <c r="D4289" t="s">
        <v>47</v>
      </c>
      <c r="E4289" t="s">
        <v>415</v>
      </c>
      <c r="F4289" t="s">
        <v>47</v>
      </c>
      <c r="G4289">
        <v>59</v>
      </c>
      <c r="H4289">
        <v>60</v>
      </c>
      <c r="I4289">
        <v>56</v>
      </c>
      <c r="J4289" t="s">
        <v>216</v>
      </c>
      <c r="K4289" t="s">
        <v>345</v>
      </c>
      <c r="L4289" t="s">
        <v>292</v>
      </c>
      <c r="M4289" t="s">
        <v>96</v>
      </c>
      <c r="N4289" t="s">
        <v>142</v>
      </c>
      <c r="O4289" t="s">
        <v>123</v>
      </c>
      <c r="S4289" t="s">
        <v>989</v>
      </c>
      <c r="T4289" t="s">
        <v>26</v>
      </c>
    </row>
    <row r="4290" spans="1:20" x14ac:dyDescent="0.3">
      <c r="A4290" t="s">
        <v>20</v>
      </c>
      <c r="B4290" s="1">
        <v>43688</v>
      </c>
      <c r="C4290">
        <v>11</v>
      </c>
      <c r="D4290" t="s">
        <v>157</v>
      </c>
      <c r="E4290" t="s">
        <v>157</v>
      </c>
      <c r="F4290" t="s">
        <v>79</v>
      </c>
      <c r="G4290">
        <v>91</v>
      </c>
      <c r="H4290">
        <v>94</v>
      </c>
      <c r="I4290">
        <v>91</v>
      </c>
      <c r="J4290" t="s">
        <v>79</v>
      </c>
      <c r="K4290" t="s">
        <v>58</v>
      </c>
      <c r="L4290" t="s">
        <v>81</v>
      </c>
      <c r="M4290" t="s">
        <v>613</v>
      </c>
      <c r="N4290" t="s">
        <v>613</v>
      </c>
      <c r="O4290" t="s">
        <v>450</v>
      </c>
      <c r="P4290" t="s">
        <v>174</v>
      </c>
      <c r="Q4290">
        <v>175</v>
      </c>
      <c r="R4290" t="s">
        <v>101</v>
      </c>
      <c r="S4290" t="s">
        <v>2426</v>
      </c>
      <c r="T4290" t="s">
        <v>26</v>
      </c>
    </row>
    <row r="4291" spans="1:20" x14ac:dyDescent="0.3">
      <c r="A4291" t="s">
        <v>20</v>
      </c>
      <c r="B4291" s="1">
        <v>43689</v>
      </c>
      <c r="C4291">
        <v>22</v>
      </c>
      <c r="D4291" t="s">
        <v>250</v>
      </c>
      <c r="E4291" t="s">
        <v>27</v>
      </c>
      <c r="F4291" t="s">
        <v>185</v>
      </c>
      <c r="G4291">
        <v>66</v>
      </c>
      <c r="H4291">
        <v>69</v>
      </c>
      <c r="I4291">
        <v>58</v>
      </c>
      <c r="J4291" t="s">
        <v>361</v>
      </c>
      <c r="K4291" t="s">
        <v>89</v>
      </c>
      <c r="L4291" t="s">
        <v>563</v>
      </c>
      <c r="M4291" t="s">
        <v>254</v>
      </c>
      <c r="N4291" t="s">
        <v>254</v>
      </c>
      <c r="O4291" t="s">
        <v>66</v>
      </c>
      <c r="S4291" t="s">
        <v>2427</v>
      </c>
      <c r="T4291" t="s">
        <v>26</v>
      </c>
    </row>
    <row r="4292" spans="1:20" x14ac:dyDescent="0.3">
      <c r="A4292" t="s">
        <v>20</v>
      </c>
      <c r="B4292" s="1">
        <v>43689</v>
      </c>
      <c r="C4292">
        <v>16</v>
      </c>
      <c r="D4292" t="s">
        <v>370</v>
      </c>
      <c r="E4292" t="s">
        <v>415</v>
      </c>
      <c r="F4292" t="s">
        <v>201</v>
      </c>
      <c r="G4292">
        <v>62</v>
      </c>
      <c r="H4292">
        <v>66</v>
      </c>
      <c r="I4292">
        <v>59</v>
      </c>
      <c r="J4292" t="s">
        <v>28</v>
      </c>
      <c r="K4292" t="s">
        <v>80</v>
      </c>
      <c r="L4292" t="s">
        <v>361</v>
      </c>
      <c r="M4292" t="s">
        <v>315</v>
      </c>
      <c r="N4292" t="s">
        <v>276</v>
      </c>
      <c r="O4292" t="s">
        <v>315</v>
      </c>
      <c r="S4292" t="s">
        <v>2225</v>
      </c>
      <c r="T4292" t="s">
        <v>26</v>
      </c>
    </row>
    <row r="4293" spans="1:20" x14ac:dyDescent="0.3">
      <c r="A4293" t="s">
        <v>20</v>
      </c>
      <c r="B4293" s="1">
        <v>43689</v>
      </c>
      <c r="C4293">
        <v>17</v>
      </c>
      <c r="D4293" t="s">
        <v>415</v>
      </c>
      <c r="E4293" t="s">
        <v>1360</v>
      </c>
      <c r="F4293" t="s">
        <v>291</v>
      </c>
      <c r="G4293">
        <v>56</v>
      </c>
      <c r="H4293">
        <v>62</v>
      </c>
      <c r="I4293">
        <v>55</v>
      </c>
      <c r="J4293" t="s">
        <v>224</v>
      </c>
      <c r="K4293" t="s">
        <v>28</v>
      </c>
      <c r="L4293" t="s">
        <v>388</v>
      </c>
      <c r="M4293" t="s">
        <v>96</v>
      </c>
      <c r="N4293" t="s">
        <v>315</v>
      </c>
      <c r="O4293" t="s">
        <v>96</v>
      </c>
      <c r="S4293" t="s">
        <v>2153</v>
      </c>
      <c r="T4293" t="s">
        <v>26</v>
      </c>
    </row>
    <row r="4294" spans="1:20" x14ac:dyDescent="0.3">
      <c r="A4294" t="s">
        <v>20</v>
      </c>
      <c r="B4294" s="1">
        <v>43689</v>
      </c>
      <c r="C4294">
        <v>0</v>
      </c>
      <c r="D4294" t="s">
        <v>186</v>
      </c>
      <c r="E4294" t="s">
        <v>57</v>
      </c>
      <c r="F4294" t="s">
        <v>186</v>
      </c>
      <c r="G4294">
        <v>73</v>
      </c>
      <c r="H4294">
        <v>77</v>
      </c>
      <c r="I4294">
        <v>72</v>
      </c>
      <c r="J4294" t="s">
        <v>81</v>
      </c>
      <c r="K4294" t="s">
        <v>79</v>
      </c>
      <c r="L4294" t="s">
        <v>100</v>
      </c>
      <c r="M4294" t="s">
        <v>329</v>
      </c>
      <c r="N4294" t="s">
        <v>329</v>
      </c>
      <c r="O4294" t="s">
        <v>315</v>
      </c>
      <c r="S4294" t="e" vm="80">
        <f>_FV(-3,"59")</f>
        <v>#VALUE!</v>
      </c>
      <c r="T4294" t="s">
        <v>26</v>
      </c>
    </row>
    <row r="4295" spans="1:20" x14ac:dyDescent="0.3">
      <c r="A4295" t="s">
        <v>20</v>
      </c>
      <c r="B4295" s="1">
        <v>43689</v>
      </c>
      <c r="C4295">
        <v>18</v>
      </c>
      <c r="D4295" t="s">
        <v>43</v>
      </c>
      <c r="E4295" t="s">
        <v>2333</v>
      </c>
      <c r="F4295" t="s">
        <v>370</v>
      </c>
      <c r="G4295">
        <v>53</v>
      </c>
      <c r="H4295">
        <v>58</v>
      </c>
      <c r="I4295">
        <v>51</v>
      </c>
      <c r="J4295" t="s">
        <v>577</v>
      </c>
      <c r="K4295" t="s">
        <v>100</v>
      </c>
      <c r="L4295" t="s">
        <v>577</v>
      </c>
      <c r="M4295" t="s">
        <v>231</v>
      </c>
      <c r="N4295" t="s">
        <v>96</v>
      </c>
      <c r="O4295" t="s">
        <v>231</v>
      </c>
      <c r="S4295" t="s">
        <v>2428</v>
      </c>
      <c r="T4295" t="s">
        <v>26</v>
      </c>
    </row>
    <row r="4296" spans="1:20" x14ac:dyDescent="0.3">
      <c r="A4296" t="s">
        <v>20</v>
      </c>
      <c r="B4296" s="1">
        <v>43689</v>
      </c>
      <c r="C4296">
        <v>23</v>
      </c>
      <c r="D4296" t="s">
        <v>192</v>
      </c>
      <c r="E4296" t="s">
        <v>250</v>
      </c>
      <c r="F4296" t="s">
        <v>192</v>
      </c>
      <c r="G4296">
        <v>76</v>
      </c>
      <c r="H4296">
        <v>76</v>
      </c>
      <c r="I4296">
        <v>59</v>
      </c>
      <c r="J4296" t="s">
        <v>216</v>
      </c>
      <c r="K4296" t="s">
        <v>44</v>
      </c>
      <c r="L4296" t="s">
        <v>583</v>
      </c>
      <c r="M4296" t="s">
        <v>91</v>
      </c>
      <c r="N4296" t="s">
        <v>91</v>
      </c>
      <c r="O4296" t="s">
        <v>254</v>
      </c>
      <c r="S4296" t="e" vm="61">
        <f>_FV(-2,"97")</f>
        <v>#VALUE!</v>
      </c>
      <c r="T4296" t="s">
        <v>26</v>
      </c>
    </row>
    <row r="4297" spans="1:20" x14ac:dyDescent="0.3">
      <c r="A4297" t="s">
        <v>20</v>
      </c>
      <c r="B4297" s="1">
        <v>43689</v>
      </c>
      <c r="C4297">
        <v>19</v>
      </c>
      <c r="D4297" t="s">
        <v>32</v>
      </c>
      <c r="E4297" t="s">
        <v>2038</v>
      </c>
      <c r="F4297" t="s">
        <v>297</v>
      </c>
      <c r="G4297">
        <v>55</v>
      </c>
      <c r="H4297">
        <v>57</v>
      </c>
      <c r="I4297">
        <v>50</v>
      </c>
      <c r="J4297" t="s">
        <v>224</v>
      </c>
      <c r="K4297" t="s">
        <v>163</v>
      </c>
      <c r="L4297" t="s">
        <v>570</v>
      </c>
      <c r="M4297" t="s">
        <v>190</v>
      </c>
      <c r="N4297" t="s">
        <v>231</v>
      </c>
      <c r="O4297" t="s">
        <v>190</v>
      </c>
      <c r="S4297" t="s">
        <v>288</v>
      </c>
      <c r="T4297" t="s">
        <v>26</v>
      </c>
    </row>
    <row r="4298" spans="1:20" x14ac:dyDescent="0.3">
      <c r="A4298" t="s">
        <v>20</v>
      </c>
      <c r="B4298" s="1">
        <v>43689</v>
      </c>
      <c r="C4298">
        <v>12</v>
      </c>
      <c r="D4298" t="s">
        <v>281</v>
      </c>
      <c r="E4298" t="s">
        <v>385</v>
      </c>
      <c r="F4298" t="s">
        <v>157</v>
      </c>
      <c r="G4298">
        <v>75</v>
      </c>
      <c r="H4298">
        <v>88</v>
      </c>
      <c r="I4298">
        <v>74</v>
      </c>
      <c r="J4298" t="s">
        <v>64</v>
      </c>
      <c r="K4298" t="s">
        <v>58</v>
      </c>
      <c r="L4298" t="s">
        <v>28</v>
      </c>
      <c r="M4298" t="s">
        <v>357</v>
      </c>
      <c r="N4298" t="s">
        <v>357</v>
      </c>
      <c r="O4298" t="s">
        <v>273</v>
      </c>
      <c r="S4298" t="s">
        <v>2005</v>
      </c>
      <c r="T4298" t="s">
        <v>26</v>
      </c>
    </row>
    <row r="4299" spans="1:20" x14ac:dyDescent="0.3">
      <c r="A4299" t="s">
        <v>20</v>
      </c>
      <c r="B4299" s="1">
        <v>43689</v>
      </c>
      <c r="C4299">
        <v>6</v>
      </c>
      <c r="D4299" t="s">
        <v>72</v>
      </c>
      <c r="E4299" t="s">
        <v>272</v>
      </c>
      <c r="F4299" t="s">
        <v>72</v>
      </c>
      <c r="G4299">
        <v>89</v>
      </c>
      <c r="H4299">
        <v>89</v>
      </c>
      <c r="I4299">
        <v>87</v>
      </c>
      <c r="J4299" t="s">
        <v>65</v>
      </c>
      <c r="K4299" t="s">
        <v>65</v>
      </c>
      <c r="L4299" t="s">
        <v>119</v>
      </c>
      <c r="M4299" t="s">
        <v>91</v>
      </c>
      <c r="N4299" t="s">
        <v>312</v>
      </c>
      <c r="O4299" t="s">
        <v>91</v>
      </c>
      <c r="S4299" t="e" vm="52">
        <f>_FV(-3,"56")</f>
        <v>#VALUE!</v>
      </c>
      <c r="T4299" t="s">
        <v>26</v>
      </c>
    </row>
    <row r="4300" spans="1:20" x14ac:dyDescent="0.3">
      <c r="A4300" t="s">
        <v>20</v>
      </c>
      <c r="B4300" s="1">
        <v>43689</v>
      </c>
      <c r="C4300">
        <v>20</v>
      </c>
      <c r="D4300" t="s">
        <v>251</v>
      </c>
      <c r="E4300" t="s">
        <v>33</v>
      </c>
      <c r="F4300" t="s">
        <v>317</v>
      </c>
      <c r="G4300">
        <v>58</v>
      </c>
      <c r="H4300">
        <v>59</v>
      </c>
      <c r="I4300">
        <v>55</v>
      </c>
      <c r="J4300" t="s">
        <v>396</v>
      </c>
      <c r="K4300" t="s">
        <v>345</v>
      </c>
      <c r="L4300" t="s">
        <v>292</v>
      </c>
      <c r="M4300" t="s">
        <v>181</v>
      </c>
      <c r="N4300" t="s">
        <v>190</v>
      </c>
      <c r="O4300" t="s">
        <v>59</v>
      </c>
      <c r="S4300" t="s">
        <v>1475</v>
      </c>
      <c r="T4300" t="s">
        <v>26</v>
      </c>
    </row>
    <row r="4301" spans="1:20" x14ac:dyDescent="0.3">
      <c r="A4301" t="s">
        <v>20</v>
      </c>
      <c r="B4301" s="1">
        <v>43689</v>
      </c>
      <c r="C4301">
        <v>11</v>
      </c>
      <c r="D4301" t="s">
        <v>157</v>
      </c>
      <c r="E4301" t="s">
        <v>356</v>
      </c>
      <c r="F4301" t="s">
        <v>58</v>
      </c>
      <c r="G4301">
        <v>88</v>
      </c>
      <c r="H4301">
        <v>93</v>
      </c>
      <c r="I4301">
        <v>88</v>
      </c>
      <c r="J4301" t="s">
        <v>63</v>
      </c>
      <c r="K4301" t="s">
        <v>22</v>
      </c>
      <c r="L4301" t="s">
        <v>28</v>
      </c>
      <c r="M4301" t="s">
        <v>273</v>
      </c>
      <c r="N4301" t="s">
        <v>273</v>
      </c>
      <c r="O4301" t="s">
        <v>312</v>
      </c>
      <c r="S4301" t="s">
        <v>2429</v>
      </c>
      <c r="T4301" t="s">
        <v>26</v>
      </c>
    </row>
    <row r="4302" spans="1:20" x14ac:dyDescent="0.3">
      <c r="A4302" t="s">
        <v>20</v>
      </c>
      <c r="B4302" s="1">
        <v>43689</v>
      </c>
      <c r="C4302">
        <v>9</v>
      </c>
      <c r="D4302" t="s">
        <v>58</v>
      </c>
      <c r="E4302" t="s">
        <v>118</v>
      </c>
      <c r="F4302" t="s">
        <v>58</v>
      </c>
      <c r="G4302">
        <v>93</v>
      </c>
      <c r="H4302">
        <v>93</v>
      </c>
      <c r="I4302">
        <v>92</v>
      </c>
      <c r="J4302" t="s">
        <v>81</v>
      </c>
      <c r="K4302" t="s">
        <v>119</v>
      </c>
      <c r="L4302" t="s">
        <v>81</v>
      </c>
      <c r="M4302" t="s">
        <v>244</v>
      </c>
      <c r="N4302" t="s">
        <v>244</v>
      </c>
      <c r="O4302" t="s">
        <v>328</v>
      </c>
      <c r="S4302" t="e" vm="5">
        <f>_FV(-3,"33")</f>
        <v>#VALUE!</v>
      </c>
      <c r="T4302" t="s">
        <v>26</v>
      </c>
    </row>
    <row r="4303" spans="1:20" x14ac:dyDescent="0.3">
      <c r="A4303" t="s">
        <v>20</v>
      </c>
      <c r="B4303" s="1">
        <v>43689</v>
      </c>
      <c r="C4303">
        <v>8</v>
      </c>
      <c r="D4303" t="s">
        <v>118</v>
      </c>
      <c r="E4303" t="s">
        <v>135</v>
      </c>
      <c r="F4303" t="s">
        <v>118</v>
      </c>
      <c r="G4303">
        <v>92</v>
      </c>
      <c r="H4303">
        <v>92</v>
      </c>
      <c r="I4303">
        <v>91</v>
      </c>
      <c r="J4303" t="s">
        <v>119</v>
      </c>
      <c r="K4303" t="s">
        <v>73</v>
      </c>
      <c r="L4303" t="s">
        <v>64</v>
      </c>
      <c r="M4303" t="s">
        <v>328</v>
      </c>
      <c r="N4303" t="s">
        <v>328</v>
      </c>
      <c r="O4303" t="s">
        <v>122</v>
      </c>
      <c r="S4303" t="e" vm="93">
        <f>_FV(-2,"64")</f>
        <v>#VALUE!</v>
      </c>
      <c r="T4303" t="s">
        <v>26</v>
      </c>
    </row>
    <row r="4304" spans="1:20" x14ac:dyDescent="0.3">
      <c r="A4304" t="s">
        <v>20</v>
      </c>
      <c r="B4304" s="1">
        <v>43689</v>
      </c>
      <c r="C4304">
        <v>21</v>
      </c>
      <c r="D4304" t="s">
        <v>385</v>
      </c>
      <c r="E4304" t="s">
        <v>32</v>
      </c>
      <c r="F4304" t="s">
        <v>385</v>
      </c>
      <c r="G4304">
        <v>58</v>
      </c>
      <c r="H4304">
        <v>59</v>
      </c>
      <c r="I4304">
        <v>53</v>
      </c>
      <c r="J4304" t="s">
        <v>560</v>
      </c>
      <c r="K4304" t="s">
        <v>361</v>
      </c>
      <c r="L4304" t="s">
        <v>2430</v>
      </c>
      <c r="M4304" t="s">
        <v>66</v>
      </c>
      <c r="N4304" t="s">
        <v>132</v>
      </c>
      <c r="O4304" t="s">
        <v>181</v>
      </c>
      <c r="S4304" t="s">
        <v>2431</v>
      </c>
      <c r="T4304" t="s">
        <v>26</v>
      </c>
    </row>
    <row r="4305" spans="1:20" x14ac:dyDescent="0.3">
      <c r="A4305" t="s">
        <v>20</v>
      </c>
      <c r="B4305" s="1">
        <v>43689</v>
      </c>
      <c r="C4305">
        <v>13</v>
      </c>
      <c r="D4305" t="s">
        <v>243</v>
      </c>
      <c r="E4305" t="s">
        <v>208</v>
      </c>
      <c r="F4305" t="s">
        <v>281</v>
      </c>
      <c r="G4305">
        <v>68</v>
      </c>
      <c r="H4305">
        <v>75</v>
      </c>
      <c r="I4305">
        <v>68</v>
      </c>
      <c r="J4305" t="s">
        <v>99</v>
      </c>
      <c r="K4305" t="s">
        <v>136</v>
      </c>
      <c r="L4305" t="s">
        <v>89</v>
      </c>
      <c r="M4305" t="s">
        <v>386</v>
      </c>
      <c r="N4305" t="s">
        <v>363</v>
      </c>
      <c r="O4305" t="s">
        <v>357</v>
      </c>
      <c r="S4305" t="s">
        <v>1252</v>
      </c>
      <c r="T4305" t="s">
        <v>26</v>
      </c>
    </row>
    <row r="4306" spans="1:20" x14ac:dyDescent="0.3">
      <c r="A4306" t="s">
        <v>20</v>
      </c>
      <c r="B4306" s="1">
        <v>43689</v>
      </c>
      <c r="C4306">
        <v>14</v>
      </c>
      <c r="D4306" t="s">
        <v>335</v>
      </c>
      <c r="E4306" t="s">
        <v>258</v>
      </c>
      <c r="F4306" t="s">
        <v>215</v>
      </c>
      <c r="G4306">
        <v>66</v>
      </c>
      <c r="H4306">
        <v>70</v>
      </c>
      <c r="I4306">
        <v>64</v>
      </c>
      <c r="J4306" t="s">
        <v>28</v>
      </c>
      <c r="K4306" t="s">
        <v>63</v>
      </c>
      <c r="L4306" t="s">
        <v>163</v>
      </c>
      <c r="M4306" t="s">
        <v>282</v>
      </c>
      <c r="N4306" t="s">
        <v>386</v>
      </c>
      <c r="O4306" t="s">
        <v>282</v>
      </c>
      <c r="S4306" t="s">
        <v>2432</v>
      </c>
      <c r="T4306" t="s">
        <v>26</v>
      </c>
    </row>
    <row r="4307" spans="1:20" x14ac:dyDescent="0.3">
      <c r="A4307" t="s">
        <v>20</v>
      </c>
      <c r="B4307" s="1">
        <v>43689</v>
      </c>
      <c r="C4307">
        <v>15</v>
      </c>
      <c r="D4307" t="s">
        <v>392</v>
      </c>
      <c r="E4307" t="s">
        <v>214</v>
      </c>
      <c r="F4307" t="s">
        <v>48</v>
      </c>
      <c r="G4307">
        <v>63</v>
      </c>
      <c r="H4307">
        <v>68</v>
      </c>
      <c r="I4307">
        <v>63</v>
      </c>
      <c r="J4307" t="s">
        <v>49</v>
      </c>
      <c r="K4307" t="s">
        <v>80</v>
      </c>
      <c r="L4307" t="s">
        <v>163</v>
      </c>
      <c r="M4307" t="s">
        <v>276</v>
      </c>
      <c r="N4307" t="s">
        <v>282</v>
      </c>
      <c r="O4307" t="s">
        <v>276</v>
      </c>
      <c r="S4307" t="s">
        <v>2433</v>
      </c>
      <c r="T4307" t="s">
        <v>26</v>
      </c>
    </row>
    <row r="4308" spans="1:20" x14ac:dyDescent="0.3">
      <c r="A4308" t="s">
        <v>20</v>
      </c>
      <c r="B4308" s="1">
        <v>43690</v>
      </c>
      <c r="C4308">
        <v>22</v>
      </c>
      <c r="D4308" t="s">
        <v>65</v>
      </c>
      <c r="E4308" t="s">
        <v>335</v>
      </c>
      <c r="F4308" t="s">
        <v>89</v>
      </c>
      <c r="G4308">
        <v>91</v>
      </c>
      <c r="H4308">
        <v>91</v>
      </c>
      <c r="I4308">
        <v>61</v>
      </c>
      <c r="J4308" t="s">
        <v>216</v>
      </c>
      <c r="K4308" t="s">
        <v>65</v>
      </c>
      <c r="L4308" t="s">
        <v>565</v>
      </c>
      <c r="M4308" t="s">
        <v>123</v>
      </c>
      <c r="N4308" t="s">
        <v>209</v>
      </c>
      <c r="O4308" t="s">
        <v>232</v>
      </c>
      <c r="S4308" t="s">
        <v>2434</v>
      </c>
      <c r="T4308" t="s">
        <v>41</v>
      </c>
    </row>
    <row r="4309" spans="1:20" x14ac:dyDescent="0.3">
      <c r="A4309" t="s">
        <v>20</v>
      </c>
      <c r="B4309" s="1">
        <v>43690</v>
      </c>
      <c r="C4309">
        <v>16</v>
      </c>
      <c r="D4309" t="s">
        <v>32</v>
      </c>
      <c r="E4309" t="s">
        <v>1362</v>
      </c>
      <c r="F4309" t="s">
        <v>317</v>
      </c>
      <c r="G4309">
        <v>59</v>
      </c>
      <c r="H4309">
        <v>65</v>
      </c>
      <c r="I4309">
        <v>58</v>
      </c>
      <c r="J4309" t="s">
        <v>100</v>
      </c>
      <c r="K4309" t="s">
        <v>109</v>
      </c>
      <c r="L4309" t="s">
        <v>345</v>
      </c>
      <c r="M4309" t="s">
        <v>122</v>
      </c>
      <c r="N4309" t="s">
        <v>311</v>
      </c>
      <c r="O4309" t="s">
        <v>122</v>
      </c>
      <c r="S4309" t="s">
        <v>1105</v>
      </c>
      <c r="T4309" t="s">
        <v>26</v>
      </c>
    </row>
    <row r="4310" spans="1:20" x14ac:dyDescent="0.3">
      <c r="A4310" t="s">
        <v>20</v>
      </c>
      <c r="B4310" s="1">
        <v>43690</v>
      </c>
      <c r="C4310">
        <v>5</v>
      </c>
      <c r="D4310" t="s">
        <v>202</v>
      </c>
      <c r="E4310" t="s">
        <v>202</v>
      </c>
      <c r="F4310" t="s">
        <v>285</v>
      </c>
      <c r="G4310">
        <v>78</v>
      </c>
      <c r="H4310">
        <v>80</v>
      </c>
      <c r="I4310">
        <v>78</v>
      </c>
      <c r="J4310" t="s">
        <v>64</v>
      </c>
      <c r="K4310" t="s">
        <v>109</v>
      </c>
      <c r="L4310" t="s">
        <v>64</v>
      </c>
      <c r="M4310" t="s">
        <v>188</v>
      </c>
      <c r="N4310" t="s">
        <v>244</v>
      </c>
      <c r="O4310" t="s">
        <v>188</v>
      </c>
      <c r="S4310" t="e" vm="17">
        <f>_FV(-3,"55")</f>
        <v>#VALUE!</v>
      </c>
      <c r="T4310" t="s">
        <v>26</v>
      </c>
    </row>
    <row r="4311" spans="1:20" x14ac:dyDescent="0.3">
      <c r="A4311" t="s">
        <v>20</v>
      </c>
      <c r="B4311" s="1">
        <v>43690</v>
      </c>
      <c r="C4311">
        <v>3</v>
      </c>
      <c r="D4311" t="s">
        <v>333</v>
      </c>
      <c r="E4311" t="s">
        <v>265</v>
      </c>
      <c r="F4311" t="s">
        <v>333</v>
      </c>
      <c r="G4311">
        <v>84</v>
      </c>
      <c r="H4311">
        <v>84</v>
      </c>
      <c r="I4311">
        <v>80</v>
      </c>
      <c r="J4311" t="s">
        <v>64</v>
      </c>
      <c r="K4311" t="s">
        <v>64</v>
      </c>
      <c r="L4311" t="s">
        <v>81</v>
      </c>
      <c r="M4311" t="s">
        <v>276</v>
      </c>
      <c r="N4311" t="s">
        <v>353</v>
      </c>
      <c r="O4311" t="s">
        <v>276</v>
      </c>
      <c r="S4311" t="e" vm="45">
        <f>_FV(-3,"60")</f>
        <v>#VALUE!</v>
      </c>
      <c r="T4311" t="s">
        <v>26</v>
      </c>
    </row>
    <row r="4312" spans="1:20" x14ac:dyDescent="0.3">
      <c r="A4312" t="s">
        <v>20</v>
      </c>
      <c r="B4312" s="1">
        <v>43690</v>
      </c>
      <c r="C4312">
        <v>23</v>
      </c>
      <c r="D4312" t="s">
        <v>63</v>
      </c>
      <c r="E4312" t="s">
        <v>148</v>
      </c>
      <c r="F4312" t="s">
        <v>65</v>
      </c>
      <c r="G4312">
        <v>92</v>
      </c>
      <c r="H4312">
        <v>92</v>
      </c>
      <c r="I4312">
        <v>89</v>
      </c>
      <c r="J4312" t="s">
        <v>345</v>
      </c>
      <c r="K4312" t="s">
        <v>119</v>
      </c>
      <c r="L4312" t="s">
        <v>396</v>
      </c>
      <c r="M4312" t="s">
        <v>29</v>
      </c>
      <c r="N4312" t="s">
        <v>91</v>
      </c>
      <c r="O4312" t="s">
        <v>123</v>
      </c>
      <c r="S4312" t="e" vm="63">
        <f>_FV(-1,"11")</f>
        <v>#VALUE!</v>
      </c>
      <c r="T4312" t="s">
        <v>259</v>
      </c>
    </row>
    <row r="4313" spans="1:20" x14ac:dyDescent="0.3">
      <c r="A4313" t="s">
        <v>20</v>
      </c>
      <c r="B4313" s="1">
        <v>43690</v>
      </c>
      <c r="C4313">
        <v>4</v>
      </c>
      <c r="D4313" t="s">
        <v>195</v>
      </c>
      <c r="E4313" t="s">
        <v>302</v>
      </c>
      <c r="F4313" t="s">
        <v>333</v>
      </c>
      <c r="G4313">
        <v>79</v>
      </c>
      <c r="H4313">
        <v>85</v>
      </c>
      <c r="I4313">
        <v>79</v>
      </c>
      <c r="J4313" t="s">
        <v>73</v>
      </c>
      <c r="K4313" t="s">
        <v>136</v>
      </c>
      <c r="L4313" t="s">
        <v>64</v>
      </c>
      <c r="M4313" t="s">
        <v>244</v>
      </c>
      <c r="N4313" t="s">
        <v>276</v>
      </c>
      <c r="O4313" t="s">
        <v>244</v>
      </c>
      <c r="S4313" t="e" vm="27">
        <f>_FV(-3,"53")</f>
        <v>#VALUE!</v>
      </c>
      <c r="T4313" t="s">
        <v>26</v>
      </c>
    </row>
    <row r="4314" spans="1:20" x14ac:dyDescent="0.3">
      <c r="A4314" t="s">
        <v>20</v>
      </c>
      <c r="B4314" s="1">
        <v>43690</v>
      </c>
      <c r="C4314">
        <v>10</v>
      </c>
      <c r="D4314" t="s">
        <v>72</v>
      </c>
      <c r="E4314" t="s">
        <v>114</v>
      </c>
      <c r="F4314" t="s">
        <v>107</v>
      </c>
      <c r="G4314">
        <v>89</v>
      </c>
      <c r="H4314">
        <v>90</v>
      </c>
      <c r="I4314">
        <v>89</v>
      </c>
      <c r="J4314" t="s">
        <v>73</v>
      </c>
      <c r="K4314" t="s">
        <v>109</v>
      </c>
      <c r="L4314" t="s">
        <v>73</v>
      </c>
      <c r="M4314" t="s">
        <v>328</v>
      </c>
      <c r="N4314" t="s">
        <v>328</v>
      </c>
      <c r="O4314" t="s">
        <v>142</v>
      </c>
      <c r="S4314" t="s">
        <v>2435</v>
      </c>
      <c r="T4314" t="s">
        <v>26</v>
      </c>
    </row>
    <row r="4315" spans="1:20" x14ac:dyDescent="0.3">
      <c r="A4315" t="s">
        <v>20</v>
      </c>
      <c r="B4315" s="1">
        <v>43690</v>
      </c>
      <c r="C4315">
        <v>1</v>
      </c>
      <c r="D4315" t="s">
        <v>285</v>
      </c>
      <c r="E4315" t="s">
        <v>285</v>
      </c>
      <c r="F4315" t="s">
        <v>192</v>
      </c>
      <c r="G4315">
        <v>76</v>
      </c>
      <c r="H4315">
        <v>77</v>
      </c>
      <c r="I4315">
        <v>73</v>
      </c>
      <c r="J4315" t="s">
        <v>100</v>
      </c>
      <c r="K4315" t="s">
        <v>100</v>
      </c>
      <c r="L4315" t="s">
        <v>373</v>
      </c>
      <c r="M4315" t="s">
        <v>330</v>
      </c>
      <c r="N4315" t="s">
        <v>330</v>
      </c>
      <c r="O4315" t="s">
        <v>23</v>
      </c>
      <c r="S4315" t="e" vm="45">
        <f>_FV(-3,"60")</f>
        <v>#VALUE!</v>
      </c>
      <c r="T4315" t="s">
        <v>26</v>
      </c>
    </row>
    <row r="4316" spans="1:20" x14ac:dyDescent="0.3">
      <c r="A4316" t="s">
        <v>20</v>
      </c>
      <c r="B4316" s="1">
        <v>43690</v>
      </c>
      <c r="C4316">
        <v>11</v>
      </c>
      <c r="D4316" t="s">
        <v>236</v>
      </c>
      <c r="E4316" t="s">
        <v>265</v>
      </c>
      <c r="F4316" t="s">
        <v>72</v>
      </c>
      <c r="G4316">
        <v>86</v>
      </c>
      <c r="H4316">
        <v>90</v>
      </c>
      <c r="I4316">
        <v>85</v>
      </c>
      <c r="J4316" t="s">
        <v>136</v>
      </c>
      <c r="K4316" t="s">
        <v>88</v>
      </c>
      <c r="L4316" t="s">
        <v>73</v>
      </c>
      <c r="M4316" t="s">
        <v>245</v>
      </c>
      <c r="N4316" t="s">
        <v>245</v>
      </c>
      <c r="O4316" t="s">
        <v>328</v>
      </c>
      <c r="S4316" t="s">
        <v>2436</v>
      </c>
      <c r="T4316" t="s">
        <v>26</v>
      </c>
    </row>
    <row r="4317" spans="1:20" x14ac:dyDescent="0.3">
      <c r="A4317" t="s">
        <v>20</v>
      </c>
      <c r="B4317" s="1">
        <v>43690</v>
      </c>
      <c r="C4317">
        <v>14</v>
      </c>
      <c r="D4317" t="s">
        <v>201</v>
      </c>
      <c r="E4317" t="s">
        <v>392</v>
      </c>
      <c r="F4317" t="s">
        <v>27</v>
      </c>
      <c r="G4317">
        <v>65</v>
      </c>
      <c r="H4317">
        <v>73</v>
      </c>
      <c r="I4317">
        <v>64</v>
      </c>
      <c r="J4317" t="s">
        <v>99</v>
      </c>
      <c r="K4317" t="s">
        <v>62</v>
      </c>
      <c r="L4317" t="s">
        <v>99</v>
      </c>
      <c r="M4317" t="s">
        <v>308</v>
      </c>
      <c r="N4317" t="s">
        <v>357</v>
      </c>
      <c r="O4317" t="s">
        <v>308</v>
      </c>
      <c r="S4317" t="s">
        <v>1774</v>
      </c>
      <c r="T4317" t="s">
        <v>26</v>
      </c>
    </row>
    <row r="4318" spans="1:20" x14ac:dyDescent="0.3">
      <c r="A4318" t="s">
        <v>20</v>
      </c>
      <c r="B4318" s="1">
        <v>43690</v>
      </c>
      <c r="C4318">
        <v>15</v>
      </c>
      <c r="D4318" t="s">
        <v>214</v>
      </c>
      <c r="E4318" t="s">
        <v>251</v>
      </c>
      <c r="F4318" t="s">
        <v>264</v>
      </c>
      <c r="G4318">
        <v>64</v>
      </c>
      <c r="H4318">
        <v>69</v>
      </c>
      <c r="I4318">
        <v>61</v>
      </c>
      <c r="J4318" t="s">
        <v>65</v>
      </c>
      <c r="K4318" t="s">
        <v>79</v>
      </c>
      <c r="L4318" t="s">
        <v>361</v>
      </c>
      <c r="M4318" t="s">
        <v>311</v>
      </c>
      <c r="N4318" t="s">
        <v>308</v>
      </c>
      <c r="O4318" t="s">
        <v>311</v>
      </c>
      <c r="S4318" t="s">
        <v>2437</v>
      </c>
      <c r="T4318" t="s">
        <v>26</v>
      </c>
    </row>
    <row r="4319" spans="1:20" x14ac:dyDescent="0.3">
      <c r="A4319" t="s">
        <v>20</v>
      </c>
      <c r="B4319" s="1">
        <v>43690</v>
      </c>
      <c r="C4319">
        <v>13</v>
      </c>
      <c r="D4319" t="s">
        <v>27</v>
      </c>
      <c r="E4319" t="s">
        <v>342</v>
      </c>
      <c r="F4319" t="s">
        <v>385</v>
      </c>
      <c r="G4319">
        <v>71</v>
      </c>
      <c r="H4319">
        <v>78</v>
      </c>
      <c r="I4319">
        <v>67</v>
      </c>
      <c r="J4319" t="s">
        <v>65</v>
      </c>
      <c r="K4319" t="s">
        <v>118</v>
      </c>
      <c r="L4319" t="s">
        <v>99</v>
      </c>
      <c r="M4319" t="s">
        <v>282</v>
      </c>
      <c r="N4319" t="s">
        <v>282</v>
      </c>
      <c r="O4319" t="s">
        <v>329</v>
      </c>
      <c r="S4319" t="s">
        <v>1624</v>
      </c>
      <c r="T4319" t="s">
        <v>26</v>
      </c>
    </row>
    <row r="4320" spans="1:20" x14ac:dyDescent="0.3">
      <c r="A4320" t="s">
        <v>20</v>
      </c>
      <c r="B4320" s="1">
        <v>43690</v>
      </c>
      <c r="C4320">
        <v>12</v>
      </c>
      <c r="D4320" t="s">
        <v>27</v>
      </c>
      <c r="E4320" t="s">
        <v>243</v>
      </c>
      <c r="F4320" t="s">
        <v>192</v>
      </c>
      <c r="G4320">
        <v>74</v>
      </c>
      <c r="H4320">
        <v>86</v>
      </c>
      <c r="I4320">
        <v>73</v>
      </c>
      <c r="J4320" t="s">
        <v>22</v>
      </c>
      <c r="K4320" t="s">
        <v>135</v>
      </c>
      <c r="L4320" t="s">
        <v>63</v>
      </c>
      <c r="M4320" t="s">
        <v>329</v>
      </c>
      <c r="N4320" t="s">
        <v>329</v>
      </c>
      <c r="O4320" t="s">
        <v>245</v>
      </c>
      <c r="S4320" t="s">
        <v>878</v>
      </c>
      <c r="T4320" t="s">
        <v>26</v>
      </c>
    </row>
    <row r="4321" spans="1:20" x14ac:dyDescent="0.3">
      <c r="A4321" t="s">
        <v>20</v>
      </c>
      <c r="B4321" s="1">
        <v>43690</v>
      </c>
      <c r="C4321">
        <v>8</v>
      </c>
      <c r="D4321" t="s">
        <v>272</v>
      </c>
      <c r="E4321" t="s">
        <v>285</v>
      </c>
      <c r="F4321" t="s">
        <v>272</v>
      </c>
      <c r="G4321">
        <v>87</v>
      </c>
      <c r="H4321">
        <v>87</v>
      </c>
      <c r="I4321">
        <v>79</v>
      </c>
      <c r="J4321" t="s">
        <v>73</v>
      </c>
      <c r="K4321" t="s">
        <v>73</v>
      </c>
      <c r="L4321" t="s">
        <v>81</v>
      </c>
      <c r="M4321" t="s">
        <v>123</v>
      </c>
      <c r="N4321" t="s">
        <v>123</v>
      </c>
      <c r="O4321" t="s">
        <v>82</v>
      </c>
      <c r="S4321" t="e" vm="37">
        <f>_FV(-3,"43")</f>
        <v>#VALUE!</v>
      </c>
      <c r="T4321" t="s">
        <v>26</v>
      </c>
    </row>
    <row r="4322" spans="1:20" x14ac:dyDescent="0.3">
      <c r="A4322" t="s">
        <v>20</v>
      </c>
      <c r="B4322" s="1">
        <v>43690</v>
      </c>
      <c r="C4322">
        <v>17</v>
      </c>
      <c r="D4322" t="s">
        <v>297</v>
      </c>
      <c r="E4322" t="s">
        <v>33</v>
      </c>
      <c r="F4322" t="s">
        <v>251</v>
      </c>
      <c r="G4322">
        <v>58</v>
      </c>
      <c r="H4322">
        <v>61</v>
      </c>
      <c r="I4322">
        <v>57</v>
      </c>
      <c r="J4322" t="s">
        <v>44</v>
      </c>
      <c r="K4322" t="s">
        <v>119</v>
      </c>
      <c r="L4322" t="s">
        <v>35</v>
      </c>
      <c r="M4322" t="s">
        <v>227</v>
      </c>
      <c r="N4322" t="s">
        <v>122</v>
      </c>
      <c r="O4322" t="s">
        <v>227</v>
      </c>
      <c r="S4322" t="s">
        <v>2438</v>
      </c>
      <c r="T4322" t="s">
        <v>26</v>
      </c>
    </row>
    <row r="4323" spans="1:20" x14ac:dyDescent="0.3">
      <c r="A4323" t="s">
        <v>20</v>
      </c>
      <c r="B4323" s="1">
        <v>43690</v>
      </c>
      <c r="C4323">
        <v>0</v>
      </c>
      <c r="D4323" t="s">
        <v>265</v>
      </c>
      <c r="E4323" t="s">
        <v>239</v>
      </c>
      <c r="F4323" t="s">
        <v>187</v>
      </c>
      <c r="G4323">
        <v>73</v>
      </c>
      <c r="H4323">
        <v>80</v>
      </c>
      <c r="I4323">
        <v>73</v>
      </c>
      <c r="J4323" t="s">
        <v>224</v>
      </c>
      <c r="K4323" t="s">
        <v>100</v>
      </c>
      <c r="L4323" t="s">
        <v>224</v>
      </c>
      <c r="M4323" t="s">
        <v>23</v>
      </c>
      <c r="N4323" t="s">
        <v>23</v>
      </c>
      <c r="O4323" t="s">
        <v>91</v>
      </c>
      <c r="S4323" t="e" vm="45">
        <f>_FV(-3,"60")</f>
        <v>#VALUE!</v>
      </c>
      <c r="T4323" t="s">
        <v>26</v>
      </c>
    </row>
    <row r="4324" spans="1:20" x14ac:dyDescent="0.3">
      <c r="A4324" t="s">
        <v>20</v>
      </c>
      <c r="B4324" s="1">
        <v>43690</v>
      </c>
      <c r="C4324">
        <v>2</v>
      </c>
      <c r="D4324" t="s">
        <v>265</v>
      </c>
      <c r="E4324" t="s">
        <v>195</v>
      </c>
      <c r="F4324" t="s">
        <v>192</v>
      </c>
      <c r="G4324">
        <v>80</v>
      </c>
      <c r="H4324">
        <v>81</v>
      </c>
      <c r="I4324">
        <v>76</v>
      </c>
      <c r="J4324" t="s">
        <v>64</v>
      </c>
      <c r="K4324" t="s">
        <v>64</v>
      </c>
      <c r="L4324" t="s">
        <v>49</v>
      </c>
      <c r="M4324" t="s">
        <v>353</v>
      </c>
      <c r="N4324" t="s">
        <v>353</v>
      </c>
      <c r="O4324" t="s">
        <v>330</v>
      </c>
      <c r="S4324" t="e" vm="45">
        <f>_FV(-3,"60")</f>
        <v>#VALUE!</v>
      </c>
      <c r="T4324" t="s">
        <v>26</v>
      </c>
    </row>
    <row r="4325" spans="1:20" x14ac:dyDescent="0.3">
      <c r="A4325" t="s">
        <v>20</v>
      </c>
      <c r="B4325" s="1">
        <v>43690</v>
      </c>
      <c r="C4325">
        <v>21</v>
      </c>
      <c r="D4325" t="s">
        <v>335</v>
      </c>
      <c r="E4325" t="s">
        <v>291</v>
      </c>
      <c r="F4325" t="s">
        <v>21</v>
      </c>
      <c r="G4325">
        <v>67</v>
      </c>
      <c r="H4325">
        <v>68</v>
      </c>
      <c r="I4325">
        <v>64</v>
      </c>
      <c r="J4325" t="s">
        <v>65</v>
      </c>
      <c r="K4325" t="s">
        <v>80</v>
      </c>
      <c r="L4325" t="s">
        <v>49</v>
      </c>
      <c r="M4325" t="s">
        <v>232</v>
      </c>
      <c r="N4325" t="s">
        <v>232</v>
      </c>
      <c r="O4325" t="s">
        <v>39</v>
      </c>
      <c r="S4325" t="s">
        <v>2439</v>
      </c>
      <c r="T4325" t="s">
        <v>26</v>
      </c>
    </row>
    <row r="4326" spans="1:20" x14ac:dyDescent="0.3">
      <c r="A4326" t="s">
        <v>20</v>
      </c>
      <c r="B4326" s="1">
        <v>43690</v>
      </c>
      <c r="C4326">
        <v>19</v>
      </c>
      <c r="D4326" t="s">
        <v>32</v>
      </c>
      <c r="E4326" t="s">
        <v>1580</v>
      </c>
      <c r="F4326" t="s">
        <v>43</v>
      </c>
      <c r="G4326">
        <v>61</v>
      </c>
      <c r="H4326">
        <v>61</v>
      </c>
      <c r="I4326">
        <v>56</v>
      </c>
      <c r="J4326" t="s">
        <v>28</v>
      </c>
      <c r="K4326" t="s">
        <v>73</v>
      </c>
      <c r="L4326" t="s">
        <v>44</v>
      </c>
      <c r="M4326" t="s">
        <v>52</v>
      </c>
      <c r="N4326" t="s">
        <v>130</v>
      </c>
      <c r="O4326" t="s">
        <v>52</v>
      </c>
      <c r="S4326" t="s">
        <v>2440</v>
      </c>
      <c r="T4326" t="s">
        <v>26</v>
      </c>
    </row>
    <row r="4327" spans="1:20" x14ac:dyDescent="0.3">
      <c r="A4327" t="s">
        <v>20</v>
      </c>
      <c r="B4327" s="1">
        <v>43690</v>
      </c>
      <c r="C4327">
        <v>7</v>
      </c>
      <c r="D4327" t="s">
        <v>228</v>
      </c>
      <c r="E4327" t="s">
        <v>285</v>
      </c>
      <c r="F4327" t="s">
        <v>321</v>
      </c>
      <c r="G4327">
        <v>80</v>
      </c>
      <c r="H4327">
        <v>80</v>
      </c>
      <c r="I4327">
        <v>79</v>
      </c>
      <c r="J4327" t="s">
        <v>65</v>
      </c>
      <c r="K4327" t="s">
        <v>73</v>
      </c>
      <c r="L4327" t="s">
        <v>119</v>
      </c>
      <c r="M4327" t="s">
        <v>82</v>
      </c>
      <c r="N4327" t="s">
        <v>209</v>
      </c>
      <c r="O4327" t="s">
        <v>82</v>
      </c>
      <c r="S4327" t="e" vm="36">
        <f>_FV(-3,"58")</f>
        <v>#VALUE!</v>
      </c>
      <c r="T4327" t="s">
        <v>26</v>
      </c>
    </row>
    <row r="4328" spans="1:20" x14ac:dyDescent="0.3">
      <c r="A4328" t="s">
        <v>20</v>
      </c>
      <c r="B4328" s="1">
        <v>43690</v>
      </c>
      <c r="C4328">
        <v>6</v>
      </c>
      <c r="D4328" t="s">
        <v>228</v>
      </c>
      <c r="E4328" t="s">
        <v>229</v>
      </c>
      <c r="F4328" t="s">
        <v>228</v>
      </c>
      <c r="G4328">
        <v>80</v>
      </c>
      <c r="H4328">
        <v>80</v>
      </c>
      <c r="I4328">
        <v>76</v>
      </c>
      <c r="J4328" t="s">
        <v>73</v>
      </c>
      <c r="K4328" t="s">
        <v>73</v>
      </c>
      <c r="L4328" t="s">
        <v>81</v>
      </c>
      <c r="M4328" t="s">
        <v>209</v>
      </c>
      <c r="N4328" t="s">
        <v>188</v>
      </c>
      <c r="O4328" t="s">
        <v>209</v>
      </c>
      <c r="S4328" t="e" vm="29">
        <f>_FV(-3,"49")</f>
        <v>#VALUE!</v>
      </c>
      <c r="T4328" t="s">
        <v>26</v>
      </c>
    </row>
    <row r="4329" spans="1:20" x14ac:dyDescent="0.3">
      <c r="A4329" t="s">
        <v>20</v>
      </c>
      <c r="B4329" s="1">
        <v>43690</v>
      </c>
      <c r="C4329">
        <v>18</v>
      </c>
      <c r="D4329" t="s">
        <v>412</v>
      </c>
      <c r="E4329" t="s">
        <v>2038</v>
      </c>
      <c r="F4329" t="s">
        <v>297</v>
      </c>
      <c r="G4329">
        <v>58</v>
      </c>
      <c r="H4329">
        <v>60</v>
      </c>
      <c r="I4329">
        <v>56</v>
      </c>
      <c r="J4329" t="s">
        <v>36</v>
      </c>
      <c r="K4329" t="s">
        <v>119</v>
      </c>
      <c r="L4329" t="s">
        <v>35</v>
      </c>
      <c r="M4329" t="s">
        <v>130</v>
      </c>
      <c r="N4329" t="s">
        <v>227</v>
      </c>
      <c r="O4329" t="s">
        <v>130</v>
      </c>
      <c r="S4329" t="s">
        <v>2441</v>
      </c>
      <c r="T4329" t="s">
        <v>26</v>
      </c>
    </row>
    <row r="4330" spans="1:20" x14ac:dyDescent="0.3">
      <c r="A4330" t="s">
        <v>20</v>
      </c>
      <c r="B4330" s="1">
        <v>43690</v>
      </c>
      <c r="C4330">
        <v>20</v>
      </c>
      <c r="D4330" t="s">
        <v>264</v>
      </c>
      <c r="E4330" t="s">
        <v>1362</v>
      </c>
      <c r="F4330" t="s">
        <v>264</v>
      </c>
      <c r="G4330">
        <v>66</v>
      </c>
      <c r="H4330">
        <v>66</v>
      </c>
      <c r="I4330">
        <v>60</v>
      </c>
      <c r="J4330" t="s">
        <v>99</v>
      </c>
      <c r="K4330" t="s">
        <v>87</v>
      </c>
      <c r="L4330" t="s">
        <v>36</v>
      </c>
      <c r="M4330" t="s">
        <v>39</v>
      </c>
      <c r="N4330" t="s">
        <v>52</v>
      </c>
      <c r="O4330" t="s">
        <v>39</v>
      </c>
      <c r="S4330" t="s">
        <v>1165</v>
      </c>
      <c r="T4330" t="s">
        <v>26</v>
      </c>
    </row>
    <row r="4331" spans="1:20" x14ac:dyDescent="0.3">
      <c r="A4331" t="s">
        <v>20</v>
      </c>
      <c r="B4331" s="1">
        <v>43690</v>
      </c>
      <c r="C4331">
        <v>9</v>
      </c>
      <c r="D4331" t="s">
        <v>108</v>
      </c>
      <c r="E4331" t="s">
        <v>272</v>
      </c>
      <c r="F4331" t="s">
        <v>108</v>
      </c>
      <c r="G4331">
        <v>89</v>
      </c>
      <c r="H4331">
        <v>89</v>
      </c>
      <c r="I4331">
        <v>87</v>
      </c>
      <c r="J4331" t="s">
        <v>109</v>
      </c>
      <c r="K4331" t="s">
        <v>109</v>
      </c>
      <c r="L4331" t="s">
        <v>73</v>
      </c>
      <c r="M4331" t="s">
        <v>142</v>
      </c>
      <c r="N4331" t="s">
        <v>142</v>
      </c>
      <c r="O4331" t="s">
        <v>123</v>
      </c>
      <c r="S4331" t="e" vm="34">
        <f>_FV(-3,"10")</f>
        <v>#VALUE!</v>
      </c>
      <c r="T4331" t="s">
        <v>26</v>
      </c>
    </row>
    <row r="4332" spans="1:20" x14ac:dyDescent="0.3">
      <c r="A4332" t="s">
        <v>20</v>
      </c>
      <c r="B4332" s="1">
        <v>43691</v>
      </c>
      <c r="C4332">
        <v>6</v>
      </c>
      <c r="D4332" t="s">
        <v>118</v>
      </c>
      <c r="E4332" t="s">
        <v>148</v>
      </c>
      <c r="F4332" t="s">
        <v>88</v>
      </c>
      <c r="G4332">
        <v>93</v>
      </c>
      <c r="H4332">
        <v>93</v>
      </c>
      <c r="I4332">
        <v>92</v>
      </c>
      <c r="J4332" t="s">
        <v>73</v>
      </c>
      <c r="K4332" t="s">
        <v>73</v>
      </c>
      <c r="L4332" t="s">
        <v>65</v>
      </c>
      <c r="M4332" t="s">
        <v>315</v>
      </c>
      <c r="N4332" t="s">
        <v>306</v>
      </c>
      <c r="O4332" t="s">
        <v>315</v>
      </c>
      <c r="S4332" t="e" vm="40">
        <f>_FV(-2,"86")</f>
        <v>#VALUE!</v>
      </c>
      <c r="T4332" t="s">
        <v>26</v>
      </c>
    </row>
    <row r="4333" spans="1:20" x14ac:dyDescent="0.3">
      <c r="A4333" t="s">
        <v>20</v>
      </c>
      <c r="B4333" s="1">
        <v>43691</v>
      </c>
      <c r="C4333">
        <v>18</v>
      </c>
      <c r="D4333" t="s">
        <v>34</v>
      </c>
      <c r="E4333" t="s">
        <v>412</v>
      </c>
      <c r="F4333" t="s">
        <v>291</v>
      </c>
      <c r="G4333">
        <v>62</v>
      </c>
      <c r="H4333">
        <v>65</v>
      </c>
      <c r="I4333">
        <v>59</v>
      </c>
      <c r="J4333" t="s">
        <v>100</v>
      </c>
      <c r="K4333" t="s">
        <v>87</v>
      </c>
      <c r="L4333" t="s">
        <v>163</v>
      </c>
      <c r="M4333" t="s">
        <v>123</v>
      </c>
      <c r="N4333" t="s">
        <v>122</v>
      </c>
      <c r="O4333" t="s">
        <v>123</v>
      </c>
      <c r="S4333" t="s">
        <v>2442</v>
      </c>
      <c r="T4333" t="s">
        <v>26</v>
      </c>
    </row>
    <row r="4334" spans="1:20" x14ac:dyDescent="0.3">
      <c r="A4334" t="s">
        <v>20</v>
      </c>
      <c r="B4334" s="1">
        <v>43691</v>
      </c>
      <c r="C4334">
        <v>12</v>
      </c>
      <c r="D4334" t="s">
        <v>281</v>
      </c>
      <c r="E4334" t="s">
        <v>186</v>
      </c>
      <c r="F4334" t="s">
        <v>157</v>
      </c>
      <c r="G4334">
        <v>80</v>
      </c>
      <c r="H4334">
        <v>93</v>
      </c>
      <c r="I4334">
        <v>80</v>
      </c>
      <c r="J4334" t="s">
        <v>58</v>
      </c>
      <c r="K4334" t="s">
        <v>149</v>
      </c>
      <c r="L4334" t="s">
        <v>79</v>
      </c>
      <c r="M4334" t="s">
        <v>407</v>
      </c>
      <c r="N4334" t="s">
        <v>407</v>
      </c>
      <c r="O4334" t="s">
        <v>283</v>
      </c>
      <c r="S4334" t="s">
        <v>586</v>
      </c>
      <c r="T4334" t="s">
        <v>26</v>
      </c>
    </row>
    <row r="4335" spans="1:20" x14ac:dyDescent="0.3">
      <c r="A4335" t="s">
        <v>20</v>
      </c>
      <c r="B4335" s="1">
        <v>43691</v>
      </c>
      <c r="C4335">
        <v>1</v>
      </c>
      <c r="D4335" t="s">
        <v>62</v>
      </c>
      <c r="E4335" t="s">
        <v>62</v>
      </c>
      <c r="F4335" t="s">
        <v>22</v>
      </c>
      <c r="G4335">
        <v>93</v>
      </c>
      <c r="H4335">
        <v>93</v>
      </c>
      <c r="I4335">
        <v>93</v>
      </c>
      <c r="J4335" t="s">
        <v>64</v>
      </c>
      <c r="K4335" t="s">
        <v>119</v>
      </c>
      <c r="L4335" t="s">
        <v>99</v>
      </c>
      <c r="M4335" t="s">
        <v>357</v>
      </c>
      <c r="N4335" t="s">
        <v>357</v>
      </c>
      <c r="O4335" t="s">
        <v>329</v>
      </c>
      <c r="S4335" t="e" vm="44">
        <f>_FV(-2,"73")</f>
        <v>#VALUE!</v>
      </c>
      <c r="T4335" t="s">
        <v>26</v>
      </c>
    </row>
    <row r="4336" spans="1:20" x14ac:dyDescent="0.3">
      <c r="A4336" t="s">
        <v>20</v>
      </c>
      <c r="B4336" s="1">
        <v>43691</v>
      </c>
      <c r="C4336">
        <v>10</v>
      </c>
      <c r="D4336" t="s">
        <v>95</v>
      </c>
      <c r="E4336" t="s">
        <v>62</v>
      </c>
      <c r="F4336" t="s">
        <v>79</v>
      </c>
      <c r="G4336">
        <v>94</v>
      </c>
      <c r="H4336">
        <v>94</v>
      </c>
      <c r="I4336">
        <v>94</v>
      </c>
      <c r="J4336" t="s">
        <v>65</v>
      </c>
      <c r="K4336" t="s">
        <v>65</v>
      </c>
      <c r="L4336" t="s">
        <v>64</v>
      </c>
      <c r="M4336" t="s">
        <v>276</v>
      </c>
      <c r="N4336" t="s">
        <v>276</v>
      </c>
      <c r="O4336" t="s">
        <v>245</v>
      </c>
      <c r="S4336" t="s">
        <v>2443</v>
      </c>
      <c r="T4336" t="s">
        <v>26</v>
      </c>
    </row>
    <row r="4337" spans="1:20" x14ac:dyDescent="0.3">
      <c r="A4337" t="s">
        <v>20</v>
      </c>
      <c r="B4337" s="1">
        <v>43691</v>
      </c>
      <c r="C4337">
        <v>17</v>
      </c>
      <c r="D4337" t="s">
        <v>251</v>
      </c>
      <c r="E4337" t="s">
        <v>32</v>
      </c>
      <c r="F4337" t="s">
        <v>214</v>
      </c>
      <c r="G4337">
        <v>64</v>
      </c>
      <c r="H4337">
        <v>66</v>
      </c>
      <c r="I4337">
        <v>59</v>
      </c>
      <c r="J4337" t="s">
        <v>80</v>
      </c>
      <c r="K4337" t="s">
        <v>22</v>
      </c>
      <c r="L4337" t="s">
        <v>345</v>
      </c>
      <c r="M4337" t="s">
        <v>122</v>
      </c>
      <c r="N4337" t="s">
        <v>306</v>
      </c>
      <c r="O4337" t="s">
        <v>122</v>
      </c>
      <c r="S4337" t="s">
        <v>2444</v>
      </c>
      <c r="T4337" t="s">
        <v>26</v>
      </c>
    </row>
    <row r="4338" spans="1:20" x14ac:dyDescent="0.3">
      <c r="A4338" t="s">
        <v>20</v>
      </c>
      <c r="B4338" s="1">
        <v>43691</v>
      </c>
      <c r="C4338">
        <v>16</v>
      </c>
      <c r="D4338" t="s">
        <v>370</v>
      </c>
      <c r="E4338" t="s">
        <v>1360</v>
      </c>
      <c r="F4338" t="s">
        <v>392</v>
      </c>
      <c r="G4338">
        <v>65</v>
      </c>
      <c r="H4338">
        <v>68</v>
      </c>
      <c r="I4338">
        <v>59</v>
      </c>
      <c r="J4338" t="s">
        <v>22</v>
      </c>
      <c r="K4338" t="s">
        <v>88</v>
      </c>
      <c r="L4338" t="s">
        <v>345</v>
      </c>
      <c r="M4338" t="s">
        <v>306</v>
      </c>
      <c r="N4338" t="s">
        <v>363</v>
      </c>
      <c r="O4338" t="s">
        <v>306</v>
      </c>
      <c r="S4338" t="s">
        <v>2445</v>
      </c>
      <c r="T4338" t="s">
        <v>26</v>
      </c>
    </row>
    <row r="4339" spans="1:20" x14ac:dyDescent="0.3">
      <c r="A4339" t="s">
        <v>20</v>
      </c>
      <c r="B4339" s="1">
        <v>43691</v>
      </c>
      <c r="C4339">
        <v>4</v>
      </c>
      <c r="D4339" t="s">
        <v>108</v>
      </c>
      <c r="E4339" t="s">
        <v>114</v>
      </c>
      <c r="F4339" t="s">
        <v>148</v>
      </c>
      <c r="G4339">
        <v>91</v>
      </c>
      <c r="H4339">
        <v>93</v>
      </c>
      <c r="I4339">
        <v>91</v>
      </c>
      <c r="J4339" t="s">
        <v>136</v>
      </c>
      <c r="K4339" t="s">
        <v>22</v>
      </c>
      <c r="L4339" t="s">
        <v>80</v>
      </c>
      <c r="M4339" t="s">
        <v>353</v>
      </c>
      <c r="N4339" t="s">
        <v>283</v>
      </c>
      <c r="O4339" t="s">
        <v>308</v>
      </c>
      <c r="S4339" t="e" vm="94">
        <f>_FV(-1,"67")</f>
        <v>#VALUE!</v>
      </c>
      <c r="T4339" t="s">
        <v>26</v>
      </c>
    </row>
    <row r="4340" spans="1:20" x14ac:dyDescent="0.3">
      <c r="A4340" t="s">
        <v>20</v>
      </c>
      <c r="B4340" s="1">
        <v>43691</v>
      </c>
      <c r="C4340">
        <v>15</v>
      </c>
      <c r="D4340" t="s">
        <v>297</v>
      </c>
      <c r="E4340" t="s">
        <v>297</v>
      </c>
      <c r="F4340" t="s">
        <v>247</v>
      </c>
      <c r="G4340">
        <v>67</v>
      </c>
      <c r="H4340">
        <v>73</v>
      </c>
      <c r="I4340">
        <v>65</v>
      </c>
      <c r="J4340" t="s">
        <v>95</v>
      </c>
      <c r="K4340" t="s">
        <v>118</v>
      </c>
      <c r="L4340" t="s">
        <v>73</v>
      </c>
      <c r="M4340" t="s">
        <v>386</v>
      </c>
      <c r="N4340" t="s">
        <v>422</v>
      </c>
      <c r="O4340" t="s">
        <v>386</v>
      </c>
      <c r="S4340" t="s">
        <v>691</v>
      </c>
      <c r="T4340" t="s">
        <v>26</v>
      </c>
    </row>
    <row r="4341" spans="1:20" x14ac:dyDescent="0.3">
      <c r="A4341" t="s">
        <v>20</v>
      </c>
      <c r="B4341" s="1">
        <v>43691</v>
      </c>
      <c r="C4341">
        <v>22</v>
      </c>
      <c r="D4341" t="s">
        <v>148</v>
      </c>
      <c r="E4341" t="s">
        <v>250</v>
      </c>
      <c r="F4341" t="s">
        <v>148</v>
      </c>
      <c r="G4341">
        <v>84</v>
      </c>
      <c r="H4341">
        <v>84</v>
      </c>
      <c r="I4341">
        <v>69</v>
      </c>
      <c r="J4341" t="s">
        <v>216</v>
      </c>
      <c r="K4341" t="s">
        <v>81</v>
      </c>
      <c r="L4341" t="s">
        <v>383</v>
      </c>
      <c r="M4341" t="s">
        <v>328</v>
      </c>
      <c r="N4341" t="s">
        <v>328</v>
      </c>
      <c r="O4341" t="s">
        <v>137</v>
      </c>
      <c r="S4341" t="s">
        <v>2446</v>
      </c>
      <c r="T4341" t="s">
        <v>270</v>
      </c>
    </row>
    <row r="4342" spans="1:20" x14ac:dyDescent="0.3">
      <c r="A4342" t="s">
        <v>20</v>
      </c>
      <c r="B4342" s="1">
        <v>43691</v>
      </c>
      <c r="C4342">
        <v>0</v>
      </c>
      <c r="D4342" t="s">
        <v>22</v>
      </c>
      <c r="E4342" t="s">
        <v>79</v>
      </c>
      <c r="F4342" t="s">
        <v>63</v>
      </c>
      <c r="G4342">
        <v>93</v>
      </c>
      <c r="H4342">
        <v>93</v>
      </c>
      <c r="I4342">
        <v>92</v>
      </c>
      <c r="J4342" t="s">
        <v>99</v>
      </c>
      <c r="K4342" t="s">
        <v>99</v>
      </c>
      <c r="L4342" t="s">
        <v>345</v>
      </c>
      <c r="M4342" t="s">
        <v>329</v>
      </c>
      <c r="N4342" t="s">
        <v>329</v>
      </c>
      <c r="O4342" t="s">
        <v>29</v>
      </c>
      <c r="S4342" t="e" vm="67">
        <f>_FV(-1,"84")</f>
        <v>#VALUE!</v>
      </c>
      <c r="T4342" t="s">
        <v>26</v>
      </c>
    </row>
    <row r="4343" spans="1:20" x14ac:dyDescent="0.3">
      <c r="A4343" t="s">
        <v>20</v>
      </c>
      <c r="B4343" s="1">
        <v>43691</v>
      </c>
      <c r="C4343">
        <v>8</v>
      </c>
      <c r="D4343" t="s">
        <v>62</v>
      </c>
      <c r="E4343" t="s">
        <v>88</v>
      </c>
      <c r="F4343" t="s">
        <v>62</v>
      </c>
      <c r="G4343">
        <v>93</v>
      </c>
      <c r="H4343">
        <v>93</v>
      </c>
      <c r="I4343">
        <v>93</v>
      </c>
      <c r="J4343" t="s">
        <v>65</v>
      </c>
      <c r="K4343" t="s">
        <v>73</v>
      </c>
      <c r="L4343" t="s">
        <v>65</v>
      </c>
      <c r="M4343" t="s">
        <v>193</v>
      </c>
      <c r="N4343" t="s">
        <v>193</v>
      </c>
      <c r="O4343" t="s">
        <v>188</v>
      </c>
      <c r="S4343" t="e" vm="48">
        <f>_FV(-3,"26")</f>
        <v>#VALUE!</v>
      </c>
      <c r="T4343" t="s">
        <v>26</v>
      </c>
    </row>
    <row r="4344" spans="1:20" x14ac:dyDescent="0.3">
      <c r="A4344" t="s">
        <v>20</v>
      </c>
      <c r="B4344" s="1">
        <v>43691</v>
      </c>
      <c r="C4344">
        <v>14</v>
      </c>
      <c r="D4344" t="s">
        <v>205</v>
      </c>
      <c r="E4344" t="s">
        <v>201</v>
      </c>
      <c r="F4344" t="s">
        <v>219</v>
      </c>
      <c r="G4344">
        <v>71</v>
      </c>
      <c r="H4344">
        <v>75</v>
      </c>
      <c r="I4344">
        <v>69</v>
      </c>
      <c r="J4344" t="s">
        <v>109</v>
      </c>
      <c r="K4344" t="s">
        <v>95</v>
      </c>
      <c r="L4344" t="s">
        <v>119</v>
      </c>
      <c r="M4344" t="s">
        <v>433</v>
      </c>
      <c r="N4344" t="s">
        <v>422</v>
      </c>
      <c r="O4344" t="s">
        <v>433</v>
      </c>
      <c r="S4344" t="s">
        <v>2447</v>
      </c>
      <c r="T4344" t="s">
        <v>26</v>
      </c>
    </row>
    <row r="4345" spans="1:20" x14ac:dyDescent="0.3">
      <c r="A4345" t="s">
        <v>20</v>
      </c>
      <c r="B4345" s="1">
        <v>43691</v>
      </c>
      <c r="C4345">
        <v>13</v>
      </c>
      <c r="D4345" t="s">
        <v>250</v>
      </c>
      <c r="E4345" t="s">
        <v>264</v>
      </c>
      <c r="F4345" t="s">
        <v>206</v>
      </c>
      <c r="G4345">
        <v>74</v>
      </c>
      <c r="H4345">
        <v>81</v>
      </c>
      <c r="I4345">
        <v>71</v>
      </c>
      <c r="J4345" t="s">
        <v>22</v>
      </c>
      <c r="K4345" t="s">
        <v>71</v>
      </c>
      <c r="L4345" t="s">
        <v>65</v>
      </c>
      <c r="M4345" t="s">
        <v>433</v>
      </c>
      <c r="N4345" t="s">
        <v>422</v>
      </c>
      <c r="O4345" t="s">
        <v>363</v>
      </c>
      <c r="S4345" t="s">
        <v>2448</v>
      </c>
      <c r="T4345" t="s">
        <v>26</v>
      </c>
    </row>
    <row r="4346" spans="1:20" x14ac:dyDescent="0.3">
      <c r="A4346" t="s">
        <v>20</v>
      </c>
      <c r="B4346" s="1">
        <v>43691</v>
      </c>
      <c r="C4346">
        <v>5</v>
      </c>
      <c r="D4346" t="s">
        <v>148</v>
      </c>
      <c r="E4346" t="s">
        <v>108</v>
      </c>
      <c r="F4346" t="s">
        <v>148</v>
      </c>
      <c r="G4346">
        <v>92</v>
      </c>
      <c r="H4346">
        <v>92</v>
      </c>
      <c r="I4346">
        <v>91</v>
      </c>
      <c r="J4346" t="s">
        <v>65</v>
      </c>
      <c r="K4346" t="s">
        <v>136</v>
      </c>
      <c r="L4346" t="s">
        <v>65</v>
      </c>
      <c r="M4346" t="s">
        <v>330</v>
      </c>
      <c r="N4346" t="s">
        <v>353</v>
      </c>
      <c r="O4346" t="s">
        <v>330</v>
      </c>
      <c r="S4346" t="e" vm="33">
        <f>_FV(-1,"50")</f>
        <v>#VALUE!</v>
      </c>
      <c r="T4346" t="s">
        <v>26</v>
      </c>
    </row>
    <row r="4347" spans="1:20" x14ac:dyDescent="0.3">
      <c r="A4347" t="s">
        <v>20</v>
      </c>
      <c r="B4347" s="1">
        <v>43691</v>
      </c>
      <c r="C4347">
        <v>9</v>
      </c>
      <c r="D4347" t="s">
        <v>58</v>
      </c>
      <c r="E4347" t="s">
        <v>62</v>
      </c>
      <c r="F4347" t="s">
        <v>58</v>
      </c>
      <c r="G4347">
        <v>94</v>
      </c>
      <c r="H4347">
        <v>94</v>
      </c>
      <c r="I4347">
        <v>93</v>
      </c>
      <c r="J4347" t="s">
        <v>64</v>
      </c>
      <c r="K4347" t="s">
        <v>65</v>
      </c>
      <c r="L4347" t="s">
        <v>64</v>
      </c>
      <c r="M4347" t="s">
        <v>245</v>
      </c>
      <c r="N4347" t="s">
        <v>245</v>
      </c>
      <c r="O4347" t="s">
        <v>193</v>
      </c>
      <c r="S4347" t="e" vm="92">
        <f>_FV(-3,"41")</f>
        <v>#VALUE!</v>
      </c>
      <c r="T4347" t="s">
        <v>26</v>
      </c>
    </row>
    <row r="4348" spans="1:20" x14ac:dyDescent="0.3">
      <c r="A4348" t="s">
        <v>20</v>
      </c>
      <c r="B4348" s="1">
        <v>43691</v>
      </c>
      <c r="C4348">
        <v>2</v>
      </c>
      <c r="D4348" t="s">
        <v>88</v>
      </c>
      <c r="E4348" t="s">
        <v>88</v>
      </c>
      <c r="F4348" t="s">
        <v>62</v>
      </c>
      <c r="G4348">
        <v>93</v>
      </c>
      <c r="H4348">
        <v>93</v>
      </c>
      <c r="I4348">
        <v>93</v>
      </c>
      <c r="J4348" t="s">
        <v>119</v>
      </c>
      <c r="K4348" t="s">
        <v>119</v>
      </c>
      <c r="L4348" t="s">
        <v>64</v>
      </c>
      <c r="M4348" t="s">
        <v>357</v>
      </c>
      <c r="N4348" t="s">
        <v>363</v>
      </c>
      <c r="O4348" t="s">
        <v>357</v>
      </c>
      <c r="S4348" t="e" vm="97">
        <f>_FV(-3,"00")</f>
        <v>#VALUE!</v>
      </c>
      <c r="T4348" t="s">
        <v>26</v>
      </c>
    </row>
    <row r="4349" spans="1:20" x14ac:dyDescent="0.3">
      <c r="A4349" t="s">
        <v>20</v>
      </c>
      <c r="B4349" s="1">
        <v>43691</v>
      </c>
      <c r="C4349">
        <v>3</v>
      </c>
      <c r="D4349" t="s">
        <v>148</v>
      </c>
      <c r="E4349" t="s">
        <v>148</v>
      </c>
      <c r="F4349" t="s">
        <v>88</v>
      </c>
      <c r="G4349">
        <v>93</v>
      </c>
      <c r="H4349">
        <v>93</v>
      </c>
      <c r="I4349">
        <v>93</v>
      </c>
      <c r="J4349" t="s">
        <v>80</v>
      </c>
      <c r="K4349" t="s">
        <v>80</v>
      </c>
      <c r="L4349" t="s">
        <v>119</v>
      </c>
      <c r="M4349" t="s">
        <v>283</v>
      </c>
      <c r="N4349" t="s">
        <v>386</v>
      </c>
      <c r="O4349" t="s">
        <v>283</v>
      </c>
      <c r="S4349" t="e" vm="33">
        <f>_FV(-3,"50")</f>
        <v>#VALUE!</v>
      </c>
      <c r="T4349" t="s">
        <v>26</v>
      </c>
    </row>
    <row r="4350" spans="1:20" x14ac:dyDescent="0.3">
      <c r="A4350" t="s">
        <v>20</v>
      </c>
      <c r="B4350" s="1">
        <v>43691</v>
      </c>
      <c r="C4350">
        <v>19</v>
      </c>
      <c r="D4350" t="s">
        <v>214</v>
      </c>
      <c r="E4350" t="s">
        <v>32</v>
      </c>
      <c r="F4350" t="s">
        <v>214</v>
      </c>
      <c r="G4350">
        <v>61</v>
      </c>
      <c r="H4350">
        <v>63</v>
      </c>
      <c r="I4350">
        <v>59</v>
      </c>
      <c r="J4350" t="s">
        <v>49</v>
      </c>
      <c r="K4350" t="s">
        <v>80</v>
      </c>
      <c r="L4350" t="s">
        <v>361</v>
      </c>
      <c r="M4350" t="s">
        <v>231</v>
      </c>
      <c r="N4350" t="s">
        <v>123</v>
      </c>
      <c r="O4350" t="s">
        <v>231</v>
      </c>
      <c r="S4350" t="s">
        <v>2449</v>
      </c>
      <c r="T4350" t="s">
        <v>26</v>
      </c>
    </row>
    <row r="4351" spans="1:20" x14ac:dyDescent="0.3">
      <c r="A4351" t="s">
        <v>20</v>
      </c>
      <c r="B4351" s="1">
        <v>43691</v>
      </c>
      <c r="C4351">
        <v>23</v>
      </c>
      <c r="D4351" t="s">
        <v>310</v>
      </c>
      <c r="E4351" t="s">
        <v>310</v>
      </c>
      <c r="F4351" t="s">
        <v>118</v>
      </c>
      <c r="G4351">
        <v>80</v>
      </c>
      <c r="H4351">
        <v>86</v>
      </c>
      <c r="I4351">
        <v>80</v>
      </c>
      <c r="J4351" t="s">
        <v>28</v>
      </c>
      <c r="K4351" t="s">
        <v>28</v>
      </c>
      <c r="L4351" t="s">
        <v>216</v>
      </c>
      <c r="M4351" t="s">
        <v>330</v>
      </c>
      <c r="N4351" t="s">
        <v>276</v>
      </c>
      <c r="O4351" t="s">
        <v>141</v>
      </c>
      <c r="S4351" t="e" vm="72">
        <f>_FV(-2,"18")</f>
        <v>#VALUE!</v>
      </c>
      <c r="T4351" t="s">
        <v>26</v>
      </c>
    </row>
    <row r="4352" spans="1:20" x14ac:dyDescent="0.3">
      <c r="A4352" t="s">
        <v>20</v>
      </c>
      <c r="B4352" s="1">
        <v>43691</v>
      </c>
      <c r="C4352">
        <v>7</v>
      </c>
      <c r="D4352" t="s">
        <v>88</v>
      </c>
      <c r="E4352" t="s">
        <v>118</v>
      </c>
      <c r="F4352" t="s">
        <v>88</v>
      </c>
      <c r="G4352">
        <v>93</v>
      </c>
      <c r="H4352">
        <v>93</v>
      </c>
      <c r="I4352">
        <v>93</v>
      </c>
      <c r="J4352" t="s">
        <v>73</v>
      </c>
      <c r="K4352" t="s">
        <v>73</v>
      </c>
      <c r="L4352" t="s">
        <v>65</v>
      </c>
      <c r="M4352" t="s">
        <v>193</v>
      </c>
      <c r="N4352" t="s">
        <v>315</v>
      </c>
      <c r="O4352" t="s">
        <v>91</v>
      </c>
      <c r="S4352" t="e" vm="34">
        <f>_FV(-3,"10")</f>
        <v>#VALUE!</v>
      </c>
      <c r="T4352" t="s">
        <v>26</v>
      </c>
    </row>
    <row r="4353" spans="1:20" x14ac:dyDescent="0.3">
      <c r="A4353" t="s">
        <v>20</v>
      </c>
      <c r="B4353" s="1">
        <v>43691</v>
      </c>
      <c r="C4353">
        <v>11</v>
      </c>
      <c r="D4353" t="s">
        <v>157</v>
      </c>
      <c r="E4353" t="s">
        <v>157</v>
      </c>
      <c r="F4353" t="s">
        <v>95</v>
      </c>
      <c r="G4353">
        <v>93</v>
      </c>
      <c r="H4353">
        <v>94</v>
      </c>
      <c r="I4353">
        <v>93</v>
      </c>
      <c r="J4353" t="s">
        <v>88</v>
      </c>
      <c r="K4353" t="s">
        <v>88</v>
      </c>
      <c r="L4353" t="s">
        <v>65</v>
      </c>
      <c r="M4353" t="s">
        <v>283</v>
      </c>
      <c r="N4353" t="s">
        <v>283</v>
      </c>
      <c r="O4353" t="s">
        <v>276</v>
      </c>
      <c r="S4353" t="s">
        <v>2450</v>
      </c>
      <c r="T4353" t="s">
        <v>26</v>
      </c>
    </row>
    <row r="4354" spans="1:20" x14ac:dyDescent="0.3">
      <c r="A4354" t="s">
        <v>20</v>
      </c>
      <c r="B4354" s="1">
        <v>43691</v>
      </c>
      <c r="C4354">
        <v>20</v>
      </c>
      <c r="D4354" t="s">
        <v>201</v>
      </c>
      <c r="E4354" t="s">
        <v>291</v>
      </c>
      <c r="F4354" t="s">
        <v>201</v>
      </c>
      <c r="G4354">
        <v>63</v>
      </c>
      <c r="H4354">
        <v>64</v>
      </c>
      <c r="I4354">
        <v>61</v>
      </c>
      <c r="J4354" t="s">
        <v>345</v>
      </c>
      <c r="K4354" t="s">
        <v>99</v>
      </c>
      <c r="L4354" t="s">
        <v>361</v>
      </c>
      <c r="M4354" t="s">
        <v>180</v>
      </c>
      <c r="N4354" t="s">
        <v>231</v>
      </c>
      <c r="O4354" t="s">
        <v>132</v>
      </c>
      <c r="S4354" t="s">
        <v>2451</v>
      </c>
      <c r="T4354" t="s">
        <v>26</v>
      </c>
    </row>
    <row r="4355" spans="1:20" x14ac:dyDescent="0.3">
      <c r="A4355" t="s">
        <v>20</v>
      </c>
      <c r="B4355" s="1">
        <v>43691</v>
      </c>
      <c r="C4355">
        <v>21</v>
      </c>
      <c r="D4355" t="s">
        <v>250</v>
      </c>
      <c r="E4355" t="s">
        <v>201</v>
      </c>
      <c r="F4355" t="s">
        <v>250</v>
      </c>
      <c r="G4355">
        <v>70</v>
      </c>
      <c r="H4355">
        <v>70</v>
      </c>
      <c r="I4355">
        <v>63</v>
      </c>
      <c r="J4355" t="s">
        <v>99</v>
      </c>
      <c r="K4355" t="s">
        <v>28</v>
      </c>
      <c r="L4355" t="s">
        <v>163</v>
      </c>
      <c r="M4355" t="s">
        <v>137</v>
      </c>
      <c r="N4355" t="s">
        <v>137</v>
      </c>
      <c r="O4355" t="s">
        <v>180</v>
      </c>
      <c r="S4355" t="s">
        <v>2452</v>
      </c>
      <c r="T4355" t="s">
        <v>26</v>
      </c>
    </row>
    <row r="4356" spans="1:20" x14ac:dyDescent="0.3">
      <c r="A4356" t="s">
        <v>20</v>
      </c>
      <c r="B4356" s="1">
        <v>43692</v>
      </c>
      <c r="C4356">
        <v>12</v>
      </c>
      <c r="D4356" t="s">
        <v>204</v>
      </c>
      <c r="E4356" t="s">
        <v>57</v>
      </c>
      <c r="F4356" t="s">
        <v>157</v>
      </c>
      <c r="G4356">
        <v>78</v>
      </c>
      <c r="H4356">
        <v>92</v>
      </c>
      <c r="I4356">
        <v>78</v>
      </c>
      <c r="J4356" t="s">
        <v>95</v>
      </c>
      <c r="K4356" t="s">
        <v>72</v>
      </c>
      <c r="L4356" t="s">
        <v>136</v>
      </c>
      <c r="M4356" t="s">
        <v>431</v>
      </c>
      <c r="N4356" t="s">
        <v>494</v>
      </c>
      <c r="O4356" t="s">
        <v>407</v>
      </c>
      <c r="S4356" t="s">
        <v>2453</v>
      </c>
      <c r="T4356" t="s">
        <v>26</v>
      </c>
    </row>
    <row r="4357" spans="1:20" x14ac:dyDescent="0.3">
      <c r="A4357" t="s">
        <v>20</v>
      </c>
      <c r="B4357" s="1">
        <v>43692</v>
      </c>
      <c r="C4357">
        <v>17</v>
      </c>
      <c r="D4357" t="s">
        <v>251</v>
      </c>
      <c r="E4357" t="s">
        <v>415</v>
      </c>
      <c r="F4357" t="s">
        <v>214</v>
      </c>
      <c r="G4357">
        <v>59</v>
      </c>
      <c r="H4357">
        <v>63</v>
      </c>
      <c r="I4357">
        <v>58</v>
      </c>
      <c r="J4357" t="s">
        <v>361</v>
      </c>
      <c r="K4357" t="s">
        <v>28</v>
      </c>
      <c r="L4357" t="s">
        <v>35</v>
      </c>
      <c r="M4357" t="s">
        <v>193</v>
      </c>
      <c r="N4357" t="s">
        <v>273</v>
      </c>
      <c r="O4357" t="s">
        <v>193</v>
      </c>
      <c r="S4357" t="s">
        <v>1591</v>
      </c>
      <c r="T4357" t="s">
        <v>26</v>
      </c>
    </row>
    <row r="4358" spans="1:20" x14ac:dyDescent="0.3">
      <c r="A4358" t="s">
        <v>20</v>
      </c>
      <c r="B4358" s="1">
        <v>43692</v>
      </c>
      <c r="C4358">
        <v>16</v>
      </c>
      <c r="D4358" t="s">
        <v>291</v>
      </c>
      <c r="E4358" t="s">
        <v>370</v>
      </c>
      <c r="F4358" t="s">
        <v>335</v>
      </c>
      <c r="G4358">
        <v>62</v>
      </c>
      <c r="H4358">
        <v>68</v>
      </c>
      <c r="I4358">
        <v>61</v>
      </c>
      <c r="J4358" t="s">
        <v>99</v>
      </c>
      <c r="K4358" t="s">
        <v>95</v>
      </c>
      <c r="L4358" t="s">
        <v>49</v>
      </c>
      <c r="M4358" t="s">
        <v>273</v>
      </c>
      <c r="N4358" t="s">
        <v>433</v>
      </c>
      <c r="O4358" t="s">
        <v>273</v>
      </c>
      <c r="S4358" t="s">
        <v>2454</v>
      </c>
      <c r="T4358" t="s">
        <v>26</v>
      </c>
    </row>
    <row r="4359" spans="1:20" x14ac:dyDescent="0.3">
      <c r="A4359" t="s">
        <v>20</v>
      </c>
      <c r="B4359" s="1">
        <v>43692</v>
      </c>
      <c r="C4359">
        <v>4</v>
      </c>
      <c r="D4359" t="s">
        <v>108</v>
      </c>
      <c r="E4359" t="s">
        <v>236</v>
      </c>
      <c r="F4359" t="s">
        <v>108</v>
      </c>
      <c r="G4359">
        <v>92</v>
      </c>
      <c r="H4359">
        <v>92</v>
      </c>
      <c r="I4359">
        <v>83</v>
      </c>
      <c r="J4359" t="s">
        <v>136</v>
      </c>
      <c r="K4359" t="s">
        <v>136</v>
      </c>
      <c r="L4359" t="s">
        <v>73</v>
      </c>
      <c r="M4359" t="s">
        <v>363</v>
      </c>
      <c r="N4359" t="s">
        <v>494</v>
      </c>
      <c r="O4359" t="s">
        <v>363</v>
      </c>
      <c r="S4359" t="e" vm="58">
        <f>_FV(-2,"96")</f>
        <v>#VALUE!</v>
      </c>
      <c r="T4359" t="s">
        <v>54</v>
      </c>
    </row>
    <row r="4360" spans="1:20" x14ac:dyDescent="0.3">
      <c r="A4360" t="s">
        <v>20</v>
      </c>
      <c r="B4360" s="1">
        <v>43692</v>
      </c>
      <c r="C4360">
        <v>1</v>
      </c>
      <c r="D4360" t="s">
        <v>310</v>
      </c>
      <c r="E4360" t="s">
        <v>310</v>
      </c>
      <c r="F4360" t="s">
        <v>187</v>
      </c>
      <c r="G4360">
        <v>83</v>
      </c>
      <c r="H4360">
        <v>83</v>
      </c>
      <c r="I4360">
        <v>82</v>
      </c>
      <c r="J4360" t="s">
        <v>109</v>
      </c>
      <c r="K4360" t="s">
        <v>109</v>
      </c>
      <c r="L4360" t="s">
        <v>119</v>
      </c>
      <c r="M4360" t="s">
        <v>444</v>
      </c>
      <c r="N4360" t="s">
        <v>444</v>
      </c>
      <c r="O4360" t="s">
        <v>386</v>
      </c>
      <c r="S4360" t="e" vm="23">
        <f>_FV(-3,"54")</f>
        <v>#VALUE!</v>
      </c>
      <c r="T4360" t="s">
        <v>26</v>
      </c>
    </row>
    <row r="4361" spans="1:20" x14ac:dyDescent="0.3">
      <c r="A4361" t="s">
        <v>20</v>
      </c>
      <c r="B4361" s="1">
        <v>43692</v>
      </c>
      <c r="C4361">
        <v>3</v>
      </c>
      <c r="D4361" t="s">
        <v>236</v>
      </c>
      <c r="E4361" t="s">
        <v>321</v>
      </c>
      <c r="F4361" t="s">
        <v>236</v>
      </c>
      <c r="G4361">
        <v>83</v>
      </c>
      <c r="H4361">
        <v>83</v>
      </c>
      <c r="I4361">
        <v>81</v>
      </c>
      <c r="J4361" t="s">
        <v>73</v>
      </c>
      <c r="K4361" t="s">
        <v>80</v>
      </c>
      <c r="L4361" t="s">
        <v>65</v>
      </c>
      <c r="M4361" t="s">
        <v>494</v>
      </c>
      <c r="N4361" t="s">
        <v>613</v>
      </c>
      <c r="O4361" t="s">
        <v>494</v>
      </c>
      <c r="S4361" t="e" vm="87">
        <f>_FV(-2,"85")</f>
        <v>#VALUE!</v>
      </c>
      <c r="T4361" t="s">
        <v>26</v>
      </c>
    </row>
    <row r="4362" spans="1:20" x14ac:dyDescent="0.3">
      <c r="A4362" t="s">
        <v>20</v>
      </c>
      <c r="B4362" s="1">
        <v>43692</v>
      </c>
      <c r="C4362">
        <v>15</v>
      </c>
      <c r="D4362" t="s">
        <v>201</v>
      </c>
      <c r="E4362" t="s">
        <v>214</v>
      </c>
      <c r="F4362" t="s">
        <v>21</v>
      </c>
      <c r="G4362">
        <v>67</v>
      </c>
      <c r="H4362">
        <v>69</v>
      </c>
      <c r="I4362">
        <v>63</v>
      </c>
      <c r="J4362" t="s">
        <v>65</v>
      </c>
      <c r="K4362" t="s">
        <v>22</v>
      </c>
      <c r="L4362" t="s">
        <v>345</v>
      </c>
      <c r="M4362" t="s">
        <v>433</v>
      </c>
      <c r="N4362" t="s">
        <v>494</v>
      </c>
      <c r="O4362" t="s">
        <v>433</v>
      </c>
      <c r="S4362" t="s">
        <v>2455</v>
      </c>
      <c r="T4362" t="s">
        <v>26</v>
      </c>
    </row>
    <row r="4363" spans="1:20" x14ac:dyDescent="0.3">
      <c r="A4363" t="s">
        <v>20</v>
      </c>
      <c r="B4363" s="1">
        <v>43692</v>
      </c>
      <c r="C4363">
        <v>23</v>
      </c>
      <c r="D4363" t="s">
        <v>275</v>
      </c>
      <c r="E4363" t="s">
        <v>219</v>
      </c>
      <c r="F4363" t="s">
        <v>275</v>
      </c>
      <c r="G4363">
        <v>70</v>
      </c>
      <c r="H4363">
        <v>70</v>
      </c>
      <c r="I4363">
        <v>67</v>
      </c>
      <c r="J4363" t="s">
        <v>36</v>
      </c>
      <c r="K4363" t="s">
        <v>49</v>
      </c>
      <c r="L4363" t="s">
        <v>44</v>
      </c>
      <c r="M4363" t="s">
        <v>91</v>
      </c>
      <c r="N4363" t="s">
        <v>91</v>
      </c>
      <c r="O4363" t="s">
        <v>142</v>
      </c>
      <c r="S4363" t="e" vm="45">
        <f>_FV(-3,"60")</f>
        <v>#VALUE!</v>
      </c>
      <c r="T4363" t="s">
        <v>26</v>
      </c>
    </row>
    <row r="4364" spans="1:20" x14ac:dyDescent="0.3">
      <c r="A4364" t="s">
        <v>20</v>
      </c>
      <c r="B4364" s="1">
        <v>43692</v>
      </c>
      <c r="C4364">
        <v>0</v>
      </c>
      <c r="D4364" t="s">
        <v>236</v>
      </c>
      <c r="E4364" t="s">
        <v>321</v>
      </c>
      <c r="F4364" t="s">
        <v>192</v>
      </c>
      <c r="G4364">
        <v>83</v>
      </c>
      <c r="H4364">
        <v>83</v>
      </c>
      <c r="I4364">
        <v>80</v>
      </c>
      <c r="J4364" t="s">
        <v>65</v>
      </c>
      <c r="K4364" t="s">
        <v>73</v>
      </c>
      <c r="L4364" t="s">
        <v>99</v>
      </c>
      <c r="M4364" t="s">
        <v>357</v>
      </c>
      <c r="N4364" t="s">
        <v>357</v>
      </c>
      <c r="O4364" t="s">
        <v>330</v>
      </c>
      <c r="S4364" t="e" vm="9">
        <f>_FV(-2,"70")</f>
        <v>#VALUE!</v>
      </c>
      <c r="T4364" t="s">
        <v>26</v>
      </c>
    </row>
    <row r="4365" spans="1:20" x14ac:dyDescent="0.3">
      <c r="A4365" t="s">
        <v>20</v>
      </c>
      <c r="B4365" s="1">
        <v>43692</v>
      </c>
      <c r="C4365">
        <v>14</v>
      </c>
      <c r="D4365" t="s">
        <v>264</v>
      </c>
      <c r="E4365" t="s">
        <v>258</v>
      </c>
      <c r="F4365" t="s">
        <v>57</v>
      </c>
      <c r="G4365">
        <v>68</v>
      </c>
      <c r="H4365">
        <v>77</v>
      </c>
      <c r="I4365">
        <v>68</v>
      </c>
      <c r="J4365" t="s">
        <v>109</v>
      </c>
      <c r="K4365" t="s">
        <v>71</v>
      </c>
      <c r="L4365" t="s">
        <v>73</v>
      </c>
      <c r="M4365" t="s">
        <v>494</v>
      </c>
      <c r="N4365" t="s">
        <v>613</v>
      </c>
      <c r="O4365" t="s">
        <v>494</v>
      </c>
      <c r="S4365" t="s">
        <v>2168</v>
      </c>
      <c r="T4365" t="s">
        <v>26</v>
      </c>
    </row>
    <row r="4366" spans="1:20" x14ac:dyDescent="0.3">
      <c r="A4366" t="s">
        <v>20</v>
      </c>
      <c r="B4366" s="1">
        <v>43692</v>
      </c>
      <c r="C4366">
        <v>7</v>
      </c>
      <c r="D4366" t="s">
        <v>62</v>
      </c>
      <c r="E4366" t="s">
        <v>118</v>
      </c>
      <c r="F4366" t="s">
        <v>62</v>
      </c>
      <c r="G4366">
        <v>93</v>
      </c>
      <c r="H4366">
        <v>93</v>
      </c>
      <c r="I4366">
        <v>93</v>
      </c>
      <c r="J4366" t="s">
        <v>65</v>
      </c>
      <c r="K4366" t="s">
        <v>73</v>
      </c>
      <c r="L4366" t="s">
        <v>119</v>
      </c>
      <c r="M4366" t="s">
        <v>23</v>
      </c>
      <c r="N4366" t="s">
        <v>312</v>
      </c>
      <c r="O4366" t="s">
        <v>23</v>
      </c>
      <c r="S4366" t="e" vm="3">
        <f>_FV(-2,"15")</f>
        <v>#VALUE!</v>
      </c>
      <c r="T4366" t="s">
        <v>86</v>
      </c>
    </row>
    <row r="4367" spans="1:20" x14ac:dyDescent="0.3">
      <c r="A4367" t="s">
        <v>20</v>
      </c>
      <c r="B4367" s="1">
        <v>43692</v>
      </c>
      <c r="C4367">
        <v>13</v>
      </c>
      <c r="D4367" t="s">
        <v>261</v>
      </c>
      <c r="E4367" t="s">
        <v>247</v>
      </c>
      <c r="F4367" t="s">
        <v>256</v>
      </c>
      <c r="G4367">
        <v>74</v>
      </c>
      <c r="H4367">
        <v>79</v>
      </c>
      <c r="I4367">
        <v>73</v>
      </c>
      <c r="J4367" t="s">
        <v>80</v>
      </c>
      <c r="K4367" t="s">
        <v>118</v>
      </c>
      <c r="L4367" t="s">
        <v>80</v>
      </c>
      <c r="M4367" t="s">
        <v>613</v>
      </c>
      <c r="N4367" t="s">
        <v>613</v>
      </c>
      <c r="O4367" t="s">
        <v>431</v>
      </c>
      <c r="S4367" t="s">
        <v>525</v>
      </c>
      <c r="T4367" t="s">
        <v>26</v>
      </c>
    </row>
    <row r="4368" spans="1:20" x14ac:dyDescent="0.3">
      <c r="A4368" t="s">
        <v>20</v>
      </c>
      <c r="B4368" s="1">
        <v>43692</v>
      </c>
      <c r="C4368">
        <v>2</v>
      </c>
      <c r="D4368" t="s">
        <v>239</v>
      </c>
      <c r="E4368" t="s">
        <v>285</v>
      </c>
      <c r="F4368" t="s">
        <v>310</v>
      </c>
      <c r="G4368">
        <v>82</v>
      </c>
      <c r="H4368">
        <v>83</v>
      </c>
      <c r="I4368">
        <v>81</v>
      </c>
      <c r="J4368" t="s">
        <v>80</v>
      </c>
      <c r="K4368" t="s">
        <v>87</v>
      </c>
      <c r="L4368" t="s">
        <v>109</v>
      </c>
      <c r="M4368" t="s">
        <v>494</v>
      </c>
      <c r="N4368" t="s">
        <v>494</v>
      </c>
      <c r="O4368" t="s">
        <v>450</v>
      </c>
      <c r="S4368" t="e" vm="24">
        <f>_FV(-3,"02")</f>
        <v>#VALUE!</v>
      </c>
      <c r="T4368" t="s">
        <v>26</v>
      </c>
    </row>
    <row r="4369" spans="1:20" x14ac:dyDescent="0.3">
      <c r="A4369" t="s">
        <v>20</v>
      </c>
      <c r="B4369" s="1">
        <v>43692</v>
      </c>
      <c r="C4369">
        <v>22</v>
      </c>
      <c r="D4369" t="s">
        <v>219</v>
      </c>
      <c r="E4369" t="s">
        <v>200</v>
      </c>
      <c r="F4369" t="s">
        <v>219</v>
      </c>
      <c r="G4369">
        <v>68</v>
      </c>
      <c r="H4369">
        <v>68</v>
      </c>
      <c r="I4369">
        <v>64</v>
      </c>
      <c r="J4369" t="s">
        <v>36</v>
      </c>
      <c r="K4369" t="s">
        <v>89</v>
      </c>
      <c r="L4369" t="s">
        <v>216</v>
      </c>
      <c r="M4369" t="s">
        <v>142</v>
      </c>
      <c r="N4369" t="s">
        <v>142</v>
      </c>
      <c r="O4369" t="s">
        <v>137</v>
      </c>
      <c r="S4369" t="s">
        <v>2456</v>
      </c>
      <c r="T4369" t="s">
        <v>26</v>
      </c>
    </row>
    <row r="4370" spans="1:20" x14ac:dyDescent="0.3">
      <c r="A4370" t="s">
        <v>20</v>
      </c>
      <c r="B4370" s="1">
        <v>43692</v>
      </c>
      <c r="C4370">
        <v>10</v>
      </c>
      <c r="D4370" t="s">
        <v>22</v>
      </c>
      <c r="E4370" t="s">
        <v>22</v>
      </c>
      <c r="F4370" t="s">
        <v>136</v>
      </c>
      <c r="G4370">
        <v>94</v>
      </c>
      <c r="H4370">
        <v>94</v>
      </c>
      <c r="I4370">
        <v>94</v>
      </c>
      <c r="J4370" t="s">
        <v>28</v>
      </c>
      <c r="K4370" t="s">
        <v>64</v>
      </c>
      <c r="L4370" t="s">
        <v>81</v>
      </c>
      <c r="M4370" t="s">
        <v>282</v>
      </c>
      <c r="N4370" t="s">
        <v>282</v>
      </c>
      <c r="O4370" t="s">
        <v>308</v>
      </c>
      <c r="S4370" t="s">
        <v>2457</v>
      </c>
      <c r="T4370" t="s">
        <v>270</v>
      </c>
    </row>
    <row r="4371" spans="1:20" x14ac:dyDescent="0.3">
      <c r="A4371" t="s">
        <v>20</v>
      </c>
      <c r="B4371" s="1">
        <v>43692</v>
      </c>
      <c r="C4371">
        <v>5</v>
      </c>
      <c r="D4371" t="s">
        <v>71</v>
      </c>
      <c r="E4371" t="s">
        <v>108</v>
      </c>
      <c r="F4371" t="s">
        <v>71</v>
      </c>
      <c r="G4371">
        <v>92</v>
      </c>
      <c r="H4371">
        <v>92</v>
      </c>
      <c r="I4371">
        <v>92</v>
      </c>
      <c r="J4371" t="s">
        <v>80</v>
      </c>
      <c r="K4371" t="s">
        <v>22</v>
      </c>
      <c r="L4371" t="s">
        <v>80</v>
      </c>
      <c r="M4371" t="s">
        <v>276</v>
      </c>
      <c r="N4371" t="s">
        <v>363</v>
      </c>
      <c r="O4371" t="s">
        <v>276</v>
      </c>
      <c r="S4371" t="e" vm="11">
        <f>_FV(-2,"66")</f>
        <v>#VALUE!</v>
      </c>
      <c r="T4371" t="s">
        <v>26</v>
      </c>
    </row>
    <row r="4372" spans="1:20" x14ac:dyDescent="0.3">
      <c r="A4372" t="s">
        <v>20</v>
      </c>
      <c r="B4372" s="1">
        <v>43692</v>
      </c>
      <c r="C4372">
        <v>11</v>
      </c>
      <c r="D4372" t="s">
        <v>157</v>
      </c>
      <c r="E4372" t="s">
        <v>333</v>
      </c>
      <c r="F4372" t="s">
        <v>22</v>
      </c>
      <c r="G4372">
        <v>92</v>
      </c>
      <c r="H4372">
        <v>94</v>
      </c>
      <c r="I4372">
        <v>92</v>
      </c>
      <c r="J4372" t="s">
        <v>88</v>
      </c>
      <c r="K4372" t="s">
        <v>121</v>
      </c>
      <c r="L4372" t="s">
        <v>64</v>
      </c>
      <c r="M4372" t="s">
        <v>407</v>
      </c>
      <c r="N4372" t="s">
        <v>407</v>
      </c>
      <c r="O4372" t="s">
        <v>282</v>
      </c>
      <c r="S4372" t="s">
        <v>2458</v>
      </c>
      <c r="T4372" t="s">
        <v>26</v>
      </c>
    </row>
    <row r="4373" spans="1:20" x14ac:dyDescent="0.3">
      <c r="A4373" t="s">
        <v>20</v>
      </c>
      <c r="B4373" s="1">
        <v>43692</v>
      </c>
      <c r="C4373">
        <v>8</v>
      </c>
      <c r="D4373" t="s">
        <v>58</v>
      </c>
      <c r="E4373" t="s">
        <v>62</v>
      </c>
      <c r="F4373" t="s">
        <v>58</v>
      </c>
      <c r="G4373">
        <v>94</v>
      </c>
      <c r="H4373">
        <v>94</v>
      </c>
      <c r="I4373">
        <v>93</v>
      </c>
      <c r="J4373" t="s">
        <v>64</v>
      </c>
      <c r="K4373" t="s">
        <v>65</v>
      </c>
      <c r="L4373" t="s">
        <v>64</v>
      </c>
      <c r="M4373" t="s">
        <v>306</v>
      </c>
      <c r="N4373" t="s">
        <v>306</v>
      </c>
      <c r="O4373" t="s">
        <v>23</v>
      </c>
      <c r="S4373" t="e" vm="55">
        <f>_FV(-2,"51")</f>
        <v>#VALUE!</v>
      </c>
      <c r="T4373" t="s">
        <v>270</v>
      </c>
    </row>
    <row r="4374" spans="1:20" x14ac:dyDescent="0.3">
      <c r="A4374" t="s">
        <v>20</v>
      </c>
      <c r="B4374" s="1">
        <v>43692</v>
      </c>
      <c r="C4374">
        <v>9</v>
      </c>
      <c r="D4374" t="s">
        <v>22</v>
      </c>
      <c r="E4374" t="s">
        <v>58</v>
      </c>
      <c r="F4374" t="s">
        <v>22</v>
      </c>
      <c r="G4374">
        <v>94</v>
      </c>
      <c r="H4374">
        <v>94</v>
      </c>
      <c r="I4374">
        <v>94</v>
      </c>
      <c r="J4374" t="s">
        <v>28</v>
      </c>
      <c r="K4374" t="s">
        <v>64</v>
      </c>
      <c r="L4374" t="s">
        <v>28</v>
      </c>
      <c r="M4374" t="s">
        <v>308</v>
      </c>
      <c r="N4374" t="s">
        <v>308</v>
      </c>
      <c r="O4374" t="s">
        <v>306</v>
      </c>
      <c r="S4374" t="e" vm="46">
        <f>_FV(-3,"40")</f>
        <v>#VALUE!</v>
      </c>
      <c r="T4374" t="s">
        <v>26</v>
      </c>
    </row>
    <row r="4375" spans="1:20" x14ac:dyDescent="0.3">
      <c r="A4375" t="s">
        <v>20</v>
      </c>
      <c r="B4375" s="1">
        <v>43692</v>
      </c>
      <c r="C4375">
        <v>21</v>
      </c>
      <c r="D4375" t="s">
        <v>200</v>
      </c>
      <c r="E4375" t="s">
        <v>317</v>
      </c>
      <c r="F4375" t="s">
        <v>200</v>
      </c>
      <c r="G4375">
        <v>64</v>
      </c>
      <c r="H4375">
        <v>64</v>
      </c>
      <c r="I4375">
        <v>60</v>
      </c>
      <c r="J4375" t="s">
        <v>44</v>
      </c>
      <c r="K4375" t="s">
        <v>36</v>
      </c>
      <c r="L4375" t="s">
        <v>377</v>
      </c>
      <c r="M4375" t="s">
        <v>137</v>
      </c>
      <c r="N4375" t="s">
        <v>82</v>
      </c>
      <c r="O4375" t="s">
        <v>227</v>
      </c>
      <c r="S4375" t="s">
        <v>2459</v>
      </c>
      <c r="T4375" t="s">
        <v>26</v>
      </c>
    </row>
    <row r="4376" spans="1:20" x14ac:dyDescent="0.3">
      <c r="A4376" t="s">
        <v>20</v>
      </c>
      <c r="B4376" s="1">
        <v>43692</v>
      </c>
      <c r="C4376">
        <v>20</v>
      </c>
      <c r="D4376" t="s">
        <v>47</v>
      </c>
      <c r="E4376" t="s">
        <v>251</v>
      </c>
      <c r="F4376" t="s">
        <v>258</v>
      </c>
      <c r="G4376">
        <v>61</v>
      </c>
      <c r="H4376">
        <v>65</v>
      </c>
      <c r="I4376">
        <v>60</v>
      </c>
      <c r="J4376" t="s">
        <v>361</v>
      </c>
      <c r="K4376" t="s">
        <v>64</v>
      </c>
      <c r="L4376" t="s">
        <v>44</v>
      </c>
      <c r="M4376" t="s">
        <v>227</v>
      </c>
      <c r="N4376" t="s">
        <v>254</v>
      </c>
      <c r="O4376" t="s">
        <v>45</v>
      </c>
      <c r="S4376" t="s">
        <v>1999</v>
      </c>
      <c r="T4376" t="s">
        <v>26</v>
      </c>
    </row>
    <row r="4377" spans="1:20" x14ac:dyDescent="0.3">
      <c r="A4377" t="s">
        <v>20</v>
      </c>
      <c r="B4377" s="1">
        <v>43692</v>
      </c>
      <c r="C4377">
        <v>18</v>
      </c>
      <c r="D4377" t="s">
        <v>34</v>
      </c>
      <c r="E4377" t="s">
        <v>32</v>
      </c>
      <c r="F4377" t="s">
        <v>214</v>
      </c>
      <c r="G4377">
        <v>60</v>
      </c>
      <c r="H4377">
        <v>62</v>
      </c>
      <c r="I4377">
        <v>58</v>
      </c>
      <c r="J4377" t="s">
        <v>36</v>
      </c>
      <c r="K4377" t="s">
        <v>119</v>
      </c>
      <c r="L4377" t="s">
        <v>396</v>
      </c>
      <c r="M4377" t="s">
        <v>142</v>
      </c>
      <c r="N4377" t="s">
        <v>193</v>
      </c>
      <c r="O4377" t="s">
        <v>209</v>
      </c>
      <c r="S4377" t="s">
        <v>1935</v>
      </c>
      <c r="T4377" t="s">
        <v>26</v>
      </c>
    </row>
    <row r="4378" spans="1:20" x14ac:dyDescent="0.3">
      <c r="A4378" t="s">
        <v>20</v>
      </c>
      <c r="B4378" s="1">
        <v>43692</v>
      </c>
      <c r="C4378">
        <v>6</v>
      </c>
      <c r="D4378" t="s">
        <v>118</v>
      </c>
      <c r="E4378" t="s">
        <v>71</v>
      </c>
      <c r="F4378" t="s">
        <v>118</v>
      </c>
      <c r="G4378">
        <v>93</v>
      </c>
      <c r="H4378">
        <v>93</v>
      </c>
      <c r="I4378">
        <v>92</v>
      </c>
      <c r="J4378" t="s">
        <v>73</v>
      </c>
      <c r="K4378" t="s">
        <v>80</v>
      </c>
      <c r="L4378" t="s">
        <v>73</v>
      </c>
      <c r="M4378" t="s">
        <v>312</v>
      </c>
      <c r="N4378" t="s">
        <v>329</v>
      </c>
      <c r="O4378" t="s">
        <v>312</v>
      </c>
      <c r="S4378" t="e" vm="37">
        <f>_FV(-3,"43")</f>
        <v>#VALUE!</v>
      </c>
      <c r="T4378" t="s">
        <v>26</v>
      </c>
    </row>
    <row r="4379" spans="1:20" x14ac:dyDescent="0.3">
      <c r="A4379" t="s">
        <v>20</v>
      </c>
      <c r="B4379" s="1">
        <v>43692</v>
      </c>
      <c r="C4379">
        <v>19</v>
      </c>
      <c r="D4379" t="s">
        <v>34</v>
      </c>
      <c r="E4379" t="s">
        <v>297</v>
      </c>
      <c r="F4379" t="s">
        <v>200</v>
      </c>
      <c r="G4379">
        <v>62</v>
      </c>
      <c r="H4379">
        <v>63</v>
      </c>
      <c r="I4379">
        <v>56</v>
      </c>
      <c r="J4379" t="s">
        <v>81</v>
      </c>
      <c r="K4379" t="s">
        <v>81</v>
      </c>
      <c r="L4379" t="s">
        <v>397</v>
      </c>
      <c r="M4379" t="s">
        <v>254</v>
      </c>
      <c r="N4379" t="s">
        <v>142</v>
      </c>
      <c r="O4379" t="s">
        <v>254</v>
      </c>
      <c r="S4379" t="s">
        <v>976</v>
      </c>
      <c r="T4379" t="s">
        <v>26</v>
      </c>
    </row>
    <row r="4380" spans="1:20" x14ac:dyDescent="0.3">
      <c r="A4380" t="s">
        <v>20</v>
      </c>
      <c r="B4380" s="1">
        <v>43693</v>
      </c>
      <c r="C4380">
        <v>3</v>
      </c>
      <c r="D4380" t="s">
        <v>229</v>
      </c>
      <c r="E4380" t="s">
        <v>196</v>
      </c>
      <c r="F4380" t="s">
        <v>202</v>
      </c>
      <c r="G4380">
        <v>75</v>
      </c>
      <c r="H4380">
        <v>76</v>
      </c>
      <c r="I4380">
        <v>73</v>
      </c>
      <c r="J4380" t="s">
        <v>89</v>
      </c>
      <c r="K4380" t="s">
        <v>99</v>
      </c>
      <c r="L4380" t="s">
        <v>49</v>
      </c>
      <c r="M4380" t="s">
        <v>363</v>
      </c>
      <c r="N4380" t="s">
        <v>433</v>
      </c>
      <c r="O4380" t="s">
        <v>363</v>
      </c>
      <c r="S4380" t="e" vm="45">
        <f>_FV(-3,"60")</f>
        <v>#VALUE!</v>
      </c>
      <c r="T4380" t="s">
        <v>26</v>
      </c>
    </row>
    <row r="4381" spans="1:20" x14ac:dyDescent="0.3">
      <c r="A4381" t="s">
        <v>20</v>
      </c>
      <c r="B4381" s="1">
        <v>43693</v>
      </c>
      <c r="C4381">
        <v>16</v>
      </c>
      <c r="D4381" t="s">
        <v>43</v>
      </c>
      <c r="E4381" t="s">
        <v>412</v>
      </c>
      <c r="F4381" t="s">
        <v>220</v>
      </c>
      <c r="G4381">
        <v>61</v>
      </c>
      <c r="H4381">
        <v>65</v>
      </c>
      <c r="I4381">
        <v>60</v>
      </c>
      <c r="J4381" t="s">
        <v>28</v>
      </c>
      <c r="K4381" t="s">
        <v>63</v>
      </c>
      <c r="L4381" t="s">
        <v>345</v>
      </c>
      <c r="M4381" t="s">
        <v>311</v>
      </c>
      <c r="N4381" t="s">
        <v>353</v>
      </c>
      <c r="O4381" t="s">
        <v>311</v>
      </c>
      <c r="S4381" t="s">
        <v>2460</v>
      </c>
      <c r="T4381" t="s">
        <v>26</v>
      </c>
    </row>
    <row r="4382" spans="1:20" x14ac:dyDescent="0.3">
      <c r="A4382" t="s">
        <v>20</v>
      </c>
      <c r="B4382" s="1">
        <v>43693</v>
      </c>
      <c r="C4382">
        <v>12</v>
      </c>
      <c r="D4382" t="s">
        <v>247</v>
      </c>
      <c r="E4382" t="s">
        <v>247</v>
      </c>
      <c r="F4382" t="s">
        <v>281</v>
      </c>
      <c r="G4382">
        <v>68</v>
      </c>
      <c r="H4382">
        <v>73</v>
      </c>
      <c r="I4382">
        <v>67</v>
      </c>
      <c r="J4382" t="s">
        <v>99</v>
      </c>
      <c r="K4382" t="s">
        <v>81</v>
      </c>
      <c r="L4382" t="s">
        <v>163</v>
      </c>
      <c r="M4382" t="s">
        <v>386</v>
      </c>
      <c r="N4382" t="s">
        <v>386</v>
      </c>
      <c r="O4382" t="s">
        <v>353</v>
      </c>
      <c r="S4382" t="s">
        <v>2235</v>
      </c>
      <c r="T4382" t="s">
        <v>26</v>
      </c>
    </row>
    <row r="4383" spans="1:20" x14ac:dyDescent="0.3">
      <c r="A4383" t="s">
        <v>20</v>
      </c>
      <c r="B4383" s="1">
        <v>43693</v>
      </c>
      <c r="C4383">
        <v>13</v>
      </c>
      <c r="D4383" t="s">
        <v>219</v>
      </c>
      <c r="E4383" t="s">
        <v>208</v>
      </c>
      <c r="F4383" t="s">
        <v>204</v>
      </c>
      <c r="G4383">
        <v>71</v>
      </c>
      <c r="H4383">
        <v>73</v>
      </c>
      <c r="I4383">
        <v>67</v>
      </c>
      <c r="J4383" t="s">
        <v>81</v>
      </c>
      <c r="K4383" t="s">
        <v>80</v>
      </c>
      <c r="L4383" t="s">
        <v>36</v>
      </c>
      <c r="M4383" t="s">
        <v>407</v>
      </c>
      <c r="N4383" t="s">
        <v>407</v>
      </c>
      <c r="O4383" t="s">
        <v>386</v>
      </c>
      <c r="S4383" t="s">
        <v>755</v>
      </c>
      <c r="T4383" t="s">
        <v>26</v>
      </c>
    </row>
    <row r="4384" spans="1:20" x14ac:dyDescent="0.3">
      <c r="A4384" t="s">
        <v>20</v>
      </c>
      <c r="B4384" s="1">
        <v>43693</v>
      </c>
      <c r="C4384">
        <v>5</v>
      </c>
      <c r="D4384" t="s">
        <v>195</v>
      </c>
      <c r="E4384" t="s">
        <v>229</v>
      </c>
      <c r="F4384" t="s">
        <v>285</v>
      </c>
      <c r="G4384">
        <v>76</v>
      </c>
      <c r="H4384">
        <v>77</v>
      </c>
      <c r="I4384">
        <v>76</v>
      </c>
      <c r="J4384" t="s">
        <v>89</v>
      </c>
      <c r="K4384" t="s">
        <v>28</v>
      </c>
      <c r="L4384" t="s">
        <v>89</v>
      </c>
      <c r="M4384" t="s">
        <v>306</v>
      </c>
      <c r="N4384" t="s">
        <v>353</v>
      </c>
      <c r="O4384" t="s">
        <v>306</v>
      </c>
      <c r="S4384" t="e" vm="45">
        <f>_FV(-3,"60")</f>
        <v>#VALUE!</v>
      </c>
      <c r="T4384" t="s">
        <v>26</v>
      </c>
    </row>
    <row r="4385" spans="1:20" x14ac:dyDescent="0.3">
      <c r="A4385" t="s">
        <v>20</v>
      </c>
      <c r="B4385" s="1">
        <v>43693</v>
      </c>
      <c r="C4385">
        <v>15</v>
      </c>
      <c r="D4385" t="s">
        <v>392</v>
      </c>
      <c r="E4385" t="s">
        <v>251</v>
      </c>
      <c r="F4385" t="s">
        <v>205</v>
      </c>
      <c r="G4385">
        <v>62</v>
      </c>
      <c r="H4385">
        <v>68</v>
      </c>
      <c r="I4385">
        <v>61</v>
      </c>
      <c r="J4385" t="s">
        <v>36</v>
      </c>
      <c r="K4385" t="s">
        <v>109</v>
      </c>
      <c r="L4385" t="s">
        <v>345</v>
      </c>
      <c r="M4385" t="s">
        <v>353</v>
      </c>
      <c r="N4385" t="s">
        <v>407</v>
      </c>
      <c r="O4385" t="s">
        <v>353</v>
      </c>
      <c r="S4385" t="s">
        <v>2461</v>
      </c>
      <c r="T4385" t="s">
        <v>26</v>
      </c>
    </row>
    <row r="4386" spans="1:20" x14ac:dyDescent="0.3">
      <c r="A4386" t="s">
        <v>20</v>
      </c>
      <c r="B4386" s="1">
        <v>43693</v>
      </c>
      <c r="C4386">
        <v>8</v>
      </c>
      <c r="D4386" t="s">
        <v>285</v>
      </c>
      <c r="E4386" t="s">
        <v>195</v>
      </c>
      <c r="F4386" t="s">
        <v>228</v>
      </c>
      <c r="G4386">
        <v>77</v>
      </c>
      <c r="H4386">
        <v>77</v>
      </c>
      <c r="I4386">
        <v>75</v>
      </c>
      <c r="J4386" t="s">
        <v>100</v>
      </c>
      <c r="K4386" t="s">
        <v>100</v>
      </c>
      <c r="L4386" t="s">
        <v>36</v>
      </c>
      <c r="M4386" t="s">
        <v>23</v>
      </c>
      <c r="N4386" t="s">
        <v>23</v>
      </c>
      <c r="O4386" t="s">
        <v>315</v>
      </c>
      <c r="S4386" t="e" vm="100">
        <f>_FV(-3,"03")</f>
        <v>#VALUE!</v>
      </c>
      <c r="T4386" t="s">
        <v>26</v>
      </c>
    </row>
    <row r="4387" spans="1:20" x14ac:dyDescent="0.3">
      <c r="A4387" t="s">
        <v>20</v>
      </c>
      <c r="B4387" s="1">
        <v>43693</v>
      </c>
      <c r="C4387">
        <v>14</v>
      </c>
      <c r="D4387" t="s">
        <v>21</v>
      </c>
      <c r="E4387" t="s">
        <v>220</v>
      </c>
      <c r="F4387" t="s">
        <v>57</v>
      </c>
      <c r="G4387">
        <v>66</v>
      </c>
      <c r="H4387">
        <v>72</v>
      </c>
      <c r="I4387">
        <v>65</v>
      </c>
      <c r="J4387" t="s">
        <v>99</v>
      </c>
      <c r="K4387" t="s">
        <v>80</v>
      </c>
      <c r="L4387" t="s">
        <v>89</v>
      </c>
      <c r="M4387" t="s">
        <v>407</v>
      </c>
      <c r="N4387" t="s">
        <v>422</v>
      </c>
      <c r="O4387" t="s">
        <v>407</v>
      </c>
      <c r="S4387" t="s">
        <v>2462</v>
      </c>
      <c r="T4387" t="s">
        <v>26</v>
      </c>
    </row>
    <row r="4388" spans="1:20" x14ac:dyDescent="0.3">
      <c r="A4388" t="s">
        <v>20</v>
      </c>
      <c r="B4388" s="1">
        <v>43693</v>
      </c>
      <c r="C4388">
        <v>4</v>
      </c>
      <c r="D4388" t="s">
        <v>229</v>
      </c>
      <c r="E4388" t="s">
        <v>196</v>
      </c>
      <c r="F4388" t="s">
        <v>202</v>
      </c>
      <c r="G4388">
        <v>76</v>
      </c>
      <c r="H4388">
        <v>76</v>
      </c>
      <c r="I4388">
        <v>75</v>
      </c>
      <c r="J4388" t="s">
        <v>99</v>
      </c>
      <c r="K4388" t="s">
        <v>81</v>
      </c>
      <c r="L4388" t="s">
        <v>89</v>
      </c>
      <c r="M4388" t="s">
        <v>353</v>
      </c>
      <c r="N4388" t="s">
        <v>363</v>
      </c>
      <c r="O4388" t="s">
        <v>353</v>
      </c>
      <c r="S4388" t="e" vm="36">
        <f>_FV(-3,"58")</f>
        <v>#VALUE!</v>
      </c>
      <c r="T4388" t="s">
        <v>26</v>
      </c>
    </row>
    <row r="4389" spans="1:20" x14ac:dyDescent="0.3">
      <c r="A4389" t="s">
        <v>20</v>
      </c>
      <c r="B4389" s="1">
        <v>43693</v>
      </c>
      <c r="C4389">
        <v>0</v>
      </c>
      <c r="D4389" t="s">
        <v>385</v>
      </c>
      <c r="E4389" t="s">
        <v>275</v>
      </c>
      <c r="F4389" t="s">
        <v>186</v>
      </c>
      <c r="G4389">
        <v>71</v>
      </c>
      <c r="H4389">
        <v>72</v>
      </c>
      <c r="I4389">
        <v>70</v>
      </c>
      <c r="J4389" t="s">
        <v>36</v>
      </c>
      <c r="K4389" t="s">
        <v>89</v>
      </c>
      <c r="L4389" t="s">
        <v>36</v>
      </c>
      <c r="M4389" t="s">
        <v>329</v>
      </c>
      <c r="N4389" t="s">
        <v>273</v>
      </c>
      <c r="O4389" t="s">
        <v>91</v>
      </c>
      <c r="S4389" t="e" vm="36">
        <f>_FV(-3,"58")</f>
        <v>#VALUE!</v>
      </c>
      <c r="T4389" t="s">
        <v>26</v>
      </c>
    </row>
    <row r="4390" spans="1:20" x14ac:dyDescent="0.3">
      <c r="A4390" t="s">
        <v>20</v>
      </c>
      <c r="B4390" s="1">
        <v>43693</v>
      </c>
      <c r="C4390">
        <v>17</v>
      </c>
      <c r="D4390" t="s">
        <v>392</v>
      </c>
      <c r="E4390" t="s">
        <v>1360</v>
      </c>
      <c r="F4390" t="s">
        <v>220</v>
      </c>
      <c r="G4390">
        <v>64</v>
      </c>
      <c r="H4390">
        <v>64</v>
      </c>
      <c r="I4390">
        <v>58</v>
      </c>
      <c r="J4390" t="s">
        <v>28</v>
      </c>
      <c r="K4390" t="s">
        <v>65</v>
      </c>
      <c r="L4390" t="s">
        <v>44</v>
      </c>
      <c r="M4390" t="s">
        <v>29</v>
      </c>
      <c r="N4390" t="s">
        <v>311</v>
      </c>
      <c r="O4390" t="s">
        <v>29</v>
      </c>
      <c r="S4390" t="s">
        <v>2463</v>
      </c>
      <c r="T4390" t="s">
        <v>26</v>
      </c>
    </row>
    <row r="4391" spans="1:20" x14ac:dyDescent="0.3">
      <c r="A4391" t="s">
        <v>20</v>
      </c>
      <c r="B4391" s="1">
        <v>43693</v>
      </c>
      <c r="C4391">
        <v>9</v>
      </c>
      <c r="D4391" t="s">
        <v>228</v>
      </c>
      <c r="E4391" t="s">
        <v>285</v>
      </c>
      <c r="F4391" t="s">
        <v>321</v>
      </c>
      <c r="G4391">
        <v>76</v>
      </c>
      <c r="H4391">
        <v>77</v>
      </c>
      <c r="I4391">
        <v>75</v>
      </c>
      <c r="J4391" t="s">
        <v>36</v>
      </c>
      <c r="K4391" t="s">
        <v>99</v>
      </c>
      <c r="L4391" t="s">
        <v>36</v>
      </c>
      <c r="M4391" t="s">
        <v>23</v>
      </c>
      <c r="N4391" t="s">
        <v>23</v>
      </c>
      <c r="O4391" t="s">
        <v>315</v>
      </c>
      <c r="S4391" t="e" vm="59">
        <f>_FV(-3,"35")</f>
        <v>#VALUE!</v>
      </c>
      <c r="T4391" t="s">
        <v>26</v>
      </c>
    </row>
    <row r="4392" spans="1:20" x14ac:dyDescent="0.3">
      <c r="A4392" t="s">
        <v>20</v>
      </c>
      <c r="B4392" s="1">
        <v>43693</v>
      </c>
      <c r="C4392">
        <v>2</v>
      </c>
      <c r="D4392" t="s">
        <v>196</v>
      </c>
      <c r="E4392" t="s">
        <v>185</v>
      </c>
      <c r="F4392" t="s">
        <v>302</v>
      </c>
      <c r="G4392">
        <v>74</v>
      </c>
      <c r="H4392">
        <v>75</v>
      </c>
      <c r="I4392">
        <v>73</v>
      </c>
      <c r="J4392" t="s">
        <v>89</v>
      </c>
      <c r="K4392" t="s">
        <v>99</v>
      </c>
      <c r="L4392" t="s">
        <v>36</v>
      </c>
      <c r="M4392" t="s">
        <v>407</v>
      </c>
      <c r="N4392" t="s">
        <v>433</v>
      </c>
      <c r="O4392" t="s">
        <v>363</v>
      </c>
      <c r="S4392" t="e" vm="45">
        <f>_FV(-3,"60")</f>
        <v>#VALUE!</v>
      </c>
      <c r="T4392" t="s">
        <v>26</v>
      </c>
    </row>
    <row r="4393" spans="1:20" x14ac:dyDescent="0.3">
      <c r="A4393" t="s">
        <v>20</v>
      </c>
      <c r="B4393" s="1">
        <v>43693</v>
      </c>
      <c r="C4393">
        <v>11</v>
      </c>
      <c r="D4393" t="s">
        <v>385</v>
      </c>
      <c r="E4393" t="s">
        <v>385</v>
      </c>
      <c r="F4393" t="s">
        <v>285</v>
      </c>
      <c r="G4393">
        <v>71</v>
      </c>
      <c r="H4393">
        <v>77</v>
      </c>
      <c r="I4393">
        <v>71</v>
      </c>
      <c r="J4393" t="s">
        <v>36</v>
      </c>
      <c r="K4393" t="s">
        <v>28</v>
      </c>
      <c r="L4393" t="s">
        <v>345</v>
      </c>
      <c r="M4393" t="s">
        <v>353</v>
      </c>
      <c r="N4393" t="s">
        <v>353</v>
      </c>
      <c r="O4393" t="s">
        <v>330</v>
      </c>
      <c r="S4393" t="s">
        <v>2464</v>
      </c>
      <c r="T4393" t="s">
        <v>26</v>
      </c>
    </row>
    <row r="4394" spans="1:20" x14ac:dyDescent="0.3">
      <c r="A4394" t="s">
        <v>20</v>
      </c>
      <c r="B4394" s="1">
        <v>43693</v>
      </c>
      <c r="C4394">
        <v>1</v>
      </c>
      <c r="D4394" t="s">
        <v>185</v>
      </c>
      <c r="E4394" t="s">
        <v>385</v>
      </c>
      <c r="F4394" t="s">
        <v>206</v>
      </c>
      <c r="G4394">
        <v>74</v>
      </c>
      <c r="H4394">
        <v>74</v>
      </c>
      <c r="I4394">
        <v>70</v>
      </c>
      <c r="J4394" t="s">
        <v>100</v>
      </c>
      <c r="K4394" t="s">
        <v>81</v>
      </c>
      <c r="L4394" t="s">
        <v>345</v>
      </c>
      <c r="M4394" t="s">
        <v>363</v>
      </c>
      <c r="N4394" t="s">
        <v>363</v>
      </c>
      <c r="O4394" t="s">
        <v>329</v>
      </c>
      <c r="S4394" t="e" vm="45">
        <f>_FV(-3,"60")</f>
        <v>#VALUE!</v>
      </c>
      <c r="T4394" t="s">
        <v>26</v>
      </c>
    </row>
    <row r="4395" spans="1:20" x14ac:dyDescent="0.3">
      <c r="A4395" t="s">
        <v>20</v>
      </c>
      <c r="B4395" s="1">
        <v>43693</v>
      </c>
      <c r="C4395">
        <v>22</v>
      </c>
      <c r="D4395" t="s">
        <v>236</v>
      </c>
      <c r="E4395" t="s">
        <v>236</v>
      </c>
      <c r="F4395" t="s">
        <v>233</v>
      </c>
      <c r="G4395">
        <v>83</v>
      </c>
      <c r="H4395">
        <v>85</v>
      </c>
      <c r="I4395">
        <v>82</v>
      </c>
      <c r="J4395" t="s">
        <v>73</v>
      </c>
      <c r="K4395" t="s">
        <v>109</v>
      </c>
      <c r="L4395" t="s">
        <v>119</v>
      </c>
      <c r="M4395" t="s">
        <v>122</v>
      </c>
      <c r="N4395" t="s">
        <v>122</v>
      </c>
      <c r="O4395" t="s">
        <v>142</v>
      </c>
      <c r="S4395" t="s">
        <v>1849</v>
      </c>
      <c r="T4395" t="s">
        <v>26</v>
      </c>
    </row>
    <row r="4396" spans="1:20" x14ac:dyDescent="0.3">
      <c r="A4396" t="s">
        <v>20</v>
      </c>
      <c r="B4396" s="1">
        <v>43693</v>
      </c>
      <c r="C4396">
        <v>23</v>
      </c>
      <c r="D4396" t="s">
        <v>202</v>
      </c>
      <c r="E4396" t="s">
        <v>202</v>
      </c>
      <c r="F4396" t="s">
        <v>236</v>
      </c>
      <c r="G4396">
        <v>78</v>
      </c>
      <c r="H4396">
        <v>83</v>
      </c>
      <c r="I4396">
        <v>78</v>
      </c>
      <c r="J4396" t="s">
        <v>119</v>
      </c>
      <c r="K4396" t="s">
        <v>73</v>
      </c>
      <c r="L4396" t="s">
        <v>64</v>
      </c>
      <c r="M4396" t="s">
        <v>311</v>
      </c>
      <c r="N4396" t="s">
        <v>311</v>
      </c>
      <c r="O4396" t="s">
        <v>122</v>
      </c>
      <c r="S4396" t="e" vm="45">
        <f>_FV(-3,"60")</f>
        <v>#VALUE!</v>
      </c>
      <c r="T4396" t="s">
        <v>26</v>
      </c>
    </row>
    <row r="4397" spans="1:20" x14ac:dyDescent="0.3">
      <c r="A4397" t="s">
        <v>20</v>
      </c>
      <c r="B4397" s="1">
        <v>43693</v>
      </c>
      <c r="C4397">
        <v>7</v>
      </c>
      <c r="D4397" t="s">
        <v>228</v>
      </c>
      <c r="E4397" t="s">
        <v>195</v>
      </c>
      <c r="F4397" t="s">
        <v>228</v>
      </c>
      <c r="G4397">
        <v>77</v>
      </c>
      <c r="H4397">
        <v>77</v>
      </c>
      <c r="I4397">
        <v>75</v>
      </c>
      <c r="J4397" t="s">
        <v>89</v>
      </c>
      <c r="K4397" t="s">
        <v>89</v>
      </c>
      <c r="L4397" t="s">
        <v>36</v>
      </c>
      <c r="M4397" t="s">
        <v>23</v>
      </c>
      <c r="N4397" t="s">
        <v>245</v>
      </c>
      <c r="O4397" t="s">
        <v>315</v>
      </c>
      <c r="S4397" t="e" vm="33">
        <f>_FV(-3,"50")</f>
        <v>#VALUE!</v>
      </c>
      <c r="T4397" t="s">
        <v>26</v>
      </c>
    </row>
    <row r="4398" spans="1:20" x14ac:dyDescent="0.3">
      <c r="A4398" t="s">
        <v>20</v>
      </c>
      <c r="B4398" s="1">
        <v>43693</v>
      </c>
      <c r="C4398">
        <v>18</v>
      </c>
      <c r="D4398" t="s">
        <v>415</v>
      </c>
      <c r="E4398" t="s">
        <v>412</v>
      </c>
      <c r="F4398" t="s">
        <v>21</v>
      </c>
      <c r="G4398">
        <v>58</v>
      </c>
      <c r="H4398">
        <v>69</v>
      </c>
      <c r="I4398">
        <v>58</v>
      </c>
      <c r="J4398" t="s">
        <v>345</v>
      </c>
      <c r="K4398" t="s">
        <v>22</v>
      </c>
      <c r="L4398" t="s">
        <v>345</v>
      </c>
      <c r="M4398" t="s">
        <v>82</v>
      </c>
      <c r="N4398" t="s">
        <v>29</v>
      </c>
      <c r="O4398" t="s">
        <v>137</v>
      </c>
      <c r="S4398" t="s">
        <v>862</v>
      </c>
      <c r="T4398" t="s">
        <v>26</v>
      </c>
    </row>
    <row r="4399" spans="1:20" x14ac:dyDescent="0.3">
      <c r="A4399" t="s">
        <v>20</v>
      </c>
      <c r="B4399" s="1">
        <v>43693</v>
      </c>
      <c r="C4399">
        <v>6</v>
      </c>
      <c r="D4399" t="s">
        <v>285</v>
      </c>
      <c r="E4399" t="s">
        <v>202</v>
      </c>
      <c r="F4399" t="s">
        <v>228</v>
      </c>
      <c r="G4399">
        <v>76</v>
      </c>
      <c r="H4399">
        <v>77</v>
      </c>
      <c r="I4399">
        <v>75</v>
      </c>
      <c r="J4399" t="s">
        <v>49</v>
      </c>
      <c r="K4399" t="s">
        <v>100</v>
      </c>
      <c r="L4399" t="s">
        <v>36</v>
      </c>
      <c r="M4399" t="s">
        <v>311</v>
      </c>
      <c r="N4399" t="s">
        <v>306</v>
      </c>
      <c r="O4399" t="s">
        <v>311</v>
      </c>
      <c r="S4399" t="e" vm="80">
        <f>_FV(-3,"59")</f>
        <v>#VALUE!</v>
      </c>
      <c r="T4399" t="s">
        <v>26</v>
      </c>
    </row>
    <row r="4400" spans="1:20" x14ac:dyDescent="0.3">
      <c r="A4400" t="s">
        <v>20</v>
      </c>
      <c r="B4400" s="1">
        <v>43693</v>
      </c>
      <c r="C4400">
        <v>10</v>
      </c>
      <c r="D4400" t="s">
        <v>285</v>
      </c>
      <c r="E4400" t="s">
        <v>285</v>
      </c>
      <c r="F4400" t="s">
        <v>321</v>
      </c>
      <c r="G4400">
        <v>77</v>
      </c>
      <c r="H4400">
        <v>77</v>
      </c>
      <c r="I4400">
        <v>76</v>
      </c>
      <c r="J4400" t="s">
        <v>99</v>
      </c>
      <c r="K4400" t="s">
        <v>99</v>
      </c>
      <c r="L4400" t="s">
        <v>36</v>
      </c>
      <c r="M4400" t="s">
        <v>330</v>
      </c>
      <c r="N4400" t="s">
        <v>330</v>
      </c>
      <c r="O4400" t="s">
        <v>23</v>
      </c>
      <c r="S4400" t="s">
        <v>2465</v>
      </c>
      <c r="T4400" t="s">
        <v>26</v>
      </c>
    </row>
    <row r="4401" spans="1:20" x14ac:dyDescent="0.3">
      <c r="A4401" t="s">
        <v>20</v>
      </c>
      <c r="B4401" s="1">
        <v>43693</v>
      </c>
      <c r="C4401">
        <v>19</v>
      </c>
      <c r="D4401" t="s">
        <v>272</v>
      </c>
      <c r="E4401" t="s">
        <v>415</v>
      </c>
      <c r="F4401" t="s">
        <v>79</v>
      </c>
      <c r="G4401">
        <v>85</v>
      </c>
      <c r="H4401">
        <v>90</v>
      </c>
      <c r="I4401">
        <v>57</v>
      </c>
      <c r="J4401" t="s">
        <v>99</v>
      </c>
      <c r="K4401" t="s">
        <v>81</v>
      </c>
      <c r="L4401" t="s">
        <v>577</v>
      </c>
      <c r="M4401" t="s">
        <v>142</v>
      </c>
      <c r="N4401" t="s">
        <v>244</v>
      </c>
      <c r="O4401" t="s">
        <v>82</v>
      </c>
      <c r="S4401" t="s">
        <v>2466</v>
      </c>
      <c r="T4401" t="s">
        <v>104</v>
      </c>
    </row>
    <row r="4402" spans="1:20" x14ac:dyDescent="0.3">
      <c r="A4402" t="s">
        <v>20</v>
      </c>
      <c r="B4402" s="1">
        <v>43693</v>
      </c>
      <c r="C4402">
        <v>21</v>
      </c>
      <c r="D4402" t="s">
        <v>187</v>
      </c>
      <c r="E4402" t="s">
        <v>185</v>
      </c>
      <c r="F4402" t="s">
        <v>187</v>
      </c>
      <c r="G4402">
        <v>84</v>
      </c>
      <c r="H4402">
        <v>84</v>
      </c>
      <c r="I4402">
        <v>73</v>
      </c>
      <c r="J4402" t="s">
        <v>65</v>
      </c>
      <c r="K4402" t="s">
        <v>80</v>
      </c>
      <c r="L4402" t="s">
        <v>361</v>
      </c>
      <c r="M4402" t="s">
        <v>29</v>
      </c>
      <c r="N4402" t="s">
        <v>90</v>
      </c>
      <c r="O4402" t="s">
        <v>209</v>
      </c>
      <c r="S4402" t="s">
        <v>2467</v>
      </c>
      <c r="T4402" t="s">
        <v>26</v>
      </c>
    </row>
    <row r="4403" spans="1:20" x14ac:dyDescent="0.3">
      <c r="A4403" t="s">
        <v>20</v>
      </c>
      <c r="B4403" s="1">
        <v>43693</v>
      </c>
      <c r="C4403">
        <v>20</v>
      </c>
      <c r="D4403" t="s">
        <v>192</v>
      </c>
      <c r="E4403" t="s">
        <v>192</v>
      </c>
      <c r="F4403" t="s">
        <v>114</v>
      </c>
      <c r="G4403">
        <v>82</v>
      </c>
      <c r="H4403">
        <v>85</v>
      </c>
      <c r="I4403">
        <v>81</v>
      </c>
      <c r="J4403" t="s">
        <v>64</v>
      </c>
      <c r="K4403" t="s">
        <v>64</v>
      </c>
      <c r="L4403" t="s">
        <v>361</v>
      </c>
      <c r="M4403" t="s">
        <v>142</v>
      </c>
      <c r="N4403" t="s">
        <v>328</v>
      </c>
      <c r="O4403" t="s">
        <v>142</v>
      </c>
      <c r="S4403" t="s">
        <v>2468</v>
      </c>
      <c r="T4403" t="s">
        <v>26</v>
      </c>
    </row>
    <row r="4404" spans="1:20" x14ac:dyDescent="0.3">
      <c r="A4404" t="s">
        <v>20</v>
      </c>
      <c r="B4404" s="1">
        <v>43694</v>
      </c>
      <c r="C4404">
        <v>14</v>
      </c>
      <c r="D4404" t="s">
        <v>335</v>
      </c>
      <c r="E4404" t="s">
        <v>335</v>
      </c>
      <c r="F4404" t="s">
        <v>250</v>
      </c>
      <c r="G4404">
        <v>65</v>
      </c>
      <c r="H4404">
        <v>72</v>
      </c>
      <c r="I4404">
        <v>65</v>
      </c>
      <c r="J4404" t="s">
        <v>99</v>
      </c>
      <c r="K4404" t="s">
        <v>80</v>
      </c>
      <c r="L4404" t="s">
        <v>49</v>
      </c>
      <c r="M4404" t="s">
        <v>444</v>
      </c>
      <c r="N4404" t="s">
        <v>431</v>
      </c>
      <c r="O4404" t="s">
        <v>450</v>
      </c>
      <c r="S4404" t="s">
        <v>293</v>
      </c>
      <c r="T4404" t="s">
        <v>26</v>
      </c>
    </row>
    <row r="4405" spans="1:20" x14ac:dyDescent="0.3">
      <c r="A4405" t="s">
        <v>20</v>
      </c>
      <c r="B4405" s="1">
        <v>43694</v>
      </c>
      <c r="C4405">
        <v>2</v>
      </c>
      <c r="D4405" t="s">
        <v>135</v>
      </c>
      <c r="E4405" t="s">
        <v>135</v>
      </c>
      <c r="F4405" t="s">
        <v>80</v>
      </c>
      <c r="G4405">
        <v>89</v>
      </c>
      <c r="H4405">
        <v>89</v>
      </c>
      <c r="I4405">
        <v>85</v>
      </c>
      <c r="J4405" t="s">
        <v>28</v>
      </c>
      <c r="K4405" t="s">
        <v>28</v>
      </c>
      <c r="L4405" t="s">
        <v>292</v>
      </c>
      <c r="M4405" t="s">
        <v>605</v>
      </c>
      <c r="N4405" t="s">
        <v>605</v>
      </c>
      <c r="O4405" t="s">
        <v>433</v>
      </c>
      <c r="S4405" t="s">
        <v>2469</v>
      </c>
      <c r="T4405" t="s">
        <v>26</v>
      </c>
    </row>
    <row r="4406" spans="1:20" x14ac:dyDescent="0.3">
      <c r="A4406" t="s">
        <v>20</v>
      </c>
      <c r="B4406" s="1">
        <v>43694</v>
      </c>
      <c r="C4406">
        <v>4</v>
      </c>
      <c r="D4406" t="s">
        <v>81</v>
      </c>
      <c r="E4406" t="s">
        <v>81</v>
      </c>
      <c r="F4406" t="s">
        <v>49</v>
      </c>
      <c r="G4406">
        <v>92</v>
      </c>
      <c r="H4406">
        <v>92</v>
      </c>
      <c r="I4406">
        <v>89</v>
      </c>
      <c r="J4406" t="s">
        <v>224</v>
      </c>
      <c r="K4406" t="s">
        <v>224</v>
      </c>
      <c r="L4406" t="s">
        <v>389</v>
      </c>
      <c r="M4406" t="s">
        <v>407</v>
      </c>
      <c r="N4406" t="s">
        <v>494</v>
      </c>
      <c r="O4406" t="s">
        <v>407</v>
      </c>
      <c r="S4406" t="e" vm="58">
        <f>_FV(0,"96")</f>
        <v>#VALUE!</v>
      </c>
      <c r="T4406" t="s">
        <v>26</v>
      </c>
    </row>
    <row r="4407" spans="1:20" x14ac:dyDescent="0.3">
      <c r="A4407" t="s">
        <v>20</v>
      </c>
      <c r="B4407" s="1">
        <v>43694</v>
      </c>
      <c r="C4407">
        <v>15</v>
      </c>
      <c r="D4407" t="s">
        <v>297</v>
      </c>
      <c r="E4407" t="s">
        <v>297</v>
      </c>
      <c r="F4407" t="s">
        <v>21</v>
      </c>
      <c r="G4407">
        <v>63</v>
      </c>
      <c r="H4407">
        <v>68</v>
      </c>
      <c r="I4407">
        <v>62</v>
      </c>
      <c r="J4407" t="s">
        <v>119</v>
      </c>
      <c r="K4407" t="s">
        <v>73</v>
      </c>
      <c r="L4407" t="s">
        <v>44</v>
      </c>
      <c r="M4407" t="s">
        <v>386</v>
      </c>
      <c r="N4407" t="s">
        <v>444</v>
      </c>
      <c r="O4407" t="s">
        <v>386</v>
      </c>
      <c r="S4407" t="s">
        <v>2470</v>
      </c>
      <c r="T4407" t="s">
        <v>26</v>
      </c>
    </row>
    <row r="4408" spans="1:20" x14ac:dyDescent="0.3">
      <c r="A4408" t="s">
        <v>20</v>
      </c>
      <c r="B4408" s="1">
        <v>43694</v>
      </c>
      <c r="C4408">
        <v>17</v>
      </c>
      <c r="D4408" t="s">
        <v>415</v>
      </c>
      <c r="E4408" t="s">
        <v>1362</v>
      </c>
      <c r="F4408" t="s">
        <v>34</v>
      </c>
      <c r="G4408">
        <v>56</v>
      </c>
      <c r="H4408">
        <v>60</v>
      </c>
      <c r="I4408">
        <v>54</v>
      </c>
      <c r="J4408" t="s">
        <v>377</v>
      </c>
      <c r="K4408" t="s">
        <v>99</v>
      </c>
      <c r="L4408" t="s">
        <v>389</v>
      </c>
      <c r="M4408" t="s">
        <v>193</v>
      </c>
      <c r="N4408" t="s">
        <v>330</v>
      </c>
      <c r="O4408" t="s">
        <v>193</v>
      </c>
      <c r="S4408" t="s">
        <v>2471</v>
      </c>
      <c r="T4408" t="s">
        <v>26</v>
      </c>
    </row>
    <row r="4409" spans="1:20" x14ac:dyDescent="0.3">
      <c r="A4409" t="s">
        <v>20</v>
      </c>
      <c r="B4409" s="1">
        <v>43694</v>
      </c>
      <c r="C4409">
        <v>16</v>
      </c>
      <c r="D4409" t="s">
        <v>297</v>
      </c>
      <c r="E4409" t="s">
        <v>32</v>
      </c>
      <c r="F4409" t="s">
        <v>317</v>
      </c>
      <c r="G4409">
        <v>59</v>
      </c>
      <c r="H4409">
        <v>63</v>
      </c>
      <c r="I4409">
        <v>57</v>
      </c>
      <c r="J4409" t="s">
        <v>163</v>
      </c>
      <c r="K4409" t="s">
        <v>64</v>
      </c>
      <c r="L4409" t="s">
        <v>396</v>
      </c>
      <c r="M4409" t="s">
        <v>330</v>
      </c>
      <c r="N4409" t="s">
        <v>386</v>
      </c>
      <c r="O4409" t="s">
        <v>330</v>
      </c>
      <c r="S4409" t="s">
        <v>2472</v>
      </c>
      <c r="T4409" t="s">
        <v>26</v>
      </c>
    </row>
    <row r="4410" spans="1:20" x14ac:dyDescent="0.3">
      <c r="A4410" t="s">
        <v>20</v>
      </c>
      <c r="B4410" s="1">
        <v>43694</v>
      </c>
      <c r="C4410">
        <v>0</v>
      </c>
      <c r="D4410" t="s">
        <v>233</v>
      </c>
      <c r="E4410" t="s">
        <v>196</v>
      </c>
      <c r="F4410" t="s">
        <v>356</v>
      </c>
      <c r="G4410">
        <v>82</v>
      </c>
      <c r="H4410">
        <v>83</v>
      </c>
      <c r="I4410">
        <v>75</v>
      </c>
      <c r="J4410" t="s">
        <v>81</v>
      </c>
      <c r="K4410" t="s">
        <v>73</v>
      </c>
      <c r="L4410" t="s">
        <v>163</v>
      </c>
      <c r="M4410" t="s">
        <v>283</v>
      </c>
      <c r="N4410" t="s">
        <v>283</v>
      </c>
      <c r="O4410" t="s">
        <v>311</v>
      </c>
      <c r="S4410" t="e" vm="94">
        <f>_FV(-1,"67")</f>
        <v>#VALUE!</v>
      </c>
      <c r="T4410" t="s">
        <v>26</v>
      </c>
    </row>
    <row r="4411" spans="1:20" x14ac:dyDescent="0.3">
      <c r="A4411" t="s">
        <v>20</v>
      </c>
      <c r="B4411" s="1">
        <v>43694</v>
      </c>
      <c r="C4411">
        <v>3</v>
      </c>
      <c r="D4411" t="s">
        <v>100</v>
      </c>
      <c r="E4411" t="s">
        <v>114</v>
      </c>
      <c r="F4411" t="s">
        <v>163</v>
      </c>
      <c r="G4411">
        <v>89</v>
      </c>
      <c r="H4411">
        <v>92</v>
      </c>
      <c r="I4411">
        <v>83</v>
      </c>
      <c r="J4411" t="s">
        <v>389</v>
      </c>
      <c r="K4411" t="s">
        <v>65</v>
      </c>
      <c r="L4411" t="s">
        <v>583</v>
      </c>
      <c r="M4411" t="s">
        <v>494</v>
      </c>
      <c r="N4411" t="s">
        <v>607</v>
      </c>
      <c r="O4411" t="s">
        <v>431</v>
      </c>
      <c r="S4411" s="2">
        <v>3098</v>
      </c>
      <c r="T4411" t="s">
        <v>230</v>
      </c>
    </row>
    <row r="4412" spans="1:20" x14ac:dyDescent="0.3">
      <c r="A4412" t="s">
        <v>20</v>
      </c>
      <c r="B4412" s="1">
        <v>43694</v>
      </c>
      <c r="C4412">
        <v>6</v>
      </c>
      <c r="D4412" t="s">
        <v>81</v>
      </c>
      <c r="E4412" t="s">
        <v>28</v>
      </c>
      <c r="F4412" t="s">
        <v>99</v>
      </c>
      <c r="G4412">
        <v>94</v>
      </c>
      <c r="H4412">
        <v>94</v>
      </c>
      <c r="I4412">
        <v>93</v>
      </c>
      <c r="J4412" t="s">
        <v>35</v>
      </c>
      <c r="K4412" t="s">
        <v>35</v>
      </c>
      <c r="L4412" t="s">
        <v>396</v>
      </c>
      <c r="M4412" t="s">
        <v>273</v>
      </c>
      <c r="N4412" t="s">
        <v>283</v>
      </c>
      <c r="O4412" t="s">
        <v>273</v>
      </c>
      <c r="S4412" t="e" vm="15">
        <f>_FV(-2,"16")</f>
        <v>#VALUE!</v>
      </c>
      <c r="T4412" t="s">
        <v>26</v>
      </c>
    </row>
    <row r="4413" spans="1:20" x14ac:dyDescent="0.3">
      <c r="A4413" t="s">
        <v>20</v>
      </c>
      <c r="B4413" s="1">
        <v>43694</v>
      </c>
      <c r="C4413">
        <v>7</v>
      </c>
      <c r="D4413" t="s">
        <v>28</v>
      </c>
      <c r="E4413" t="s">
        <v>28</v>
      </c>
      <c r="F4413" t="s">
        <v>99</v>
      </c>
      <c r="G4413">
        <v>94</v>
      </c>
      <c r="H4413">
        <v>94</v>
      </c>
      <c r="I4413">
        <v>94</v>
      </c>
      <c r="J4413" t="s">
        <v>44</v>
      </c>
      <c r="K4413" t="s">
        <v>44</v>
      </c>
      <c r="L4413" t="s">
        <v>216</v>
      </c>
      <c r="M4413" t="s">
        <v>276</v>
      </c>
      <c r="N4413" t="s">
        <v>273</v>
      </c>
      <c r="O4413" t="s">
        <v>330</v>
      </c>
      <c r="S4413" t="e" vm="20">
        <f>_FV(-1,"01")</f>
        <v>#VALUE!</v>
      </c>
      <c r="T4413" t="s">
        <v>26</v>
      </c>
    </row>
    <row r="4414" spans="1:20" x14ac:dyDescent="0.3">
      <c r="A4414" t="s">
        <v>20</v>
      </c>
      <c r="B4414" s="1">
        <v>43694</v>
      </c>
      <c r="C4414">
        <v>12</v>
      </c>
      <c r="D4414" t="s">
        <v>256</v>
      </c>
      <c r="E4414" t="s">
        <v>256</v>
      </c>
      <c r="F4414" t="s">
        <v>118</v>
      </c>
      <c r="G4414">
        <v>78</v>
      </c>
      <c r="H4414">
        <v>93</v>
      </c>
      <c r="I4414">
        <v>78</v>
      </c>
      <c r="J4414" t="s">
        <v>22</v>
      </c>
      <c r="K4414" t="s">
        <v>121</v>
      </c>
      <c r="L4414" t="s">
        <v>119</v>
      </c>
      <c r="M4414" t="s">
        <v>450</v>
      </c>
      <c r="N4414" t="s">
        <v>444</v>
      </c>
      <c r="O4414" t="s">
        <v>450</v>
      </c>
      <c r="S4414" t="s">
        <v>1807</v>
      </c>
      <c r="T4414" t="s">
        <v>26</v>
      </c>
    </row>
    <row r="4415" spans="1:20" x14ac:dyDescent="0.3">
      <c r="A4415" t="s">
        <v>20</v>
      </c>
      <c r="B4415" s="1">
        <v>43694</v>
      </c>
      <c r="C4415">
        <v>9</v>
      </c>
      <c r="D4415" t="s">
        <v>65</v>
      </c>
      <c r="E4415" t="s">
        <v>65</v>
      </c>
      <c r="F4415" t="s">
        <v>64</v>
      </c>
      <c r="G4415">
        <v>94</v>
      </c>
      <c r="H4415">
        <v>94</v>
      </c>
      <c r="I4415">
        <v>94</v>
      </c>
      <c r="J4415" t="s">
        <v>345</v>
      </c>
      <c r="K4415" t="s">
        <v>345</v>
      </c>
      <c r="L4415" t="s">
        <v>361</v>
      </c>
      <c r="M4415" t="s">
        <v>308</v>
      </c>
      <c r="N4415" t="s">
        <v>308</v>
      </c>
      <c r="O4415" t="s">
        <v>276</v>
      </c>
      <c r="S4415" t="e" vm="60">
        <f>_FV(-1,"05")</f>
        <v>#VALUE!</v>
      </c>
      <c r="T4415" t="s">
        <v>26</v>
      </c>
    </row>
    <row r="4416" spans="1:20" x14ac:dyDescent="0.3">
      <c r="A4416" t="s">
        <v>20</v>
      </c>
      <c r="B4416" s="1">
        <v>43694</v>
      </c>
      <c r="C4416">
        <v>13</v>
      </c>
      <c r="D4416" t="s">
        <v>247</v>
      </c>
      <c r="E4416" t="s">
        <v>243</v>
      </c>
      <c r="F4416" t="s">
        <v>229</v>
      </c>
      <c r="G4416">
        <v>72</v>
      </c>
      <c r="H4416">
        <v>79</v>
      </c>
      <c r="I4416">
        <v>71</v>
      </c>
      <c r="J4416" t="s">
        <v>80</v>
      </c>
      <c r="K4416" t="s">
        <v>62</v>
      </c>
      <c r="L4416" t="s">
        <v>64</v>
      </c>
      <c r="M4416" t="s">
        <v>450</v>
      </c>
      <c r="N4416" t="s">
        <v>444</v>
      </c>
      <c r="O4416" t="s">
        <v>422</v>
      </c>
      <c r="S4416" t="s">
        <v>56</v>
      </c>
      <c r="T4416" t="s">
        <v>26</v>
      </c>
    </row>
    <row r="4417" spans="1:20" x14ac:dyDescent="0.3">
      <c r="A4417" t="s">
        <v>20</v>
      </c>
      <c r="B4417" s="1">
        <v>43694</v>
      </c>
      <c r="C4417">
        <v>22</v>
      </c>
      <c r="D4417" t="s">
        <v>281</v>
      </c>
      <c r="E4417" t="s">
        <v>215</v>
      </c>
      <c r="F4417" t="s">
        <v>281</v>
      </c>
      <c r="G4417">
        <v>70</v>
      </c>
      <c r="H4417">
        <v>70</v>
      </c>
      <c r="I4417">
        <v>64</v>
      </c>
      <c r="J4417" t="s">
        <v>361</v>
      </c>
      <c r="K4417" t="s">
        <v>163</v>
      </c>
      <c r="L4417" t="s">
        <v>224</v>
      </c>
      <c r="M4417" t="s">
        <v>90</v>
      </c>
      <c r="N4417" t="s">
        <v>90</v>
      </c>
      <c r="O4417" t="s">
        <v>142</v>
      </c>
      <c r="S4417" t="s">
        <v>2473</v>
      </c>
      <c r="T4417" t="s">
        <v>26</v>
      </c>
    </row>
    <row r="4418" spans="1:20" x14ac:dyDescent="0.3">
      <c r="A4418" t="s">
        <v>20</v>
      </c>
      <c r="B4418" s="1">
        <v>43694</v>
      </c>
      <c r="C4418">
        <v>10</v>
      </c>
      <c r="D4418" t="s">
        <v>119</v>
      </c>
      <c r="E4418" t="s">
        <v>65</v>
      </c>
      <c r="F4418" t="s">
        <v>64</v>
      </c>
      <c r="G4418">
        <v>94</v>
      </c>
      <c r="H4418">
        <v>94</v>
      </c>
      <c r="I4418">
        <v>94</v>
      </c>
      <c r="J4418" t="s">
        <v>163</v>
      </c>
      <c r="K4418" t="s">
        <v>345</v>
      </c>
      <c r="L4418" t="s">
        <v>361</v>
      </c>
      <c r="M4418" t="s">
        <v>386</v>
      </c>
      <c r="N4418" t="s">
        <v>386</v>
      </c>
      <c r="O4418" t="s">
        <v>308</v>
      </c>
      <c r="S4418" t="s">
        <v>2474</v>
      </c>
      <c r="T4418" t="s">
        <v>26</v>
      </c>
    </row>
    <row r="4419" spans="1:20" x14ac:dyDescent="0.3">
      <c r="A4419" t="s">
        <v>20</v>
      </c>
      <c r="B4419" s="1">
        <v>43694</v>
      </c>
      <c r="C4419">
        <v>18</v>
      </c>
      <c r="D4419" t="s">
        <v>2041</v>
      </c>
      <c r="E4419" t="s">
        <v>2041</v>
      </c>
      <c r="F4419" t="s">
        <v>370</v>
      </c>
      <c r="G4419">
        <v>48</v>
      </c>
      <c r="H4419">
        <v>57</v>
      </c>
      <c r="I4419">
        <v>48</v>
      </c>
      <c r="J4419" t="s">
        <v>565</v>
      </c>
      <c r="K4419" t="s">
        <v>44</v>
      </c>
      <c r="L4419" t="s">
        <v>574</v>
      </c>
      <c r="M4419" t="s">
        <v>96</v>
      </c>
      <c r="N4419" t="s">
        <v>193</v>
      </c>
      <c r="O4419" t="s">
        <v>96</v>
      </c>
      <c r="S4419" t="s">
        <v>1935</v>
      </c>
      <c r="T4419" t="s">
        <v>26</v>
      </c>
    </row>
    <row r="4420" spans="1:20" x14ac:dyDescent="0.3">
      <c r="A4420" t="s">
        <v>20</v>
      </c>
      <c r="B4420" s="1">
        <v>43694</v>
      </c>
      <c r="C4420">
        <v>19</v>
      </c>
      <c r="D4420" t="s">
        <v>291</v>
      </c>
      <c r="E4420" t="s">
        <v>2041</v>
      </c>
      <c r="F4420" t="s">
        <v>47</v>
      </c>
      <c r="G4420">
        <v>60</v>
      </c>
      <c r="H4420">
        <v>60</v>
      </c>
      <c r="I4420">
        <v>47</v>
      </c>
      <c r="J4420" t="s">
        <v>361</v>
      </c>
      <c r="K4420" t="s">
        <v>361</v>
      </c>
      <c r="L4420" t="s">
        <v>566</v>
      </c>
      <c r="M4420" t="s">
        <v>137</v>
      </c>
      <c r="N4420" t="s">
        <v>209</v>
      </c>
      <c r="O4420" t="s">
        <v>150</v>
      </c>
      <c r="Q4420">
        <v>352</v>
      </c>
      <c r="S4420" t="s">
        <v>2475</v>
      </c>
      <c r="T4420" t="s">
        <v>26</v>
      </c>
    </row>
    <row r="4421" spans="1:20" x14ac:dyDescent="0.3">
      <c r="A4421" t="s">
        <v>20</v>
      </c>
      <c r="B4421" s="1">
        <v>43694</v>
      </c>
      <c r="C4421">
        <v>1</v>
      </c>
      <c r="D4421" t="s">
        <v>80</v>
      </c>
      <c r="E4421" t="s">
        <v>195</v>
      </c>
      <c r="F4421" t="s">
        <v>109</v>
      </c>
      <c r="G4421">
        <v>86</v>
      </c>
      <c r="H4421">
        <v>86</v>
      </c>
      <c r="I4421">
        <v>74</v>
      </c>
      <c r="J4421" t="s">
        <v>388</v>
      </c>
      <c r="K4421" t="s">
        <v>80</v>
      </c>
      <c r="L4421" t="s">
        <v>572</v>
      </c>
      <c r="M4421" t="s">
        <v>450</v>
      </c>
      <c r="N4421" t="s">
        <v>431</v>
      </c>
      <c r="O4421" t="s">
        <v>283</v>
      </c>
      <c r="S4421" t="e" vm="85">
        <f>_FV(0,"45")</f>
        <v>#VALUE!</v>
      </c>
      <c r="T4421" t="s">
        <v>24</v>
      </c>
    </row>
    <row r="4422" spans="1:20" x14ac:dyDescent="0.3">
      <c r="A4422" t="s">
        <v>20</v>
      </c>
      <c r="B4422" s="1">
        <v>43694</v>
      </c>
      <c r="C4422">
        <v>5</v>
      </c>
      <c r="D4422" t="s">
        <v>28</v>
      </c>
      <c r="E4422" t="s">
        <v>119</v>
      </c>
      <c r="F4422" t="s">
        <v>81</v>
      </c>
      <c r="G4422">
        <v>93</v>
      </c>
      <c r="H4422">
        <v>93</v>
      </c>
      <c r="I4422">
        <v>92</v>
      </c>
      <c r="J4422" t="s">
        <v>216</v>
      </c>
      <c r="K4422" t="s">
        <v>35</v>
      </c>
      <c r="L4422" t="s">
        <v>224</v>
      </c>
      <c r="M4422" t="s">
        <v>283</v>
      </c>
      <c r="N4422" t="s">
        <v>407</v>
      </c>
      <c r="O4422" t="s">
        <v>283</v>
      </c>
      <c r="S4422" t="e" vm="7">
        <f>_FV(-3,"24")</f>
        <v>#VALUE!</v>
      </c>
      <c r="T4422" t="s">
        <v>26</v>
      </c>
    </row>
    <row r="4423" spans="1:20" x14ac:dyDescent="0.3">
      <c r="A4423" t="s">
        <v>20</v>
      </c>
      <c r="B4423" s="1">
        <v>43694</v>
      </c>
      <c r="C4423">
        <v>8</v>
      </c>
      <c r="D4423" t="s">
        <v>119</v>
      </c>
      <c r="E4423" t="s">
        <v>119</v>
      </c>
      <c r="F4423" t="s">
        <v>28</v>
      </c>
      <c r="G4423">
        <v>94</v>
      </c>
      <c r="H4423">
        <v>94</v>
      </c>
      <c r="I4423">
        <v>94</v>
      </c>
      <c r="J4423" t="s">
        <v>163</v>
      </c>
      <c r="K4423" t="s">
        <v>163</v>
      </c>
      <c r="L4423" t="s">
        <v>35</v>
      </c>
      <c r="M4423" t="s">
        <v>276</v>
      </c>
      <c r="N4423" t="s">
        <v>276</v>
      </c>
      <c r="O4423" t="s">
        <v>330</v>
      </c>
      <c r="S4423" t="e" vm="74">
        <f>_FV(-1,"27")</f>
        <v>#VALUE!</v>
      </c>
      <c r="T4423" t="s">
        <v>26</v>
      </c>
    </row>
    <row r="4424" spans="1:20" x14ac:dyDescent="0.3">
      <c r="A4424" t="s">
        <v>20</v>
      </c>
      <c r="B4424" s="1">
        <v>43694</v>
      </c>
      <c r="C4424">
        <v>23</v>
      </c>
      <c r="D4424" t="s">
        <v>321</v>
      </c>
      <c r="E4424" t="s">
        <v>256</v>
      </c>
      <c r="F4424" t="s">
        <v>321</v>
      </c>
      <c r="G4424">
        <v>77</v>
      </c>
      <c r="H4424">
        <v>77</v>
      </c>
      <c r="I4424">
        <v>71</v>
      </c>
      <c r="J4424" t="s">
        <v>89</v>
      </c>
      <c r="K4424" t="s">
        <v>100</v>
      </c>
      <c r="L4424" t="s">
        <v>361</v>
      </c>
      <c r="M4424" t="s">
        <v>91</v>
      </c>
      <c r="N4424" t="s">
        <v>91</v>
      </c>
      <c r="O4424" t="s">
        <v>90</v>
      </c>
      <c r="S4424" t="e" vm="45">
        <f>_FV(-3,"60")</f>
        <v>#VALUE!</v>
      </c>
      <c r="T4424" t="s">
        <v>26</v>
      </c>
    </row>
    <row r="4425" spans="1:20" x14ac:dyDescent="0.3">
      <c r="A4425" t="s">
        <v>20</v>
      </c>
      <c r="B4425" s="1">
        <v>43694</v>
      </c>
      <c r="C4425">
        <v>21</v>
      </c>
      <c r="D4425" t="s">
        <v>215</v>
      </c>
      <c r="E4425" t="s">
        <v>342</v>
      </c>
      <c r="F4425" t="s">
        <v>215</v>
      </c>
      <c r="G4425">
        <v>64</v>
      </c>
      <c r="H4425">
        <v>64</v>
      </c>
      <c r="I4425">
        <v>54</v>
      </c>
      <c r="J4425" t="s">
        <v>373</v>
      </c>
      <c r="K4425" t="s">
        <v>373</v>
      </c>
      <c r="L4425" t="s">
        <v>659</v>
      </c>
      <c r="M4425" t="s">
        <v>142</v>
      </c>
      <c r="N4425" t="s">
        <v>142</v>
      </c>
      <c r="O4425" t="s">
        <v>82</v>
      </c>
      <c r="S4425" t="s">
        <v>2476</v>
      </c>
      <c r="T4425" t="s">
        <v>26</v>
      </c>
    </row>
    <row r="4426" spans="1:20" x14ac:dyDescent="0.3">
      <c r="A4426" t="s">
        <v>20</v>
      </c>
      <c r="B4426" s="1">
        <v>43694</v>
      </c>
      <c r="C4426">
        <v>11</v>
      </c>
      <c r="D4426" t="s">
        <v>148</v>
      </c>
      <c r="E4426" t="s">
        <v>148</v>
      </c>
      <c r="F4426" t="s">
        <v>119</v>
      </c>
      <c r="G4426">
        <v>93</v>
      </c>
      <c r="H4426">
        <v>94</v>
      </c>
      <c r="I4426">
        <v>93</v>
      </c>
      <c r="J4426" t="s">
        <v>109</v>
      </c>
      <c r="K4426" t="s">
        <v>109</v>
      </c>
      <c r="L4426" t="s">
        <v>163</v>
      </c>
      <c r="M4426" t="s">
        <v>450</v>
      </c>
      <c r="N4426" t="s">
        <v>450</v>
      </c>
      <c r="O4426" t="s">
        <v>386</v>
      </c>
      <c r="S4426" t="s">
        <v>2477</v>
      </c>
      <c r="T4426" t="s">
        <v>26</v>
      </c>
    </row>
    <row r="4427" spans="1:20" x14ac:dyDescent="0.3">
      <c r="A4427" t="s">
        <v>20</v>
      </c>
      <c r="B4427" s="1">
        <v>43695</v>
      </c>
      <c r="C4427">
        <v>11</v>
      </c>
      <c r="D4427" t="s">
        <v>156</v>
      </c>
      <c r="E4427" t="s">
        <v>157</v>
      </c>
      <c r="F4427" t="s">
        <v>63</v>
      </c>
      <c r="G4427">
        <v>88</v>
      </c>
      <c r="H4427">
        <v>93</v>
      </c>
      <c r="I4427">
        <v>88</v>
      </c>
      <c r="J4427" t="s">
        <v>63</v>
      </c>
      <c r="K4427" t="s">
        <v>136</v>
      </c>
      <c r="L4427" t="s">
        <v>49</v>
      </c>
      <c r="M4427" t="s">
        <v>353</v>
      </c>
      <c r="N4427" t="s">
        <v>353</v>
      </c>
      <c r="O4427" t="s">
        <v>245</v>
      </c>
      <c r="S4427" t="s">
        <v>2478</v>
      </c>
      <c r="T4427" t="s">
        <v>26</v>
      </c>
    </row>
    <row r="4428" spans="1:20" x14ac:dyDescent="0.3">
      <c r="A4428" t="s">
        <v>20</v>
      </c>
      <c r="B4428" s="1">
        <v>43695</v>
      </c>
      <c r="C4428">
        <v>3</v>
      </c>
      <c r="D4428" t="s">
        <v>72</v>
      </c>
      <c r="E4428" t="s">
        <v>108</v>
      </c>
      <c r="F4428" t="s">
        <v>107</v>
      </c>
      <c r="G4428">
        <v>85</v>
      </c>
      <c r="H4428">
        <v>85</v>
      </c>
      <c r="I4428">
        <v>84</v>
      </c>
      <c r="J4428" t="s">
        <v>89</v>
      </c>
      <c r="K4428" t="s">
        <v>89</v>
      </c>
      <c r="L4428" t="s">
        <v>36</v>
      </c>
      <c r="M4428" t="s">
        <v>308</v>
      </c>
      <c r="N4428" t="s">
        <v>283</v>
      </c>
      <c r="O4428" t="s">
        <v>308</v>
      </c>
      <c r="S4428" t="e" vm="45">
        <f>_FV(-3,"60")</f>
        <v>#VALUE!</v>
      </c>
      <c r="T4428" t="s">
        <v>26</v>
      </c>
    </row>
    <row r="4429" spans="1:20" x14ac:dyDescent="0.3">
      <c r="A4429" t="s">
        <v>20</v>
      </c>
      <c r="B4429" s="1">
        <v>43695</v>
      </c>
      <c r="C4429">
        <v>14</v>
      </c>
      <c r="D4429" t="s">
        <v>264</v>
      </c>
      <c r="E4429" t="s">
        <v>264</v>
      </c>
      <c r="F4429" t="s">
        <v>215</v>
      </c>
      <c r="G4429">
        <v>68</v>
      </c>
      <c r="H4429">
        <v>71</v>
      </c>
      <c r="I4429">
        <v>66</v>
      </c>
      <c r="J4429" t="s">
        <v>80</v>
      </c>
      <c r="K4429" t="s">
        <v>80</v>
      </c>
      <c r="L4429" t="s">
        <v>345</v>
      </c>
      <c r="M4429" t="s">
        <v>431</v>
      </c>
      <c r="N4429" t="s">
        <v>494</v>
      </c>
      <c r="O4429" t="s">
        <v>444</v>
      </c>
      <c r="S4429" t="s">
        <v>2479</v>
      </c>
      <c r="T4429" t="s">
        <v>26</v>
      </c>
    </row>
    <row r="4430" spans="1:20" x14ac:dyDescent="0.3">
      <c r="A4430" t="s">
        <v>20</v>
      </c>
      <c r="B4430" s="1">
        <v>43695</v>
      </c>
      <c r="C4430">
        <v>22</v>
      </c>
      <c r="D4430" t="s">
        <v>265</v>
      </c>
      <c r="E4430" t="s">
        <v>185</v>
      </c>
      <c r="F4430" t="s">
        <v>233</v>
      </c>
      <c r="G4430">
        <v>72</v>
      </c>
      <c r="H4430">
        <v>72</v>
      </c>
      <c r="I4430">
        <v>60</v>
      </c>
      <c r="J4430" t="s">
        <v>292</v>
      </c>
      <c r="K4430" t="s">
        <v>292</v>
      </c>
      <c r="L4430" t="s">
        <v>561</v>
      </c>
      <c r="M4430" t="s">
        <v>193</v>
      </c>
      <c r="N4430" t="s">
        <v>193</v>
      </c>
      <c r="O4430" t="s">
        <v>142</v>
      </c>
      <c r="S4430" t="s">
        <v>2480</v>
      </c>
      <c r="T4430" t="s">
        <v>26</v>
      </c>
    </row>
    <row r="4431" spans="1:20" x14ac:dyDescent="0.3">
      <c r="A4431" t="s">
        <v>20</v>
      </c>
      <c r="B4431" s="1">
        <v>43695</v>
      </c>
      <c r="C4431">
        <v>13</v>
      </c>
      <c r="D4431" t="s">
        <v>243</v>
      </c>
      <c r="E4431" t="s">
        <v>205</v>
      </c>
      <c r="F4431" t="s">
        <v>281</v>
      </c>
      <c r="G4431">
        <v>72</v>
      </c>
      <c r="H4431">
        <v>77</v>
      </c>
      <c r="I4431">
        <v>69</v>
      </c>
      <c r="J4431" t="s">
        <v>63</v>
      </c>
      <c r="K4431" t="s">
        <v>95</v>
      </c>
      <c r="L4431" t="s">
        <v>99</v>
      </c>
      <c r="M4431" t="s">
        <v>431</v>
      </c>
      <c r="N4431" t="s">
        <v>431</v>
      </c>
      <c r="O4431" t="s">
        <v>363</v>
      </c>
      <c r="S4431" t="s">
        <v>1253</v>
      </c>
      <c r="T4431" t="s">
        <v>26</v>
      </c>
    </row>
    <row r="4432" spans="1:20" x14ac:dyDescent="0.3">
      <c r="A4432" t="s">
        <v>20</v>
      </c>
      <c r="B4432" s="1">
        <v>43695</v>
      </c>
      <c r="C4432">
        <v>12</v>
      </c>
      <c r="D4432" t="s">
        <v>256</v>
      </c>
      <c r="E4432" t="s">
        <v>385</v>
      </c>
      <c r="F4432" t="s">
        <v>272</v>
      </c>
      <c r="G4432">
        <v>76</v>
      </c>
      <c r="H4432">
        <v>88</v>
      </c>
      <c r="I4432">
        <v>76</v>
      </c>
      <c r="J4432" t="s">
        <v>109</v>
      </c>
      <c r="K4432" t="s">
        <v>58</v>
      </c>
      <c r="L4432" t="s">
        <v>65</v>
      </c>
      <c r="M4432" t="s">
        <v>363</v>
      </c>
      <c r="N4432" t="s">
        <v>363</v>
      </c>
      <c r="O4432" t="s">
        <v>353</v>
      </c>
      <c r="S4432" t="s">
        <v>1554</v>
      </c>
      <c r="T4432" t="s">
        <v>26</v>
      </c>
    </row>
    <row r="4433" spans="1:20" x14ac:dyDescent="0.3">
      <c r="A4433" t="s">
        <v>20</v>
      </c>
      <c r="B4433" s="1">
        <v>43695</v>
      </c>
      <c r="C4433">
        <v>2</v>
      </c>
      <c r="D4433" t="s">
        <v>108</v>
      </c>
      <c r="E4433" t="s">
        <v>356</v>
      </c>
      <c r="F4433" t="s">
        <v>108</v>
      </c>
      <c r="G4433">
        <v>84</v>
      </c>
      <c r="H4433">
        <v>84</v>
      </c>
      <c r="I4433">
        <v>82</v>
      </c>
      <c r="J4433" t="s">
        <v>36</v>
      </c>
      <c r="K4433" t="s">
        <v>49</v>
      </c>
      <c r="L4433" t="s">
        <v>36</v>
      </c>
      <c r="M4433" t="s">
        <v>283</v>
      </c>
      <c r="N4433" t="s">
        <v>283</v>
      </c>
      <c r="O4433" t="s">
        <v>273</v>
      </c>
      <c r="S4433" t="e" vm="45">
        <f>_FV(-3,"60")</f>
        <v>#VALUE!</v>
      </c>
      <c r="T4433" t="s">
        <v>26</v>
      </c>
    </row>
    <row r="4434" spans="1:20" x14ac:dyDescent="0.3">
      <c r="A4434" t="s">
        <v>20</v>
      </c>
      <c r="B4434" s="1">
        <v>43695</v>
      </c>
      <c r="C4434">
        <v>10</v>
      </c>
      <c r="D4434" t="s">
        <v>87</v>
      </c>
      <c r="E4434" t="s">
        <v>87</v>
      </c>
      <c r="F4434" t="s">
        <v>65</v>
      </c>
      <c r="G4434">
        <v>93</v>
      </c>
      <c r="H4434">
        <v>93</v>
      </c>
      <c r="I4434">
        <v>93</v>
      </c>
      <c r="J4434" t="s">
        <v>89</v>
      </c>
      <c r="K4434" t="s">
        <v>89</v>
      </c>
      <c r="L4434" t="s">
        <v>163</v>
      </c>
      <c r="M4434" t="s">
        <v>245</v>
      </c>
      <c r="N4434" t="s">
        <v>311</v>
      </c>
      <c r="O4434" t="s">
        <v>315</v>
      </c>
      <c r="S4434" t="s">
        <v>2481</v>
      </c>
      <c r="T4434" t="s">
        <v>26</v>
      </c>
    </row>
    <row r="4435" spans="1:20" x14ac:dyDescent="0.3">
      <c r="A4435" t="s">
        <v>20</v>
      </c>
      <c r="B4435" s="1">
        <v>43695</v>
      </c>
      <c r="C4435">
        <v>7</v>
      </c>
      <c r="D4435" t="s">
        <v>63</v>
      </c>
      <c r="E4435" t="s">
        <v>79</v>
      </c>
      <c r="F4435" t="s">
        <v>63</v>
      </c>
      <c r="G4435">
        <v>92</v>
      </c>
      <c r="H4435">
        <v>92</v>
      </c>
      <c r="I4435">
        <v>91</v>
      </c>
      <c r="J4435" t="s">
        <v>36</v>
      </c>
      <c r="K4435" t="s">
        <v>49</v>
      </c>
      <c r="L4435" t="s">
        <v>36</v>
      </c>
      <c r="M4435" t="s">
        <v>91</v>
      </c>
      <c r="N4435" t="s">
        <v>244</v>
      </c>
      <c r="O4435" t="s">
        <v>188</v>
      </c>
      <c r="S4435" t="e" vm="45">
        <f>_FV(-3,"60")</f>
        <v>#VALUE!</v>
      </c>
      <c r="T4435" t="s">
        <v>26</v>
      </c>
    </row>
    <row r="4436" spans="1:20" x14ac:dyDescent="0.3">
      <c r="A4436" t="s">
        <v>20</v>
      </c>
      <c r="B4436" s="1">
        <v>43695</v>
      </c>
      <c r="C4436">
        <v>18</v>
      </c>
      <c r="D4436" t="s">
        <v>412</v>
      </c>
      <c r="E4436" t="s">
        <v>1376</v>
      </c>
      <c r="F4436" t="s">
        <v>297</v>
      </c>
      <c r="G4436">
        <v>54</v>
      </c>
      <c r="H4436">
        <v>58</v>
      </c>
      <c r="I4436">
        <v>53</v>
      </c>
      <c r="J4436" t="s">
        <v>292</v>
      </c>
      <c r="K4436" t="s">
        <v>163</v>
      </c>
      <c r="L4436" t="s">
        <v>383</v>
      </c>
      <c r="M4436" t="s">
        <v>141</v>
      </c>
      <c r="N4436" t="s">
        <v>315</v>
      </c>
      <c r="O4436" t="s">
        <v>141</v>
      </c>
      <c r="S4436" t="s">
        <v>1902</v>
      </c>
      <c r="T4436" t="s">
        <v>26</v>
      </c>
    </row>
    <row r="4437" spans="1:20" x14ac:dyDescent="0.3">
      <c r="A4437" t="s">
        <v>20</v>
      </c>
      <c r="B4437" s="1">
        <v>43695</v>
      </c>
      <c r="C4437">
        <v>15</v>
      </c>
      <c r="D4437" t="s">
        <v>392</v>
      </c>
      <c r="E4437" t="s">
        <v>47</v>
      </c>
      <c r="F4437" t="s">
        <v>205</v>
      </c>
      <c r="G4437">
        <v>64</v>
      </c>
      <c r="H4437">
        <v>70</v>
      </c>
      <c r="I4437">
        <v>60</v>
      </c>
      <c r="J4437" t="s">
        <v>81</v>
      </c>
      <c r="K4437" t="s">
        <v>58</v>
      </c>
      <c r="L4437" t="s">
        <v>44</v>
      </c>
      <c r="M4437" t="s">
        <v>422</v>
      </c>
      <c r="N4437" t="s">
        <v>431</v>
      </c>
      <c r="O4437" t="s">
        <v>422</v>
      </c>
      <c r="S4437" t="s">
        <v>2482</v>
      </c>
      <c r="T4437" t="s">
        <v>26</v>
      </c>
    </row>
    <row r="4438" spans="1:20" x14ac:dyDescent="0.3">
      <c r="A4438" t="s">
        <v>20</v>
      </c>
      <c r="B4438" s="1">
        <v>43695</v>
      </c>
      <c r="C4438">
        <v>0</v>
      </c>
      <c r="D4438" t="s">
        <v>192</v>
      </c>
      <c r="E4438" t="s">
        <v>195</v>
      </c>
      <c r="F4438" t="s">
        <v>192</v>
      </c>
      <c r="G4438">
        <v>78</v>
      </c>
      <c r="H4438">
        <v>78</v>
      </c>
      <c r="I4438">
        <v>75</v>
      </c>
      <c r="J4438" t="s">
        <v>345</v>
      </c>
      <c r="K4438" t="s">
        <v>89</v>
      </c>
      <c r="L4438" t="s">
        <v>345</v>
      </c>
      <c r="M4438" t="s">
        <v>311</v>
      </c>
      <c r="N4438" t="s">
        <v>311</v>
      </c>
      <c r="O4438" t="s">
        <v>91</v>
      </c>
      <c r="S4438" t="e" vm="45">
        <f>_FV(-3,"60")</f>
        <v>#VALUE!</v>
      </c>
      <c r="T4438" t="s">
        <v>26</v>
      </c>
    </row>
    <row r="4439" spans="1:20" x14ac:dyDescent="0.3">
      <c r="A4439" t="s">
        <v>20</v>
      </c>
      <c r="B4439" s="1">
        <v>43695</v>
      </c>
      <c r="C4439">
        <v>17</v>
      </c>
      <c r="D4439" t="s">
        <v>33</v>
      </c>
      <c r="E4439" t="s">
        <v>33</v>
      </c>
      <c r="F4439" t="s">
        <v>317</v>
      </c>
      <c r="G4439">
        <v>57</v>
      </c>
      <c r="H4439">
        <v>61</v>
      </c>
      <c r="I4439">
        <v>55</v>
      </c>
      <c r="J4439" t="s">
        <v>345</v>
      </c>
      <c r="K4439" t="s">
        <v>100</v>
      </c>
      <c r="L4439" t="s">
        <v>388</v>
      </c>
      <c r="M4439" t="s">
        <v>315</v>
      </c>
      <c r="N4439" t="s">
        <v>308</v>
      </c>
      <c r="O4439" t="s">
        <v>315</v>
      </c>
      <c r="S4439" t="s">
        <v>1603</v>
      </c>
      <c r="T4439" t="s">
        <v>26</v>
      </c>
    </row>
    <row r="4440" spans="1:20" x14ac:dyDescent="0.3">
      <c r="A4440" t="s">
        <v>20</v>
      </c>
      <c r="B4440" s="1">
        <v>43695</v>
      </c>
      <c r="C4440">
        <v>4</v>
      </c>
      <c r="D4440" t="s">
        <v>71</v>
      </c>
      <c r="E4440" t="s">
        <v>72</v>
      </c>
      <c r="F4440" t="s">
        <v>71</v>
      </c>
      <c r="G4440">
        <v>87</v>
      </c>
      <c r="H4440">
        <v>87</v>
      </c>
      <c r="I4440">
        <v>85</v>
      </c>
      <c r="J4440" t="s">
        <v>49</v>
      </c>
      <c r="K4440" t="s">
        <v>89</v>
      </c>
      <c r="L4440" t="s">
        <v>49</v>
      </c>
      <c r="M4440" t="s">
        <v>273</v>
      </c>
      <c r="N4440" t="s">
        <v>353</v>
      </c>
      <c r="O4440" t="s">
        <v>273</v>
      </c>
      <c r="S4440" t="e" vm="45">
        <f>_FV(-3,"60")</f>
        <v>#VALUE!</v>
      </c>
      <c r="T4440" t="s">
        <v>26</v>
      </c>
    </row>
    <row r="4441" spans="1:20" x14ac:dyDescent="0.3">
      <c r="A4441" t="s">
        <v>20</v>
      </c>
      <c r="B4441" s="1">
        <v>43695</v>
      </c>
      <c r="C4441">
        <v>6</v>
      </c>
      <c r="D4441" t="s">
        <v>79</v>
      </c>
      <c r="E4441" t="s">
        <v>62</v>
      </c>
      <c r="F4441" t="s">
        <v>79</v>
      </c>
      <c r="G4441">
        <v>91</v>
      </c>
      <c r="H4441">
        <v>91</v>
      </c>
      <c r="I4441">
        <v>90</v>
      </c>
      <c r="J4441" t="s">
        <v>49</v>
      </c>
      <c r="K4441" t="s">
        <v>89</v>
      </c>
      <c r="L4441" t="s">
        <v>49</v>
      </c>
      <c r="M4441" t="s">
        <v>244</v>
      </c>
      <c r="N4441" t="s">
        <v>306</v>
      </c>
      <c r="O4441" t="s">
        <v>244</v>
      </c>
      <c r="S4441" t="e" vm="45">
        <f>_FV(-3,"60")</f>
        <v>#VALUE!</v>
      </c>
      <c r="T4441" t="s">
        <v>26</v>
      </c>
    </row>
    <row r="4442" spans="1:20" x14ac:dyDescent="0.3">
      <c r="A4442" t="s">
        <v>20</v>
      </c>
      <c r="B4442" s="1">
        <v>43695</v>
      </c>
      <c r="C4442">
        <v>5</v>
      </c>
      <c r="D4442" t="s">
        <v>95</v>
      </c>
      <c r="E4442" t="s">
        <v>71</v>
      </c>
      <c r="F4442" t="s">
        <v>95</v>
      </c>
      <c r="G4442">
        <v>90</v>
      </c>
      <c r="H4442">
        <v>90</v>
      </c>
      <c r="I4442">
        <v>87</v>
      </c>
      <c r="J4442" t="s">
        <v>49</v>
      </c>
      <c r="K4442" t="s">
        <v>89</v>
      </c>
      <c r="L4442" t="s">
        <v>49</v>
      </c>
      <c r="M4442" t="s">
        <v>306</v>
      </c>
      <c r="N4442" t="s">
        <v>273</v>
      </c>
      <c r="O4442" t="s">
        <v>306</v>
      </c>
      <c r="S4442" t="e" vm="45">
        <f>_FV(-3,"60")</f>
        <v>#VALUE!</v>
      </c>
      <c r="T4442" t="s">
        <v>26</v>
      </c>
    </row>
    <row r="4443" spans="1:20" x14ac:dyDescent="0.3">
      <c r="A4443" t="s">
        <v>20</v>
      </c>
      <c r="B4443" s="1">
        <v>43695</v>
      </c>
      <c r="C4443">
        <v>16</v>
      </c>
      <c r="D4443" t="s">
        <v>297</v>
      </c>
      <c r="E4443" t="s">
        <v>43</v>
      </c>
      <c r="F4443" t="s">
        <v>258</v>
      </c>
      <c r="G4443">
        <v>57</v>
      </c>
      <c r="H4443">
        <v>64</v>
      </c>
      <c r="I4443">
        <v>55</v>
      </c>
      <c r="J4443" t="s">
        <v>216</v>
      </c>
      <c r="K4443" t="s">
        <v>345</v>
      </c>
      <c r="L4443" t="s">
        <v>368</v>
      </c>
      <c r="M4443" t="s">
        <v>308</v>
      </c>
      <c r="N4443" t="s">
        <v>422</v>
      </c>
      <c r="O4443" t="s">
        <v>308</v>
      </c>
      <c r="S4443" t="s">
        <v>2483</v>
      </c>
      <c r="T4443" t="s">
        <v>26</v>
      </c>
    </row>
    <row r="4444" spans="1:20" x14ac:dyDescent="0.3">
      <c r="A4444" t="s">
        <v>20</v>
      </c>
      <c r="B4444" s="1">
        <v>43695</v>
      </c>
      <c r="C4444">
        <v>8</v>
      </c>
      <c r="D4444" t="s">
        <v>109</v>
      </c>
      <c r="E4444" t="s">
        <v>63</v>
      </c>
      <c r="F4444" t="s">
        <v>109</v>
      </c>
      <c r="G4444">
        <v>93</v>
      </c>
      <c r="H4444">
        <v>93</v>
      </c>
      <c r="I4444">
        <v>92</v>
      </c>
      <c r="J4444" t="s">
        <v>345</v>
      </c>
      <c r="K4444" t="s">
        <v>36</v>
      </c>
      <c r="L4444" t="s">
        <v>163</v>
      </c>
      <c r="M4444" t="s">
        <v>244</v>
      </c>
      <c r="N4444" t="s">
        <v>244</v>
      </c>
      <c r="O4444" t="s">
        <v>188</v>
      </c>
      <c r="S4444" t="e" vm="45">
        <f>_FV(-3,"60")</f>
        <v>#VALUE!</v>
      </c>
      <c r="T4444" t="s">
        <v>26</v>
      </c>
    </row>
    <row r="4445" spans="1:20" x14ac:dyDescent="0.3">
      <c r="A4445" t="s">
        <v>20</v>
      </c>
      <c r="B4445" s="1">
        <v>43695</v>
      </c>
      <c r="C4445">
        <v>1</v>
      </c>
      <c r="D4445" t="s">
        <v>356</v>
      </c>
      <c r="E4445" t="s">
        <v>192</v>
      </c>
      <c r="F4445" t="s">
        <v>356</v>
      </c>
      <c r="G4445">
        <v>82</v>
      </c>
      <c r="H4445">
        <v>82</v>
      </c>
      <c r="I4445">
        <v>78</v>
      </c>
      <c r="J4445" t="s">
        <v>89</v>
      </c>
      <c r="K4445" t="s">
        <v>89</v>
      </c>
      <c r="L4445" t="s">
        <v>345</v>
      </c>
      <c r="M4445" t="s">
        <v>273</v>
      </c>
      <c r="N4445" t="s">
        <v>273</v>
      </c>
      <c r="O4445" t="s">
        <v>311</v>
      </c>
      <c r="S4445" t="e" vm="45">
        <f>_FV(-3,"60")</f>
        <v>#VALUE!</v>
      </c>
      <c r="T4445" t="s">
        <v>26</v>
      </c>
    </row>
    <row r="4446" spans="1:20" x14ac:dyDescent="0.3">
      <c r="A4446" t="s">
        <v>20</v>
      </c>
      <c r="B4446" s="1">
        <v>43695</v>
      </c>
      <c r="C4446">
        <v>9</v>
      </c>
      <c r="D4446" t="s">
        <v>73</v>
      </c>
      <c r="E4446" t="s">
        <v>80</v>
      </c>
      <c r="F4446" t="s">
        <v>73</v>
      </c>
      <c r="G4446">
        <v>93</v>
      </c>
      <c r="H4446">
        <v>93</v>
      </c>
      <c r="I4446">
        <v>93</v>
      </c>
      <c r="J4446" t="s">
        <v>163</v>
      </c>
      <c r="K4446" t="s">
        <v>36</v>
      </c>
      <c r="L4446" t="s">
        <v>163</v>
      </c>
      <c r="M4446" t="s">
        <v>315</v>
      </c>
      <c r="N4446" t="s">
        <v>23</v>
      </c>
      <c r="O4446" t="s">
        <v>244</v>
      </c>
      <c r="S4446" t="e" vm="45">
        <f>_FV(-3,"60")</f>
        <v>#VALUE!</v>
      </c>
      <c r="T4446" t="s">
        <v>26</v>
      </c>
    </row>
    <row r="4447" spans="1:20" x14ac:dyDescent="0.3">
      <c r="A4447" t="s">
        <v>20</v>
      </c>
      <c r="B4447" s="1">
        <v>43695</v>
      </c>
      <c r="C4447">
        <v>20</v>
      </c>
      <c r="D4447" t="s">
        <v>43</v>
      </c>
      <c r="E4447" t="s">
        <v>1376</v>
      </c>
      <c r="F4447" t="s">
        <v>34</v>
      </c>
      <c r="G4447">
        <v>53</v>
      </c>
      <c r="H4447">
        <v>58</v>
      </c>
      <c r="I4447">
        <v>52</v>
      </c>
      <c r="J4447" t="s">
        <v>577</v>
      </c>
      <c r="K4447" t="s">
        <v>44</v>
      </c>
      <c r="L4447" t="s">
        <v>583</v>
      </c>
      <c r="M4447" t="s">
        <v>209</v>
      </c>
      <c r="N4447" t="s">
        <v>142</v>
      </c>
      <c r="O4447" t="s">
        <v>123</v>
      </c>
      <c r="P4447" t="s">
        <v>105</v>
      </c>
      <c r="Q4447">
        <v>264</v>
      </c>
      <c r="S4447" t="s">
        <v>2484</v>
      </c>
      <c r="T4447" t="s">
        <v>26</v>
      </c>
    </row>
    <row r="4448" spans="1:20" x14ac:dyDescent="0.3">
      <c r="A4448" t="s">
        <v>20</v>
      </c>
      <c r="B4448" s="1">
        <v>43695</v>
      </c>
      <c r="C4448">
        <v>19</v>
      </c>
      <c r="D4448" t="s">
        <v>370</v>
      </c>
      <c r="E4448" t="s">
        <v>2048</v>
      </c>
      <c r="F4448" t="s">
        <v>251</v>
      </c>
      <c r="G4448">
        <v>58</v>
      </c>
      <c r="H4448">
        <v>59</v>
      </c>
      <c r="I4448">
        <v>51</v>
      </c>
      <c r="J4448" t="s">
        <v>35</v>
      </c>
      <c r="K4448" t="s">
        <v>345</v>
      </c>
      <c r="L4448" t="s">
        <v>588</v>
      </c>
      <c r="M4448" t="s">
        <v>96</v>
      </c>
      <c r="N4448" t="s">
        <v>141</v>
      </c>
      <c r="O4448" t="s">
        <v>96</v>
      </c>
      <c r="S4448" t="s">
        <v>2485</v>
      </c>
      <c r="T4448" t="s">
        <v>26</v>
      </c>
    </row>
    <row r="4449" spans="1:20" x14ac:dyDescent="0.3">
      <c r="A4449" t="s">
        <v>20</v>
      </c>
      <c r="B4449" s="1">
        <v>43695</v>
      </c>
      <c r="C4449">
        <v>21</v>
      </c>
      <c r="D4449" t="s">
        <v>206</v>
      </c>
      <c r="E4449" t="s">
        <v>415</v>
      </c>
      <c r="F4449" t="s">
        <v>202</v>
      </c>
      <c r="G4449">
        <v>61</v>
      </c>
      <c r="H4449">
        <v>63</v>
      </c>
      <c r="I4449">
        <v>52</v>
      </c>
      <c r="J4449" t="s">
        <v>575</v>
      </c>
      <c r="K4449" t="s">
        <v>373</v>
      </c>
      <c r="L4449" t="s">
        <v>1440</v>
      </c>
      <c r="M4449" t="s">
        <v>141</v>
      </c>
      <c r="N4449" t="s">
        <v>328</v>
      </c>
      <c r="O4449" t="s">
        <v>123</v>
      </c>
      <c r="S4449" t="s">
        <v>2486</v>
      </c>
      <c r="T4449" t="s">
        <v>26</v>
      </c>
    </row>
    <row r="4450" spans="1:20" x14ac:dyDescent="0.3">
      <c r="A4450" t="s">
        <v>20</v>
      </c>
      <c r="B4450" s="1">
        <v>43695</v>
      </c>
      <c r="C4450">
        <v>23</v>
      </c>
      <c r="D4450" t="s">
        <v>285</v>
      </c>
      <c r="E4450" t="s">
        <v>202</v>
      </c>
      <c r="F4450" t="s">
        <v>310</v>
      </c>
      <c r="G4450">
        <v>69</v>
      </c>
      <c r="H4450">
        <v>76</v>
      </c>
      <c r="I4450">
        <v>68</v>
      </c>
      <c r="J4450" t="s">
        <v>368</v>
      </c>
      <c r="K4450" t="s">
        <v>163</v>
      </c>
      <c r="L4450" t="s">
        <v>368</v>
      </c>
      <c r="M4450" t="s">
        <v>23</v>
      </c>
      <c r="N4450" t="s">
        <v>23</v>
      </c>
      <c r="O4450" t="s">
        <v>91</v>
      </c>
      <c r="S4450" t="e" vm="8">
        <f>_FV(-3,"44")</f>
        <v>#VALUE!</v>
      </c>
      <c r="T4450" t="s">
        <v>26</v>
      </c>
    </row>
    <row r="4451" spans="1:20" x14ac:dyDescent="0.3">
      <c r="A4451" t="s">
        <v>20</v>
      </c>
      <c r="B4451" s="1">
        <v>43696</v>
      </c>
      <c r="C4451">
        <v>21</v>
      </c>
      <c r="D4451" t="s">
        <v>317</v>
      </c>
      <c r="E4451" t="s">
        <v>2041</v>
      </c>
      <c r="F4451" t="s">
        <v>317</v>
      </c>
      <c r="G4451">
        <v>59</v>
      </c>
      <c r="H4451">
        <v>60</v>
      </c>
      <c r="I4451">
        <v>52</v>
      </c>
      <c r="J4451" t="s">
        <v>216</v>
      </c>
      <c r="K4451" t="s">
        <v>163</v>
      </c>
      <c r="L4451" t="s">
        <v>368</v>
      </c>
      <c r="M4451" t="s">
        <v>150</v>
      </c>
      <c r="N4451" t="s">
        <v>150</v>
      </c>
      <c r="O4451" t="s">
        <v>180</v>
      </c>
      <c r="S4451" t="s">
        <v>1587</v>
      </c>
      <c r="T4451" t="s">
        <v>26</v>
      </c>
    </row>
    <row r="4452" spans="1:20" x14ac:dyDescent="0.3">
      <c r="A4452" t="s">
        <v>20</v>
      </c>
      <c r="B4452" s="1">
        <v>43696</v>
      </c>
      <c r="C4452">
        <v>14</v>
      </c>
      <c r="D4452" t="s">
        <v>201</v>
      </c>
      <c r="E4452" t="s">
        <v>297</v>
      </c>
      <c r="F4452" t="s">
        <v>243</v>
      </c>
      <c r="G4452">
        <v>68</v>
      </c>
      <c r="H4452">
        <v>71</v>
      </c>
      <c r="I4452">
        <v>61</v>
      </c>
      <c r="J4452" t="s">
        <v>63</v>
      </c>
      <c r="K4452" t="s">
        <v>136</v>
      </c>
      <c r="L4452" t="s">
        <v>361</v>
      </c>
      <c r="M4452" t="s">
        <v>431</v>
      </c>
      <c r="N4452" t="s">
        <v>494</v>
      </c>
      <c r="O4452" t="s">
        <v>431</v>
      </c>
      <c r="S4452" t="s">
        <v>2487</v>
      </c>
      <c r="T4452" t="s">
        <v>26</v>
      </c>
    </row>
    <row r="4453" spans="1:20" x14ac:dyDescent="0.3">
      <c r="A4453" t="s">
        <v>20</v>
      </c>
      <c r="B4453" s="1">
        <v>43696</v>
      </c>
      <c r="C4453">
        <v>0</v>
      </c>
      <c r="D4453" t="s">
        <v>310</v>
      </c>
      <c r="E4453" t="s">
        <v>285</v>
      </c>
      <c r="F4453" t="s">
        <v>310</v>
      </c>
      <c r="G4453">
        <v>72</v>
      </c>
      <c r="H4453">
        <v>72</v>
      </c>
      <c r="I4453">
        <v>65</v>
      </c>
      <c r="J4453" t="s">
        <v>368</v>
      </c>
      <c r="K4453" t="s">
        <v>388</v>
      </c>
      <c r="L4453" t="s">
        <v>579</v>
      </c>
      <c r="M4453" t="s">
        <v>353</v>
      </c>
      <c r="N4453" t="s">
        <v>353</v>
      </c>
      <c r="O4453" t="s">
        <v>23</v>
      </c>
      <c r="S4453" t="e" vm="45">
        <f>_FV(-3,"60")</f>
        <v>#VALUE!</v>
      </c>
      <c r="T4453" t="s">
        <v>26</v>
      </c>
    </row>
    <row r="4454" spans="1:20" x14ac:dyDescent="0.3">
      <c r="A4454" t="s">
        <v>20</v>
      </c>
      <c r="B4454" s="1">
        <v>43696</v>
      </c>
      <c r="C4454">
        <v>15</v>
      </c>
      <c r="D4454" t="s">
        <v>214</v>
      </c>
      <c r="E4454" t="s">
        <v>34</v>
      </c>
      <c r="F4454" t="s">
        <v>335</v>
      </c>
      <c r="G4454">
        <v>60</v>
      </c>
      <c r="H4454">
        <v>70</v>
      </c>
      <c r="I4454">
        <v>59</v>
      </c>
      <c r="J4454" t="s">
        <v>44</v>
      </c>
      <c r="K4454" t="s">
        <v>62</v>
      </c>
      <c r="L4454" t="s">
        <v>396</v>
      </c>
      <c r="M4454" t="s">
        <v>407</v>
      </c>
      <c r="N4454" t="s">
        <v>494</v>
      </c>
      <c r="O4454" t="s">
        <v>407</v>
      </c>
      <c r="S4454" t="s">
        <v>2234</v>
      </c>
      <c r="T4454" t="s">
        <v>26</v>
      </c>
    </row>
    <row r="4455" spans="1:20" x14ac:dyDescent="0.3">
      <c r="A4455" t="s">
        <v>20</v>
      </c>
      <c r="B4455" s="1">
        <v>43696</v>
      </c>
      <c r="C4455">
        <v>4</v>
      </c>
      <c r="D4455" t="s">
        <v>95</v>
      </c>
      <c r="E4455" t="s">
        <v>88</v>
      </c>
      <c r="F4455" t="s">
        <v>136</v>
      </c>
      <c r="G4455">
        <v>85</v>
      </c>
      <c r="H4455">
        <v>87</v>
      </c>
      <c r="I4455">
        <v>84</v>
      </c>
      <c r="J4455" t="s">
        <v>396</v>
      </c>
      <c r="K4455" t="s">
        <v>216</v>
      </c>
      <c r="L4455" t="s">
        <v>224</v>
      </c>
      <c r="M4455" t="s">
        <v>282</v>
      </c>
      <c r="N4455" t="s">
        <v>422</v>
      </c>
      <c r="O4455" t="s">
        <v>282</v>
      </c>
      <c r="S4455" t="e" vm="45">
        <f>_FV(-3,"60")</f>
        <v>#VALUE!</v>
      </c>
      <c r="T4455" t="s">
        <v>26</v>
      </c>
    </row>
    <row r="4456" spans="1:20" x14ac:dyDescent="0.3">
      <c r="A4456" t="s">
        <v>20</v>
      </c>
      <c r="B4456" s="1">
        <v>43696</v>
      </c>
      <c r="C4456">
        <v>22</v>
      </c>
      <c r="D4456" t="s">
        <v>256</v>
      </c>
      <c r="E4456" t="s">
        <v>317</v>
      </c>
      <c r="F4456" t="s">
        <v>256</v>
      </c>
      <c r="G4456">
        <v>66</v>
      </c>
      <c r="H4456">
        <v>68</v>
      </c>
      <c r="I4456">
        <v>56</v>
      </c>
      <c r="J4456" t="s">
        <v>388</v>
      </c>
      <c r="K4456" t="s">
        <v>28</v>
      </c>
      <c r="L4456" t="s">
        <v>389</v>
      </c>
      <c r="M4456" t="s">
        <v>141</v>
      </c>
      <c r="N4456" t="s">
        <v>141</v>
      </c>
      <c r="O4456" t="s">
        <v>150</v>
      </c>
      <c r="S4456" t="s">
        <v>2488</v>
      </c>
      <c r="T4456" t="s">
        <v>26</v>
      </c>
    </row>
    <row r="4457" spans="1:20" x14ac:dyDescent="0.3">
      <c r="A4457" t="s">
        <v>20</v>
      </c>
      <c r="B4457" s="1">
        <v>43696</v>
      </c>
      <c r="C4457">
        <v>8</v>
      </c>
      <c r="D4457" t="s">
        <v>64</v>
      </c>
      <c r="E4457" t="s">
        <v>109</v>
      </c>
      <c r="F4457" t="s">
        <v>64</v>
      </c>
      <c r="G4457">
        <v>92</v>
      </c>
      <c r="H4457">
        <v>92</v>
      </c>
      <c r="I4457">
        <v>91</v>
      </c>
      <c r="J4457" t="s">
        <v>396</v>
      </c>
      <c r="K4457" t="s">
        <v>35</v>
      </c>
      <c r="L4457" t="s">
        <v>396</v>
      </c>
      <c r="M4457" t="s">
        <v>329</v>
      </c>
      <c r="N4457" t="s">
        <v>329</v>
      </c>
      <c r="O4457" t="s">
        <v>306</v>
      </c>
      <c r="S4457" t="e" vm="45">
        <f>_FV(-3,"60")</f>
        <v>#VALUE!</v>
      </c>
      <c r="T4457" t="s">
        <v>26</v>
      </c>
    </row>
    <row r="4458" spans="1:20" x14ac:dyDescent="0.3">
      <c r="A4458" t="s">
        <v>20</v>
      </c>
      <c r="B4458" s="1">
        <v>43696</v>
      </c>
      <c r="C4458">
        <v>6</v>
      </c>
      <c r="D4458" t="s">
        <v>87</v>
      </c>
      <c r="E4458" t="s">
        <v>136</v>
      </c>
      <c r="F4458" t="s">
        <v>80</v>
      </c>
      <c r="G4458">
        <v>89</v>
      </c>
      <c r="H4458">
        <v>89</v>
      </c>
      <c r="I4458">
        <v>88</v>
      </c>
      <c r="J4458" t="s">
        <v>35</v>
      </c>
      <c r="K4458" t="s">
        <v>35</v>
      </c>
      <c r="L4458" t="s">
        <v>377</v>
      </c>
      <c r="M4458" t="s">
        <v>312</v>
      </c>
      <c r="N4458" t="s">
        <v>276</v>
      </c>
      <c r="O4458" t="s">
        <v>312</v>
      </c>
      <c r="S4458" t="e" vm="45">
        <f>_FV(-3,"60")</f>
        <v>#VALUE!</v>
      </c>
      <c r="T4458" t="s">
        <v>26</v>
      </c>
    </row>
    <row r="4459" spans="1:20" x14ac:dyDescent="0.3">
      <c r="A4459" t="s">
        <v>20</v>
      </c>
      <c r="B4459" s="1">
        <v>43696</v>
      </c>
      <c r="C4459">
        <v>11</v>
      </c>
      <c r="D4459" t="s">
        <v>135</v>
      </c>
      <c r="E4459" t="s">
        <v>149</v>
      </c>
      <c r="F4459" t="s">
        <v>64</v>
      </c>
      <c r="G4459">
        <v>89</v>
      </c>
      <c r="H4459">
        <v>93</v>
      </c>
      <c r="I4459">
        <v>89</v>
      </c>
      <c r="J4459" t="s">
        <v>28</v>
      </c>
      <c r="K4459" t="s">
        <v>119</v>
      </c>
      <c r="L4459" t="s">
        <v>44</v>
      </c>
      <c r="M4459" t="s">
        <v>433</v>
      </c>
      <c r="N4459" t="s">
        <v>433</v>
      </c>
      <c r="O4459" t="s">
        <v>283</v>
      </c>
      <c r="S4459" t="s">
        <v>2489</v>
      </c>
      <c r="T4459" t="s">
        <v>26</v>
      </c>
    </row>
    <row r="4460" spans="1:20" x14ac:dyDescent="0.3">
      <c r="A4460" t="s">
        <v>20</v>
      </c>
      <c r="B4460" s="1">
        <v>43696</v>
      </c>
      <c r="C4460">
        <v>3</v>
      </c>
      <c r="D4460" t="s">
        <v>22</v>
      </c>
      <c r="E4460" t="s">
        <v>135</v>
      </c>
      <c r="F4460" t="s">
        <v>22</v>
      </c>
      <c r="G4460">
        <v>86</v>
      </c>
      <c r="H4460">
        <v>86</v>
      </c>
      <c r="I4460">
        <v>82</v>
      </c>
      <c r="J4460" t="s">
        <v>224</v>
      </c>
      <c r="K4460" t="s">
        <v>377</v>
      </c>
      <c r="L4460" t="s">
        <v>373</v>
      </c>
      <c r="M4460" t="s">
        <v>422</v>
      </c>
      <c r="N4460" t="s">
        <v>444</v>
      </c>
      <c r="O4460" t="s">
        <v>422</v>
      </c>
      <c r="S4460" t="e" vm="45">
        <f>_FV(-3,"60")</f>
        <v>#VALUE!</v>
      </c>
      <c r="T4460" t="s">
        <v>26</v>
      </c>
    </row>
    <row r="4461" spans="1:20" x14ac:dyDescent="0.3">
      <c r="A4461" t="s">
        <v>20</v>
      </c>
      <c r="B4461" s="1">
        <v>43696</v>
      </c>
      <c r="C4461">
        <v>18</v>
      </c>
      <c r="D4461" t="s">
        <v>1580</v>
      </c>
      <c r="E4461" t="s">
        <v>2490</v>
      </c>
      <c r="F4461" t="s">
        <v>370</v>
      </c>
      <c r="G4461">
        <v>56</v>
      </c>
      <c r="H4461">
        <v>59</v>
      </c>
      <c r="I4461">
        <v>54</v>
      </c>
      <c r="J4461" t="s">
        <v>49</v>
      </c>
      <c r="K4461" t="s">
        <v>28</v>
      </c>
      <c r="L4461" t="s">
        <v>377</v>
      </c>
      <c r="M4461" t="s">
        <v>142</v>
      </c>
      <c r="N4461" t="s">
        <v>244</v>
      </c>
      <c r="O4461" t="s">
        <v>142</v>
      </c>
      <c r="S4461" t="s">
        <v>2491</v>
      </c>
      <c r="T4461" t="s">
        <v>26</v>
      </c>
    </row>
    <row r="4462" spans="1:20" x14ac:dyDescent="0.3">
      <c r="A4462" t="s">
        <v>20</v>
      </c>
      <c r="B4462" s="1">
        <v>43696</v>
      </c>
      <c r="C4462">
        <v>5</v>
      </c>
      <c r="D4462" t="s">
        <v>63</v>
      </c>
      <c r="E4462" t="s">
        <v>62</v>
      </c>
      <c r="F4462" t="s">
        <v>63</v>
      </c>
      <c r="G4462">
        <v>89</v>
      </c>
      <c r="H4462">
        <v>89</v>
      </c>
      <c r="I4462">
        <v>85</v>
      </c>
      <c r="J4462" t="s">
        <v>396</v>
      </c>
      <c r="K4462" t="s">
        <v>35</v>
      </c>
      <c r="L4462" t="s">
        <v>396</v>
      </c>
      <c r="M4462" t="s">
        <v>276</v>
      </c>
      <c r="N4462" t="s">
        <v>282</v>
      </c>
      <c r="O4462" t="s">
        <v>276</v>
      </c>
      <c r="S4462" t="e" vm="45">
        <f>_FV(-3,"60")</f>
        <v>#VALUE!</v>
      </c>
      <c r="T4462" t="s">
        <v>26</v>
      </c>
    </row>
    <row r="4463" spans="1:20" x14ac:dyDescent="0.3">
      <c r="A4463" t="s">
        <v>20</v>
      </c>
      <c r="B4463" s="1">
        <v>43696</v>
      </c>
      <c r="C4463">
        <v>13</v>
      </c>
      <c r="D4463" t="s">
        <v>205</v>
      </c>
      <c r="E4463" t="s">
        <v>205</v>
      </c>
      <c r="F4463" t="s">
        <v>195</v>
      </c>
      <c r="G4463">
        <v>71</v>
      </c>
      <c r="H4463">
        <v>81</v>
      </c>
      <c r="I4463">
        <v>70</v>
      </c>
      <c r="J4463" t="s">
        <v>109</v>
      </c>
      <c r="K4463" t="s">
        <v>148</v>
      </c>
      <c r="L4463" t="s">
        <v>64</v>
      </c>
      <c r="M4463" t="s">
        <v>431</v>
      </c>
      <c r="N4463" t="s">
        <v>494</v>
      </c>
      <c r="O4463" t="s">
        <v>444</v>
      </c>
      <c r="S4463" t="s">
        <v>1507</v>
      </c>
      <c r="T4463" t="s">
        <v>26</v>
      </c>
    </row>
    <row r="4464" spans="1:20" x14ac:dyDescent="0.3">
      <c r="A4464" t="s">
        <v>20</v>
      </c>
      <c r="B4464" s="1">
        <v>43696</v>
      </c>
      <c r="C4464">
        <v>7</v>
      </c>
      <c r="D4464" t="s">
        <v>109</v>
      </c>
      <c r="E4464" t="s">
        <v>87</v>
      </c>
      <c r="F4464" t="s">
        <v>109</v>
      </c>
      <c r="G4464">
        <v>91</v>
      </c>
      <c r="H4464">
        <v>91</v>
      </c>
      <c r="I4464">
        <v>89</v>
      </c>
      <c r="J4464" t="s">
        <v>35</v>
      </c>
      <c r="K4464" t="s">
        <v>44</v>
      </c>
      <c r="L4464" t="s">
        <v>216</v>
      </c>
      <c r="M4464" t="s">
        <v>306</v>
      </c>
      <c r="N4464" t="s">
        <v>306</v>
      </c>
      <c r="O4464" t="s">
        <v>311</v>
      </c>
      <c r="S4464" t="e" vm="80">
        <f>_FV(-3,"59")</f>
        <v>#VALUE!</v>
      </c>
      <c r="T4464" t="s">
        <v>26</v>
      </c>
    </row>
    <row r="4465" spans="1:20" x14ac:dyDescent="0.3">
      <c r="A4465" t="s">
        <v>20</v>
      </c>
      <c r="B4465" s="1">
        <v>43696</v>
      </c>
      <c r="C4465">
        <v>10</v>
      </c>
      <c r="D4465" t="s">
        <v>64</v>
      </c>
      <c r="E4465" t="s">
        <v>64</v>
      </c>
      <c r="F4465" t="s">
        <v>81</v>
      </c>
      <c r="G4465">
        <v>93</v>
      </c>
      <c r="H4465">
        <v>93</v>
      </c>
      <c r="I4465">
        <v>93</v>
      </c>
      <c r="J4465" t="s">
        <v>44</v>
      </c>
      <c r="K4465" t="s">
        <v>44</v>
      </c>
      <c r="L4465" t="s">
        <v>377</v>
      </c>
      <c r="M4465" t="s">
        <v>283</v>
      </c>
      <c r="N4465" t="s">
        <v>283</v>
      </c>
      <c r="O4465" t="s">
        <v>308</v>
      </c>
      <c r="S4465" t="s">
        <v>2492</v>
      </c>
      <c r="T4465" t="s">
        <v>26</v>
      </c>
    </row>
    <row r="4466" spans="1:20" x14ac:dyDescent="0.3">
      <c r="A4466" t="s">
        <v>20</v>
      </c>
      <c r="B4466" s="1">
        <v>43696</v>
      </c>
      <c r="C4466">
        <v>1</v>
      </c>
      <c r="D4466" t="s">
        <v>265</v>
      </c>
      <c r="E4466" t="s">
        <v>239</v>
      </c>
      <c r="F4466" t="s">
        <v>233</v>
      </c>
      <c r="G4466">
        <v>73</v>
      </c>
      <c r="H4466">
        <v>76</v>
      </c>
      <c r="I4466">
        <v>72</v>
      </c>
      <c r="J4466" t="s">
        <v>37</v>
      </c>
      <c r="K4466" t="s">
        <v>216</v>
      </c>
      <c r="L4466" t="s">
        <v>388</v>
      </c>
      <c r="M4466" t="s">
        <v>433</v>
      </c>
      <c r="N4466" t="s">
        <v>433</v>
      </c>
      <c r="O4466" t="s">
        <v>353</v>
      </c>
      <c r="S4466" t="e" vm="45">
        <f>_FV(-3,"60")</f>
        <v>#VALUE!</v>
      </c>
      <c r="T4466" t="s">
        <v>26</v>
      </c>
    </row>
    <row r="4467" spans="1:20" x14ac:dyDescent="0.3">
      <c r="A4467" t="s">
        <v>20</v>
      </c>
      <c r="B4467" s="1">
        <v>43696</v>
      </c>
      <c r="C4467">
        <v>17</v>
      </c>
      <c r="D4467" t="s">
        <v>412</v>
      </c>
      <c r="E4467" t="s">
        <v>2048</v>
      </c>
      <c r="F4467" t="s">
        <v>415</v>
      </c>
      <c r="G4467">
        <v>57</v>
      </c>
      <c r="H4467">
        <v>60</v>
      </c>
      <c r="I4467">
        <v>54</v>
      </c>
      <c r="J4467" t="s">
        <v>163</v>
      </c>
      <c r="K4467" t="s">
        <v>119</v>
      </c>
      <c r="L4467" t="s">
        <v>368</v>
      </c>
      <c r="M4467" t="s">
        <v>244</v>
      </c>
      <c r="N4467" t="s">
        <v>329</v>
      </c>
      <c r="O4467" t="s">
        <v>244</v>
      </c>
      <c r="S4467" t="s">
        <v>2377</v>
      </c>
      <c r="T4467" t="s">
        <v>26</v>
      </c>
    </row>
    <row r="4468" spans="1:20" x14ac:dyDescent="0.3">
      <c r="A4468" t="s">
        <v>20</v>
      </c>
      <c r="B4468" s="1">
        <v>43696</v>
      </c>
      <c r="C4468">
        <v>16</v>
      </c>
      <c r="D4468" t="s">
        <v>32</v>
      </c>
      <c r="E4468" t="s">
        <v>1360</v>
      </c>
      <c r="F4468" t="s">
        <v>214</v>
      </c>
      <c r="G4468">
        <v>55</v>
      </c>
      <c r="H4468">
        <v>60</v>
      </c>
      <c r="I4468">
        <v>53</v>
      </c>
      <c r="J4468" t="s">
        <v>377</v>
      </c>
      <c r="K4468" t="s">
        <v>345</v>
      </c>
      <c r="L4468" t="s">
        <v>389</v>
      </c>
      <c r="M4468" t="s">
        <v>329</v>
      </c>
      <c r="N4468" t="s">
        <v>407</v>
      </c>
      <c r="O4468" t="s">
        <v>329</v>
      </c>
      <c r="S4468" t="s">
        <v>2493</v>
      </c>
      <c r="T4468" t="s">
        <v>26</v>
      </c>
    </row>
    <row r="4469" spans="1:20" x14ac:dyDescent="0.3">
      <c r="A4469" t="s">
        <v>20</v>
      </c>
      <c r="B4469" s="1">
        <v>43696</v>
      </c>
      <c r="C4469">
        <v>23</v>
      </c>
      <c r="D4469" t="s">
        <v>204</v>
      </c>
      <c r="E4469" t="s">
        <v>219</v>
      </c>
      <c r="F4469" t="s">
        <v>196</v>
      </c>
      <c r="G4469">
        <v>65</v>
      </c>
      <c r="H4469">
        <v>71</v>
      </c>
      <c r="I4469">
        <v>61</v>
      </c>
      <c r="J4469" t="s">
        <v>292</v>
      </c>
      <c r="K4469" t="s">
        <v>99</v>
      </c>
      <c r="L4469" t="s">
        <v>575</v>
      </c>
      <c r="M4469" t="s">
        <v>245</v>
      </c>
      <c r="N4469" t="s">
        <v>245</v>
      </c>
      <c r="O4469" t="s">
        <v>141</v>
      </c>
      <c r="S4469" t="e" vm="32">
        <f>_FV(-3,"42")</f>
        <v>#VALUE!</v>
      </c>
      <c r="T4469" t="s">
        <v>26</v>
      </c>
    </row>
    <row r="4470" spans="1:20" x14ac:dyDescent="0.3">
      <c r="A4470" t="s">
        <v>20</v>
      </c>
      <c r="B4470" s="1">
        <v>43696</v>
      </c>
      <c r="C4470">
        <v>2</v>
      </c>
      <c r="D4470" t="s">
        <v>135</v>
      </c>
      <c r="E4470" t="s">
        <v>265</v>
      </c>
      <c r="F4470" t="s">
        <v>135</v>
      </c>
      <c r="G4470">
        <v>82</v>
      </c>
      <c r="H4470">
        <v>82</v>
      </c>
      <c r="I4470">
        <v>73</v>
      </c>
      <c r="J4470" t="s">
        <v>377</v>
      </c>
      <c r="K4470" t="s">
        <v>361</v>
      </c>
      <c r="L4470" t="s">
        <v>373</v>
      </c>
      <c r="M4470" t="s">
        <v>422</v>
      </c>
      <c r="N4470" t="s">
        <v>422</v>
      </c>
      <c r="O4470" t="s">
        <v>433</v>
      </c>
      <c r="S4470" t="e" vm="45">
        <f>_FV(-3,"60")</f>
        <v>#VALUE!</v>
      </c>
      <c r="T4470" t="s">
        <v>26</v>
      </c>
    </row>
    <row r="4471" spans="1:20" x14ac:dyDescent="0.3">
      <c r="A4471" t="s">
        <v>20</v>
      </c>
      <c r="B4471" s="1">
        <v>43696</v>
      </c>
      <c r="C4471">
        <v>9</v>
      </c>
      <c r="D4471" t="s">
        <v>28</v>
      </c>
      <c r="E4471" t="s">
        <v>119</v>
      </c>
      <c r="F4471" t="s">
        <v>28</v>
      </c>
      <c r="G4471">
        <v>93</v>
      </c>
      <c r="H4471">
        <v>93</v>
      </c>
      <c r="I4471">
        <v>92</v>
      </c>
      <c r="J4471" t="s">
        <v>216</v>
      </c>
      <c r="K4471" t="s">
        <v>216</v>
      </c>
      <c r="L4471" t="s">
        <v>396</v>
      </c>
      <c r="M4471" t="s">
        <v>308</v>
      </c>
      <c r="N4471" t="s">
        <v>308</v>
      </c>
      <c r="O4471" t="s">
        <v>329</v>
      </c>
      <c r="S4471" t="e" vm="80">
        <f>_FV(-3,"59")</f>
        <v>#VALUE!</v>
      </c>
      <c r="T4471" t="s">
        <v>26</v>
      </c>
    </row>
    <row r="4472" spans="1:20" x14ac:dyDescent="0.3">
      <c r="A4472" t="s">
        <v>20</v>
      </c>
      <c r="B4472" s="1">
        <v>43696</v>
      </c>
      <c r="C4472">
        <v>12</v>
      </c>
      <c r="D4472" t="s">
        <v>195</v>
      </c>
      <c r="E4472" t="s">
        <v>229</v>
      </c>
      <c r="F4472" t="s">
        <v>135</v>
      </c>
      <c r="G4472">
        <v>80</v>
      </c>
      <c r="H4472">
        <v>89</v>
      </c>
      <c r="I4472">
        <v>79</v>
      </c>
      <c r="J4472" t="s">
        <v>109</v>
      </c>
      <c r="K4472" t="s">
        <v>136</v>
      </c>
      <c r="L4472" t="s">
        <v>28</v>
      </c>
      <c r="M4472" t="s">
        <v>494</v>
      </c>
      <c r="N4472" t="s">
        <v>494</v>
      </c>
      <c r="O4472" t="s">
        <v>433</v>
      </c>
      <c r="S4472" t="s">
        <v>2494</v>
      </c>
      <c r="T4472" t="s">
        <v>26</v>
      </c>
    </row>
    <row r="4473" spans="1:20" x14ac:dyDescent="0.3">
      <c r="A4473" t="s">
        <v>20</v>
      </c>
      <c r="B4473" s="1">
        <v>43696</v>
      </c>
      <c r="C4473">
        <v>19</v>
      </c>
      <c r="D4473" t="s">
        <v>1362</v>
      </c>
      <c r="E4473" t="s">
        <v>2416</v>
      </c>
      <c r="F4473" t="s">
        <v>415</v>
      </c>
      <c r="G4473">
        <v>55</v>
      </c>
      <c r="H4473">
        <v>58</v>
      </c>
      <c r="I4473">
        <v>53</v>
      </c>
      <c r="J4473" t="s">
        <v>396</v>
      </c>
      <c r="K4473" t="s">
        <v>64</v>
      </c>
      <c r="L4473" t="s">
        <v>37</v>
      </c>
      <c r="M4473" t="s">
        <v>254</v>
      </c>
      <c r="N4473" t="s">
        <v>209</v>
      </c>
      <c r="O4473" t="s">
        <v>227</v>
      </c>
      <c r="S4473" t="s">
        <v>2495</v>
      </c>
      <c r="T4473" t="s">
        <v>26</v>
      </c>
    </row>
    <row r="4474" spans="1:20" x14ac:dyDescent="0.3">
      <c r="A4474" t="s">
        <v>20</v>
      </c>
      <c r="B4474" s="1">
        <v>43696</v>
      </c>
      <c r="C4474">
        <v>20</v>
      </c>
      <c r="D4474" t="s">
        <v>1360</v>
      </c>
      <c r="E4474" t="s">
        <v>2496</v>
      </c>
      <c r="F4474" t="s">
        <v>1360</v>
      </c>
      <c r="G4474">
        <v>54</v>
      </c>
      <c r="H4474">
        <v>57</v>
      </c>
      <c r="I4474">
        <v>52</v>
      </c>
      <c r="J4474" t="s">
        <v>373</v>
      </c>
      <c r="K4474" t="s">
        <v>49</v>
      </c>
      <c r="L4474" t="s">
        <v>292</v>
      </c>
      <c r="M4474" t="s">
        <v>254</v>
      </c>
      <c r="N4474" t="s">
        <v>150</v>
      </c>
      <c r="O4474" t="s">
        <v>231</v>
      </c>
      <c r="P4474" t="s">
        <v>105</v>
      </c>
      <c r="Q4474">
        <v>302</v>
      </c>
      <c r="S4474" t="s">
        <v>1684</v>
      </c>
      <c r="T4474" t="s">
        <v>26</v>
      </c>
    </row>
    <row r="4475" spans="1:20" x14ac:dyDescent="0.3">
      <c r="A4475" t="s">
        <v>20</v>
      </c>
      <c r="B4475" s="1">
        <v>43697</v>
      </c>
      <c r="C4475">
        <v>14</v>
      </c>
      <c r="D4475" t="s">
        <v>201</v>
      </c>
      <c r="E4475" t="s">
        <v>317</v>
      </c>
      <c r="F4475" t="s">
        <v>250</v>
      </c>
      <c r="G4475">
        <v>65</v>
      </c>
      <c r="H4475">
        <v>69</v>
      </c>
      <c r="I4475">
        <v>61</v>
      </c>
      <c r="J4475" t="s">
        <v>81</v>
      </c>
      <c r="K4475" t="s">
        <v>65</v>
      </c>
      <c r="L4475" t="s">
        <v>377</v>
      </c>
      <c r="M4475" t="s">
        <v>589</v>
      </c>
      <c r="N4475" t="s">
        <v>605</v>
      </c>
      <c r="O4475" t="s">
        <v>595</v>
      </c>
      <c r="S4475" t="s">
        <v>1668</v>
      </c>
      <c r="T4475" t="s">
        <v>26</v>
      </c>
    </row>
    <row r="4476" spans="1:20" x14ac:dyDescent="0.3">
      <c r="A4476" t="s">
        <v>20</v>
      </c>
      <c r="B4476" s="1">
        <v>43697</v>
      </c>
      <c r="C4476">
        <v>7</v>
      </c>
      <c r="D4476" t="s">
        <v>95</v>
      </c>
      <c r="E4476" t="s">
        <v>118</v>
      </c>
      <c r="F4476" t="s">
        <v>95</v>
      </c>
      <c r="G4476">
        <v>92</v>
      </c>
      <c r="H4476">
        <v>92</v>
      </c>
      <c r="I4476">
        <v>92</v>
      </c>
      <c r="J4476" t="s">
        <v>28</v>
      </c>
      <c r="K4476" t="s">
        <v>119</v>
      </c>
      <c r="L4476" t="s">
        <v>28</v>
      </c>
      <c r="M4476" t="s">
        <v>329</v>
      </c>
      <c r="N4476" t="s">
        <v>308</v>
      </c>
      <c r="O4476" t="s">
        <v>329</v>
      </c>
      <c r="S4476" t="e" vm="45">
        <f>_FV(-3,"60")</f>
        <v>#VALUE!</v>
      </c>
      <c r="T4476" t="s">
        <v>26</v>
      </c>
    </row>
    <row r="4477" spans="1:20" x14ac:dyDescent="0.3">
      <c r="A4477" t="s">
        <v>20</v>
      </c>
      <c r="B4477" s="1">
        <v>43697</v>
      </c>
      <c r="C4477">
        <v>15</v>
      </c>
      <c r="D4477" t="s">
        <v>47</v>
      </c>
      <c r="E4477" t="s">
        <v>34</v>
      </c>
      <c r="F4477" t="s">
        <v>21</v>
      </c>
      <c r="G4477">
        <v>63</v>
      </c>
      <c r="H4477">
        <v>66</v>
      </c>
      <c r="I4477">
        <v>61</v>
      </c>
      <c r="J4477" t="s">
        <v>99</v>
      </c>
      <c r="K4477" t="s">
        <v>80</v>
      </c>
      <c r="L4477" t="s">
        <v>163</v>
      </c>
      <c r="M4477" t="s">
        <v>431</v>
      </c>
      <c r="N4477" t="s">
        <v>589</v>
      </c>
      <c r="O4477" t="s">
        <v>431</v>
      </c>
      <c r="S4477" t="s">
        <v>2497</v>
      </c>
      <c r="T4477" t="s">
        <v>26</v>
      </c>
    </row>
    <row r="4478" spans="1:20" x14ac:dyDescent="0.3">
      <c r="A4478" t="s">
        <v>20</v>
      </c>
      <c r="B4478" s="1">
        <v>43697</v>
      </c>
      <c r="C4478">
        <v>13</v>
      </c>
      <c r="D4478" t="s">
        <v>27</v>
      </c>
      <c r="E4478" t="s">
        <v>247</v>
      </c>
      <c r="F4478" t="s">
        <v>196</v>
      </c>
      <c r="G4478">
        <v>67</v>
      </c>
      <c r="H4478">
        <v>77</v>
      </c>
      <c r="I4478">
        <v>67</v>
      </c>
      <c r="J4478" t="s">
        <v>36</v>
      </c>
      <c r="K4478" t="s">
        <v>136</v>
      </c>
      <c r="L4478" t="s">
        <v>163</v>
      </c>
      <c r="M4478" t="s">
        <v>595</v>
      </c>
      <c r="N4478" t="s">
        <v>605</v>
      </c>
      <c r="O4478" t="s">
        <v>595</v>
      </c>
      <c r="S4478" t="s">
        <v>1758</v>
      </c>
      <c r="T4478" t="s">
        <v>26</v>
      </c>
    </row>
    <row r="4479" spans="1:20" x14ac:dyDescent="0.3">
      <c r="A4479" t="s">
        <v>20</v>
      </c>
      <c r="B4479" s="1">
        <v>43697</v>
      </c>
      <c r="C4479">
        <v>12</v>
      </c>
      <c r="D4479" t="s">
        <v>196</v>
      </c>
      <c r="E4479" t="s">
        <v>281</v>
      </c>
      <c r="F4479" t="s">
        <v>333</v>
      </c>
      <c r="G4479">
        <v>77</v>
      </c>
      <c r="H4479">
        <v>87</v>
      </c>
      <c r="I4479">
        <v>75</v>
      </c>
      <c r="J4479" t="s">
        <v>65</v>
      </c>
      <c r="K4479" t="s">
        <v>136</v>
      </c>
      <c r="L4479" t="s">
        <v>28</v>
      </c>
      <c r="M4479" t="s">
        <v>589</v>
      </c>
      <c r="N4479" t="s">
        <v>589</v>
      </c>
      <c r="O4479" t="s">
        <v>450</v>
      </c>
      <c r="S4479" t="s">
        <v>2498</v>
      </c>
      <c r="T4479" t="s">
        <v>26</v>
      </c>
    </row>
    <row r="4480" spans="1:20" x14ac:dyDescent="0.3">
      <c r="A4480" t="s">
        <v>20</v>
      </c>
      <c r="B4480" s="1">
        <v>43697</v>
      </c>
      <c r="C4480">
        <v>4</v>
      </c>
      <c r="D4480" t="s">
        <v>156</v>
      </c>
      <c r="E4480" t="s">
        <v>187</v>
      </c>
      <c r="F4480" t="s">
        <v>156</v>
      </c>
      <c r="G4480">
        <v>86</v>
      </c>
      <c r="H4480">
        <v>86</v>
      </c>
      <c r="I4480">
        <v>85</v>
      </c>
      <c r="J4480" t="s">
        <v>119</v>
      </c>
      <c r="K4480" t="s">
        <v>80</v>
      </c>
      <c r="L4480" t="s">
        <v>119</v>
      </c>
      <c r="M4480" t="s">
        <v>422</v>
      </c>
      <c r="N4480" t="s">
        <v>494</v>
      </c>
      <c r="O4480" t="s">
        <v>422</v>
      </c>
      <c r="S4480" t="e" vm="92">
        <f>_FV(-3,"41")</f>
        <v>#VALUE!</v>
      </c>
      <c r="T4480" t="s">
        <v>26</v>
      </c>
    </row>
    <row r="4481" spans="1:20" x14ac:dyDescent="0.3">
      <c r="A4481" t="s">
        <v>20</v>
      </c>
      <c r="B4481" s="1">
        <v>43697</v>
      </c>
      <c r="C4481">
        <v>21</v>
      </c>
      <c r="D4481" t="s">
        <v>264</v>
      </c>
      <c r="E4481" t="s">
        <v>43</v>
      </c>
      <c r="F4481" t="s">
        <v>264</v>
      </c>
      <c r="G4481">
        <v>65</v>
      </c>
      <c r="H4481">
        <v>65</v>
      </c>
      <c r="I4481">
        <v>54</v>
      </c>
      <c r="J4481" t="s">
        <v>100</v>
      </c>
      <c r="K4481" t="s">
        <v>100</v>
      </c>
      <c r="L4481" t="s">
        <v>383</v>
      </c>
      <c r="M4481" t="s">
        <v>244</v>
      </c>
      <c r="N4481" t="s">
        <v>244</v>
      </c>
      <c r="O4481" t="s">
        <v>141</v>
      </c>
      <c r="S4481" t="s">
        <v>2499</v>
      </c>
      <c r="T4481" t="s">
        <v>26</v>
      </c>
    </row>
    <row r="4482" spans="1:20" x14ac:dyDescent="0.3">
      <c r="A4482" t="s">
        <v>20</v>
      </c>
      <c r="B4482" s="1">
        <v>43697</v>
      </c>
      <c r="C4482">
        <v>22</v>
      </c>
      <c r="D4482" t="s">
        <v>205</v>
      </c>
      <c r="E4482" t="s">
        <v>264</v>
      </c>
      <c r="F4482" t="s">
        <v>243</v>
      </c>
      <c r="G4482">
        <v>67</v>
      </c>
      <c r="H4482">
        <v>69</v>
      </c>
      <c r="I4482">
        <v>64</v>
      </c>
      <c r="J4482" t="s">
        <v>89</v>
      </c>
      <c r="K4482" t="s">
        <v>73</v>
      </c>
      <c r="L4482" t="s">
        <v>36</v>
      </c>
      <c r="M4482" t="s">
        <v>315</v>
      </c>
      <c r="N4482" t="s">
        <v>315</v>
      </c>
      <c r="O4482" t="s">
        <v>193</v>
      </c>
      <c r="S4482" t="s">
        <v>2500</v>
      </c>
      <c r="T4482" t="s">
        <v>26</v>
      </c>
    </row>
    <row r="4483" spans="1:20" x14ac:dyDescent="0.3">
      <c r="A4483" t="s">
        <v>20</v>
      </c>
      <c r="B4483" s="1">
        <v>43697</v>
      </c>
      <c r="C4483">
        <v>0</v>
      </c>
      <c r="D4483" t="s">
        <v>185</v>
      </c>
      <c r="E4483" t="s">
        <v>204</v>
      </c>
      <c r="F4483" t="s">
        <v>196</v>
      </c>
      <c r="G4483">
        <v>69</v>
      </c>
      <c r="H4483">
        <v>69</v>
      </c>
      <c r="I4483">
        <v>65</v>
      </c>
      <c r="J4483" t="s">
        <v>216</v>
      </c>
      <c r="K4483" t="s">
        <v>216</v>
      </c>
      <c r="L4483" t="s">
        <v>389</v>
      </c>
      <c r="M4483" t="s">
        <v>276</v>
      </c>
      <c r="N4483" t="s">
        <v>329</v>
      </c>
      <c r="O4483" t="s">
        <v>245</v>
      </c>
      <c r="S4483" t="e" vm="36">
        <f>_FV(-3,"58")</f>
        <v>#VALUE!</v>
      </c>
      <c r="T4483" t="s">
        <v>26</v>
      </c>
    </row>
    <row r="4484" spans="1:20" x14ac:dyDescent="0.3">
      <c r="A4484" t="s">
        <v>20</v>
      </c>
      <c r="B4484" s="1">
        <v>43697</v>
      </c>
      <c r="C4484">
        <v>16</v>
      </c>
      <c r="D4484" t="s">
        <v>412</v>
      </c>
      <c r="E4484" t="s">
        <v>412</v>
      </c>
      <c r="F4484" t="s">
        <v>47</v>
      </c>
      <c r="G4484">
        <v>54</v>
      </c>
      <c r="H4484">
        <v>64</v>
      </c>
      <c r="I4484">
        <v>52</v>
      </c>
      <c r="J4484" t="s">
        <v>292</v>
      </c>
      <c r="K4484" t="s">
        <v>64</v>
      </c>
      <c r="L4484" t="s">
        <v>397</v>
      </c>
      <c r="M4484" t="s">
        <v>386</v>
      </c>
      <c r="N4484" t="s">
        <v>431</v>
      </c>
      <c r="O4484" t="s">
        <v>357</v>
      </c>
      <c r="S4484" t="s">
        <v>2501</v>
      </c>
      <c r="T4484" t="s">
        <v>26</v>
      </c>
    </row>
    <row r="4485" spans="1:20" x14ac:dyDescent="0.3">
      <c r="A4485" t="s">
        <v>20</v>
      </c>
      <c r="B4485" s="1">
        <v>43697</v>
      </c>
      <c r="C4485">
        <v>5</v>
      </c>
      <c r="D4485" t="s">
        <v>135</v>
      </c>
      <c r="E4485" t="s">
        <v>272</v>
      </c>
      <c r="F4485" t="s">
        <v>135</v>
      </c>
      <c r="G4485">
        <v>91</v>
      </c>
      <c r="H4485">
        <v>91</v>
      </c>
      <c r="I4485">
        <v>86</v>
      </c>
      <c r="J4485" t="s">
        <v>65</v>
      </c>
      <c r="K4485" t="s">
        <v>65</v>
      </c>
      <c r="L4485" t="s">
        <v>119</v>
      </c>
      <c r="M4485" t="s">
        <v>308</v>
      </c>
      <c r="N4485" t="s">
        <v>422</v>
      </c>
      <c r="O4485" t="s">
        <v>308</v>
      </c>
      <c r="S4485" t="e" vm="32">
        <f>_FV(-3,"42")</f>
        <v>#VALUE!</v>
      </c>
      <c r="T4485" t="s">
        <v>26</v>
      </c>
    </row>
    <row r="4486" spans="1:20" x14ac:dyDescent="0.3">
      <c r="A4486" t="s">
        <v>20</v>
      </c>
      <c r="B4486" s="1">
        <v>43697</v>
      </c>
      <c r="C4486">
        <v>23</v>
      </c>
      <c r="D4486" t="s">
        <v>57</v>
      </c>
      <c r="E4486" t="s">
        <v>205</v>
      </c>
      <c r="F4486" t="s">
        <v>57</v>
      </c>
      <c r="G4486">
        <v>73</v>
      </c>
      <c r="H4486">
        <v>73</v>
      </c>
      <c r="I4486">
        <v>65</v>
      </c>
      <c r="J4486" t="s">
        <v>119</v>
      </c>
      <c r="K4486" t="s">
        <v>119</v>
      </c>
      <c r="L4486" t="s">
        <v>361</v>
      </c>
      <c r="M4486" t="s">
        <v>276</v>
      </c>
      <c r="N4486" t="s">
        <v>276</v>
      </c>
      <c r="O4486" t="s">
        <v>244</v>
      </c>
      <c r="S4486" t="e" vm="45">
        <f>_FV(-3,"60")</f>
        <v>#VALUE!</v>
      </c>
      <c r="T4486" t="s">
        <v>26</v>
      </c>
    </row>
    <row r="4487" spans="1:20" x14ac:dyDescent="0.3">
      <c r="A4487" t="s">
        <v>20</v>
      </c>
      <c r="B4487" s="1">
        <v>43697</v>
      </c>
      <c r="C4487">
        <v>11</v>
      </c>
      <c r="D4487" t="s">
        <v>333</v>
      </c>
      <c r="E4487" t="s">
        <v>286</v>
      </c>
      <c r="F4487" t="s">
        <v>58</v>
      </c>
      <c r="G4487">
        <v>87</v>
      </c>
      <c r="H4487">
        <v>94</v>
      </c>
      <c r="I4487">
        <v>87</v>
      </c>
      <c r="J4487" t="s">
        <v>63</v>
      </c>
      <c r="K4487" t="s">
        <v>136</v>
      </c>
      <c r="L4487" t="s">
        <v>64</v>
      </c>
      <c r="M4487" t="s">
        <v>450</v>
      </c>
      <c r="N4487" t="s">
        <v>450</v>
      </c>
      <c r="O4487" t="s">
        <v>386</v>
      </c>
      <c r="S4487" t="s">
        <v>2502</v>
      </c>
      <c r="T4487" t="s">
        <v>26</v>
      </c>
    </row>
    <row r="4488" spans="1:20" x14ac:dyDescent="0.3">
      <c r="A4488" t="s">
        <v>20</v>
      </c>
      <c r="B4488" s="1">
        <v>43697</v>
      </c>
      <c r="C4488">
        <v>3</v>
      </c>
      <c r="D4488" t="s">
        <v>333</v>
      </c>
      <c r="E4488" t="s">
        <v>233</v>
      </c>
      <c r="F4488" t="s">
        <v>356</v>
      </c>
      <c r="G4488">
        <v>86</v>
      </c>
      <c r="H4488">
        <v>86</v>
      </c>
      <c r="I4488">
        <v>82</v>
      </c>
      <c r="J4488" t="s">
        <v>73</v>
      </c>
      <c r="K4488" t="s">
        <v>73</v>
      </c>
      <c r="L4488" t="s">
        <v>81</v>
      </c>
      <c r="M4488" t="s">
        <v>494</v>
      </c>
      <c r="N4488" t="s">
        <v>494</v>
      </c>
      <c r="O4488" t="s">
        <v>450</v>
      </c>
      <c r="S4488" t="e" vm="80">
        <f>_FV(-3,"59")</f>
        <v>#VALUE!</v>
      </c>
      <c r="T4488" t="s">
        <v>26</v>
      </c>
    </row>
    <row r="4489" spans="1:20" x14ac:dyDescent="0.3">
      <c r="A4489" t="s">
        <v>20</v>
      </c>
      <c r="B4489" s="1">
        <v>43697</v>
      </c>
      <c r="C4489">
        <v>1</v>
      </c>
      <c r="D4489" t="s">
        <v>302</v>
      </c>
      <c r="E4489" t="s">
        <v>281</v>
      </c>
      <c r="F4489" t="s">
        <v>302</v>
      </c>
      <c r="G4489">
        <v>70</v>
      </c>
      <c r="H4489">
        <v>74</v>
      </c>
      <c r="I4489">
        <v>69</v>
      </c>
      <c r="J4489" t="s">
        <v>377</v>
      </c>
      <c r="K4489" t="s">
        <v>89</v>
      </c>
      <c r="L4489" t="s">
        <v>224</v>
      </c>
      <c r="M4489" t="s">
        <v>363</v>
      </c>
      <c r="N4489" t="s">
        <v>363</v>
      </c>
      <c r="O4489" t="s">
        <v>276</v>
      </c>
      <c r="S4489" t="e" vm="45">
        <f>_FV(-3,"60")</f>
        <v>#VALUE!</v>
      </c>
      <c r="T4489" t="s">
        <v>26</v>
      </c>
    </row>
    <row r="4490" spans="1:20" x14ac:dyDescent="0.3">
      <c r="A4490" t="s">
        <v>20</v>
      </c>
      <c r="B4490" s="1">
        <v>43697</v>
      </c>
      <c r="C4490">
        <v>6</v>
      </c>
      <c r="D4490" t="s">
        <v>88</v>
      </c>
      <c r="E4490" t="s">
        <v>135</v>
      </c>
      <c r="F4490" t="s">
        <v>88</v>
      </c>
      <c r="G4490">
        <v>92</v>
      </c>
      <c r="H4490">
        <v>92</v>
      </c>
      <c r="I4490">
        <v>91</v>
      </c>
      <c r="J4490" t="s">
        <v>64</v>
      </c>
      <c r="K4490" t="s">
        <v>65</v>
      </c>
      <c r="L4490" t="s">
        <v>64</v>
      </c>
      <c r="M4490" t="s">
        <v>308</v>
      </c>
      <c r="N4490" t="s">
        <v>308</v>
      </c>
      <c r="O4490" t="s">
        <v>329</v>
      </c>
      <c r="S4490" t="e" vm="45">
        <f>_FV(-3,"60")</f>
        <v>#VALUE!</v>
      </c>
      <c r="T4490" t="s">
        <v>26</v>
      </c>
    </row>
    <row r="4491" spans="1:20" x14ac:dyDescent="0.3">
      <c r="A4491" t="s">
        <v>20</v>
      </c>
      <c r="B4491" s="1">
        <v>43697</v>
      </c>
      <c r="C4491">
        <v>2</v>
      </c>
      <c r="D4491" t="s">
        <v>233</v>
      </c>
      <c r="E4491" t="s">
        <v>196</v>
      </c>
      <c r="F4491" t="s">
        <v>233</v>
      </c>
      <c r="G4491">
        <v>82</v>
      </c>
      <c r="H4491">
        <v>82</v>
      </c>
      <c r="I4491">
        <v>70</v>
      </c>
      <c r="J4491" t="s">
        <v>81</v>
      </c>
      <c r="K4491" t="s">
        <v>81</v>
      </c>
      <c r="L4491" t="s">
        <v>377</v>
      </c>
      <c r="M4491" t="s">
        <v>450</v>
      </c>
      <c r="N4491" t="s">
        <v>444</v>
      </c>
      <c r="O4491" t="s">
        <v>363</v>
      </c>
      <c r="S4491" t="e" vm="80">
        <f>_FV(-3,"59")</f>
        <v>#VALUE!</v>
      </c>
      <c r="T4491" t="s">
        <v>26</v>
      </c>
    </row>
    <row r="4492" spans="1:20" x14ac:dyDescent="0.3">
      <c r="A4492" t="s">
        <v>20</v>
      </c>
      <c r="B4492" s="1">
        <v>43697</v>
      </c>
      <c r="C4492">
        <v>10</v>
      </c>
      <c r="D4492" t="s">
        <v>58</v>
      </c>
      <c r="E4492" t="s">
        <v>58</v>
      </c>
      <c r="F4492" t="s">
        <v>22</v>
      </c>
      <c r="G4492">
        <v>93</v>
      </c>
      <c r="H4492">
        <v>94</v>
      </c>
      <c r="I4492">
        <v>93</v>
      </c>
      <c r="J4492" t="s">
        <v>64</v>
      </c>
      <c r="K4492" t="s">
        <v>64</v>
      </c>
      <c r="L4492" t="s">
        <v>99</v>
      </c>
      <c r="M4492" t="s">
        <v>386</v>
      </c>
      <c r="N4492" t="s">
        <v>386</v>
      </c>
      <c r="O4492" t="s">
        <v>353</v>
      </c>
      <c r="S4492" t="s">
        <v>2503</v>
      </c>
      <c r="T4492" t="s">
        <v>26</v>
      </c>
    </row>
    <row r="4493" spans="1:20" x14ac:dyDescent="0.3">
      <c r="A4493" t="s">
        <v>20</v>
      </c>
      <c r="B4493" s="1">
        <v>43697</v>
      </c>
      <c r="C4493">
        <v>19</v>
      </c>
      <c r="D4493" t="s">
        <v>1362</v>
      </c>
      <c r="E4493" t="s">
        <v>2038</v>
      </c>
      <c r="F4493" t="s">
        <v>43</v>
      </c>
      <c r="G4493">
        <v>55</v>
      </c>
      <c r="H4493">
        <v>57</v>
      </c>
      <c r="I4493">
        <v>49</v>
      </c>
      <c r="J4493" t="s">
        <v>377</v>
      </c>
      <c r="K4493" t="s">
        <v>44</v>
      </c>
      <c r="L4493" t="s">
        <v>570</v>
      </c>
      <c r="M4493" t="s">
        <v>141</v>
      </c>
      <c r="N4493" t="s">
        <v>315</v>
      </c>
      <c r="O4493" t="s">
        <v>141</v>
      </c>
      <c r="P4493" t="s">
        <v>83</v>
      </c>
      <c r="Q4493">
        <v>329</v>
      </c>
      <c r="S4493" t="s">
        <v>2150</v>
      </c>
      <c r="T4493" t="s">
        <v>26</v>
      </c>
    </row>
    <row r="4494" spans="1:20" x14ac:dyDescent="0.3">
      <c r="A4494" t="s">
        <v>20</v>
      </c>
      <c r="B4494" s="1">
        <v>43697</v>
      </c>
      <c r="C4494">
        <v>17</v>
      </c>
      <c r="D4494" t="s">
        <v>1360</v>
      </c>
      <c r="E4494" t="s">
        <v>1376</v>
      </c>
      <c r="F4494" t="s">
        <v>297</v>
      </c>
      <c r="G4494">
        <v>52</v>
      </c>
      <c r="H4494">
        <v>57</v>
      </c>
      <c r="I4494">
        <v>51</v>
      </c>
      <c r="J4494" t="s">
        <v>393</v>
      </c>
      <c r="K4494" t="s">
        <v>44</v>
      </c>
      <c r="L4494" t="s">
        <v>393</v>
      </c>
      <c r="M4494" t="s">
        <v>330</v>
      </c>
      <c r="N4494" t="s">
        <v>386</v>
      </c>
      <c r="O4494" t="s">
        <v>330</v>
      </c>
      <c r="S4494" t="s">
        <v>1471</v>
      </c>
      <c r="T4494" t="s">
        <v>26</v>
      </c>
    </row>
    <row r="4495" spans="1:20" x14ac:dyDescent="0.3">
      <c r="A4495" t="s">
        <v>20</v>
      </c>
      <c r="B4495" s="1">
        <v>43697</v>
      </c>
      <c r="C4495">
        <v>9</v>
      </c>
      <c r="D4495" t="s">
        <v>22</v>
      </c>
      <c r="E4495" t="s">
        <v>79</v>
      </c>
      <c r="F4495" t="s">
        <v>136</v>
      </c>
      <c r="G4495">
        <v>93</v>
      </c>
      <c r="H4495">
        <v>93</v>
      </c>
      <c r="I4495">
        <v>93</v>
      </c>
      <c r="J4495" t="s">
        <v>99</v>
      </c>
      <c r="K4495" t="s">
        <v>81</v>
      </c>
      <c r="L4495" t="s">
        <v>99</v>
      </c>
      <c r="M4495" t="s">
        <v>353</v>
      </c>
      <c r="N4495" t="s">
        <v>353</v>
      </c>
      <c r="O4495" t="s">
        <v>329</v>
      </c>
      <c r="S4495" t="e" vm="45">
        <f>_FV(-3,"60")</f>
        <v>#VALUE!</v>
      </c>
      <c r="T4495" t="s">
        <v>26</v>
      </c>
    </row>
    <row r="4496" spans="1:20" x14ac:dyDescent="0.3">
      <c r="A4496" t="s">
        <v>20</v>
      </c>
      <c r="B4496" s="1">
        <v>43697</v>
      </c>
      <c r="C4496">
        <v>8</v>
      </c>
      <c r="D4496" t="s">
        <v>79</v>
      </c>
      <c r="E4496" t="s">
        <v>95</v>
      </c>
      <c r="F4496" t="s">
        <v>79</v>
      </c>
      <c r="G4496">
        <v>93</v>
      </c>
      <c r="H4496">
        <v>93</v>
      </c>
      <c r="I4496">
        <v>92</v>
      </c>
      <c r="J4496" t="s">
        <v>81</v>
      </c>
      <c r="K4496" t="s">
        <v>28</v>
      </c>
      <c r="L4496" t="s">
        <v>81</v>
      </c>
      <c r="M4496" t="s">
        <v>329</v>
      </c>
      <c r="N4496" t="s">
        <v>273</v>
      </c>
      <c r="O4496" t="s">
        <v>276</v>
      </c>
      <c r="S4496" t="e" vm="45">
        <f>_FV(-3,"60")</f>
        <v>#VALUE!</v>
      </c>
      <c r="T4496" t="s">
        <v>26</v>
      </c>
    </row>
    <row r="4497" spans="1:20" x14ac:dyDescent="0.3">
      <c r="A4497" t="s">
        <v>20</v>
      </c>
      <c r="B4497" s="1">
        <v>43697</v>
      </c>
      <c r="C4497">
        <v>18</v>
      </c>
      <c r="D4497" t="s">
        <v>1376</v>
      </c>
      <c r="E4497" t="s">
        <v>2048</v>
      </c>
      <c r="F4497" t="s">
        <v>370</v>
      </c>
      <c r="G4497">
        <v>53</v>
      </c>
      <c r="H4497">
        <v>55</v>
      </c>
      <c r="I4497">
        <v>49</v>
      </c>
      <c r="J4497" t="s">
        <v>388</v>
      </c>
      <c r="K4497" t="s">
        <v>396</v>
      </c>
      <c r="L4497" t="s">
        <v>573</v>
      </c>
      <c r="M4497" t="s">
        <v>315</v>
      </c>
      <c r="N4497" t="s">
        <v>330</v>
      </c>
      <c r="O4497" t="s">
        <v>315</v>
      </c>
      <c r="S4497" t="s">
        <v>2504</v>
      </c>
      <c r="T4497" t="s">
        <v>26</v>
      </c>
    </row>
    <row r="4498" spans="1:20" x14ac:dyDescent="0.3">
      <c r="A4498" t="s">
        <v>20</v>
      </c>
      <c r="B4498" s="1">
        <v>43697</v>
      </c>
      <c r="C4498">
        <v>20</v>
      </c>
      <c r="D4498" t="s">
        <v>370</v>
      </c>
      <c r="E4498" t="s">
        <v>33</v>
      </c>
      <c r="F4498" t="s">
        <v>370</v>
      </c>
      <c r="G4498">
        <v>56</v>
      </c>
      <c r="H4498">
        <v>57</v>
      </c>
      <c r="I4498">
        <v>54</v>
      </c>
      <c r="J4498" t="s">
        <v>224</v>
      </c>
      <c r="K4498" t="s">
        <v>345</v>
      </c>
      <c r="L4498" t="s">
        <v>292</v>
      </c>
      <c r="M4498" t="s">
        <v>141</v>
      </c>
      <c r="N4498" t="s">
        <v>141</v>
      </c>
      <c r="O4498" t="s">
        <v>90</v>
      </c>
      <c r="P4498" t="s">
        <v>138</v>
      </c>
      <c r="Q4498">
        <v>284</v>
      </c>
      <c r="R4498" t="s">
        <v>84</v>
      </c>
      <c r="S4498" t="s">
        <v>2149</v>
      </c>
      <c r="T4498" t="s">
        <v>26</v>
      </c>
    </row>
    <row r="4499" spans="1:20" x14ac:dyDescent="0.3">
      <c r="A4499" t="s">
        <v>20</v>
      </c>
      <c r="B4499" s="1">
        <v>43698</v>
      </c>
      <c r="C4499">
        <v>15</v>
      </c>
      <c r="D4499" t="s">
        <v>214</v>
      </c>
      <c r="E4499" t="s">
        <v>34</v>
      </c>
      <c r="F4499" t="s">
        <v>264</v>
      </c>
      <c r="G4499">
        <v>61</v>
      </c>
      <c r="H4499">
        <v>66</v>
      </c>
      <c r="I4499">
        <v>59</v>
      </c>
      <c r="J4499" t="s">
        <v>49</v>
      </c>
      <c r="K4499" t="s">
        <v>119</v>
      </c>
      <c r="L4499" t="s">
        <v>377</v>
      </c>
      <c r="M4499" t="s">
        <v>622</v>
      </c>
      <c r="N4499" t="s">
        <v>702</v>
      </c>
      <c r="O4499" t="s">
        <v>622</v>
      </c>
      <c r="S4499" t="s">
        <v>2505</v>
      </c>
      <c r="T4499" t="s">
        <v>26</v>
      </c>
    </row>
    <row r="4500" spans="1:20" x14ac:dyDescent="0.3">
      <c r="A4500" t="s">
        <v>20</v>
      </c>
      <c r="B4500" s="1">
        <v>43698</v>
      </c>
      <c r="C4500">
        <v>1</v>
      </c>
      <c r="D4500" t="s">
        <v>196</v>
      </c>
      <c r="E4500" t="s">
        <v>186</v>
      </c>
      <c r="F4500" t="s">
        <v>196</v>
      </c>
      <c r="G4500">
        <v>75</v>
      </c>
      <c r="H4500">
        <v>75</v>
      </c>
      <c r="I4500">
        <v>72</v>
      </c>
      <c r="J4500" t="s">
        <v>99</v>
      </c>
      <c r="K4500" t="s">
        <v>119</v>
      </c>
      <c r="L4500" t="s">
        <v>99</v>
      </c>
      <c r="M4500" t="s">
        <v>494</v>
      </c>
      <c r="N4500" t="s">
        <v>494</v>
      </c>
      <c r="O4500" t="s">
        <v>407</v>
      </c>
      <c r="S4500" t="e" vm="45">
        <f>_FV(-3,"60")</f>
        <v>#VALUE!</v>
      </c>
      <c r="T4500" t="s">
        <v>26</v>
      </c>
    </row>
    <row r="4501" spans="1:20" x14ac:dyDescent="0.3">
      <c r="A4501" t="s">
        <v>20</v>
      </c>
      <c r="B4501" s="1">
        <v>43698</v>
      </c>
      <c r="C4501">
        <v>4</v>
      </c>
      <c r="D4501" t="s">
        <v>356</v>
      </c>
      <c r="E4501" t="s">
        <v>310</v>
      </c>
      <c r="F4501" t="s">
        <v>356</v>
      </c>
      <c r="G4501">
        <v>84</v>
      </c>
      <c r="H4501">
        <v>84</v>
      </c>
      <c r="I4501">
        <v>82</v>
      </c>
      <c r="J4501" t="s">
        <v>28</v>
      </c>
      <c r="K4501" t="s">
        <v>65</v>
      </c>
      <c r="L4501" t="s">
        <v>28</v>
      </c>
      <c r="M4501" t="s">
        <v>431</v>
      </c>
      <c r="N4501" t="s">
        <v>595</v>
      </c>
      <c r="O4501" t="s">
        <v>431</v>
      </c>
      <c r="S4501" t="e" vm="45">
        <f>_FV(-3,"60")</f>
        <v>#VALUE!</v>
      </c>
      <c r="T4501" t="s">
        <v>26</v>
      </c>
    </row>
    <row r="4502" spans="1:20" x14ac:dyDescent="0.3">
      <c r="A4502" t="s">
        <v>20</v>
      </c>
      <c r="B4502" s="1">
        <v>43698</v>
      </c>
      <c r="C4502">
        <v>8</v>
      </c>
      <c r="D4502" t="s">
        <v>62</v>
      </c>
      <c r="E4502" t="s">
        <v>118</v>
      </c>
      <c r="F4502" t="s">
        <v>62</v>
      </c>
      <c r="G4502">
        <v>91</v>
      </c>
      <c r="H4502">
        <v>91</v>
      </c>
      <c r="I4502">
        <v>89</v>
      </c>
      <c r="J4502" t="s">
        <v>100</v>
      </c>
      <c r="K4502" t="s">
        <v>99</v>
      </c>
      <c r="L4502" t="s">
        <v>100</v>
      </c>
      <c r="M4502" t="s">
        <v>363</v>
      </c>
      <c r="N4502" t="s">
        <v>363</v>
      </c>
      <c r="O4502" t="s">
        <v>283</v>
      </c>
      <c r="S4502" t="e" vm="80">
        <f>_FV(-3,"59")</f>
        <v>#VALUE!</v>
      </c>
      <c r="T4502" t="s">
        <v>26</v>
      </c>
    </row>
    <row r="4503" spans="1:20" x14ac:dyDescent="0.3">
      <c r="A4503" t="s">
        <v>20</v>
      </c>
      <c r="B4503" s="1">
        <v>43698</v>
      </c>
      <c r="C4503">
        <v>13</v>
      </c>
      <c r="D4503" t="s">
        <v>205</v>
      </c>
      <c r="E4503" t="s">
        <v>342</v>
      </c>
      <c r="F4503" t="s">
        <v>281</v>
      </c>
      <c r="G4503">
        <v>67</v>
      </c>
      <c r="H4503">
        <v>74</v>
      </c>
      <c r="I4503">
        <v>64</v>
      </c>
      <c r="J4503" t="s">
        <v>49</v>
      </c>
      <c r="K4503" t="s">
        <v>109</v>
      </c>
      <c r="L4503" t="s">
        <v>361</v>
      </c>
      <c r="M4503" t="s">
        <v>685</v>
      </c>
      <c r="N4503" t="s">
        <v>685</v>
      </c>
      <c r="O4503" t="s">
        <v>604</v>
      </c>
      <c r="S4503" t="s">
        <v>1338</v>
      </c>
      <c r="T4503" t="s">
        <v>26</v>
      </c>
    </row>
    <row r="4504" spans="1:20" x14ac:dyDescent="0.3">
      <c r="A4504" t="s">
        <v>20</v>
      </c>
      <c r="B4504" s="1">
        <v>43698</v>
      </c>
      <c r="C4504">
        <v>14</v>
      </c>
      <c r="D4504" t="s">
        <v>264</v>
      </c>
      <c r="E4504" t="s">
        <v>47</v>
      </c>
      <c r="F4504" t="s">
        <v>243</v>
      </c>
      <c r="G4504">
        <v>64</v>
      </c>
      <c r="H4504">
        <v>67</v>
      </c>
      <c r="I4504">
        <v>63</v>
      </c>
      <c r="J4504" t="s">
        <v>36</v>
      </c>
      <c r="K4504" t="s">
        <v>28</v>
      </c>
      <c r="L4504" t="s">
        <v>44</v>
      </c>
      <c r="M4504" t="s">
        <v>702</v>
      </c>
      <c r="N4504" t="s">
        <v>684</v>
      </c>
      <c r="O4504" t="s">
        <v>702</v>
      </c>
      <c r="S4504" t="s">
        <v>2506</v>
      </c>
      <c r="T4504" t="s">
        <v>26</v>
      </c>
    </row>
    <row r="4505" spans="1:20" x14ac:dyDescent="0.3">
      <c r="A4505" t="s">
        <v>20</v>
      </c>
      <c r="B4505" s="1">
        <v>43698</v>
      </c>
      <c r="C4505">
        <v>23</v>
      </c>
      <c r="D4505" t="s">
        <v>275</v>
      </c>
      <c r="E4505" t="s">
        <v>27</v>
      </c>
      <c r="F4505" t="s">
        <v>275</v>
      </c>
      <c r="G4505">
        <v>67</v>
      </c>
      <c r="H4505">
        <v>67</v>
      </c>
      <c r="I4505">
        <v>64</v>
      </c>
      <c r="J4505" t="s">
        <v>396</v>
      </c>
      <c r="K4505" t="s">
        <v>396</v>
      </c>
      <c r="L4505" t="s">
        <v>37</v>
      </c>
      <c r="M4505" t="s">
        <v>329</v>
      </c>
      <c r="N4505" t="s">
        <v>329</v>
      </c>
      <c r="O4505" t="s">
        <v>315</v>
      </c>
      <c r="S4505" t="e" vm="45">
        <f>_FV(-3,"60")</f>
        <v>#VALUE!</v>
      </c>
      <c r="T4505" t="s">
        <v>26</v>
      </c>
    </row>
    <row r="4506" spans="1:20" x14ac:dyDescent="0.3">
      <c r="A4506" t="s">
        <v>20</v>
      </c>
      <c r="B4506" s="1">
        <v>43698</v>
      </c>
      <c r="C4506">
        <v>0</v>
      </c>
      <c r="D4506" t="s">
        <v>186</v>
      </c>
      <c r="E4506" t="s">
        <v>57</v>
      </c>
      <c r="F4506" t="s">
        <v>186</v>
      </c>
      <c r="G4506">
        <v>72</v>
      </c>
      <c r="H4506">
        <v>75</v>
      </c>
      <c r="I4506">
        <v>71</v>
      </c>
      <c r="J4506" t="s">
        <v>100</v>
      </c>
      <c r="K4506" t="s">
        <v>109</v>
      </c>
      <c r="L4506" t="s">
        <v>100</v>
      </c>
      <c r="M4506" t="s">
        <v>407</v>
      </c>
      <c r="N4506" t="s">
        <v>407</v>
      </c>
      <c r="O4506" t="s">
        <v>276</v>
      </c>
      <c r="S4506" t="e" vm="80">
        <f>_FV(-3,"59")</f>
        <v>#VALUE!</v>
      </c>
      <c r="T4506" t="s">
        <v>26</v>
      </c>
    </row>
    <row r="4507" spans="1:20" x14ac:dyDescent="0.3">
      <c r="A4507" t="s">
        <v>20</v>
      </c>
      <c r="B4507" s="1">
        <v>43698</v>
      </c>
      <c r="C4507">
        <v>21</v>
      </c>
      <c r="D4507" t="s">
        <v>21</v>
      </c>
      <c r="E4507" t="s">
        <v>34</v>
      </c>
      <c r="F4507" t="s">
        <v>21</v>
      </c>
      <c r="G4507">
        <v>63</v>
      </c>
      <c r="H4507">
        <v>63</v>
      </c>
      <c r="I4507">
        <v>56</v>
      </c>
      <c r="J4507" t="s">
        <v>361</v>
      </c>
      <c r="K4507" t="s">
        <v>163</v>
      </c>
      <c r="L4507" t="s">
        <v>292</v>
      </c>
      <c r="M4507" t="s">
        <v>91</v>
      </c>
      <c r="N4507" t="s">
        <v>193</v>
      </c>
      <c r="O4507" t="s">
        <v>188</v>
      </c>
      <c r="S4507" t="s">
        <v>2507</v>
      </c>
      <c r="T4507" t="s">
        <v>26</v>
      </c>
    </row>
    <row r="4508" spans="1:20" x14ac:dyDescent="0.3">
      <c r="A4508" t="s">
        <v>20</v>
      </c>
      <c r="B4508" s="1">
        <v>43698</v>
      </c>
      <c r="C4508">
        <v>5</v>
      </c>
      <c r="D4508" t="s">
        <v>107</v>
      </c>
      <c r="E4508" t="s">
        <v>356</v>
      </c>
      <c r="F4508" t="s">
        <v>107</v>
      </c>
      <c r="G4508">
        <v>87</v>
      </c>
      <c r="H4508">
        <v>87</v>
      </c>
      <c r="I4508">
        <v>84</v>
      </c>
      <c r="J4508" t="s">
        <v>81</v>
      </c>
      <c r="K4508" t="s">
        <v>64</v>
      </c>
      <c r="L4508" t="s">
        <v>81</v>
      </c>
      <c r="M4508" t="s">
        <v>363</v>
      </c>
      <c r="N4508" t="s">
        <v>431</v>
      </c>
      <c r="O4508" t="s">
        <v>363</v>
      </c>
      <c r="S4508" t="e" vm="45">
        <f>_FV(-3,"60")</f>
        <v>#VALUE!</v>
      </c>
      <c r="T4508" t="s">
        <v>26</v>
      </c>
    </row>
    <row r="4509" spans="1:20" x14ac:dyDescent="0.3">
      <c r="A4509" t="s">
        <v>20</v>
      </c>
      <c r="B4509" s="1">
        <v>43698</v>
      </c>
      <c r="C4509">
        <v>16</v>
      </c>
      <c r="D4509" t="s">
        <v>370</v>
      </c>
      <c r="E4509" t="s">
        <v>412</v>
      </c>
      <c r="F4509" t="s">
        <v>47</v>
      </c>
      <c r="G4509">
        <v>56</v>
      </c>
      <c r="H4509">
        <v>62</v>
      </c>
      <c r="I4509">
        <v>55</v>
      </c>
      <c r="J4509" t="s">
        <v>224</v>
      </c>
      <c r="K4509" t="s">
        <v>99</v>
      </c>
      <c r="L4509" t="s">
        <v>368</v>
      </c>
      <c r="M4509" t="s">
        <v>494</v>
      </c>
      <c r="N4509" t="s">
        <v>622</v>
      </c>
      <c r="O4509" t="s">
        <v>494</v>
      </c>
      <c r="S4509" t="s">
        <v>2483</v>
      </c>
      <c r="T4509" t="s">
        <v>26</v>
      </c>
    </row>
    <row r="4510" spans="1:20" x14ac:dyDescent="0.3">
      <c r="A4510" t="s">
        <v>20</v>
      </c>
      <c r="B4510" s="1">
        <v>43698</v>
      </c>
      <c r="C4510">
        <v>2</v>
      </c>
      <c r="D4510" t="s">
        <v>229</v>
      </c>
      <c r="E4510" t="s">
        <v>196</v>
      </c>
      <c r="F4510" t="s">
        <v>321</v>
      </c>
      <c r="G4510">
        <v>77</v>
      </c>
      <c r="H4510">
        <v>79</v>
      </c>
      <c r="I4510">
        <v>75</v>
      </c>
      <c r="J4510" t="s">
        <v>28</v>
      </c>
      <c r="K4510" t="s">
        <v>64</v>
      </c>
      <c r="L4510" t="s">
        <v>99</v>
      </c>
      <c r="M4510" t="s">
        <v>605</v>
      </c>
      <c r="N4510" t="s">
        <v>605</v>
      </c>
      <c r="O4510" t="s">
        <v>494</v>
      </c>
      <c r="S4510" t="e" vm="45">
        <f>_FV(-3,"60")</f>
        <v>#VALUE!</v>
      </c>
      <c r="T4510" t="s">
        <v>26</v>
      </c>
    </row>
    <row r="4511" spans="1:20" x14ac:dyDescent="0.3">
      <c r="A4511" t="s">
        <v>20</v>
      </c>
      <c r="B4511" s="1">
        <v>43698</v>
      </c>
      <c r="C4511">
        <v>12</v>
      </c>
      <c r="D4511" t="s">
        <v>385</v>
      </c>
      <c r="E4511" t="s">
        <v>275</v>
      </c>
      <c r="F4511" t="s">
        <v>192</v>
      </c>
      <c r="G4511">
        <v>74</v>
      </c>
      <c r="H4511">
        <v>82</v>
      </c>
      <c r="I4511">
        <v>73</v>
      </c>
      <c r="J4511" t="s">
        <v>119</v>
      </c>
      <c r="K4511" t="s">
        <v>73</v>
      </c>
      <c r="L4511" t="s">
        <v>99</v>
      </c>
      <c r="M4511" t="s">
        <v>604</v>
      </c>
      <c r="N4511" t="s">
        <v>604</v>
      </c>
      <c r="O4511" t="s">
        <v>595</v>
      </c>
      <c r="S4511" t="s">
        <v>1506</v>
      </c>
      <c r="T4511" t="s">
        <v>26</v>
      </c>
    </row>
    <row r="4512" spans="1:20" x14ac:dyDescent="0.3">
      <c r="A4512" t="s">
        <v>20</v>
      </c>
      <c r="B4512" s="1">
        <v>43698</v>
      </c>
      <c r="C4512">
        <v>22</v>
      </c>
      <c r="D4512" t="s">
        <v>27</v>
      </c>
      <c r="E4512" t="s">
        <v>264</v>
      </c>
      <c r="F4512" t="s">
        <v>250</v>
      </c>
      <c r="G4512">
        <v>64</v>
      </c>
      <c r="H4512">
        <v>67</v>
      </c>
      <c r="I4512">
        <v>63</v>
      </c>
      <c r="J4512" t="s">
        <v>377</v>
      </c>
      <c r="K4512" t="s">
        <v>36</v>
      </c>
      <c r="L4512" t="s">
        <v>377</v>
      </c>
      <c r="M4512" t="s">
        <v>315</v>
      </c>
      <c r="N4512" t="s">
        <v>23</v>
      </c>
      <c r="O4512" t="s">
        <v>91</v>
      </c>
      <c r="S4512" t="s">
        <v>2508</v>
      </c>
      <c r="T4512" t="s">
        <v>26</v>
      </c>
    </row>
    <row r="4513" spans="1:20" x14ac:dyDescent="0.3">
      <c r="A4513" t="s">
        <v>20</v>
      </c>
      <c r="B4513" s="1">
        <v>43698</v>
      </c>
      <c r="C4513">
        <v>7</v>
      </c>
      <c r="D4513" t="s">
        <v>88</v>
      </c>
      <c r="E4513" t="s">
        <v>121</v>
      </c>
      <c r="F4513" t="s">
        <v>88</v>
      </c>
      <c r="G4513">
        <v>89</v>
      </c>
      <c r="H4513">
        <v>89</v>
      </c>
      <c r="I4513">
        <v>89</v>
      </c>
      <c r="J4513" t="s">
        <v>100</v>
      </c>
      <c r="K4513" t="s">
        <v>81</v>
      </c>
      <c r="L4513" t="s">
        <v>100</v>
      </c>
      <c r="M4513" t="s">
        <v>386</v>
      </c>
      <c r="N4513" t="s">
        <v>386</v>
      </c>
      <c r="O4513" t="s">
        <v>357</v>
      </c>
      <c r="S4513" t="e" vm="45">
        <f>_FV(-3,"60")</f>
        <v>#VALUE!</v>
      </c>
      <c r="T4513" t="s">
        <v>26</v>
      </c>
    </row>
    <row r="4514" spans="1:20" x14ac:dyDescent="0.3">
      <c r="A4514" t="s">
        <v>20</v>
      </c>
      <c r="B4514" s="1">
        <v>43698</v>
      </c>
      <c r="C4514">
        <v>6</v>
      </c>
      <c r="D4514" t="s">
        <v>148</v>
      </c>
      <c r="E4514" t="s">
        <v>107</v>
      </c>
      <c r="F4514" t="s">
        <v>148</v>
      </c>
      <c r="G4514">
        <v>89</v>
      </c>
      <c r="H4514">
        <v>89</v>
      </c>
      <c r="I4514">
        <v>87</v>
      </c>
      <c r="J4514" t="s">
        <v>99</v>
      </c>
      <c r="K4514" t="s">
        <v>81</v>
      </c>
      <c r="L4514" t="s">
        <v>99</v>
      </c>
      <c r="M4514" t="s">
        <v>386</v>
      </c>
      <c r="N4514" t="s">
        <v>363</v>
      </c>
      <c r="O4514" t="s">
        <v>386</v>
      </c>
      <c r="S4514" t="e" vm="45">
        <f>_FV(-3,"60")</f>
        <v>#VALUE!</v>
      </c>
      <c r="T4514" t="s">
        <v>26</v>
      </c>
    </row>
    <row r="4515" spans="1:20" x14ac:dyDescent="0.3">
      <c r="A4515" t="s">
        <v>20</v>
      </c>
      <c r="B4515" s="1">
        <v>43698</v>
      </c>
      <c r="C4515">
        <v>9</v>
      </c>
      <c r="D4515" t="s">
        <v>22</v>
      </c>
      <c r="E4515" t="s">
        <v>62</v>
      </c>
      <c r="F4515" t="s">
        <v>22</v>
      </c>
      <c r="G4515">
        <v>92</v>
      </c>
      <c r="H4515">
        <v>92</v>
      </c>
      <c r="I4515">
        <v>91</v>
      </c>
      <c r="J4515" t="s">
        <v>89</v>
      </c>
      <c r="K4515" t="s">
        <v>99</v>
      </c>
      <c r="L4515" t="s">
        <v>89</v>
      </c>
      <c r="M4515" t="s">
        <v>433</v>
      </c>
      <c r="N4515" t="s">
        <v>433</v>
      </c>
      <c r="O4515" t="s">
        <v>363</v>
      </c>
      <c r="S4515" t="e" vm="45">
        <f>_FV(-3,"60")</f>
        <v>#VALUE!</v>
      </c>
      <c r="T4515" t="s">
        <v>26</v>
      </c>
    </row>
    <row r="4516" spans="1:20" x14ac:dyDescent="0.3">
      <c r="A4516" t="s">
        <v>20</v>
      </c>
      <c r="B4516" s="1">
        <v>43698</v>
      </c>
      <c r="C4516">
        <v>17</v>
      </c>
      <c r="D4516" t="s">
        <v>1360</v>
      </c>
      <c r="E4516" t="s">
        <v>1362</v>
      </c>
      <c r="F4516" t="s">
        <v>214</v>
      </c>
      <c r="G4516">
        <v>54</v>
      </c>
      <c r="H4516">
        <v>59</v>
      </c>
      <c r="I4516">
        <v>54</v>
      </c>
      <c r="J4516" t="s">
        <v>373</v>
      </c>
      <c r="K4516" t="s">
        <v>89</v>
      </c>
      <c r="L4516" t="s">
        <v>389</v>
      </c>
      <c r="M4516" t="s">
        <v>283</v>
      </c>
      <c r="N4516" t="s">
        <v>494</v>
      </c>
      <c r="O4516" t="s">
        <v>283</v>
      </c>
      <c r="S4516" t="s">
        <v>2509</v>
      </c>
      <c r="T4516" t="s">
        <v>26</v>
      </c>
    </row>
    <row r="4517" spans="1:20" x14ac:dyDescent="0.3">
      <c r="A4517" t="s">
        <v>20</v>
      </c>
      <c r="B4517" s="1">
        <v>43698</v>
      </c>
      <c r="C4517">
        <v>3</v>
      </c>
      <c r="D4517" t="s">
        <v>310</v>
      </c>
      <c r="E4517" t="s">
        <v>229</v>
      </c>
      <c r="F4517" t="s">
        <v>310</v>
      </c>
      <c r="G4517">
        <v>82</v>
      </c>
      <c r="H4517">
        <v>82</v>
      </c>
      <c r="I4517">
        <v>77</v>
      </c>
      <c r="J4517" t="s">
        <v>65</v>
      </c>
      <c r="K4517" t="s">
        <v>65</v>
      </c>
      <c r="L4517" t="s">
        <v>28</v>
      </c>
      <c r="M4517" t="s">
        <v>613</v>
      </c>
      <c r="N4517" t="s">
        <v>605</v>
      </c>
      <c r="O4517" t="s">
        <v>613</v>
      </c>
      <c r="S4517" t="e" vm="45">
        <f>_FV(-3,"60")</f>
        <v>#VALUE!</v>
      </c>
      <c r="T4517" t="s">
        <v>26</v>
      </c>
    </row>
    <row r="4518" spans="1:20" x14ac:dyDescent="0.3">
      <c r="A4518" t="s">
        <v>20</v>
      </c>
      <c r="B4518" s="1">
        <v>43698</v>
      </c>
      <c r="C4518">
        <v>18</v>
      </c>
      <c r="D4518" t="s">
        <v>1362</v>
      </c>
      <c r="E4518" t="s">
        <v>1362</v>
      </c>
      <c r="F4518" t="s">
        <v>370</v>
      </c>
      <c r="G4518">
        <v>50</v>
      </c>
      <c r="H4518">
        <v>56</v>
      </c>
      <c r="I4518">
        <v>50</v>
      </c>
      <c r="J4518" t="s">
        <v>579</v>
      </c>
      <c r="K4518" t="s">
        <v>35</v>
      </c>
      <c r="L4518" t="s">
        <v>579</v>
      </c>
      <c r="M4518" t="s">
        <v>330</v>
      </c>
      <c r="N4518" t="s">
        <v>283</v>
      </c>
      <c r="O4518" t="s">
        <v>330</v>
      </c>
      <c r="S4518" t="s">
        <v>2242</v>
      </c>
      <c r="T4518" t="s">
        <v>26</v>
      </c>
    </row>
    <row r="4519" spans="1:20" x14ac:dyDescent="0.3">
      <c r="A4519" t="s">
        <v>20</v>
      </c>
      <c r="B4519" s="1">
        <v>43698</v>
      </c>
      <c r="C4519">
        <v>10</v>
      </c>
      <c r="D4519" t="s">
        <v>58</v>
      </c>
      <c r="E4519" t="s">
        <v>58</v>
      </c>
      <c r="F4519" t="s">
        <v>87</v>
      </c>
      <c r="G4519">
        <v>92</v>
      </c>
      <c r="H4519">
        <v>92</v>
      </c>
      <c r="I4519">
        <v>92</v>
      </c>
      <c r="J4519" t="s">
        <v>99</v>
      </c>
      <c r="K4519" t="s">
        <v>99</v>
      </c>
      <c r="L4519" t="s">
        <v>49</v>
      </c>
      <c r="M4519" t="s">
        <v>444</v>
      </c>
      <c r="N4519" t="s">
        <v>431</v>
      </c>
      <c r="O4519" t="s">
        <v>433</v>
      </c>
      <c r="S4519" t="s">
        <v>2510</v>
      </c>
      <c r="T4519" t="s">
        <v>26</v>
      </c>
    </row>
    <row r="4520" spans="1:20" x14ac:dyDescent="0.3">
      <c r="A4520" t="s">
        <v>20</v>
      </c>
      <c r="B4520" s="1">
        <v>43698</v>
      </c>
      <c r="C4520">
        <v>19</v>
      </c>
      <c r="D4520" t="s">
        <v>1362</v>
      </c>
      <c r="E4520" t="s">
        <v>33</v>
      </c>
      <c r="F4520" t="s">
        <v>370</v>
      </c>
      <c r="G4520">
        <v>53</v>
      </c>
      <c r="H4520">
        <v>56</v>
      </c>
      <c r="I4520">
        <v>50</v>
      </c>
      <c r="J4520" t="s">
        <v>388</v>
      </c>
      <c r="K4520" t="s">
        <v>35</v>
      </c>
      <c r="L4520" t="s">
        <v>570</v>
      </c>
      <c r="M4520" t="s">
        <v>23</v>
      </c>
      <c r="N4520" t="s">
        <v>330</v>
      </c>
      <c r="O4520" t="s">
        <v>315</v>
      </c>
      <c r="S4520" t="s">
        <v>658</v>
      </c>
      <c r="T4520" t="s">
        <v>26</v>
      </c>
    </row>
    <row r="4521" spans="1:20" x14ac:dyDescent="0.3">
      <c r="A4521" t="s">
        <v>20</v>
      </c>
      <c r="B4521" s="1">
        <v>43698</v>
      </c>
      <c r="C4521">
        <v>20</v>
      </c>
      <c r="D4521" t="s">
        <v>34</v>
      </c>
      <c r="E4521" t="s">
        <v>1362</v>
      </c>
      <c r="F4521" t="s">
        <v>34</v>
      </c>
      <c r="G4521">
        <v>56</v>
      </c>
      <c r="H4521">
        <v>58</v>
      </c>
      <c r="I4521">
        <v>52</v>
      </c>
      <c r="J4521" t="s">
        <v>292</v>
      </c>
      <c r="K4521" t="s">
        <v>216</v>
      </c>
      <c r="L4521" t="s">
        <v>393</v>
      </c>
      <c r="M4521" t="s">
        <v>91</v>
      </c>
      <c r="N4521" t="s">
        <v>23</v>
      </c>
      <c r="O4521" t="s">
        <v>188</v>
      </c>
      <c r="S4521" t="s">
        <v>2511</v>
      </c>
      <c r="T4521" t="s">
        <v>26</v>
      </c>
    </row>
    <row r="4522" spans="1:20" x14ac:dyDescent="0.3">
      <c r="A4522" t="s">
        <v>20</v>
      </c>
      <c r="B4522" s="1">
        <v>43698</v>
      </c>
      <c r="C4522">
        <v>11</v>
      </c>
      <c r="D4522" t="s">
        <v>236</v>
      </c>
      <c r="E4522" t="s">
        <v>236</v>
      </c>
      <c r="F4522" t="s">
        <v>58</v>
      </c>
      <c r="G4522">
        <v>82</v>
      </c>
      <c r="H4522">
        <v>92</v>
      </c>
      <c r="I4522">
        <v>82</v>
      </c>
      <c r="J4522" t="s">
        <v>65</v>
      </c>
      <c r="K4522" t="s">
        <v>109</v>
      </c>
      <c r="L4522" t="s">
        <v>99</v>
      </c>
      <c r="M4522" t="s">
        <v>595</v>
      </c>
      <c r="N4522" t="s">
        <v>595</v>
      </c>
      <c r="O4522" t="s">
        <v>444</v>
      </c>
      <c r="S4522" t="s">
        <v>2512</v>
      </c>
      <c r="T4522" t="s">
        <v>26</v>
      </c>
    </row>
    <row r="4523" spans="1:20" x14ac:dyDescent="0.3">
      <c r="A4523" t="s">
        <v>20</v>
      </c>
      <c r="B4523" s="1">
        <v>43699</v>
      </c>
      <c r="C4523">
        <v>14</v>
      </c>
      <c r="D4523" t="s">
        <v>48</v>
      </c>
      <c r="E4523" t="s">
        <v>47</v>
      </c>
      <c r="F4523" t="s">
        <v>204</v>
      </c>
      <c r="G4523">
        <v>64</v>
      </c>
      <c r="H4523">
        <v>71</v>
      </c>
      <c r="I4523">
        <v>61</v>
      </c>
      <c r="J4523" t="s">
        <v>361</v>
      </c>
      <c r="K4523" t="s">
        <v>64</v>
      </c>
      <c r="L4523" t="s">
        <v>35</v>
      </c>
      <c r="M4523" t="s">
        <v>605</v>
      </c>
      <c r="N4523" t="s">
        <v>447</v>
      </c>
      <c r="O4523" t="s">
        <v>605</v>
      </c>
      <c r="S4523" t="s">
        <v>748</v>
      </c>
      <c r="T4523" t="s">
        <v>26</v>
      </c>
    </row>
    <row r="4524" spans="1:20" x14ac:dyDescent="0.3">
      <c r="A4524" t="s">
        <v>20</v>
      </c>
      <c r="B4524" s="1">
        <v>43699</v>
      </c>
      <c r="C4524">
        <v>13</v>
      </c>
      <c r="D4524" t="s">
        <v>215</v>
      </c>
      <c r="E4524" t="s">
        <v>247</v>
      </c>
      <c r="F4524" t="s">
        <v>281</v>
      </c>
      <c r="G4524">
        <v>69</v>
      </c>
      <c r="H4524">
        <v>74</v>
      </c>
      <c r="I4524">
        <v>68</v>
      </c>
      <c r="J4524" t="s">
        <v>49</v>
      </c>
      <c r="K4524" t="s">
        <v>73</v>
      </c>
      <c r="L4524" t="s">
        <v>163</v>
      </c>
      <c r="M4524" t="s">
        <v>447</v>
      </c>
      <c r="N4524" t="s">
        <v>451</v>
      </c>
      <c r="O4524" t="s">
        <v>447</v>
      </c>
      <c r="S4524" t="s">
        <v>568</v>
      </c>
      <c r="T4524" t="s">
        <v>26</v>
      </c>
    </row>
    <row r="4525" spans="1:20" x14ac:dyDescent="0.3">
      <c r="A4525" t="s">
        <v>20</v>
      </c>
      <c r="B4525" s="1">
        <v>43699</v>
      </c>
      <c r="C4525">
        <v>22</v>
      </c>
      <c r="D4525" t="s">
        <v>205</v>
      </c>
      <c r="E4525" t="s">
        <v>258</v>
      </c>
      <c r="F4525" t="s">
        <v>243</v>
      </c>
      <c r="G4525">
        <v>67</v>
      </c>
      <c r="H4525">
        <v>67</v>
      </c>
      <c r="I4525">
        <v>58</v>
      </c>
      <c r="J4525" t="s">
        <v>89</v>
      </c>
      <c r="K4525" t="s">
        <v>89</v>
      </c>
      <c r="L4525" t="s">
        <v>383</v>
      </c>
      <c r="M4525" t="s">
        <v>245</v>
      </c>
      <c r="N4525" t="s">
        <v>245</v>
      </c>
      <c r="O4525" t="s">
        <v>244</v>
      </c>
      <c r="S4525" t="s">
        <v>2513</v>
      </c>
      <c r="T4525" t="s">
        <v>26</v>
      </c>
    </row>
    <row r="4526" spans="1:20" x14ac:dyDescent="0.3">
      <c r="A4526" t="s">
        <v>20</v>
      </c>
      <c r="B4526" s="1">
        <v>43699</v>
      </c>
      <c r="C4526">
        <v>15</v>
      </c>
      <c r="D4526" t="s">
        <v>47</v>
      </c>
      <c r="E4526" t="s">
        <v>251</v>
      </c>
      <c r="F4526" t="s">
        <v>48</v>
      </c>
      <c r="G4526">
        <v>63</v>
      </c>
      <c r="H4526">
        <v>65</v>
      </c>
      <c r="I4526">
        <v>61</v>
      </c>
      <c r="J4526" t="s">
        <v>99</v>
      </c>
      <c r="K4526" t="s">
        <v>119</v>
      </c>
      <c r="L4526" t="s">
        <v>44</v>
      </c>
      <c r="M4526" t="s">
        <v>494</v>
      </c>
      <c r="N4526" t="s">
        <v>605</v>
      </c>
      <c r="O4526" t="s">
        <v>494</v>
      </c>
      <c r="S4526" t="s">
        <v>1717</v>
      </c>
      <c r="T4526" t="s">
        <v>26</v>
      </c>
    </row>
    <row r="4527" spans="1:20" x14ac:dyDescent="0.3">
      <c r="A4527" t="s">
        <v>20</v>
      </c>
      <c r="B4527" s="1">
        <v>43699</v>
      </c>
      <c r="C4527">
        <v>3</v>
      </c>
      <c r="D4527" t="s">
        <v>233</v>
      </c>
      <c r="E4527" t="s">
        <v>285</v>
      </c>
      <c r="F4527" t="s">
        <v>233</v>
      </c>
      <c r="G4527">
        <v>82</v>
      </c>
      <c r="H4527">
        <v>82</v>
      </c>
      <c r="I4527">
        <v>78</v>
      </c>
      <c r="J4527" t="s">
        <v>99</v>
      </c>
      <c r="K4527" t="s">
        <v>28</v>
      </c>
      <c r="L4527" t="s">
        <v>99</v>
      </c>
      <c r="M4527" t="s">
        <v>613</v>
      </c>
      <c r="N4527" t="s">
        <v>613</v>
      </c>
      <c r="O4527" t="s">
        <v>431</v>
      </c>
      <c r="S4527" t="e" vm="52">
        <f>_FV(-3,"56")</f>
        <v>#VALUE!</v>
      </c>
      <c r="T4527" t="s">
        <v>26</v>
      </c>
    </row>
    <row r="4528" spans="1:20" x14ac:dyDescent="0.3">
      <c r="A4528" t="s">
        <v>20</v>
      </c>
      <c r="B4528" s="1">
        <v>43699</v>
      </c>
      <c r="C4528">
        <v>16</v>
      </c>
      <c r="D4528" t="s">
        <v>34</v>
      </c>
      <c r="E4528" t="s">
        <v>1360</v>
      </c>
      <c r="F4528" t="s">
        <v>47</v>
      </c>
      <c r="G4528">
        <v>61</v>
      </c>
      <c r="H4528">
        <v>63</v>
      </c>
      <c r="I4528">
        <v>58</v>
      </c>
      <c r="J4528" t="s">
        <v>100</v>
      </c>
      <c r="K4528" t="s">
        <v>109</v>
      </c>
      <c r="L4528" t="s">
        <v>35</v>
      </c>
      <c r="M4528" t="s">
        <v>357</v>
      </c>
      <c r="N4528" t="s">
        <v>494</v>
      </c>
      <c r="O4528" t="s">
        <v>357</v>
      </c>
      <c r="S4528" t="s">
        <v>2514</v>
      </c>
      <c r="T4528" t="s">
        <v>26</v>
      </c>
    </row>
    <row r="4529" spans="1:20" x14ac:dyDescent="0.3">
      <c r="A4529" t="s">
        <v>20</v>
      </c>
      <c r="B4529" s="1">
        <v>43699</v>
      </c>
      <c r="C4529">
        <v>4</v>
      </c>
      <c r="D4529" t="s">
        <v>356</v>
      </c>
      <c r="E4529" t="s">
        <v>233</v>
      </c>
      <c r="F4529" t="s">
        <v>356</v>
      </c>
      <c r="G4529">
        <v>82</v>
      </c>
      <c r="H4529">
        <v>83</v>
      </c>
      <c r="I4529">
        <v>82</v>
      </c>
      <c r="J4529" t="s">
        <v>89</v>
      </c>
      <c r="K4529" t="s">
        <v>99</v>
      </c>
      <c r="L4529" t="s">
        <v>89</v>
      </c>
      <c r="M4529" t="s">
        <v>422</v>
      </c>
      <c r="N4529" t="s">
        <v>613</v>
      </c>
      <c r="O4529" t="s">
        <v>422</v>
      </c>
      <c r="S4529" t="e" vm="80">
        <f>_FV(-3,"59")</f>
        <v>#VALUE!</v>
      </c>
      <c r="T4529" t="s">
        <v>26</v>
      </c>
    </row>
    <row r="4530" spans="1:20" x14ac:dyDescent="0.3">
      <c r="A4530" t="s">
        <v>20</v>
      </c>
      <c r="B4530" s="1">
        <v>43699</v>
      </c>
      <c r="C4530">
        <v>21</v>
      </c>
      <c r="D4530" t="s">
        <v>258</v>
      </c>
      <c r="E4530" t="s">
        <v>297</v>
      </c>
      <c r="F4530" t="s">
        <v>258</v>
      </c>
      <c r="G4530">
        <v>59</v>
      </c>
      <c r="H4530">
        <v>60</v>
      </c>
      <c r="I4530">
        <v>54</v>
      </c>
      <c r="J4530" t="s">
        <v>37</v>
      </c>
      <c r="K4530" t="s">
        <v>377</v>
      </c>
      <c r="L4530" t="s">
        <v>577</v>
      </c>
      <c r="M4530" t="s">
        <v>244</v>
      </c>
      <c r="N4530" t="s">
        <v>244</v>
      </c>
      <c r="O4530" t="s">
        <v>328</v>
      </c>
      <c r="S4530" t="s">
        <v>2515</v>
      </c>
      <c r="T4530" t="s">
        <v>26</v>
      </c>
    </row>
    <row r="4531" spans="1:20" x14ac:dyDescent="0.3">
      <c r="A4531" t="s">
        <v>20</v>
      </c>
      <c r="B4531" s="1">
        <v>43699</v>
      </c>
      <c r="C4531">
        <v>6</v>
      </c>
      <c r="D4531" t="s">
        <v>148</v>
      </c>
      <c r="E4531" t="s">
        <v>108</v>
      </c>
      <c r="F4531" t="s">
        <v>148</v>
      </c>
      <c r="G4531">
        <v>89</v>
      </c>
      <c r="H4531">
        <v>89</v>
      </c>
      <c r="I4531">
        <v>84</v>
      </c>
      <c r="J4531" t="s">
        <v>100</v>
      </c>
      <c r="K4531" t="s">
        <v>100</v>
      </c>
      <c r="L4531" t="s">
        <v>36</v>
      </c>
      <c r="M4531" t="s">
        <v>276</v>
      </c>
      <c r="N4531" t="s">
        <v>283</v>
      </c>
      <c r="O4531" t="s">
        <v>276</v>
      </c>
      <c r="S4531" t="e" vm="45">
        <f>_FV(-3,"60")</f>
        <v>#VALUE!</v>
      </c>
      <c r="T4531" t="s">
        <v>26</v>
      </c>
    </row>
    <row r="4532" spans="1:20" x14ac:dyDescent="0.3">
      <c r="A4532" t="s">
        <v>20</v>
      </c>
      <c r="B4532" s="1">
        <v>43699</v>
      </c>
      <c r="C4532">
        <v>0</v>
      </c>
      <c r="D4532" t="s">
        <v>281</v>
      </c>
      <c r="E4532" t="s">
        <v>275</v>
      </c>
      <c r="F4532" t="s">
        <v>281</v>
      </c>
      <c r="G4532">
        <v>72</v>
      </c>
      <c r="H4532">
        <v>72</v>
      </c>
      <c r="I4532">
        <v>67</v>
      </c>
      <c r="J4532" t="s">
        <v>49</v>
      </c>
      <c r="K4532" t="s">
        <v>89</v>
      </c>
      <c r="L4532" t="s">
        <v>396</v>
      </c>
      <c r="M4532" t="s">
        <v>357</v>
      </c>
      <c r="N4532" t="s">
        <v>357</v>
      </c>
      <c r="O4532" t="s">
        <v>329</v>
      </c>
      <c r="S4532" t="e" vm="45">
        <f>_FV(-3,"60")</f>
        <v>#VALUE!</v>
      </c>
      <c r="T4532" t="s">
        <v>26</v>
      </c>
    </row>
    <row r="4533" spans="1:20" x14ac:dyDescent="0.3">
      <c r="A4533" t="s">
        <v>20</v>
      </c>
      <c r="B4533" s="1">
        <v>43699</v>
      </c>
      <c r="C4533">
        <v>23</v>
      </c>
      <c r="D4533" t="s">
        <v>385</v>
      </c>
      <c r="E4533" t="s">
        <v>205</v>
      </c>
      <c r="F4533" t="s">
        <v>385</v>
      </c>
      <c r="G4533">
        <v>77</v>
      </c>
      <c r="H4533">
        <v>77</v>
      </c>
      <c r="I4533">
        <v>67</v>
      </c>
      <c r="J4533" t="s">
        <v>136</v>
      </c>
      <c r="K4533" t="s">
        <v>58</v>
      </c>
      <c r="L4533" t="s">
        <v>49</v>
      </c>
      <c r="M4533" t="s">
        <v>329</v>
      </c>
      <c r="N4533" t="s">
        <v>329</v>
      </c>
      <c r="O4533" t="s">
        <v>245</v>
      </c>
      <c r="S4533" t="e" vm="45">
        <f>_FV(-3,"60")</f>
        <v>#VALUE!</v>
      </c>
      <c r="T4533" t="s">
        <v>26</v>
      </c>
    </row>
    <row r="4534" spans="1:20" x14ac:dyDescent="0.3">
      <c r="A4534" t="s">
        <v>20</v>
      </c>
      <c r="B4534" s="1">
        <v>43699</v>
      </c>
      <c r="C4534">
        <v>5</v>
      </c>
      <c r="D4534" t="s">
        <v>108</v>
      </c>
      <c r="E4534" t="s">
        <v>356</v>
      </c>
      <c r="F4534" t="s">
        <v>108</v>
      </c>
      <c r="G4534">
        <v>84</v>
      </c>
      <c r="H4534">
        <v>84</v>
      </c>
      <c r="I4534">
        <v>82</v>
      </c>
      <c r="J4534" t="s">
        <v>36</v>
      </c>
      <c r="K4534" t="s">
        <v>89</v>
      </c>
      <c r="L4534" t="s">
        <v>36</v>
      </c>
      <c r="M4534" t="s">
        <v>283</v>
      </c>
      <c r="N4534" t="s">
        <v>422</v>
      </c>
      <c r="O4534" t="s">
        <v>283</v>
      </c>
      <c r="S4534" t="e" vm="45">
        <f>_FV(-3,"60")</f>
        <v>#VALUE!</v>
      </c>
      <c r="T4534" t="s">
        <v>26</v>
      </c>
    </row>
    <row r="4535" spans="1:20" x14ac:dyDescent="0.3">
      <c r="A4535" t="s">
        <v>20</v>
      </c>
      <c r="B4535" s="1">
        <v>43699</v>
      </c>
      <c r="C4535">
        <v>18</v>
      </c>
      <c r="D4535" t="s">
        <v>1362</v>
      </c>
      <c r="E4535" t="s">
        <v>1362</v>
      </c>
      <c r="F4535" t="s">
        <v>34</v>
      </c>
      <c r="G4535">
        <v>58</v>
      </c>
      <c r="H4535">
        <v>62</v>
      </c>
      <c r="I4535">
        <v>58</v>
      </c>
      <c r="J4535" t="s">
        <v>100</v>
      </c>
      <c r="K4535" t="s">
        <v>73</v>
      </c>
      <c r="L4535" t="s">
        <v>44</v>
      </c>
      <c r="M4535" t="s">
        <v>315</v>
      </c>
      <c r="N4535" t="s">
        <v>306</v>
      </c>
      <c r="O4535" t="s">
        <v>315</v>
      </c>
      <c r="S4535" t="s">
        <v>2516</v>
      </c>
      <c r="T4535" t="s">
        <v>26</v>
      </c>
    </row>
    <row r="4536" spans="1:20" x14ac:dyDescent="0.3">
      <c r="A4536" t="s">
        <v>20</v>
      </c>
      <c r="B4536" s="1">
        <v>43699</v>
      </c>
      <c r="C4536">
        <v>1</v>
      </c>
      <c r="D4536" t="s">
        <v>302</v>
      </c>
      <c r="E4536" t="s">
        <v>281</v>
      </c>
      <c r="F4536" t="s">
        <v>302</v>
      </c>
      <c r="G4536">
        <v>74</v>
      </c>
      <c r="H4536">
        <v>75</v>
      </c>
      <c r="I4536">
        <v>71</v>
      </c>
      <c r="J4536" t="s">
        <v>36</v>
      </c>
      <c r="K4536" t="s">
        <v>99</v>
      </c>
      <c r="L4536" t="s">
        <v>345</v>
      </c>
      <c r="M4536" t="s">
        <v>422</v>
      </c>
      <c r="N4536" t="s">
        <v>422</v>
      </c>
      <c r="O4536" t="s">
        <v>357</v>
      </c>
      <c r="S4536" t="e" vm="45">
        <f>_FV(-3,"60")</f>
        <v>#VALUE!</v>
      </c>
      <c r="T4536" t="s">
        <v>26</v>
      </c>
    </row>
    <row r="4537" spans="1:20" x14ac:dyDescent="0.3">
      <c r="A4537" t="s">
        <v>20</v>
      </c>
      <c r="B4537" s="1">
        <v>43699</v>
      </c>
      <c r="C4537">
        <v>8</v>
      </c>
      <c r="D4537" t="s">
        <v>87</v>
      </c>
      <c r="E4537" t="s">
        <v>95</v>
      </c>
      <c r="F4537" t="s">
        <v>87</v>
      </c>
      <c r="G4537">
        <v>92</v>
      </c>
      <c r="H4537">
        <v>92</v>
      </c>
      <c r="I4537">
        <v>91</v>
      </c>
      <c r="J4537" t="s">
        <v>36</v>
      </c>
      <c r="K4537" t="s">
        <v>100</v>
      </c>
      <c r="L4537" t="s">
        <v>345</v>
      </c>
      <c r="M4537" t="s">
        <v>282</v>
      </c>
      <c r="N4537" t="s">
        <v>282</v>
      </c>
      <c r="O4537" t="s">
        <v>273</v>
      </c>
      <c r="S4537" t="e" vm="80">
        <f>_FV(-3,"59")</f>
        <v>#VALUE!</v>
      </c>
      <c r="T4537" t="s">
        <v>26</v>
      </c>
    </row>
    <row r="4538" spans="1:20" x14ac:dyDescent="0.3">
      <c r="A4538" t="s">
        <v>20</v>
      </c>
      <c r="B4538" s="1">
        <v>43699</v>
      </c>
      <c r="C4538">
        <v>17</v>
      </c>
      <c r="D4538" t="s">
        <v>370</v>
      </c>
      <c r="E4538" t="s">
        <v>1362</v>
      </c>
      <c r="F4538" t="s">
        <v>214</v>
      </c>
      <c r="G4538">
        <v>59</v>
      </c>
      <c r="H4538">
        <v>63</v>
      </c>
      <c r="I4538">
        <v>58</v>
      </c>
      <c r="J4538" t="s">
        <v>36</v>
      </c>
      <c r="K4538" t="s">
        <v>80</v>
      </c>
      <c r="L4538" t="s">
        <v>163</v>
      </c>
      <c r="M4538" t="s">
        <v>306</v>
      </c>
      <c r="N4538" t="s">
        <v>357</v>
      </c>
      <c r="O4538" t="s">
        <v>306</v>
      </c>
      <c r="S4538" t="s">
        <v>1803</v>
      </c>
      <c r="T4538" t="s">
        <v>26</v>
      </c>
    </row>
    <row r="4539" spans="1:20" x14ac:dyDescent="0.3">
      <c r="A4539" t="s">
        <v>20</v>
      </c>
      <c r="B4539" s="1">
        <v>43699</v>
      </c>
      <c r="C4539">
        <v>19</v>
      </c>
      <c r="D4539" t="s">
        <v>1360</v>
      </c>
      <c r="E4539" t="s">
        <v>1376</v>
      </c>
      <c r="F4539" t="s">
        <v>297</v>
      </c>
      <c r="G4539">
        <v>55</v>
      </c>
      <c r="H4539">
        <v>59</v>
      </c>
      <c r="I4539">
        <v>55</v>
      </c>
      <c r="J4539" t="s">
        <v>377</v>
      </c>
      <c r="K4539" t="s">
        <v>100</v>
      </c>
      <c r="L4539" t="s">
        <v>224</v>
      </c>
      <c r="M4539" t="s">
        <v>188</v>
      </c>
      <c r="N4539" t="s">
        <v>315</v>
      </c>
      <c r="O4539" t="s">
        <v>188</v>
      </c>
      <c r="S4539" t="s">
        <v>2110</v>
      </c>
      <c r="T4539" t="s">
        <v>26</v>
      </c>
    </row>
    <row r="4540" spans="1:20" x14ac:dyDescent="0.3">
      <c r="A4540" t="s">
        <v>20</v>
      </c>
      <c r="B4540" s="1">
        <v>43699</v>
      </c>
      <c r="C4540">
        <v>2</v>
      </c>
      <c r="D4540" t="s">
        <v>228</v>
      </c>
      <c r="E4540" t="s">
        <v>196</v>
      </c>
      <c r="F4540" t="s">
        <v>321</v>
      </c>
      <c r="G4540">
        <v>78</v>
      </c>
      <c r="H4540">
        <v>78</v>
      </c>
      <c r="I4540">
        <v>74</v>
      </c>
      <c r="J4540" t="s">
        <v>28</v>
      </c>
      <c r="K4540" t="s">
        <v>28</v>
      </c>
      <c r="L4540" t="s">
        <v>49</v>
      </c>
      <c r="M4540" t="s">
        <v>431</v>
      </c>
      <c r="N4540" t="s">
        <v>494</v>
      </c>
      <c r="O4540" t="s">
        <v>422</v>
      </c>
      <c r="S4540" t="e" vm="12">
        <f>_FV(-3,"57")</f>
        <v>#VALUE!</v>
      </c>
      <c r="T4540" t="s">
        <v>26</v>
      </c>
    </row>
    <row r="4541" spans="1:20" x14ac:dyDescent="0.3">
      <c r="A4541" t="s">
        <v>20</v>
      </c>
      <c r="B4541" s="1">
        <v>43699</v>
      </c>
      <c r="C4541">
        <v>7</v>
      </c>
      <c r="D4541" t="s">
        <v>95</v>
      </c>
      <c r="E4541" t="s">
        <v>148</v>
      </c>
      <c r="F4541" t="s">
        <v>95</v>
      </c>
      <c r="G4541">
        <v>91</v>
      </c>
      <c r="H4541">
        <v>91</v>
      </c>
      <c r="I4541">
        <v>89</v>
      </c>
      <c r="J4541" t="s">
        <v>100</v>
      </c>
      <c r="K4541" t="s">
        <v>99</v>
      </c>
      <c r="L4541" t="s">
        <v>89</v>
      </c>
      <c r="M4541" t="s">
        <v>273</v>
      </c>
      <c r="N4541" t="s">
        <v>273</v>
      </c>
      <c r="O4541" t="s">
        <v>276</v>
      </c>
      <c r="S4541" t="e" vm="36">
        <f>_FV(-3,"58")</f>
        <v>#VALUE!</v>
      </c>
      <c r="T4541" t="s">
        <v>26</v>
      </c>
    </row>
    <row r="4542" spans="1:20" x14ac:dyDescent="0.3">
      <c r="A4542" t="s">
        <v>20</v>
      </c>
      <c r="B4542" s="1">
        <v>43699</v>
      </c>
      <c r="C4542">
        <v>20</v>
      </c>
      <c r="D4542" t="s">
        <v>297</v>
      </c>
      <c r="E4542" t="s">
        <v>1360</v>
      </c>
      <c r="F4542" t="s">
        <v>34</v>
      </c>
      <c r="G4542">
        <v>56</v>
      </c>
      <c r="H4542">
        <v>58</v>
      </c>
      <c r="I4542">
        <v>50</v>
      </c>
      <c r="J4542" t="s">
        <v>292</v>
      </c>
      <c r="K4542" t="s">
        <v>35</v>
      </c>
      <c r="L4542" t="s">
        <v>570</v>
      </c>
      <c r="M4542" t="s">
        <v>328</v>
      </c>
      <c r="N4542" t="s">
        <v>91</v>
      </c>
      <c r="O4542" t="s">
        <v>328</v>
      </c>
      <c r="S4542" t="s">
        <v>815</v>
      </c>
      <c r="T4542" t="s">
        <v>26</v>
      </c>
    </row>
    <row r="4543" spans="1:20" x14ac:dyDescent="0.3">
      <c r="A4543" t="s">
        <v>20</v>
      </c>
      <c r="B4543" s="1">
        <v>43699</v>
      </c>
      <c r="C4543">
        <v>11</v>
      </c>
      <c r="D4543" t="s">
        <v>233</v>
      </c>
      <c r="E4543" t="s">
        <v>233</v>
      </c>
      <c r="F4543" t="s">
        <v>136</v>
      </c>
      <c r="G4543">
        <v>82</v>
      </c>
      <c r="H4543">
        <v>92</v>
      </c>
      <c r="I4543">
        <v>82</v>
      </c>
      <c r="J4543" t="s">
        <v>99</v>
      </c>
      <c r="K4543" t="s">
        <v>73</v>
      </c>
      <c r="L4543" t="s">
        <v>49</v>
      </c>
      <c r="M4543" t="s">
        <v>613</v>
      </c>
      <c r="N4543" t="s">
        <v>613</v>
      </c>
      <c r="O4543" t="s">
        <v>422</v>
      </c>
      <c r="S4543" t="s">
        <v>2517</v>
      </c>
      <c r="T4543" t="s">
        <v>26</v>
      </c>
    </row>
    <row r="4544" spans="1:20" x14ac:dyDescent="0.3">
      <c r="A4544" t="s">
        <v>20</v>
      </c>
      <c r="B4544" s="1">
        <v>43699</v>
      </c>
      <c r="C4544">
        <v>9</v>
      </c>
      <c r="D4544" t="s">
        <v>63</v>
      </c>
      <c r="E4544" t="s">
        <v>136</v>
      </c>
      <c r="F4544" t="s">
        <v>63</v>
      </c>
      <c r="G4544">
        <v>92</v>
      </c>
      <c r="H4544">
        <v>92</v>
      </c>
      <c r="I4544">
        <v>92</v>
      </c>
      <c r="J4544" t="s">
        <v>345</v>
      </c>
      <c r="K4544" t="s">
        <v>36</v>
      </c>
      <c r="L4544" t="s">
        <v>345</v>
      </c>
      <c r="M4544" t="s">
        <v>386</v>
      </c>
      <c r="N4544" t="s">
        <v>386</v>
      </c>
      <c r="O4544" t="s">
        <v>282</v>
      </c>
      <c r="S4544" t="e" vm="45">
        <f>_FV(-3,"60")</f>
        <v>#VALUE!</v>
      </c>
      <c r="T4544" t="s">
        <v>26</v>
      </c>
    </row>
    <row r="4545" spans="1:20" x14ac:dyDescent="0.3">
      <c r="A4545" t="s">
        <v>20</v>
      </c>
      <c r="B4545" s="1">
        <v>43699</v>
      </c>
      <c r="C4545">
        <v>12</v>
      </c>
      <c r="D4545" t="s">
        <v>186</v>
      </c>
      <c r="E4545" t="s">
        <v>385</v>
      </c>
      <c r="F4545" t="s">
        <v>233</v>
      </c>
      <c r="G4545">
        <v>73</v>
      </c>
      <c r="H4545">
        <v>82</v>
      </c>
      <c r="I4545">
        <v>73</v>
      </c>
      <c r="J4545" t="s">
        <v>81</v>
      </c>
      <c r="K4545" t="s">
        <v>119</v>
      </c>
      <c r="L4545" t="s">
        <v>100</v>
      </c>
      <c r="M4545" t="s">
        <v>447</v>
      </c>
      <c r="N4545" t="s">
        <v>447</v>
      </c>
      <c r="O4545" t="s">
        <v>493</v>
      </c>
      <c r="S4545" t="s">
        <v>788</v>
      </c>
      <c r="T4545" t="s">
        <v>26</v>
      </c>
    </row>
    <row r="4546" spans="1:20" x14ac:dyDescent="0.3">
      <c r="A4546" t="s">
        <v>20</v>
      </c>
      <c r="B4546" s="1">
        <v>43699</v>
      </c>
      <c r="C4546">
        <v>10</v>
      </c>
      <c r="D4546" t="s">
        <v>136</v>
      </c>
      <c r="E4546" t="s">
        <v>22</v>
      </c>
      <c r="F4546" t="s">
        <v>80</v>
      </c>
      <c r="G4546">
        <v>92</v>
      </c>
      <c r="H4546">
        <v>92</v>
      </c>
      <c r="I4546">
        <v>92</v>
      </c>
      <c r="J4546" t="s">
        <v>49</v>
      </c>
      <c r="K4546" t="s">
        <v>89</v>
      </c>
      <c r="L4546" t="s">
        <v>345</v>
      </c>
      <c r="M4546" t="s">
        <v>422</v>
      </c>
      <c r="N4546" t="s">
        <v>422</v>
      </c>
      <c r="O4546" t="s">
        <v>386</v>
      </c>
      <c r="S4546" t="s">
        <v>2518</v>
      </c>
      <c r="T4546" t="s">
        <v>26</v>
      </c>
    </row>
    <row r="4547" spans="1:20" x14ac:dyDescent="0.3">
      <c r="A4547" t="s">
        <v>20</v>
      </c>
      <c r="B4547" s="1">
        <v>43700</v>
      </c>
      <c r="C4547">
        <v>14</v>
      </c>
      <c r="D4547" t="s">
        <v>214</v>
      </c>
      <c r="E4547" t="s">
        <v>214</v>
      </c>
      <c r="F4547" t="s">
        <v>57</v>
      </c>
      <c r="G4547">
        <v>61</v>
      </c>
      <c r="H4547">
        <v>69</v>
      </c>
      <c r="I4547">
        <v>57</v>
      </c>
      <c r="J4547" t="s">
        <v>49</v>
      </c>
      <c r="K4547" t="s">
        <v>28</v>
      </c>
      <c r="L4547" t="s">
        <v>393</v>
      </c>
      <c r="M4547" t="s">
        <v>702</v>
      </c>
      <c r="N4547" t="s">
        <v>683</v>
      </c>
      <c r="O4547" t="s">
        <v>702</v>
      </c>
      <c r="S4547" t="s">
        <v>2519</v>
      </c>
      <c r="T4547" t="s">
        <v>26</v>
      </c>
    </row>
    <row r="4548" spans="1:20" x14ac:dyDescent="0.3">
      <c r="A4548" t="s">
        <v>20</v>
      </c>
      <c r="B4548" s="1">
        <v>43700</v>
      </c>
      <c r="C4548">
        <v>13</v>
      </c>
      <c r="D4548" t="s">
        <v>57</v>
      </c>
      <c r="E4548" t="s">
        <v>200</v>
      </c>
      <c r="F4548" t="s">
        <v>196</v>
      </c>
      <c r="G4548">
        <v>69</v>
      </c>
      <c r="H4548">
        <v>76</v>
      </c>
      <c r="I4548">
        <v>65</v>
      </c>
      <c r="J4548" t="s">
        <v>36</v>
      </c>
      <c r="K4548" t="s">
        <v>63</v>
      </c>
      <c r="L4548" t="s">
        <v>216</v>
      </c>
      <c r="M4548" t="s">
        <v>685</v>
      </c>
      <c r="N4548" t="s">
        <v>685</v>
      </c>
      <c r="O4548" t="s">
        <v>607</v>
      </c>
      <c r="S4548" t="s">
        <v>1252</v>
      </c>
      <c r="T4548" t="s">
        <v>26</v>
      </c>
    </row>
    <row r="4549" spans="1:20" x14ac:dyDescent="0.3">
      <c r="A4549" t="s">
        <v>20</v>
      </c>
      <c r="B4549" s="1">
        <v>43700</v>
      </c>
      <c r="C4549">
        <v>21</v>
      </c>
      <c r="D4549" t="s">
        <v>201</v>
      </c>
      <c r="E4549" t="s">
        <v>297</v>
      </c>
      <c r="F4549" t="s">
        <v>201</v>
      </c>
      <c r="G4549">
        <v>59</v>
      </c>
      <c r="H4549">
        <v>59</v>
      </c>
      <c r="I4549">
        <v>52</v>
      </c>
      <c r="J4549" t="s">
        <v>37</v>
      </c>
      <c r="K4549" t="s">
        <v>35</v>
      </c>
      <c r="L4549" t="s">
        <v>575</v>
      </c>
      <c r="M4549" t="s">
        <v>122</v>
      </c>
      <c r="N4549" t="s">
        <v>122</v>
      </c>
      <c r="O4549" t="s">
        <v>142</v>
      </c>
      <c r="S4549" t="s">
        <v>2520</v>
      </c>
      <c r="T4549" t="s">
        <v>26</v>
      </c>
    </row>
    <row r="4550" spans="1:20" x14ac:dyDescent="0.3">
      <c r="A4550" t="s">
        <v>20</v>
      </c>
      <c r="B4550" s="1">
        <v>43700</v>
      </c>
      <c r="C4550">
        <v>10</v>
      </c>
      <c r="D4550" t="s">
        <v>136</v>
      </c>
      <c r="E4550" t="s">
        <v>136</v>
      </c>
      <c r="F4550" t="s">
        <v>80</v>
      </c>
      <c r="G4550">
        <v>93</v>
      </c>
      <c r="H4550">
        <v>93</v>
      </c>
      <c r="I4550">
        <v>93</v>
      </c>
      <c r="J4550" t="s">
        <v>89</v>
      </c>
      <c r="K4550" t="s">
        <v>89</v>
      </c>
      <c r="L4550" t="s">
        <v>36</v>
      </c>
      <c r="M4550" t="s">
        <v>431</v>
      </c>
      <c r="N4550" t="s">
        <v>431</v>
      </c>
      <c r="O4550" t="s">
        <v>433</v>
      </c>
      <c r="S4550" t="s">
        <v>2521</v>
      </c>
      <c r="T4550" t="s">
        <v>26</v>
      </c>
    </row>
    <row r="4551" spans="1:20" x14ac:dyDescent="0.3">
      <c r="A4551" t="s">
        <v>20</v>
      </c>
      <c r="B4551" s="1">
        <v>43700</v>
      </c>
      <c r="C4551">
        <v>15</v>
      </c>
      <c r="D4551" t="s">
        <v>297</v>
      </c>
      <c r="E4551" t="s">
        <v>370</v>
      </c>
      <c r="F4551" t="s">
        <v>243</v>
      </c>
      <c r="G4551">
        <v>59</v>
      </c>
      <c r="H4551">
        <v>66</v>
      </c>
      <c r="I4551">
        <v>57</v>
      </c>
      <c r="J4551" t="s">
        <v>163</v>
      </c>
      <c r="K4551" t="s">
        <v>28</v>
      </c>
      <c r="L4551" t="s">
        <v>373</v>
      </c>
      <c r="M4551" t="s">
        <v>637</v>
      </c>
      <c r="N4551" t="s">
        <v>702</v>
      </c>
      <c r="O4551" t="s">
        <v>637</v>
      </c>
      <c r="S4551" t="s">
        <v>2522</v>
      </c>
      <c r="T4551" t="s">
        <v>26</v>
      </c>
    </row>
    <row r="4552" spans="1:20" x14ac:dyDescent="0.3">
      <c r="A4552" t="s">
        <v>20</v>
      </c>
      <c r="B4552" s="1">
        <v>43700</v>
      </c>
      <c r="C4552">
        <v>20</v>
      </c>
      <c r="D4552" t="s">
        <v>214</v>
      </c>
      <c r="E4552" t="s">
        <v>2038</v>
      </c>
      <c r="F4552" t="s">
        <v>214</v>
      </c>
      <c r="G4552">
        <v>58</v>
      </c>
      <c r="H4552">
        <v>60</v>
      </c>
      <c r="I4552">
        <v>49</v>
      </c>
      <c r="J4552" t="s">
        <v>377</v>
      </c>
      <c r="K4552" t="s">
        <v>36</v>
      </c>
      <c r="L4552" t="s">
        <v>579</v>
      </c>
      <c r="M4552" t="s">
        <v>29</v>
      </c>
      <c r="N4552" t="s">
        <v>328</v>
      </c>
      <c r="O4552" t="s">
        <v>29</v>
      </c>
      <c r="S4552" t="s">
        <v>1064</v>
      </c>
      <c r="T4552" t="s">
        <v>26</v>
      </c>
    </row>
    <row r="4553" spans="1:20" x14ac:dyDescent="0.3">
      <c r="A4553" t="s">
        <v>20</v>
      </c>
      <c r="B4553" s="1">
        <v>43700</v>
      </c>
      <c r="C4553">
        <v>6</v>
      </c>
      <c r="D4553" t="s">
        <v>107</v>
      </c>
      <c r="E4553" t="s">
        <v>114</v>
      </c>
      <c r="F4553" t="s">
        <v>107</v>
      </c>
      <c r="G4553">
        <v>86</v>
      </c>
      <c r="H4553">
        <v>86</v>
      </c>
      <c r="I4553">
        <v>84</v>
      </c>
      <c r="J4553" t="s">
        <v>100</v>
      </c>
      <c r="K4553" t="s">
        <v>100</v>
      </c>
      <c r="L4553" t="s">
        <v>89</v>
      </c>
      <c r="M4553" t="s">
        <v>282</v>
      </c>
      <c r="N4553" t="s">
        <v>407</v>
      </c>
      <c r="O4553" t="s">
        <v>282</v>
      </c>
      <c r="S4553" t="e" vm="36">
        <f>_FV(-3,"58")</f>
        <v>#VALUE!</v>
      </c>
      <c r="T4553" t="s">
        <v>26</v>
      </c>
    </row>
    <row r="4554" spans="1:20" x14ac:dyDescent="0.3">
      <c r="A4554" t="s">
        <v>20</v>
      </c>
      <c r="B4554" s="1">
        <v>43700</v>
      </c>
      <c r="C4554">
        <v>9</v>
      </c>
      <c r="D4554" t="s">
        <v>63</v>
      </c>
      <c r="E4554" t="s">
        <v>136</v>
      </c>
      <c r="F4554" t="s">
        <v>63</v>
      </c>
      <c r="G4554">
        <v>93</v>
      </c>
      <c r="H4554">
        <v>93</v>
      </c>
      <c r="I4554">
        <v>92</v>
      </c>
      <c r="J4554" t="s">
        <v>49</v>
      </c>
      <c r="K4554" t="s">
        <v>89</v>
      </c>
      <c r="L4554" t="s">
        <v>36</v>
      </c>
      <c r="M4554" t="s">
        <v>433</v>
      </c>
      <c r="N4554" t="s">
        <v>422</v>
      </c>
      <c r="O4554" t="s">
        <v>407</v>
      </c>
      <c r="S4554" t="e" vm="80">
        <f>_FV(-3,"59")</f>
        <v>#VALUE!</v>
      </c>
      <c r="T4554" t="s">
        <v>26</v>
      </c>
    </row>
    <row r="4555" spans="1:20" x14ac:dyDescent="0.3">
      <c r="A4555" t="s">
        <v>20</v>
      </c>
      <c r="B4555" s="1">
        <v>43700</v>
      </c>
      <c r="C4555">
        <v>4</v>
      </c>
      <c r="D4555" t="s">
        <v>356</v>
      </c>
      <c r="E4555" t="s">
        <v>229</v>
      </c>
      <c r="F4555" t="s">
        <v>356</v>
      </c>
      <c r="G4555">
        <v>82</v>
      </c>
      <c r="H4555">
        <v>82</v>
      </c>
      <c r="I4555">
        <v>74</v>
      </c>
      <c r="J4555" t="s">
        <v>49</v>
      </c>
      <c r="K4555" t="s">
        <v>100</v>
      </c>
      <c r="L4555" t="s">
        <v>49</v>
      </c>
      <c r="M4555" t="s">
        <v>431</v>
      </c>
      <c r="N4555" t="s">
        <v>595</v>
      </c>
      <c r="O4555" t="s">
        <v>431</v>
      </c>
      <c r="S4555" t="e" vm="34">
        <f>_FV(-3,"10")</f>
        <v>#VALUE!</v>
      </c>
      <c r="T4555" t="s">
        <v>26</v>
      </c>
    </row>
    <row r="4556" spans="1:20" x14ac:dyDescent="0.3">
      <c r="A4556" t="s">
        <v>20</v>
      </c>
      <c r="B4556" s="1">
        <v>43700</v>
      </c>
      <c r="C4556">
        <v>8</v>
      </c>
      <c r="D4556" t="s">
        <v>87</v>
      </c>
      <c r="E4556" t="s">
        <v>95</v>
      </c>
      <c r="F4556" t="s">
        <v>87</v>
      </c>
      <c r="G4556">
        <v>92</v>
      </c>
      <c r="H4556">
        <v>92</v>
      </c>
      <c r="I4556">
        <v>90</v>
      </c>
      <c r="J4556" t="s">
        <v>36</v>
      </c>
      <c r="K4556" t="s">
        <v>89</v>
      </c>
      <c r="L4556" t="s">
        <v>36</v>
      </c>
      <c r="M4556" t="s">
        <v>433</v>
      </c>
      <c r="N4556" t="s">
        <v>433</v>
      </c>
      <c r="O4556" t="s">
        <v>283</v>
      </c>
      <c r="S4556" t="e" vm="45">
        <f>_FV(-3,"60")</f>
        <v>#VALUE!</v>
      </c>
      <c r="T4556" t="s">
        <v>26</v>
      </c>
    </row>
    <row r="4557" spans="1:20" x14ac:dyDescent="0.3">
      <c r="A4557" t="s">
        <v>20</v>
      </c>
      <c r="B4557" s="1">
        <v>43700</v>
      </c>
      <c r="C4557">
        <v>16</v>
      </c>
      <c r="D4557" t="s">
        <v>214</v>
      </c>
      <c r="E4557" t="s">
        <v>370</v>
      </c>
      <c r="F4557" t="s">
        <v>220</v>
      </c>
      <c r="G4557">
        <v>62</v>
      </c>
      <c r="H4557">
        <v>64</v>
      </c>
      <c r="I4557">
        <v>58</v>
      </c>
      <c r="J4557" t="s">
        <v>100</v>
      </c>
      <c r="K4557" t="s">
        <v>64</v>
      </c>
      <c r="L4557" t="s">
        <v>373</v>
      </c>
      <c r="M4557" t="s">
        <v>431</v>
      </c>
      <c r="N4557" t="s">
        <v>637</v>
      </c>
      <c r="O4557" t="s">
        <v>431</v>
      </c>
      <c r="S4557" t="s">
        <v>660</v>
      </c>
      <c r="T4557" t="s">
        <v>26</v>
      </c>
    </row>
    <row r="4558" spans="1:20" x14ac:dyDescent="0.3">
      <c r="A4558" t="s">
        <v>20</v>
      </c>
      <c r="B4558" s="1">
        <v>43700</v>
      </c>
      <c r="C4558">
        <v>1</v>
      </c>
      <c r="D4558" t="s">
        <v>206</v>
      </c>
      <c r="E4558" t="s">
        <v>281</v>
      </c>
      <c r="F4558" t="s">
        <v>206</v>
      </c>
      <c r="G4558">
        <v>74</v>
      </c>
      <c r="H4558">
        <v>77</v>
      </c>
      <c r="I4558">
        <v>74</v>
      </c>
      <c r="J4558" t="s">
        <v>99</v>
      </c>
      <c r="K4558" t="s">
        <v>73</v>
      </c>
      <c r="L4558" t="s">
        <v>89</v>
      </c>
      <c r="M4558" t="s">
        <v>493</v>
      </c>
      <c r="N4558" t="s">
        <v>493</v>
      </c>
      <c r="O4558" t="s">
        <v>407</v>
      </c>
      <c r="S4558" t="e" vm="45">
        <f>_FV(-3,"60")</f>
        <v>#VALUE!</v>
      </c>
      <c r="T4558" t="s">
        <v>26</v>
      </c>
    </row>
    <row r="4559" spans="1:20" x14ac:dyDescent="0.3">
      <c r="A4559" t="s">
        <v>20</v>
      </c>
      <c r="B4559" s="1">
        <v>43700</v>
      </c>
      <c r="C4559">
        <v>22</v>
      </c>
      <c r="D4559" t="s">
        <v>208</v>
      </c>
      <c r="E4559" t="s">
        <v>201</v>
      </c>
      <c r="F4559" t="s">
        <v>208</v>
      </c>
      <c r="G4559">
        <v>66</v>
      </c>
      <c r="H4559">
        <v>66</v>
      </c>
      <c r="I4559">
        <v>59</v>
      </c>
      <c r="J4559" t="s">
        <v>49</v>
      </c>
      <c r="K4559" t="s">
        <v>49</v>
      </c>
      <c r="L4559" t="s">
        <v>292</v>
      </c>
      <c r="M4559" t="s">
        <v>244</v>
      </c>
      <c r="N4559" t="s">
        <v>244</v>
      </c>
      <c r="O4559" t="s">
        <v>122</v>
      </c>
      <c r="S4559" t="s">
        <v>1916</v>
      </c>
      <c r="T4559" t="s">
        <v>26</v>
      </c>
    </row>
    <row r="4560" spans="1:20" x14ac:dyDescent="0.3">
      <c r="A4560" t="s">
        <v>20</v>
      </c>
      <c r="B4560" s="1">
        <v>43700</v>
      </c>
      <c r="C4560">
        <v>23</v>
      </c>
      <c r="D4560" t="s">
        <v>200</v>
      </c>
      <c r="E4560" t="s">
        <v>48</v>
      </c>
      <c r="F4560" t="s">
        <v>205</v>
      </c>
      <c r="G4560">
        <v>68</v>
      </c>
      <c r="H4560">
        <v>70</v>
      </c>
      <c r="I4560">
        <v>65</v>
      </c>
      <c r="J4560" t="s">
        <v>28</v>
      </c>
      <c r="K4560" t="s">
        <v>119</v>
      </c>
      <c r="L4560" t="s">
        <v>36</v>
      </c>
      <c r="M4560" t="s">
        <v>276</v>
      </c>
      <c r="N4560" t="s">
        <v>276</v>
      </c>
      <c r="O4560" t="s">
        <v>244</v>
      </c>
      <c r="S4560" t="e" vm="45">
        <f>_FV(-3,"60")</f>
        <v>#VALUE!</v>
      </c>
      <c r="T4560" t="s">
        <v>26</v>
      </c>
    </row>
    <row r="4561" spans="1:20" x14ac:dyDescent="0.3">
      <c r="A4561" t="s">
        <v>20</v>
      </c>
      <c r="B4561" s="1">
        <v>43700</v>
      </c>
      <c r="C4561">
        <v>5</v>
      </c>
      <c r="D4561" t="s">
        <v>114</v>
      </c>
      <c r="E4561" t="s">
        <v>356</v>
      </c>
      <c r="F4561" t="s">
        <v>114</v>
      </c>
      <c r="G4561">
        <v>84</v>
      </c>
      <c r="H4561">
        <v>84</v>
      </c>
      <c r="I4561">
        <v>82</v>
      </c>
      <c r="J4561" t="s">
        <v>89</v>
      </c>
      <c r="K4561" t="s">
        <v>100</v>
      </c>
      <c r="L4561" t="s">
        <v>49</v>
      </c>
      <c r="M4561" t="s">
        <v>407</v>
      </c>
      <c r="N4561" t="s">
        <v>431</v>
      </c>
      <c r="O4561" t="s">
        <v>407</v>
      </c>
      <c r="S4561" t="e" vm="80">
        <f>_FV(-3,"59")</f>
        <v>#VALUE!</v>
      </c>
      <c r="T4561" t="s">
        <v>26</v>
      </c>
    </row>
    <row r="4562" spans="1:20" x14ac:dyDescent="0.3">
      <c r="A4562" t="s">
        <v>20</v>
      </c>
      <c r="B4562" s="1">
        <v>43700</v>
      </c>
      <c r="C4562">
        <v>2</v>
      </c>
      <c r="D4562" t="s">
        <v>229</v>
      </c>
      <c r="E4562" t="s">
        <v>206</v>
      </c>
      <c r="F4562" t="s">
        <v>229</v>
      </c>
      <c r="G4562">
        <v>76</v>
      </c>
      <c r="H4562">
        <v>76</v>
      </c>
      <c r="I4562">
        <v>73</v>
      </c>
      <c r="J4562" t="s">
        <v>99</v>
      </c>
      <c r="K4562" t="s">
        <v>99</v>
      </c>
      <c r="L4562" t="s">
        <v>36</v>
      </c>
      <c r="M4562" t="s">
        <v>637</v>
      </c>
      <c r="N4562" t="s">
        <v>637</v>
      </c>
      <c r="O4562" t="s">
        <v>493</v>
      </c>
      <c r="S4562" t="e" vm="45">
        <f>_FV(-3,"60")</f>
        <v>#VALUE!</v>
      </c>
      <c r="T4562" t="s">
        <v>26</v>
      </c>
    </row>
    <row r="4563" spans="1:20" x14ac:dyDescent="0.3">
      <c r="A4563" t="s">
        <v>20</v>
      </c>
      <c r="B4563" s="1">
        <v>43700</v>
      </c>
      <c r="C4563">
        <v>7</v>
      </c>
      <c r="D4563" t="s">
        <v>95</v>
      </c>
      <c r="E4563" t="s">
        <v>107</v>
      </c>
      <c r="F4563" t="s">
        <v>95</v>
      </c>
      <c r="G4563">
        <v>90</v>
      </c>
      <c r="H4563">
        <v>90</v>
      </c>
      <c r="I4563">
        <v>86</v>
      </c>
      <c r="J4563" t="s">
        <v>89</v>
      </c>
      <c r="K4563" t="s">
        <v>99</v>
      </c>
      <c r="L4563" t="s">
        <v>49</v>
      </c>
      <c r="M4563" t="s">
        <v>283</v>
      </c>
      <c r="N4563" t="s">
        <v>283</v>
      </c>
      <c r="O4563" t="s">
        <v>282</v>
      </c>
      <c r="S4563" t="e" vm="45">
        <f>_FV(-3,"60")</f>
        <v>#VALUE!</v>
      </c>
      <c r="T4563" t="s">
        <v>26</v>
      </c>
    </row>
    <row r="4564" spans="1:20" x14ac:dyDescent="0.3">
      <c r="A4564" t="s">
        <v>20</v>
      </c>
      <c r="B4564" s="1">
        <v>43700</v>
      </c>
      <c r="C4564">
        <v>17</v>
      </c>
      <c r="D4564" t="s">
        <v>370</v>
      </c>
      <c r="E4564" t="s">
        <v>1362</v>
      </c>
      <c r="F4564" t="s">
        <v>201</v>
      </c>
      <c r="G4564">
        <v>58</v>
      </c>
      <c r="H4564">
        <v>65</v>
      </c>
      <c r="I4564">
        <v>56</v>
      </c>
      <c r="J4564" t="s">
        <v>35</v>
      </c>
      <c r="K4564" t="s">
        <v>73</v>
      </c>
      <c r="L4564" t="s">
        <v>396</v>
      </c>
      <c r="M4564" t="s">
        <v>308</v>
      </c>
      <c r="N4564" t="s">
        <v>431</v>
      </c>
      <c r="O4564" t="s">
        <v>308</v>
      </c>
      <c r="S4564" t="s">
        <v>1699</v>
      </c>
      <c r="T4564" t="s">
        <v>26</v>
      </c>
    </row>
    <row r="4565" spans="1:20" x14ac:dyDescent="0.3">
      <c r="A4565" t="s">
        <v>20</v>
      </c>
      <c r="B4565" s="1">
        <v>43700</v>
      </c>
      <c r="C4565">
        <v>19</v>
      </c>
      <c r="D4565" t="s">
        <v>33</v>
      </c>
      <c r="E4565" t="s">
        <v>2041</v>
      </c>
      <c r="F4565" t="s">
        <v>32</v>
      </c>
      <c r="G4565">
        <v>54</v>
      </c>
      <c r="H4565">
        <v>57</v>
      </c>
      <c r="I4565">
        <v>51</v>
      </c>
      <c r="J4565" t="s">
        <v>373</v>
      </c>
      <c r="K4565" t="s">
        <v>36</v>
      </c>
      <c r="L4565" t="s">
        <v>393</v>
      </c>
      <c r="M4565" t="s">
        <v>328</v>
      </c>
      <c r="N4565" t="s">
        <v>311</v>
      </c>
      <c r="O4565" t="s">
        <v>328</v>
      </c>
      <c r="S4565" t="s">
        <v>2105</v>
      </c>
      <c r="T4565" t="s">
        <v>26</v>
      </c>
    </row>
    <row r="4566" spans="1:20" x14ac:dyDescent="0.3">
      <c r="A4566" t="s">
        <v>20</v>
      </c>
      <c r="B4566" s="1">
        <v>43700</v>
      </c>
      <c r="C4566">
        <v>18</v>
      </c>
      <c r="D4566" t="s">
        <v>1376</v>
      </c>
      <c r="E4566" t="s">
        <v>2339</v>
      </c>
      <c r="F4566" t="s">
        <v>297</v>
      </c>
      <c r="G4566">
        <v>53</v>
      </c>
      <c r="H4566">
        <v>60</v>
      </c>
      <c r="I4566">
        <v>52</v>
      </c>
      <c r="J4566" t="s">
        <v>373</v>
      </c>
      <c r="K4566" t="s">
        <v>28</v>
      </c>
      <c r="L4566" t="s">
        <v>383</v>
      </c>
      <c r="M4566" t="s">
        <v>311</v>
      </c>
      <c r="N4566" t="s">
        <v>308</v>
      </c>
      <c r="O4566" t="s">
        <v>311</v>
      </c>
      <c r="S4566" t="s">
        <v>2523</v>
      </c>
      <c r="T4566" t="s">
        <v>26</v>
      </c>
    </row>
    <row r="4567" spans="1:20" x14ac:dyDescent="0.3">
      <c r="A4567" t="s">
        <v>20</v>
      </c>
      <c r="B4567" s="1">
        <v>43700</v>
      </c>
      <c r="C4567">
        <v>0</v>
      </c>
      <c r="D4567" t="s">
        <v>281</v>
      </c>
      <c r="E4567" t="s">
        <v>385</v>
      </c>
      <c r="F4567" t="s">
        <v>281</v>
      </c>
      <c r="G4567">
        <v>76</v>
      </c>
      <c r="H4567">
        <v>78</v>
      </c>
      <c r="I4567">
        <v>76</v>
      </c>
      <c r="J4567" t="s">
        <v>73</v>
      </c>
      <c r="K4567" t="s">
        <v>136</v>
      </c>
      <c r="L4567" t="s">
        <v>73</v>
      </c>
      <c r="M4567" t="s">
        <v>407</v>
      </c>
      <c r="N4567" t="s">
        <v>407</v>
      </c>
      <c r="O4567" t="s">
        <v>329</v>
      </c>
      <c r="S4567" t="e" vm="45">
        <f>_FV(-3,"60")</f>
        <v>#VALUE!</v>
      </c>
      <c r="T4567" t="s">
        <v>26</v>
      </c>
    </row>
    <row r="4568" spans="1:20" x14ac:dyDescent="0.3">
      <c r="A4568" t="s">
        <v>20</v>
      </c>
      <c r="B4568" s="1">
        <v>43700</v>
      </c>
      <c r="C4568">
        <v>12</v>
      </c>
      <c r="D4568" t="s">
        <v>385</v>
      </c>
      <c r="E4568" t="s">
        <v>204</v>
      </c>
      <c r="F4568" t="s">
        <v>333</v>
      </c>
      <c r="G4568">
        <v>72</v>
      </c>
      <c r="H4568">
        <v>85</v>
      </c>
      <c r="I4568">
        <v>72</v>
      </c>
      <c r="J4568" t="s">
        <v>100</v>
      </c>
      <c r="K4568" t="s">
        <v>80</v>
      </c>
      <c r="L4568" t="s">
        <v>89</v>
      </c>
      <c r="M4568" t="s">
        <v>607</v>
      </c>
      <c r="N4568" t="s">
        <v>702</v>
      </c>
      <c r="O4568" t="s">
        <v>622</v>
      </c>
      <c r="S4568" t="s">
        <v>2003</v>
      </c>
      <c r="T4568" t="s">
        <v>26</v>
      </c>
    </row>
    <row r="4569" spans="1:20" x14ac:dyDescent="0.3">
      <c r="A4569" t="s">
        <v>20</v>
      </c>
      <c r="B4569" s="1">
        <v>43700</v>
      </c>
      <c r="C4569">
        <v>3</v>
      </c>
      <c r="D4569" t="s">
        <v>229</v>
      </c>
      <c r="E4569" t="s">
        <v>229</v>
      </c>
      <c r="F4569" t="s">
        <v>202</v>
      </c>
      <c r="G4569">
        <v>74</v>
      </c>
      <c r="H4569">
        <v>77</v>
      </c>
      <c r="I4569">
        <v>74</v>
      </c>
      <c r="J4569" t="s">
        <v>49</v>
      </c>
      <c r="K4569" t="s">
        <v>81</v>
      </c>
      <c r="L4569" t="s">
        <v>36</v>
      </c>
      <c r="M4569" t="s">
        <v>595</v>
      </c>
      <c r="N4569" t="s">
        <v>637</v>
      </c>
      <c r="O4569" t="s">
        <v>493</v>
      </c>
      <c r="S4569" t="e" vm="36">
        <f>_FV(-3,"58")</f>
        <v>#VALUE!</v>
      </c>
      <c r="T4569" t="s">
        <v>26</v>
      </c>
    </row>
    <row r="4570" spans="1:20" x14ac:dyDescent="0.3">
      <c r="A4570" t="s">
        <v>20</v>
      </c>
      <c r="B4570" s="1">
        <v>43700</v>
      </c>
      <c r="C4570">
        <v>11</v>
      </c>
      <c r="D4570" t="s">
        <v>233</v>
      </c>
      <c r="E4570" t="s">
        <v>233</v>
      </c>
      <c r="F4570" t="s">
        <v>136</v>
      </c>
      <c r="G4570">
        <v>85</v>
      </c>
      <c r="H4570">
        <v>93</v>
      </c>
      <c r="I4570">
        <v>85</v>
      </c>
      <c r="J4570" t="s">
        <v>109</v>
      </c>
      <c r="K4570" t="s">
        <v>109</v>
      </c>
      <c r="L4570" t="s">
        <v>89</v>
      </c>
      <c r="M4570" t="s">
        <v>622</v>
      </c>
      <c r="N4570" t="s">
        <v>622</v>
      </c>
      <c r="O4570" t="s">
        <v>431</v>
      </c>
      <c r="S4570" t="s">
        <v>2304</v>
      </c>
      <c r="T4570" t="s">
        <v>26</v>
      </c>
    </row>
    <row r="4571" spans="1:20" x14ac:dyDescent="0.3">
      <c r="A4571" t="s">
        <v>20</v>
      </c>
      <c r="B4571" s="1">
        <v>43701</v>
      </c>
      <c r="C4571">
        <v>14</v>
      </c>
      <c r="D4571" t="s">
        <v>392</v>
      </c>
      <c r="E4571" t="s">
        <v>392</v>
      </c>
      <c r="F4571" t="s">
        <v>247</v>
      </c>
      <c r="G4571">
        <v>61</v>
      </c>
      <c r="H4571">
        <v>65</v>
      </c>
      <c r="I4571">
        <v>58</v>
      </c>
      <c r="J4571" t="s">
        <v>345</v>
      </c>
      <c r="K4571" t="s">
        <v>345</v>
      </c>
      <c r="L4571" t="s">
        <v>397</v>
      </c>
      <c r="M4571" t="s">
        <v>637</v>
      </c>
      <c r="N4571" t="s">
        <v>447</v>
      </c>
      <c r="O4571" t="s">
        <v>637</v>
      </c>
      <c r="S4571" t="s">
        <v>2524</v>
      </c>
      <c r="T4571" t="s">
        <v>26</v>
      </c>
    </row>
    <row r="4572" spans="1:20" x14ac:dyDescent="0.3">
      <c r="A4572" t="s">
        <v>20</v>
      </c>
      <c r="B4572" s="1">
        <v>43701</v>
      </c>
      <c r="C4572">
        <v>13</v>
      </c>
      <c r="D4572" t="s">
        <v>243</v>
      </c>
      <c r="E4572" t="s">
        <v>208</v>
      </c>
      <c r="F4572" t="s">
        <v>256</v>
      </c>
      <c r="G4572">
        <v>63</v>
      </c>
      <c r="H4572">
        <v>72</v>
      </c>
      <c r="I4572">
        <v>63</v>
      </c>
      <c r="J4572" t="s">
        <v>224</v>
      </c>
      <c r="K4572" t="s">
        <v>28</v>
      </c>
      <c r="L4572" t="s">
        <v>224</v>
      </c>
      <c r="M4572" t="s">
        <v>447</v>
      </c>
      <c r="N4572" t="s">
        <v>604</v>
      </c>
      <c r="O4572" t="s">
        <v>590</v>
      </c>
      <c r="S4572" t="s">
        <v>564</v>
      </c>
      <c r="T4572" t="s">
        <v>26</v>
      </c>
    </row>
    <row r="4573" spans="1:20" x14ac:dyDescent="0.3">
      <c r="A4573" t="s">
        <v>20</v>
      </c>
      <c r="B4573" s="1">
        <v>43701</v>
      </c>
      <c r="C4573">
        <v>3</v>
      </c>
      <c r="D4573" t="s">
        <v>228</v>
      </c>
      <c r="E4573" t="s">
        <v>228</v>
      </c>
      <c r="F4573" t="s">
        <v>279</v>
      </c>
      <c r="G4573">
        <v>75</v>
      </c>
      <c r="H4573">
        <v>75</v>
      </c>
      <c r="I4573">
        <v>73</v>
      </c>
      <c r="J4573" t="s">
        <v>345</v>
      </c>
      <c r="K4573" t="s">
        <v>345</v>
      </c>
      <c r="L4573" t="s">
        <v>396</v>
      </c>
      <c r="M4573" t="s">
        <v>590</v>
      </c>
      <c r="N4573" t="s">
        <v>590</v>
      </c>
      <c r="O4573" t="s">
        <v>605</v>
      </c>
      <c r="S4573" t="e" vm="8">
        <f>_FV(-3,"44")</f>
        <v>#VALUE!</v>
      </c>
      <c r="T4573" t="s">
        <v>26</v>
      </c>
    </row>
    <row r="4574" spans="1:20" x14ac:dyDescent="0.3">
      <c r="A4574" t="s">
        <v>20</v>
      </c>
      <c r="B4574" s="1">
        <v>43701</v>
      </c>
      <c r="C4574">
        <v>17</v>
      </c>
      <c r="D4574" t="s">
        <v>370</v>
      </c>
      <c r="E4574" t="s">
        <v>1376</v>
      </c>
      <c r="F4574" t="s">
        <v>317</v>
      </c>
      <c r="G4574">
        <v>50</v>
      </c>
      <c r="H4574">
        <v>55</v>
      </c>
      <c r="I4574">
        <v>46</v>
      </c>
      <c r="J4574" t="s">
        <v>575</v>
      </c>
      <c r="K4574" t="s">
        <v>377</v>
      </c>
      <c r="L4574" t="s">
        <v>1440</v>
      </c>
      <c r="M4574" t="s">
        <v>245</v>
      </c>
      <c r="N4574" t="s">
        <v>353</v>
      </c>
      <c r="O4574" t="s">
        <v>245</v>
      </c>
      <c r="S4574" t="s">
        <v>2064</v>
      </c>
      <c r="T4574" t="s">
        <v>26</v>
      </c>
    </row>
    <row r="4575" spans="1:20" x14ac:dyDescent="0.3">
      <c r="A4575" t="s">
        <v>20</v>
      </c>
      <c r="B4575" s="1">
        <v>43701</v>
      </c>
      <c r="C4575">
        <v>21</v>
      </c>
      <c r="D4575" t="s">
        <v>201</v>
      </c>
      <c r="E4575" t="s">
        <v>297</v>
      </c>
      <c r="F4575" t="s">
        <v>201</v>
      </c>
      <c r="G4575">
        <v>59</v>
      </c>
      <c r="H4575">
        <v>59</v>
      </c>
      <c r="I4575">
        <v>52</v>
      </c>
      <c r="J4575" t="s">
        <v>292</v>
      </c>
      <c r="K4575" t="s">
        <v>292</v>
      </c>
      <c r="L4575" t="s">
        <v>565</v>
      </c>
      <c r="M4575" t="s">
        <v>141</v>
      </c>
      <c r="N4575" t="s">
        <v>141</v>
      </c>
      <c r="O4575" t="s">
        <v>90</v>
      </c>
      <c r="S4575" t="s">
        <v>2525</v>
      </c>
      <c r="T4575" t="s">
        <v>26</v>
      </c>
    </row>
    <row r="4576" spans="1:20" x14ac:dyDescent="0.3">
      <c r="A4576" t="s">
        <v>20</v>
      </c>
      <c r="B4576" s="1">
        <v>43701</v>
      </c>
      <c r="C4576">
        <v>0</v>
      </c>
      <c r="D4576" t="s">
        <v>256</v>
      </c>
      <c r="E4576" t="s">
        <v>200</v>
      </c>
      <c r="F4576" t="s">
        <v>256</v>
      </c>
      <c r="G4576">
        <v>74</v>
      </c>
      <c r="H4576">
        <v>77</v>
      </c>
      <c r="I4576">
        <v>68</v>
      </c>
      <c r="J4576" t="s">
        <v>64</v>
      </c>
      <c r="K4576" t="s">
        <v>79</v>
      </c>
      <c r="L4576" t="s">
        <v>28</v>
      </c>
      <c r="M4576" t="s">
        <v>422</v>
      </c>
      <c r="N4576" t="s">
        <v>422</v>
      </c>
      <c r="O4576" t="s">
        <v>276</v>
      </c>
      <c r="S4576" t="e" vm="80">
        <f>_FV(-3,"59")</f>
        <v>#VALUE!</v>
      </c>
      <c r="T4576" t="s">
        <v>26</v>
      </c>
    </row>
    <row r="4577" spans="1:20" x14ac:dyDescent="0.3">
      <c r="A4577" t="s">
        <v>20</v>
      </c>
      <c r="B4577" s="1">
        <v>43701</v>
      </c>
      <c r="C4577">
        <v>16</v>
      </c>
      <c r="D4577" t="s">
        <v>34</v>
      </c>
      <c r="E4577" t="s">
        <v>43</v>
      </c>
      <c r="F4577" t="s">
        <v>201</v>
      </c>
      <c r="G4577">
        <v>55</v>
      </c>
      <c r="H4577">
        <v>62</v>
      </c>
      <c r="I4577">
        <v>53</v>
      </c>
      <c r="J4577" t="s">
        <v>383</v>
      </c>
      <c r="K4577" t="s">
        <v>89</v>
      </c>
      <c r="L4577" t="s">
        <v>397</v>
      </c>
      <c r="M4577" t="s">
        <v>353</v>
      </c>
      <c r="N4577" t="s">
        <v>450</v>
      </c>
      <c r="O4577" t="s">
        <v>353</v>
      </c>
      <c r="S4577" t="s">
        <v>2526</v>
      </c>
      <c r="T4577" t="s">
        <v>26</v>
      </c>
    </row>
    <row r="4578" spans="1:20" x14ac:dyDescent="0.3">
      <c r="A4578" t="s">
        <v>20</v>
      </c>
      <c r="B4578" s="1">
        <v>43701</v>
      </c>
      <c r="C4578">
        <v>15</v>
      </c>
      <c r="D4578" t="s">
        <v>392</v>
      </c>
      <c r="E4578" t="s">
        <v>34</v>
      </c>
      <c r="F4578" t="s">
        <v>342</v>
      </c>
      <c r="G4578">
        <v>58</v>
      </c>
      <c r="H4578">
        <v>62</v>
      </c>
      <c r="I4578">
        <v>55</v>
      </c>
      <c r="J4578" t="s">
        <v>292</v>
      </c>
      <c r="K4578" t="s">
        <v>163</v>
      </c>
      <c r="L4578" t="s">
        <v>572</v>
      </c>
      <c r="M4578" t="s">
        <v>450</v>
      </c>
      <c r="N4578" t="s">
        <v>637</v>
      </c>
      <c r="O4578" t="s">
        <v>450</v>
      </c>
      <c r="S4578" t="s">
        <v>2444</v>
      </c>
      <c r="T4578" t="s">
        <v>26</v>
      </c>
    </row>
    <row r="4579" spans="1:20" x14ac:dyDescent="0.3">
      <c r="A4579" t="s">
        <v>20</v>
      </c>
      <c r="B4579" s="1">
        <v>43701</v>
      </c>
      <c r="C4579">
        <v>18</v>
      </c>
      <c r="D4579" t="s">
        <v>32</v>
      </c>
      <c r="E4579" t="s">
        <v>2041</v>
      </c>
      <c r="F4579" t="s">
        <v>370</v>
      </c>
      <c r="G4579">
        <v>50</v>
      </c>
      <c r="H4579">
        <v>54</v>
      </c>
      <c r="I4579">
        <v>48</v>
      </c>
      <c r="J4579" t="s">
        <v>570</v>
      </c>
      <c r="K4579" t="s">
        <v>224</v>
      </c>
      <c r="L4579" t="s">
        <v>563</v>
      </c>
      <c r="M4579" t="s">
        <v>188</v>
      </c>
      <c r="N4579" t="s">
        <v>245</v>
      </c>
      <c r="O4579" t="s">
        <v>188</v>
      </c>
      <c r="S4579" t="s">
        <v>2120</v>
      </c>
      <c r="T4579" t="s">
        <v>26</v>
      </c>
    </row>
    <row r="4580" spans="1:20" x14ac:dyDescent="0.3">
      <c r="A4580" t="s">
        <v>20</v>
      </c>
      <c r="B4580" s="1">
        <v>43701</v>
      </c>
      <c r="C4580">
        <v>12</v>
      </c>
      <c r="D4580" t="s">
        <v>204</v>
      </c>
      <c r="E4580" t="s">
        <v>204</v>
      </c>
      <c r="F4580" t="s">
        <v>187</v>
      </c>
      <c r="G4580">
        <v>71</v>
      </c>
      <c r="H4580">
        <v>84</v>
      </c>
      <c r="I4580">
        <v>71</v>
      </c>
      <c r="J4580" t="s">
        <v>99</v>
      </c>
      <c r="K4580" t="s">
        <v>109</v>
      </c>
      <c r="L4580" t="s">
        <v>36</v>
      </c>
      <c r="M4580" t="s">
        <v>590</v>
      </c>
      <c r="N4580" t="s">
        <v>590</v>
      </c>
      <c r="O4580" t="s">
        <v>493</v>
      </c>
      <c r="S4580" t="s">
        <v>887</v>
      </c>
      <c r="T4580" t="s">
        <v>26</v>
      </c>
    </row>
    <row r="4581" spans="1:20" x14ac:dyDescent="0.3">
      <c r="A4581" t="s">
        <v>20</v>
      </c>
      <c r="B4581" s="1">
        <v>43701</v>
      </c>
      <c r="C4581">
        <v>20</v>
      </c>
      <c r="D4581" t="s">
        <v>291</v>
      </c>
      <c r="E4581" t="s">
        <v>412</v>
      </c>
      <c r="F4581" t="s">
        <v>291</v>
      </c>
      <c r="G4581">
        <v>54</v>
      </c>
      <c r="H4581">
        <v>54</v>
      </c>
      <c r="I4581">
        <v>48</v>
      </c>
      <c r="J4581" t="s">
        <v>588</v>
      </c>
      <c r="K4581" t="s">
        <v>389</v>
      </c>
      <c r="L4581" t="s">
        <v>566</v>
      </c>
      <c r="M4581" t="s">
        <v>90</v>
      </c>
      <c r="N4581" t="s">
        <v>90</v>
      </c>
      <c r="O4581" t="s">
        <v>29</v>
      </c>
      <c r="S4581" t="s">
        <v>2527</v>
      </c>
      <c r="T4581" t="s">
        <v>26</v>
      </c>
    </row>
    <row r="4582" spans="1:20" x14ac:dyDescent="0.3">
      <c r="A4582" t="s">
        <v>20</v>
      </c>
      <c r="B4582" s="1">
        <v>43701</v>
      </c>
      <c r="C4582">
        <v>4</v>
      </c>
      <c r="D4582" t="s">
        <v>310</v>
      </c>
      <c r="E4582" t="s">
        <v>228</v>
      </c>
      <c r="F4582" t="s">
        <v>310</v>
      </c>
      <c r="G4582">
        <v>77</v>
      </c>
      <c r="H4582">
        <v>77</v>
      </c>
      <c r="I4582">
        <v>75</v>
      </c>
      <c r="J4582" t="s">
        <v>163</v>
      </c>
      <c r="K4582" t="s">
        <v>36</v>
      </c>
      <c r="L4582" t="s">
        <v>44</v>
      </c>
      <c r="M4582" t="s">
        <v>613</v>
      </c>
      <c r="N4582" t="s">
        <v>590</v>
      </c>
      <c r="O4582" t="s">
        <v>613</v>
      </c>
      <c r="S4582" t="e" vm="56">
        <f>_FV(-2,"25")</f>
        <v>#VALUE!</v>
      </c>
      <c r="T4582" t="s">
        <v>26</v>
      </c>
    </row>
    <row r="4583" spans="1:20" x14ac:dyDescent="0.3">
      <c r="A4583" t="s">
        <v>20</v>
      </c>
      <c r="B4583" s="1">
        <v>43701</v>
      </c>
      <c r="C4583">
        <v>1</v>
      </c>
      <c r="D4583" t="s">
        <v>196</v>
      </c>
      <c r="E4583" t="s">
        <v>186</v>
      </c>
      <c r="F4583" t="s">
        <v>196</v>
      </c>
      <c r="G4583">
        <v>77</v>
      </c>
      <c r="H4583">
        <v>77</v>
      </c>
      <c r="I4583">
        <v>72</v>
      </c>
      <c r="J4583" t="s">
        <v>73</v>
      </c>
      <c r="K4583" t="s">
        <v>73</v>
      </c>
      <c r="L4583" t="s">
        <v>100</v>
      </c>
      <c r="M4583" t="s">
        <v>447</v>
      </c>
      <c r="N4583" t="s">
        <v>447</v>
      </c>
      <c r="O4583" t="s">
        <v>422</v>
      </c>
      <c r="S4583" t="e" vm="27">
        <f>_FV(-3,"53")</f>
        <v>#VALUE!</v>
      </c>
      <c r="T4583" t="s">
        <v>26</v>
      </c>
    </row>
    <row r="4584" spans="1:20" x14ac:dyDescent="0.3">
      <c r="A4584" t="s">
        <v>20</v>
      </c>
      <c r="B4584" s="1">
        <v>43701</v>
      </c>
      <c r="C4584">
        <v>23</v>
      </c>
      <c r="D4584" t="s">
        <v>261</v>
      </c>
      <c r="E4584" t="s">
        <v>208</v>
      </c>
      <c r="F4584" t="s">
        <v>261</v>
      </c>
      <c r="G4584">
        <v>70</v>
      </c>
      <c r="H4584">
        <v>70</v>
      </c>
      <c r="I4584">
        <v>63</v>
      </c>
      <c r="J4584" t="s">
        <v>99</v>
      </c>
      <c r="K4584" t="s">
        <v>99</v>
      </c>
      <c r="L4584" t="s">
        <v>35</v>
      </c>
      <c r="M4584" t="s">
        <v>311</v>
      </c>
      <c r="N4584" t="s">
        <v>311</v>
      </c>
      <c r="O4584" t="s">
        <v>193</v>
      </c>
      <c r="S4584" t="e" vm="45">
        <f>_FV(-3,"60")</f>
        <v>#VALUE!</v>
      </c>
      <c r="T4584" t="s">
        <v>26</v>
      </c>
    </row>
    <row r="4585" spans="1:20" x14ac:dyDescent="0.3">
      <c r="A4585" t="s">
        <v>20</v>
      </c>
      <c r="B4585" s="1">
        <v>43701</v>
      </c>
      <c r="C4585">
        <v>6</v>
      </c>
      <c r="D4585" t="s">
        <v>187</v>
      </c>
      <c r="E4585" t="s">
        <v>239</v>
      </c>
      <c r="F4585" t="s">
        <v>233</v>
      </c>
      <c r="G4585">
        <v>81</v>
      </c>
      <c r="H4585">
        <v>81</v>
      </c>
      <c r="I4585">
        <v>78</v>
      </c>
      <c r="J4585" t="s">
        <v>99</v>
      </c>
      <c r="K4585" t="s">
        <v>99</v>
      </c>
      <c r="L4585" t="s">
        <v>89</v>
      </c>
      <c r="M4585" t="s">
        <v>353</v>
      </c>
      <c r="N4585" t="s">
        <v>386</v>
      </c>
      <c r="O4585" t="s">
        <v>353</v>
      </c>
      <c r="S4585" t="e" vm="52">
        <f>_FV(-3,"56")</f>
        <v>#VALUE!</v>
      </c>
      <c r="T4585" t="s">
        <v>26</v>
      </c>
    </row>
    <row r="4586" spans="1:20" x14ac:dyDescent="0.3">
      <c r="A4586" t="s">
        <v>20</v>
      </c>
      <c r="B4586" s="1">
        <v>43701</v>
      </c>
      <c r="C4586">
        <v>19</v>
      </c>
      <c r="D4586" t="s">
        <v>415</v>
      </c>
      <c r="E4586" t="s">
        <v>2041</v>
      </c>
      <c r="F4586" t="s">
        <v>43</v>
      </c>
      <c r="G4586">
        <v>51</v>
      </c>
      <c r="H4586">
        <v>53</v>
      </c>
      <c r="I4586">
        <v>47</v>
      </c>
      <c r="J4586" t="s">
        <v>573</v>
      </c>
      <c r="K4586" t="s">
        <v>383</v>
      </c>
      <c r="L4586" t="s">
        <v>563</v>
      </c>
      <c r="M4586" t="s">
        <v>29</v>
      </c>
      <c r="N4586" t="s">
        <v>188</v>
      </c>
      <c r="O4586" t="s">
        <v>29</v>
      </c>
      <c r="S4586" t="s">
        <v>2528</v>
      </c>
      <c r="T4586" t="s">
        <v>26</v>
      </c>
    </row>
    <row r="4587" spans="1:20" x14ac:dyDescent="0.3">
      <c r="A4587" t="s">
        <v>20</v>
      </c>
      <c r="B4587" s="1">
        <v>43701</v>
      </c>
      <c r="C4587">
        <v>22</v>
      </c>
      <c r="D4587" t="s">
        <v>208</v>
      </c>
      <c r="E4587" t="s">
        <v>201</v>
      </c>
      <c r="F4587" t="s">
        <v>208</v>
      </c>
      <c r="G4587">
        <v>63</v>
      </c>
      <c r="H4587">
        <v>63</v>
      </c>
      <c r="I4587">
        <v>59</v>
      </c>
      <c r="J4587" t="s">
        <v>216</v>
      </c>
      <c r="K4587" t="s">
        <v>35</v>
      </c>
      <c r="L4587" t="s">
        <v>292</v>
      </c>
      <c r="M4587" t="s">
        <v>193</v>
      </c>
      <c r="N4587" t="s">
        <v>244</v>
      </c>
      <c r="O4587" t="s">
        <v>141</v>
      </c>
      <c r="S4587" t="s">
        <v>2529</v>
      </c>
      <c r="T4587" t="s">
        <v>26</v>
      </c>
    </row>
    <row r="4588" spans="1:20" x14ac:dyDescent="0.3">
      <c r="A4588" t="s">
        <v>20</v>
      </c>
      <c r="B4588" s="1">
        <v>43701</v>
      </c>
      <c r="C4588">
        <v>5</v>
      </c>
      <c r="D4588" t="s">
        <v>239</v>
      </c>
      <c r="E4588" t="s">
        <v>279</v>
      </c>
      <c r="F4588" t="s">
        <v>236</v>
      </c>
      <c r="G4588">
        <v>78</v>
      </c>
      <c r="H4588">
        <v>79</v>
      </c>
      <c r="I4588">
        <v>77</v>
      </c>
      <c r="J4588" t="s">
        <v>100</v>
      </c>
      <c r="K4588" t="s">
        <v>99</v>
      </c>
      <c r="L4588" t="s">
        <v>163</v>
      </c>
      <c r="M4588" t="s">
        <v>386</v>
      </c>
      <c r="N4588" t="s">
        <v>493</v>
      </c>
      <c r="O4588" t="s">
        <v>386</v>
      </c>
      <c r="S4588" t="e" vm="36">
        <f>_FV(-3,"58")</f>
        <v>#VALUE!</v>
      </c>
      <c r="T4588" t="s">
        <v>26</v>
      </c>
    </row>
    <row r="4589" spans="1:20" x14ac:dyDescent="0.3">
      <c r="A4589" t="s">
        <v>20</v>
      </c>
      <c r="B4589" s="1">
        <v>43701</v>
      </c>
      <c r="C4589">
        <v>7</v>
      </c>
      <c r="D4589" t="s">
        <v>114</v>
      </c>
      <c r="E4589" t="s">
        <v>187</v>
      </c>
      <c r="F4589" t="s">
        <v>114</v>
      </c>
      <c r="G4589">
        <v>85</v>
      </c>
      <c r="H4589">
        <v>85</v>
      </c>
      <c r="I4589">
        <v>81</v>
      </c>
      <c r="J4589" t="s">
        <v>81</v>
      </c>
      <c r="K4589" t="s">
        <v>81</v>
      </c>
      <c r="L4589" t="s">
        <v>100</v>
      </c>
      <c r="M4589" t="s">
        <v>273</v>
      </c>
      <c r="N4589" t="s">
        <v>283</v>
      </c>
      <c r="O4589" t="s">
        <v>329</v>
      </c>
      <c r="S4589" t="e" vm="1">
        <f>_FV(-3,"32")</f>
        <v>#VALUE!</v>
      </c>
      <c r="T4589" t="s">
        <v>26</v>
      </c>
    </row>
    <row r="4590" spans="1:20" x14ac:dyDescent="0.3">
      <c r="A4590" t="s">
        <v>20</v>
      </c>
      <c r="B4590" s="1">
        <v>43701</v>
      </c>
      <c r="C4590">
        <v>9</v>
      </c>
      <c r="D4590" t="s">
        <v>88</v>
      </c>
      <c r="E4590" t="s">
        <v>149</v>
      </c>
      <c r="F4590" t="s">
        <v>88</v>
      </c>
      <c r="G4590">
        <v>90</v>
      </c>
      <c r="H4590">
        <v>90</v>
      </c>
      <c r="I4590">
        <v>87</v>
      </c>
      <c r="J4590" t="s">
        <v>99</v>
      </c>
      <c r="K4590" t="s">
        <v>81</v>
      </c>
      <c r="L4590" t="s">
        <v>100</v>
      </c>
      <c r="M4590" t="s">
        <v>386</v>
      </c>
      <c r="N4590" t="s">
        <v>386</v>
      </c>
      <c r="O4590" t="s">
        <v>308</v>
      </c>
      <c r="S4590" t="e" vm="45">
        <f>_FV(-3,"60")</f>
        <v>#VALUE!</v>
      </c>
      <c r="T4590" t="s">
        <v>26</v>
      </c>
    </row>
    <row r="4591" spans="1:20" x14ac:dyDescent="0.3">
      <c r="A4591" t="s">
        <v>20</v>
      </c>
      <c r="B4591" s="1">
        <v>43701</v>
      </c>
      <c r="C4591">
        <v>8</v>
      </c>
      <c r="D4591" t="s">
        <v>149</v>
      </c>
      <c r="E4591" t="s">
        <v>272</v>
      </c>
      <c r="F4591" t="s">
        <v>149</v>
      </c>
      <c r="G4591">
        <v>87</v>
      </c>
      <c r="H4591">
        <v>87</v>
      </c>
      <c r="I4591">
        <v>85</v>
      </c>
      <c r="J4591" t="s">
        <v>100</v>
      </c>
      <c r="K4591" t="s">
        <v>28</v>
      </c>
      <c r="L4591" t="s">
        <v>100</v>
      </c>
      <c r="M4591" t="s">
        <v>308</v>
      </c>
      <c r="N4591" t="s">
        <v>353</v>
      </c>
      <c r="O4591" t="s">
        <v>273</v>
      </c>
      <c r="S4591" t="e" vm="22">
        <f>_FV(-3,"28")</f>
        <v>#VALUE!</v>
      </c>
      <c r="T4591" t="s">
        <v>26</v>
      </c>
    </row>
    <row r="4592" spans="1:20" x14ac:dyDescent="0.3">
      <c r="A4592" t="s">
        <v>20</v>
      </c>
      <c r="B4592" s="1">
        <v>43701</v>
      </c>
      <c r="C4592">
        <v>10</v>
      </c>
      <c r="D4592" t="s">
        <v>88</v>
      </c>
      <c r="E4592" t="s">
        <v>88</v>
      </c>
      <c r="F4592" t="s">
        <v>95</v>
      </c>
      <c r="G4592">
        <v>91</v>
      </c>
      <c r="H4592">
        <v>91</v>
      </c>
      <c r="I4592">
        <v>90</v>
      </c>
      <c r="J4592" t="s">
        <v>81</v>
      </c>
      <c r="K4592" t="s">
        <v>81</v>
      </c>
      <c r="L4592" t="s">
        <v>100</v>
      </c>
      <c r="M4592" t="s">
        <v>450</v>
      </c>
      <c r="N4592" t="s">
        <v>450</v>
      </c>
      <c r="O4592" t="s">
        <v>386</v>
      </c>
      <c r="S4592" t="s">
        <v>2530</v>
      </c>
      <c r="T4592" t="s">
        <v>26</v>
      </c>
    </row>
    <row r="4593" spans="1:20" x14ac:dyDescent="0.3">
      <c r="A4593" t="s">
        <v>20</v>
      </c>
      <c r="B4593" s="1">
        <v>43701</v>
      </c>
      <c r="C4593">
        <v>11</v>
      </c>
      <c r="D4593" t="s">
        <v>187</v>
      </c>
      <c r="E4593" t="s">
        <v>187</v>
      </c>
      <c r="F4593" t="s">
        <v>88</v>
      </c>
      <c r="G4593">
        <v>84</v>
      </c>
      <c r="H4593">
        <v>91</v>
      </c>
      <c r="I4593">
        <v>84</v>
      </c>
      <c r="J4593" t="s">
        <v>73</v>
      </c>
      <c r="K4593" t="s">
        <v>109</v>
      </c>
      <c r="L4593" t="s">
        <v>81</v>
      </c>
      <c r="M4593" t="s">
        <v>493</v>
      </c>
      <c r="N4593" t="s">
        <v>493</v>
      </c>
      <c r="O4593" t="s">
        <v>450</v>
      </c>
      <c r="S4593" t="s">
        <v>2531</v>
      </c>
      <c r="T4593" t="s">
        <v>26</v>
      </c>
    </row>
    <row r="4594" spans="1:20" x14ac:dyDescent="0.3">
      <c r="A4594" t="s">
        <v>20</v>
      </c>
      <c r="B4594" s="1">
        <v>43701</v>
      </c>
      <c r="C4594">
        <v>2</v>
      </c>
      <c r="D4594" t="s">
        <v>279</v>
      </c>
      <c r="E4594" t="s">
        <v>196</v>
      </c>
      <c r="F4594" t="s">
        <v>239</v>
      </c>
      <c r="G4594">
        <v>73</v>
      </c>
      <c r="H4594">
        <v>77</v>
      </c>
      <c r="I4594">
        <v>72</v>
      </c>
      <c r="J4594" t="s">
        <v>396</v>
      </c>
      <c r="K4594" t="s">
        <v>73</v>
      </c>
      <c r="L4594" t="s">
        <v>373</v>
      </c>
      <c r="M4594" t="s">
        <v>637</v>
      </c>
      <c r="N4594" t="s">
        <v>702</v>
      </c>
      <c r="O4594" t="s">
        <v>637</v>
      </c>
      <c r="S4594" t="e" vm="51">
        <f>_FV(-2,"22")</f>
        <v>#VALUE!</v>
      </c>
      <c r="T4594" t="s">
        <v>26</v>
      </c>
    </row>
    <row r="4595" spans="1:20" x14ac:dyDescent="0.3">
      <c r="A4595" t="s">
        <v>20</v>
      </c>
      <c r="B4595" s="1">
        <v>43702</v>
      </c>
      <c r="C4595">
        <v>4</v>
      </c>
      <c r="D4595" t="s">
        <v>333</v>
      </c>
      <c r="E4595" t="s">
        <v>236</v>
      </c>
      <c r="F4595" t="s">
        <v>333</v>
      </c>
      <c r="G4595">
        <v>81</v>
      </c>
      <c r="H4595">
        <v>81</v>
      </c>
      <c r="I4595">
        <v>79</v>
      </c>
      <c r="J4595" t="s">
        <v>49</v>
      </c>
      <c r="K4595" t="s">
        <v>89</v>
      </c>
      <c r="L4595" t="s">
        <v>49</v>
      </c>
      <c r="M4595" t="s">
        <v>422</v>
      </c>
      <c r="N4595" t="s">
        <v>613</v>
      </c>
      <c r="O4595" t="s">
        <v>422</v>
      </c>
      <c r="S4595" t="e" vm="45">
        <f>_FV(-3,"60")</f>
        <v>#VALUE!</v>
      </c>
      <c r="T4595" t="s">
        <v>26</v>
      </c>
    </row>
    <row r="4596" spans="1:20" x14ac:dyDescent="0.3">
      <c r="A4596" t="s">
        <v>20</v>
      </c>
      <c r="B4596" s="1">
        <v>43702</v>
      </c>
      <c r="C4596">
        <v>15</v>
      </c>
      <c r="D4596" t="s">
        <v>214</v>
      </c>
      <c r="E4596" t="s">
        <v>251</v>
      </c>
      <c r="F4596" t="s">
        <v>21</v>
      </c>
      <c r="G4596">
        <v>60</v>
      </c>
      <c r="H4596">
        <v>67</v>
      </c>
      <c r="I4596">
        <v>60</v>
      </c>
      <c r="J4596" t="s">
        <v>361</v>
      </c>
      <c r="K4596" t="s">
        <v>73</v>
      </c>
      <c r="L4596" t="s">
        <v>44</v>
      </c>
      <c r="M4596" t="s">
        <v>450</v>
      </c>
      <c r="N4596" t="s">
        <v>595</v>
      </c>
      <c r="O4596" t="s">
        <v>450</v>
      </c>
      <c r="S4596" t="s">
        <v>2532</v>
      </c>
      <c r="T4596" t="s">
        <v>26</v>
      </c>
    </row>
    <row r="4597" spans="1:20" x14ac:dyDescent="0.3">
      <c r="A4597" t="s">
        <v>20</v>
      </c>
      <c r="B4597" s="1">
        <v>43702</v>
      </c>
      <c r="C4597">
        <v>14</v>
      </c>
      <c r="D4597" t="s">
        <v>342</v>
      </c>
      <c r="E4597" t="s">
        <v>220</v>
      </c>
      <c r="F4597" t="s">
        <v>215</v>
      </c>
      <c r="G4597">
        <v>67</v>
      </c>
      <c r="H4597">
        <v>70</v>
      </c>
      <c r="I4597">
        <v>65</v>
      </c>
      <c r="J4597" t="s">
        <v>28</v>
      </c>
      <c r="K4597" t="s">
        <v>80</v>
      </c>
      <c r="L4597" t="s">
        <v>361</v>
      </c>
      <c r="M4597" t="s">
        <v>595</v>
      </c>
      <c r="N4597" t="s">
        <v>637</v>
      </c>
      <c r="O4597" t="s">
        <v>595</v>
      </c>
      <c r="S4597" t="s">
        <v>1571</v>
      </c>
      <c r="T4597" t="s">
        <v>26</v>
      </c>
    </row>
    <row r="4598" spans="1:20" x14ac:dyDescent="0.3">
      <c r="A4598" t="s">
        <v>20</v>
      </c>
      <c r="B4598" s="1">
        <v>43702</v>
      </c>
      <c r="C4598">
        <v>23</v>
      </c>
      <c r="D4598" t="s">
        <v>261</v>
      </c>
      <c r="E4598" t="s">
        <v>243</v>
      </c>
      <c r="F4598" t="s">
        <v>261</v>
      </c>
      <c r="G4598">
        <v>70</v>
      </c>
      <c r="H4598">
        <v>70</v>
      </c>
      <c r="I4598">
        <v>67</v>
      </c>
      <c r="J4598" t="s">
        <v>100</v>
      </c>
      <c r="K4598" t="s">
        <v>81</v>
      </c>
      <c r="L4598" t="s">
        <v>36</v>
      </c>
      <c r="M4598" t="s">
        <v>193</v>
      </c>
      <c r="N4598" t="s">
        <v>193</v>
      </c>
      <c r="O4598" t="s">
        <v>90</v>
      </c>
      <c r="S4598" t="e" vm="34">
        <f>_FV(-3,"10")</f>
        <v>#VALUE!</v>
      </c>
      <c r="T4598" t="s">
        <v>26</v>
      </c>
    </row>
    <row r="4599" spans="1:20" x14ac:dyDescent="0.3">
      <c r="A4599" t="s">
        <v>20</v>
      </c>
      <c r="B4599" s="1">
        <v>43702</v>
      </c>
      <c r="C4599">
        <v>3</v>
      </c>
      <c r="D4599" t="s">
        <v>236</v>
      </c>
      <c r="E4599" t="s">
        <v>229</v>
      </c>
      <c r="F4599" t="s">
        <v>236</v>
      </c>
      <c r="G4599">
        <v>79</v>
      </c>
      <c r="H4599">
        <v>79</v>
      </c>
      <c r="I4599">
        <v>75</v>
      </c>
      <c r="J4599" t="s">
        <v>89</v>
      </c>
      <c r="K4599" t="s">
        <v>81</v>
      </c>
      <c r="L4599" t="s">
        <v>89</v>
      </c>
      <c r="M4599" t="s">
        <v>613</v>
      </c>
      <c r="N4599" t="s">
        <v>595</v>
      </c>
      <c r="O4599" t="s">
        <v>493</v>
      </c>
      <c r="S4599" t="e" vm="80">
        <f>_FV(-3,"59")</f>
        <v>#VALUE!</v>
      </c>
      <c r="T4599" t="s">
        <v>26</v>
      </c>
    </row>
    <row r="4600" spans="1:20" x14ac:dyDescent="0.3">
      <c r="A4600" t="s">
        <v>20</v>
      </c>
      <c r="B4600" s="1">
        <v>43702</v>
      </c>
      <c r="C4600">
        <v>12</v>
      </c>
      <c r="D4600" t="s">
        <v>27</v>
      </c>
      <c r="E4600" t="s">
        <v>27</v>
      </c>
      <c r="F4600" t="s">
        <v>236</v>
      </c>
      <c r="G4600">
        <v>71</v>
      </c>
      <c r="H4600">
        <v>82</v>
      </c>
      <c r="I4600">
        <v>71</v>
      </c>
      <c r="J4600" t="s">
        <v>119</v>
      </c>
      <c r="K4600" t="s">
        <v>63</v>
      </c>
      <c r="L4600" t="s">
        <v>28</v>
      </c>
      <c r="M4600" t="s">
        <v>605</v>
      </c>
      <c r="N4600" t="s">
        <v>605</v>
      </c>
      <c r="O4600" t="s">
        <v>431</v>
      </c>
      <c r="S4600" t="s">
        <v>2533</v>
      </c>
      <c r="T4600" t="s">
        <v>26</v>
      </c>
    </row>
    <row r="4601" spans="1:20" x14ac:dyDescent="0.3">
      <c r="A4601" t="s">
        <v>20</v>
      </c>
      <c r="B4601" s="1">
        <v>43702</v>
      </c>
      <c r="C4601">
        <v>11</v>
      </c>
      <c r="D4601" t="s">
        <v>236</v>
      </c>
      <c r="E4601" t="s">
        <v>310</v>
      </c>
      <c r="F4601" t="s">
        <v>118</v>
      </c>
      <c r="G4601">
        <v>82</v>
      </c>
      <c r="H4601">
        <v>90</v>
      </c>
      <c r="I4601">
        <v>82</v>
      </c>
      <c r="J4601" t="s">
        <v>65</v>
      </c>
      <c r="K4601" t="s">
        <v>63</v>
      </c>
      <c r="L4601" t="s">
        <v>81</v>
      </c>
      <c r="M4601" t="s">
        <v>431</v>
      </c>
      <c r="N4601" t="s">
        <v>431</v>
      </c>
      <c r="O4601" t="s">
        <v>363</v>
      </c>
      <c r="S4601" t="s">
        <v>2534</v>
      </c>
      <c r="T4601" t="s">
        <v>26</v>
      </c>
    </row>
    <row r="4602" spans="1:20" x14ac:dyDescent="0.3">
      <c r="A4602" t="s">
        <v>20</v>
      </c>
      <c r="B4602" s="1">
        <v>43702</v>
      </c>
      <c r="C4602">
        <v>13</v>
      </c>
      <c r="D4602" t="s">
        <v>250</v>
      </c>
      <c r="E4602" t="s">
        <v>48</v>
      </c>
      <c r="F4602" t="s">
        <v>57</v>
      </c>
      <c r="G4602">
        <v>68</v>
      </c>
      <c r="H4602">
        <v>72</v>
      </c>
      <c r="I4602">
        <v>66</v>
      </c>
      <c r="J4602" t="s">
        <v>49</v>
      </c>
      <c r="K4602" t="s">
        <v>80</v>
      </c>
      <c r="L4602" t="s">
        <v>345</v>
      </c>
      <c r="M4602" t="s">
        <v>637</v>
      </c>
      <c r="N4602" t="s">
        <v>590</v>
      </c>
      <c r="O4602" t="s">
        <v>605</v>
      </c>
      <c r="S4602" t="s">
        <v>2535</v>
      </c>
      <c r="T4602" t="s">
        <v>26</v>
      </c>
    </row>
    <row r="4603" spans="1:20" x14ac:dyDescent="0.3">
      <c r="A4603" t="s">
        <v>20</v>
      </c>
      <c r="B4603" s="1">
        <v>43702</v>
      </c>
      <c r="C4603">
        <v>0</v>
      </c>
      <c r="D4603" t="s">
        <v>385</v>
      </c>
      <c r="E4603" t="s">
        <v>261</v>
      </c>
      <c r="F4603" t="s">
        <v>385</v>
      </c>
      <c r="G4603">
        <v>71</v>
      </c>
      <c r="H4603">
        <v>73</v>
      </c>
      <c r="I4603">
        <v>70</v>
      </c>
      <c r="J4603" t="s">
        <v>49</v>
      </c>
      <c r="K4603" t="s">
        <v>64</v>
      </c>
      <c r="L4603" t="s">
        <v>36</v>
      </c>
      <c r="M4603" t="s">
        <v>282</v>
      </c>
      <c r="N4603" t="s">
        <v>282</v>
      </c>
      <c r="O4603" t="s">
        <v>311</v>
      </c>
      <c r="S4603" t="e" vm="45">
        <f>_FV(-3,"60")</f>
        <v>#VALUE!</v>
      </c>
      <c r="T4603" t="s">
        <v>26</v>
      </c>
    </row>
    <row r="4604" spans="1:20" x14ac:dyDescent="0.3">
      <c r="A4604" t="s">
        <v>20</v>
      </c>
      <c r="B4604" s="1">
        <v>43702</v>
      </c>
      <c r="C4604">
        <v>18</v>
      </c>
      <c r="D4604" t="s">
        <v>43</v>
      </c>
      <c r="E4604" t="s">
        <v>2038</v>
      </c>
      <c r="F4604" t="s">
        <v>43</v>
      </c>
      <c r="G4604">
        <v>56</v>
      </c>
      <c r="H4604">
        <v>57</v>
      </c>
      <c r="I4604">
        <v>53</v>
      </c>
      <c r="J4604" t="s">
        <v>224</v>
      </c>
      <c r="K4604" t="s">
        <v>163</v>
      </c>
      <c r="L4604" t="s">
        <v>292</v>
      </c>
      <c r="M4604" t="s">
        <v>122</v>
      </c>
      <c r="N4604" t="s">
        <v>23</v>
      </c>
      <c r="O4604" t="s">
        <v>122</v>
      </c>
      <c r="S4604" t="s">
        <v>2536</v>
      </c>
      <c r="T4604" t="s">
        <v>26</v>
      </c>
    </row>
    <row r="4605" spans="1:20" x14ac:dyDescent="0.3">
      <c r="A4605" t="s">
        <v>20</v>
      </c>
      <c r="B4605" s="1">
        <v>43702</v>
      </c>
      <c r="C4605">
        <v>6</v>
      </c>
      <c r="D4605" t="s">
        <v>71</v>
      </c>
      <c r="E4605" t="s">
        <v>108</v>
      </c>
      <c r="F4605" t="s">
        <v>71</v>
      </c>
      <c r="G4605">
        <v>89</v>
      </c>
      <c r="H4605">
        <v>89</v>
      </c>
      <c r="I4605">
        <v>86</v>
      </c>
      <c r="J4605" t="s">
        <v>28</v>
      </c>
      <c r="K4605" t="s">
        <v>28</v>
      </c>
      <c r="L4605" t="s">
        <v>99</v>
      </c>
      <c r="M4605" t="s">
        <v>276</v>
      </c>
      <c r="N4605" t="s">
        <v>283</v>
      </c>
      <c r="O4605" t="s">
        <v>276</v>
      </c>
      <c r="S4605" t="e" vm="80">
        <f>_FV(-3,"59")</f>
        <v>#VALUE!</v>
      </c>
      <c r="T4605" t="s">
        <v>26</v>
      </c>
    </row>
    <row r="4606" spans="1:20" x14ac:dyDescent="0.3">
      <c r="A4606" t="s">
        <v>20</v>
      </c>
      <c r="B4606" s="1">
        <v>43702</v>
      </c>
      <c r="C4606">
        <v>22</v>
      </c>
      <c r="D4606" t="s">
        <v>243</v>
      </c>
      <c r="E4606" t="s">
        <v>21</v>
      </c>
      <c r="F4606" t="s">
        <v>243</v>
      </c>
      <c r="G4606">
        <v>67</v>
      </c>
      <c r="H4606">
        <v>67</v>
      </c>
      <c r="I4606">
        <v>64</v>
      </c>
      <c r="J4606" t="s">
        <v>49</v>
      </c>
      <c r="K4606" t="s">
        <v>100</v>
      </c>
      <c r="L4606" t="s">
        <v>163</v>
      </c>
      <c r="M4606" t="s">
        <v>141</v>
      </c>
      <c r="N4606" t="s">
        <v>141</v>
      </c>
      <c r="O4606" t="s">
        <v>142</v>
      </c>
      <c r="S4606" t="s">
        <v>2537</v>
      </c>
      <c r="T4606" t="s">
        <v>26</v>
      </c>
    </row>
    <row r="4607" spans="1:20" x14ac:dyDescent="0.3">
      <c r="A4607" t="s">
        <v>20</v>
      </c>
      <c r="B4607" s="1">
        <v>43702</v>
      </c>
      <c r="C4607">
        <v>17</v>
      </c>
      <c r="D4607" t="s">
        <v>43</v>
      </c>
      <c r="E4607" t="s">
        <v>1362</v>
      </c>
      <c r="F4607" t="s">
        <v>214</v>
      </c>
      <c r="G4607">
        <v>57</v>
      </c>
      <c r="H4607">
        <v>60</v>
      </c>
      <c r="I4607">
        <v>53</v>
      </c>
      <c r="J4607" t="s">
        <v>216</v>
      </c>
      <c r="K4607" t="s">
        <v>345</v>
      </c>
      <c r="L4607" t="s">
        <v>393</v>
      </c>
      <c r="M4607" t="s">
        <v>23</v>
      </c>
      <c r="N4607" t="s">
        <v>282</v>
      </c>
      <c r="O4607" t="s">
        <v>23</v>
      </c>
      <c r="S4607" t="s">
        <v>2538</v>
      </c>
      <c r="T4607" t="s">
        <v>26</v>
      </c>
    </row>
    <row r="4608" spans="1:20" x14ac:dyDescent="0.3">
      <c r="A4608" t="s">
        <v>20</v>
      </c>
      <c r="B4608" s="1">
        <v>43702</v>
      </c>
      <c r="C4608">
        <v>16</v>
      </c>
      <c r="D4608" t="s">
        <v>214</v>
      </c>
      <c r="E4608" t="s">
        <v>412</v>
      </c>
      <c r="F4608" t="s">
        <v>201</v>
      </c>
      <c r="G4608">
        <v>58</v>
      </c>
      <c r="H4608">
        <v>62</v>
      </c>
      <c r="I4608">
        <v>55</v>
      </c>
      <c r="J4608" t="s">
        <v>224</v>
      </c>
      <c r="K4608" t="s">
        <v>28</v>
      </c>
      <c r="L4608" t="s">
        <v>373</v>
      </c>
      <c r="M4608" t="s">
        <v>282</v>
      </c>
      <c r="N4608" t="s">
        <v>450</v>
      </c>
      <c r="O4608" t="s">
        <v>282</v>
      </c>
      <c r="S4608" t="s">
        <v>2539</v>
      </c>
      <c r="T4608" t="s">
        <v>26</v>
      </c>
    </row>
    <row r="4609" spans="1:20" x14ac:dyDescent="0.3">
      <c r="A4609" t="s">
        <v>20</v>
      </c>
      <c r="B4609" s="1">
        <v>43702</v>
      </c>
      <c r="C4609">
        <v>1</v>
      </c>
      <c r="D4609" t="s">
        <v>256</v>
      </c>
      <c r="E4609" t="s">
        <v>385</v>
      </c>
      <c r="F4609" t="s">
        <v>281</v>
      </c>
      <c r="G4609">
        <v>72</v>
      </c>
      <c r="H4609">
        <v>73</v>
      </c>
      <c r="I4609">
        <v>71</v>
      </c>
      <c r="J4609" t="s">
        <v>49</v>
      </c>
      <c r="K4609" t="s">
        <v>100</v>
      </c>
      <c r="L4609" t="s">
        <v>345</v>
      </c>
      <c r="M4609" t="s">
        <v>444</v>
      </c>
      <c r="N4609" t="s">
        <v>444</v>
      </c>
      <c r="O4609" t="s">
        <v>282</v>
      </c>
      <c r="S4609" t="e" vm="57">
        <f>_FV(-3,"48")</f>
        <v>#VALUE!</v>
      </c>
      <c r="T4609" t="s">
        <v>26</v>
      </c>
    </row>
    <row r="4610" spans="1:20" x14ac:dyDescent="0.3">
      <c r="A4610" t="s">
        <v>20</v>
      </c>
      <c r="B4610" s="1">
        <v>43702</v>
      </c>
      <c r="C4610">
        <v>21</v>
      </c>
      <c r="D4610" t="s">
        <v>342</v>
      </c>
      <c r="E4610" t="s">
        <v>47</v>
      </c>
      <c r="F4610" t="s">
        <v>342</v>
      </c>
      <c r="G4610">
        <v>65</v>
      </c>
      <c r="H4610">
        <v>65</v>
      </c>
      <c r="I4610">
        <v>61</v>
      </c>
      <c r="J4610" t="s">
        <v>89</v>
      </c>
      <c r="K4610" t="s">
        <v>100</v>
      </c>
      <c r="L4610" t="s">
        <v>216</v>
      </c>
      <c r="M4610" t="s">
        <v>142</v>
      </c>
      <c r="N4610" t="s">
        <v>142</v>
      </c>
      <c r="O4610" t="s">
        <v>82</v>
      </c>
      <c r="S4610" t="s">
        <v>2540</v>
      </c>
      <c r="T4610" t="s">
        <v>26</v>
      </c>
    </row>
    <row r="4611" spans="1:20" x14ac:dyDescent="0.3">
      <c r="A4611" t="s">
        <v>20</v>
      </c>
      <c r="B4611" s="1">
        <v>43702</v>
      </c>
      <c r="C4611">
        <v>5</v>
      </c>
      <c r="D4611" t="s">
        <v>108</v>
      </c>
      <c r="E4611" t="s">
        <v>333</v>
      </c>
      <c r="F4611" t="s">
        <v>72</v>
      </c>
      <c r="G4611">
        <v>86</v>
      </c>
      <c r="H4611">
        <v>86</v>
      </c>
      <c r="I4611">
        <v>81</v>
      </c>
      <c r="J4611" t="s">
        <v>99</v>
      </c>
      <c r="K4611" t="s">
        <v>99</v>
      </c>
      <c r="L4611" t="s">
        <v>49</v>
      </c>
      <c r="M4611" t="s">
        <v>283</v>
      </c>
      <c r="N4611" t="s">
        <v>422</v>
      </c>
      <c r="O4611" t="s">
        <v>283</v>
      </c>
      <c r="S4611" t="e" vm="45">
        <f>_FV(-3,"60")</f>
        <v>#VALUE!</v>
      </c>
      <c r="T4611" t="s">
        <v>26</v>
      </c>
    </row>
    <row r="4612" spans="1:20" x14ac:dyDescent="0.3">
      <c r="A4612" t="s">
        <v>20</v>
      </c>
      <c r="B4612" s="1">
        <v>43702</v>
      </c>
      <c r="C4612">
        <v>8</v>
      </c>
      <c r="D4612" t="s">
        <v>118</v>
      </c>
      <c r="E4612" t="s">
        <v>121</v>
      </c>
      <c r="F4612" t="s">
        <v>118</v>
      </c>
      <c r="G4612">
        <v>90</v>
      </c>
      <c r="H4612">
        <v>90</v>
      </c>
      <c r="I4612">
        <v>89</v>
      </c>
      <c r="J4612" t="s">
        <v>99</v>
      </c>
      <c r="K4612" t="s">
        <v>28</v>
      </c>
      <c r="L4612" t="s">
        <v>99</v>
      </c>
      <c r="M4612" t="s">
        <v>273</v>
      </c>
      <c r="N4612" t="s">
        <v>308</v>
      </c>
      <c r="O4612" t="s">
        <v>329</v>
      </c>
      <c r="S4612" t="e" vm="17">
        <f>_FV(-3,"55")</f>
        <v>#VALUE!</v>
      </c>
      <c r="T4612" t="s">
        <v>26</v>
      </c>
    </row>
    <row r="4613" spans="1:20" x14ac:dyDescent="0.3">
      <c r="A4613" t="s">
        <v>20</v>
      </c>
      <c r="B4613" s="1">
        <v>43702</v>
      </c>
      <c r="C4613">
        <v>2</v>
      </c>
      <c r="D4613" t="s">
        <v>229</v>
      </c>
      <c r="E4613" t="s">
        <v>256</v>
      </c>
      <c r="F4613" t="s">
        <v>229</v>
      </c>
      <c r="G4613">
        <v>75</v>
      </c>
      <c r="H4613">
        <v>75</v>
      </c>
      <c r="I4613">
        <v>71</v>
      </c>
      <c r="J4613" t="s">
        <v>100</v>
      </c>
      <c r="K4613" t="s">
        <v>99</v>
      </c>
      <c r="L4613" t="s">
        <v>345</v>
      </c>
      <c r="M4613" t="s">
        <v>493</v>
      </c>
      <c r="N4613" t="s">
        <v>493</v>
      </c>
      <c r="O4613" t="s">
        <v>450</v>
      </c>
      <c r="S4613" t="e" vm="55">
        <f>_FV(-3,"51")</f>
        <v>#VALUE!</v>
      </c>
      <c r="T4613" t="s">
        <v>26</v>
      </c>
    </row>
    <row r="4614" spans="1:20" x14ac:dyDescent="0.3">
      <c r="A4614" t="s">
        <v>20</v>
      </c>
      <c r="B4614" s="1">
        <v>43702</v>
      </c>
      <c r="C4614">
        <v>19</v>
      </c>
      <c r="D4614" t="s">
        <v>415</v>
      </c>
      <c r="E4614" t="s">
        <v>1362</v>
      </c>
      <c r="F4614" t="s">
        <v>251</v>
      </c>
      <c r="G4614">
        <v>60</v>
      </c>
      <c r="H4614">
        <v>61</v>
      </c>
      <c r="I4614">
        <v>54</v>
      </c>
      <c r="J4614" t="s">
        <v>99</v>
      </c>
      <c r="K4614" t="s">
        <v>99</v>
      </c>
      <c r="L4614" t="s">
        <v>373</v>
      </c>
      <c r="M4614" t="s">
        <v>123</v>
      </c>
      <c r="N4614" t="s">
        <v>122</v>
      </c>
      <c r="O4614" t="s">
        <v>123</v>
      </c>
      <c r="S4614" t="s">
        <v>2210</v>
      </c>
      <c r="T4614" t="s">
        <v>26</v>
      </c>
    </row>
    <row r="4615" spans="1:20" x14ac:dyDescent="0.3">
      <c r="A4615" t="s">
        <v>20</v>
      </c>
      <c r="B4615" s="1">
        <v>43702</v>
      </c>
      <c r="C4615">
        <v>10</v>
      </c>
      <c r="D4615" t="s">
        <v>148</v>
      </c>
      <c r="E4615" t="s">
        <v>148</v>
      </c>
      <c r="F4615" t="s">
        <v>118</v>
      </c>
      <c r="G4615">
        <v>90</v>
      </c>
      <c r="H4615">
        <v>90</v>
      </c>
      <c r="I4615">
        <v>90</v>
      </c>
      <c r="J4615" t="s">
        <v>81</v>
      </c>
      <c r="K4615" t="s">
        <v>28</v>
      </c>
      <c r="L4615" t="s">
        <v>81</v>
      </c>
      <c r="M4615" t="s">
        <v>363</v>
      </c>
      <c r="N4615" t="s">
        <v>363</v>
      </c>
      <c r="O4615" t="s">
        <v>282</v>
      </c>
      <c r="S4615" t="s">
        <v>2541</v>
      </c>
      <c r="T4615" t="s">
        <v>26</v>
      </c>
    </row>
    <row r="4616" spans="1:20" x14ac:dyDescent="0.3">
      <c r="A4616" t="s">
        <v>20</v>
      </c>
      <c r="B4616" s="1">
        <v>43702</v>
      </c>
      <c r="C4616">
        <v>9</v>
      </c>
      <c r="D4616" t="s">
        <v>148</v>
      </c>
      <c r="E4616" t="s">
        <v>148</v>
      </c>
      <c r="F4616" t="s">
        <v>118</v>
      </c>
      <c r="G4616">
        <v>90</v>
      </c>
      <c r="H4616">
        <v>90</v>
      </c>
      <c r="I4616">
        <v>90</v>
      </c>
      <c r="J4616" t="s">
        <v>28</v>
      </c>
      <c r="K4616" t="s">
        <v>28</v>
      </c>
      <c r="L4616" t="s">
        <v>81</v>
      </c>
      <c r="M4616" t="s">
        <v>282</v>
      </c>
      <c r="N4616" t="s">
        <v>282</v>
      </c>
      <c r="O4616" t="s">
        <v>273</v>
      </c>
      <c r="S4616" t="e" vm="23">
        <f>_FV(-3,"54")</f>
        <v>#VALUE!</v>
      </c>
      <c r="T4616" t="s">
        <v>26</v>
      </c>
    </row>
    <row r="4617" spans="1:20" x14ac:dyDescent="0.3">
      <c r="A4617" t="s">
        <v>20</v>
      </c>
      <c r="B4617" s="1">
        <v>43702</v>
      </c>
      <c r="C4617">
        <v>20</v>
      </c>
      <c r="D4617" t="s">
        <v>220</v>
      </c>
      <c r="E4617" t="s">
        <v>32</v>
      </c>
      <c r="F4617" t="s">
        <v>220</v>
      </c>
      <c r="G4617">
        <v>62</v>
      </c>
      <c r="H4617">
        <v>62</v>
      </c>
      <c r="I4617">
        <v>57</v>
      </c>
      <c r="J4617" t="s">
        <v>163</v>
      </c>
      <c r="K4617" t="s">
        <v>28</v>
      </c>
      <c r="L4617" t="s">
        <v>377</v>
      </c>
      <c r="M4617" t="s">
        <v>82</v>
      </c>
      <c r="N4617" t="s">
        <v>96</v>
      </c>
      <c r="O4617" t="s">
        <v>82</v>
      </c>
      <c r="S4617" t="s">
        <v>2138</v>
      </c>
      <c r="T4617" t="s">
        <v>26</v>
      </c>
    </row>
    <row r="4618" spans="1:20" x14ac:dyDescent="0.3">
      <c r="A4618" t="s">
        <v>20</v>
      </c>
      <c r="B4618" s="1">
        <v>43702</v>
      </c>
      <c r="C4618">
        <v>7</v>
      </c>
      <c r="D4618" t="s">
        <v>148</v>
      </c>
      <c r="E4618" t="s">
        <v>71</v>
      </c>
      <c r="F4618" t="s">
        <v>148</v>
      </c>
      <c r="G4618">
        <v>89</v>
      </c>
      <c r="H4618">
        <v>89</v>
      </c>
      <c r="I4618">
        <v>89</v>
      </c>
      <c r="J4618" t="s">
        <v>99</v>
      </c>
      <c r="K4618" t="s">
        <v>28</v>
      </c>
      <c r="L4618" t="s">
        <v>99</v>
      </c>
      <c r="M4618" t="s">
        <v>329</v>
      </c>
      <c r="N4618" t="s">
        <v>329</v>
      </c>
      <c r="O4618" t="s">
        <v>276</v>
      </c>
      <c r="S4618" t="e" vm="45">
        <f>_FV(-3,"60")</f>
        <v>#VALUE!</v>
      </c>
      <c r="T4618" t="s">
        <v>26</v>
      </c>
    </row>
    <row r="4619" spans="1:20" x14ac:dyDescent="0.3">
      <c r="A4619" t="s">
        <v>20</v>
      </c>
      <c r="B4619" s="1">
        <v>43703</v>
      </c>
      <c r="C4619">
        <v>15</v>
      </c>
      <c r="D4619" t="s">
        <v>47</v>
      </c>
      <c r="E4619" t="s">
        <v>291</v>
      </c>
      <c r="F4619" t="s">
        <v>48</v>
      </c>
      <c r="G4619">
        <v>59</v>
      </c>
      <c r="H4619">
        <v>66</v>
      </c>
      <c r="I4619">
        <v>57</v>
      </c>
      <c r="J4619" t="s">
        <v>224</v>
      </c>
      <c r="K4619" t="s">
        <v>99</v>
      </c>
      <c r="L4619" t="s">
        <v>368</v>
      </c>
      <c r="M4619" t="s">
        <v>444</v>
      </c>
      <c r="N4619" t="s">
        <v>613</v>
      </c>
      <c r="O4619" t="s">
        <v>444</v>
      </c>
      <c r="S4619" t="s">
        <v>1459</v>
      </c>
      <c r="T4619" t="s">
        <v>26</v>
      </c>
    </row>
    <row r="4620" spans="1:20" x14ac:dyDescent="0.3">
      <c r="A4620" t="s">
        <v>20</v>
      </c>
      <c r="B4620" s="1">
        <v>43703</v>
      </c>
      <c r="C4620">
        <v>0</v>
      </c>
      <c r="D4620" t="s">
        <v>186</v>
      </c>
      <c r="E4620" t="s">
        <v>261</v>
      </c>
      <c r="F4620" t="s">
        <v>186</v>
      </c>
      <c r="G4620">
        <v>73</v>
      </c>
      <c r="H4620">
        <v>73</v>
      </c>
      <c r="I4620">
        <v>69</v>
      </c>
      <c r="J4620" t="s">
        <v>99</v>
      </c>
      <c r="K4620" t="s">
        <v>81</v>
      </c>
      <c r="L4620" t="s">
        <v>36</v>
      </c>
      <c r="M4620" t="s">
        <v>311</v>
      </c>
      <c r="N4620" t="s">
        <v>306</v>
      </c>
      <c r="O4620" t="s">
        <v>193</v>
      </c>
      <c r="S4620" t="e" vm="3">
        <f>_FV(-3,"15")</f>
        <v>#VALUE!</v>
      </c>
      <c r="T4620" t="s">
        <v>26</v>
      </c>
    </row>
    <row r="4621" spans="1:20" x14ac:dyDescent="0.3">
      <c r="A4621" t="s">
        <v>20</v>
      </c>
      <c r="B4621" s="1">
        <v>43703</v>
      </c>
      <c r="C4621">
        <v>17</v>
      </c>
      <c r="D4621" t="s">
        <v>32</v>
      </c>
      <c r="E4621" t="s">
        <v>1360</v>
      </c>
      <c r="F4621" t="s">
        <v>317</v>
      </c>
      <c r="G4621">
        <v>54</v>
      </c>
      <c r="H4621">
        <v>60</v>
      </c>
      <c r="I4621">
        <v>54</v>
      </c>
      <c r="J4621" t="s">
        <v>388</v>
      </c>
      <c r="K4621" t="s">
        <v>163</v>
      </c>
      <c r="L4621" t="s">
        <v>383</v>
      </c>
      <c r="M4621" t="s">
        <v>193</v>
      </c>
      <c r="N4621" t="s">
        <v>308</v>
      </c>
      <c r="O4621" t="s">
        <v>193</v>
      </c>
      <c r="S4621" t="s">
        <v>2542</v>
      </c>
      <c r="T4621" t="s">
        <v>26</v>
      </c>
    </row>
    <row r="4622" spans="1:20" x14ac:dyDescent="0.3">
      <c r="A4622" t="s">
        <v>20</v>
      </c>
      <c r="B4622" s="1">
        <v>43703</v>
      </c>
      <c r="C4622">
        <v>3</v>
      </c>
      <c r="D4622" t="s">
        <v>302</v>
      </c>
      <c r="E4622" t="s">
        <v>206</v>
      </c>
      <c r="F4622" t="s">
        <v>302</v>
      </c>
      <c r="G4622">
        <v>73</v>
      </c>
      <c r="H4622">
        <v>74</v>
      </c>
      <c r="I4622">
        <v>72</v>
      </c>
      <c r="J4622" t="s">
        <v>163</v>
      </c>
      <c r="K4622" t="s">
        <v>89</v>
      </c>
      <c r="L4622" t="s">
        <v>361</v>
      </c>
      <c r="M4622" t="s">
        <v>386</v>
      </c>
      <c r="N4622" t="s">
        <v>407</v>
      </c>
      <c r="O4622" t="s">
        <v>357</v>
      </c>
      <c r="S4622" t="e" vm="80">
        <f>_FV(-3,"59")</f>
        <v>#VALUE!</v>
      </c>
      <c r="T4622" t="s">
        <v>26</v>
      </c>
    </row>
    <row r="4623" spans="1:20" x14ac:dyDescent="0.3">
      <c r="A4623" t="s">
        <v>20</v>
      </c>
      <c r="B4623" s="1">
        <v>43703</v>
      </c>
      <c r="C4623">
        <v>1</v>
      </c>
      <c r="D4623" t="s">
        <v>185</v>
      </c>
      <c r="E4623" t="s">
        <v>385</v>
      </c>
      <c r="F4623" t="s">
        <v>185</v>
      </c>
      <c r="G4623">
        <v>72</v>
      </c>
      <c r="H4623">
        <v>74</v>
      </c>
      <c r="I4623">
        <v>72</v>
      </c>
      <c r="J4623" t="s">
        <v>36</v>
      </c>
      <c r="K4623" t="s">
        <v>64</v>
      </c>
      <c r="L4623" t="s">
        <v>345</v>
      </c>
      <c r="M4623" t="s">
        <v>353</v>
      </c>
      <c r="N4623" t="s">
        <v>353</v>
      </c>
      <c r="O4623" t="s">
        <v>311</v>
      </c>
      <c r="S4623" t="e" vm="56">
        <f>_FV(-3,"25")</f>
        <v>#VALUE!</v>
      </c>
      <c r="T4623" t="s">
        <v>26</v>
      </c>
    </row>
    <row r="4624" spans="1:20" x14ac:dyDescent="0.3">
      <c r="A4624" t="s">
        <v>20</v>
      </c>
      <c r="B4624" s="1">
        <v>43703</v>
      </c>
      <c r="C4624">
        <v>14</v>
      </c>
      <c r="D4624" t="s">
        <v>220</v>
      </c>
      <c r="E4624" t="s">
        <v>392</v>
      </c>
      <c r="F4624" t="s">
        <v>247</v>
      </c>
      <c r="G4624">
        <v>66</v>
      </c>
      <c r="H4624">
        <v>69</v>
      </c>
      <c r="I4624">
        <v>64</v>
      </c>
      <c r="J4624" t="s">
        <v>65</v>
      </c>
      <c r="K4624" t="s">
        <v>80</v>
      </c>
      <c r="L4624" t="s">
        <v>361</v>
      </c>
      <c r="M4624" t="s">
        <v>613</v>
      </c>
      <c r="N4624" t="s">
        <v>589</v>
      </c>
      <c r="O4624" t="s">
        <v>493</v>
      </c>
      <c r="S4624" t="s">
        <v>2543</v>
      </c>
      <c r="T4624" t="s">
        <v>26</v>
      </c>
    </row>
    <row r="4625" spans="1:20" x14ac:dyDescent="0.3">
      <c r="A4625" t="s">
        <v>20</v>
      </c>
      <c r="B4625" s="1">
        <v>43703</v>
      </c>
      <c r="C4625">
        <v>11</v>
      </c>
      <c r="D4625" t="s">
        <v>156</v>
      </c>
      <c r="E4625" t="s">
        <v>156</v>
      </c>
      <c r="F4625" t="s">
        <v>22</v>
      </c>
      <c r="G4625">
        <v>85</v>
      </c>
      <c r="H4625">
        <v>91</v>
      </c>
      <c r="I4625">
        <v>85</v>
      </c>
      <c r="J4625" t="s">
        <v>81</v>
      </c>
      <c r="K4625" t="s">
        <v>65</v>
      </c>
      <c r="L4625" t="s">
        <v>49</v>
      </c>
      <c r="M4625" t="s">
        <v>450</v>
      </c>
      <c r="N4625" t="s">
        <v>450</v>
      </c>
      <c r="O4625" t="s">
        <v>282</v>
      </c>
      <c r="S4625" t="s">
        <v>2544</v>
      </c>
      <c r="T4625" t="s">
        <v>26</v>
      </c>
    </row>
    <row r="4626" spans="1:20" x14ac:dyDescent="0.3">
      <c r="A4626" t="s">
        <v>20</v>
      </c>
      <c r="B4626" s="1">
        <v>43703</v>
      </c>
      <c r="C4626">
        <v>4</v>
      </c>
      <c r="D4626" t="s">
        <v>202</v>
      </c>
      <c r="E4626" t="s">
        <v>302</v>
      </c>
      <c r="F4626" t="s">
        <v>202</v>
      </c>
      <c r="G4626">
        <v>73</v>
      </c>
      <c r="H4626">
        <v>73</v>
      </c>
      <c r="I4626">
        <v>71</v>
      </c>
      <c r="J4626" t="s">
        <v>361</v>
      </c>
      <c r="K4626" t="s">
        <v>163</v>
      </c>
      <c r="L4626" t="s">
        <v>216</v>
      </c>
      <c r="M4626" t="s">
        <v>308</v>
      </c>
      <c r="N4626" t="s">
        <v>386</v>
      </c>
      <c r="O4626" t="s">
        <v>273</v>
      </c>
      <c r="S4626" t="e" vm="45">
        <f>_FV(-3,"60")</f>
        <v>#VALUE!</v>
      </c>
      <c r="T4626" t="s">
        <v>26</v>
      </c>
    </row>
    <row r="4627" spans="1:20" x14ac:dyDescent="0.3">
      <c r="A4627" t="s">
        <v>20</v>
      </c>
      <c r="B4627" s="1">
        <v>43703</v>
      </c>
      <c r="C4627">
        <v>12</v>
      </c>
      <c r="D4627" t="s">
        <v>261</v>
      </c>
      <c r="E4627" t="s">
        <v>261</v>
      </c>
      <c r="F4627" t="s">
        <v>156</v>
      </c>
      <c r="G4627">
        <v>74</v>
      </c>
      <c r="H4627">
        <v>85</v>
      </c>
      <c r="I4627">
        <v>73</v>
      </c>
      <c r="J4627" t="s">
        <v>80</v>
      </c>
      <c r="K4627" t="s">
        <v>63</v>
      </c>
      <c r="L4627" t="s">
        <v>81</v>
      </c>
      <c r="M4627" t="s">
        <v>613</v>
      </c>
      <c r="N4627" t="s">
        <v>613</v>
      </c>
      <c r="O4627" t="s">
        <v>450</v>
      </c>
      <c r="S4627" t="s">
        <v>845</v>
      </c>
      <c r="T4627" t="s">
        <v>26</v>
      </c>
    </row>
    <row r="4628" spans="1:20" x14ac:dyDescent="0.3">
      <c r="A4628" t="s">
        <v>20</v>
      </c>
      <c r="B4628" s="1">
        <v>43703</v>
      </c>
      <c r="C4628">
        <v>13</v>
      </c>
      <c r="D4628" t="s">
        <v>208</v>
      </c>
      <c r="E4628" t="s">
        <v>21</v>
      </c>
      <c r="F4628" t="s">
        <v>186</v>
      </c>
      <c r="G4628">
        <v>67</v>
      </c>
      <c r="H4628">
        <v>74</v>
      </c>
      <c r="I4628">
        <v>64</v>
      </c>
      <c r="J4628" t="s">
        <v>100</v>
      </c>
      <c r="K4628" t="s">
        <v>136</v>
      </c>
      <c r="L4628" t="s">
        <v>361</v>
      </c>
      <c r="M4628" t="s">
        <v>595</v>
      </c>
      <c r="N4628" t="s">
        <v>595</v>
      </c>
      <c r="O4628" t="s">
        <v>613</v>
      </c>
      <c r="S4628" t="s">
        <v>2545</v>
      </c>
      <c r="T4628" t="s">
        <v>26</v>
      </c>
    </row>
    <row r="4629" spans="1:20" x14ac:dyDescent="0.3">
      <c r="A4629" t="s">
        <v>20</v>
      </c>
      <c r="B4629" s="1">
        <v>43703</v>
      </c>
      <c r="C4629">
        <v>16</v>
      </c>
      <c r="D4629" t="s">
        <v>34</v>
      </c>
      <c r="E4629" t="s">
        <v>32</v>
      </c>
      <c r="F4629" t="s">
        <v>220</v>
      </c>
      <c r="G4629">
        <v>58</v>
      </c>
      <c r="H4629">
        <v>61</v>
      </c>
      <c r="I4629">
        <v>56</v>
      </c>
      <c r="J4629" t="s">
        <v>377</v>
      </c>
      <c r="K4629" t="s">
        <v>100</v>
      </c>
      <c r="L4629" t="s">
        <v>292</v>
      </c>
      <c r="M4629" t="s">
        <v>308</v>
      </c>
      <c r="N4629" t="s">
        <v>444</v>
      </c>
      <c r="O4629" t="s">
        <v>308</v>
      </c>
      <c r="S4629" t="s">
        <v>2546</v>
      </c>
      <c r="T4629" t="s">
        <v>26</v>
      </c>
    </row>
    <row r="4630" spans="1:20" x14ac:dyDescent="0.3">
      <c r="A4630" t="s">
        <v>20</v>
      </c>
      <c r="B4630" s="1">
        <v>43703</v>
      </c>
      <c r="C4630">
        <v>21</v>
      </c>
      <c r="D4630" t="s">
        <v>264</v>
      </c>
      <c r="E4630" t="s">
        <v>297</v>
      </c>
      <c r="F4630" t="s">
        <v>264</v>
      </c>
      <c r="G4630">
        <v>62</v>
      </c>
      <c r="H4630">
        <v>62</v>
      </c>
      <c r="I4630">
        <v>57</v>
      </c>
      <c r="J4630" t="s">
        <v>216</v>
      </c>
      <c r="K4630" t="s">
        <v>163</v>
      </c>
      <c r="L4630" t="s">
        <v>396</v>
      </c>
      <c r="M4630" t="s">
        <v>142</v>
      </c>
      <c r="N4630" t="s">
        <v>142</v>
      </c>
      <c r="O4630" t="s">
        <v>137</v>
      </c>
      <c r="S4630" t="s">
        <v>2547</v>
      </c>
      <c r="T4630" t="s">
        <v>26</v>
      </c>
    </row>
    <row r="4631" spans="1:20" x14ac:dyDescent="0.3">
      <c r="A4631" t="s">
        <v>20</v>
      </c>
      <c r="B4631" s="1">
        <v>43703</v>
      </c>
      <c r="C4631">
        <v>10</v>
      </c>
      <c r="D4631" t="s">
        <v>79</v>
      </c>
      <c r="E4631" t="s">
        <v>88</v>
      </c>
      <c r="F4631" t="s">
        <v>22</v>
      </c>
      <c r="G4631">
        <v>91</v>
      </c>
      <c r="H4631">
        <v>91</v>
      </c>
      <c r="I4631">
        <v>89</v>
      </c>
      <c r="J4631" t="s">
        <v>49</v>
      </c>
      <c r="K4631" t="s">
        <v>100</v>
      </c>
      <c r="L4631" t="s">
        <v>36</v>
      </c>
      <c r="M4631" t="s">
        <v>282</v>
      </c>
      <c r="N4631" t="s">
        <v>282</v>
      </c>
      <c r="O4631" t="s">
        <v>276</v>
      </c>
      <c r="S4631" t="s">
        <v>2548</v>
      </c>
      <c r="T4631" t="s">
        <v>26</v>
      </c>
    </row>
    <row r="4632" spans="1:20" x14ac:dyDescent="0.3">
      <c r="A4632" t="s">
        <v>20</v>
      </c>
      <c r="B4632" s="1">
        <v>43703</v>
      </c>
      <c r="C4632">
        <v>18</v>
      </c>
      <c r="D4632" t="s">
        <v>415</v>
      </c>
      <c r="E4632" t="s">
        <v>33</v>
      </c>
      <c r="F4632" t="s">
        <v>214</v>
      </c>
      <c r="G4632">
        <v>54</v>
      </c>
      <c r="H4632">
        <v>57</v>
      </c>
      <c r="I4632">
        <v>52</v>
      </c>
      <c r="J4632" t="s">
        <v>388</v>
      </c>
      <c r="K4632" t="s">
        <v>396</v>
      </c>
      <c r="L4632" t="s">
        <v>397</v>
      </c>
      <c r="M4632" t="s">
        <v>90</v>
      </c>
      <c r="N4632" t="s">
        <v>193</v>
      </c>
      <c r="O4632" t="s">
        <v>90</v>
      </c>
      <c r="S4632" t="s">
        <v>2549</v>
      </c>
      <c r="T4632" t="s">
        <v>26</v>
      </c>
    </row>
    <row r="4633" spans="1:20" x14ac:dyDescent="0.3">
      <c r="A4633" t="s">
        <v>20</v>
      </c>
      <c r="B4633" s="1">
        <v>43703</v>
      </c>
      <c r="C4633">
        <v>19</v>
      </c>
      <c r="D4633" t="s">
        <v>370</v>
      </c>
      <c r="E4633" t="s">
        <v>1360</v>
      </c>
      <c r="F4633" t="s">
        <v>34</v>
      </c>
      <c r="G4633">
        <v>56</v>
      </c>
      <c r="H4633">
        <v>57</v>
      </c>
      <c r="I4633">
        <v>53</v>
      </c>
      <c r="J4633" t="s">
        <v>373</v>
      </c>
      <c r="K4633" t="s">
        <v>216</v>
      </c>
      <c r="L4633" t="s">
        <v>577</v>
      </c>
      <c r="M4633" t="s">
        <v>96</v>
      </c>
      <c r="N4633" t="s">
        <v>90</v>
      </c>
      <c r="O4633" t="s">
        <v>96</v>
      </c>
      <c r="S4633" t="s">
        <v>2226</v>
      </c>
      <c r="T4633" t="s">
        <v>26</v>
      </c>
    </row>
    <row r="4634" spans="1:20" x14ac:dyDescent="0.3">
      <c r="A4634" t="s">
        <v>20</v>
      </c>
      <c r="B4634" s="1">
        <v>43703</v>
      </c>
      <c r="C4634">
        <v>20</v>
      </c>
      <c r="D4634" t="s">
        <v>291</v>
      </c>
      <c r="E4634" t="s">
        <v>412</v>
      </c>
      <c r="F4634" t="s">
        <v>214</v>
      </c>
      <c r="G4634">
        <v>58</v>
      </c>
      <c r="H4634">
        <v>59</v>
      </c>
      <c r="I4634">
        <v>55</v>
      </c>
      <c r="J4634" t="s">
        <v>216</v>
      </c>
      <c r="K4634" t="s">
        <v>361</v>
      </c>
      <c r="L4634" t="s">
        <v>292</v>
      </c>
      <c r="M4634" t="s">
        <v>137</v>
      </c>
      <c r="N4634" t="s">
        <v>96</v>
      </c>
      <c r="O4634" t="s">
        <v>137</v>
      </c>
      <c r="S4634" t="s">
        <v>2527</v>
      </c>
      <c r="T4634" t="s">
        <v>26</v>
      </c>
    </row>
    <row r="4635" spans="1:20" x14ac:dyDescent="0.3">
      <c r="A4635" t="s">
        <v>20</v>
      </c>
      <c r="B4635" s="1">
        <v>43703</v>
      </c>
      <c r="C4635">
        <v>22</v>
      </c>
      <c r="D4635" t="s">
        <v>243</v>
      </c>
      <c r="E4635" t="s">
        <v>264</v>
      </c>
      <c r="F4635" t="s">
        <v>247</v>
      </c>
      <c r="G4635">
        <v>66</v>
      </c>
      <c r="H4635">
        <v>66</v>
      </c>
      <c r="I4635">
        <v>62</v>
      </c>
      <c r="J4635" t="s">
        <v>163</v>
      </c>
      <c r="K4635" t="s">
        <v>163</v>
      </c>
      <c r="L4635" t="s">
        <v>216</v>
      </c>
      <c r="M4635" t="s">
        <v>122</v>
      </c>
      <c r="N4635" t="s">
        <v>122</v>
      </c>
      <c r="O4635" t="s">
        <v>209</v>
      </c>
      <c r="S4635" t="s">
        <v>2550</v>
      </c>
      <c r="T4635" t="s">
        <v>26</v>
      </c>
    </row>
    <row r="4636" spans="1:20" x14ac:dyDescent="0.3">
      <c r="A4636" t="s">
        <v>20</v>
      </c>
      <c r="B4636" s="1">
        <v>43703</v>
      </c>
      <c r="C4636">
        <v>23</v>
      </c>
      <c r="D4636" t="s">
        <v>186</v>
      </c>
      <c r="E4636" t="s">
        <v>243</v>
      </c>
      <c r="F4636" t="s">
        <v>186</v>
      </c>
      <c r="G4636">
        <v>70</v>
      </c>
      <c r="H4636">
        <v>70</v>
      </c>
      <c r="I4636">
        <v>66</v>
      </c>
      <c r="J4636" t="s">
        <v>163</v>
      </c>
      <c r="K4636" t="s">
        <v>36</v>
      </c>
      <c r="L4636" t="s">
        <v>163</v>
      </c>
      <c r="M4636" t="s">
        <v>193</v>
      </c>
      <c r="N4636" t="s">
        <v>193</v>
      </c>
      <c r="O4636" t="s">
        <v>122</v>
      </c>
      <c r="S4636" t="e" vm="80">
        <f>_FV(-3,"59")</f>
        <v>#VALUE!</v>
      </c>
      <c r="T4636" t="s">
        <v>26</v>
      </c>
    </row>
    <row r="4637" spans="1:20" x14ac:dyDescent="0.3">
      <c r="A4637" t="s">
        <v>20</v>
      </c>
      <c r="B4637" s="1">
        <v>43703</v>
      </c>
      <c r="C4637">
        <v>5</v>
      </c>
      <c r="D4637" t="s">
        <v>195</v>
      </c>
      <c r="E4637" t="s">
        <v>229</v>
      </c>
      <c r="F4637" t="s">
        <v>195</v>
      </c>
      <c r="G4637">
        <v>74</v>
      </c>
      <c r="H4637">
        <v>74</v>
      </c>
      <c r="I4637">
        <v>72</v>
      </c>
      <c r="J4637" t="s">
        <v>163</v>
      </c>
      <c r="K4637" t="s">
        <v>163</v>
      </c>
      <c r="L4637" t="s">
        <v>35</v>
      </c>
      <c r="M4637" t="s">
        <v>306</v>
      </c>
      <c r="N4637" t="s">
        <v>308</v>
      </c>
      <c r="O4637" t="s">
        <v>312</v>
      </c>
      <c r="S4637" t="e" vm="80">
        <f>_FV(-3,"59")</f>
        <v>#VALUE!</v>
      </c>
      <c r="T4637" t="s">
        <v>26</v>
      </c>
    </row>
    <row r="4638" spans="1:20" x14ac:dyDescent="0.3">
      <c r="A4638" t="s">
        <v>20</v>
      </c>
      <c r="B4638" s="1">
        <v>43703</v>
      </c>
      <c r="C4638">
        <v>6</v>
      </c>
      <c r="D4638" t="s">
        <v>195</v>
      </c>
      <c r="E4638" t="s">
        <v>202</v>
      </c>
      <c r="F4638" t="s">
        <v>285</v>
      </c>
      <c r="G4638">
        <v>75</v>
      </c>
      <c r="H4638">
        <v>75</v>
      </c>
      <c r="I4638">
        <v>74</v>
      </c>
      <c r="J4638" t="s">
        <v>36</v>
      </c>
      <c r="K4638" t="s">
        <v>36</v>
      </c>
      <c r="L4638" t="s">
        <v>163</v>
      </c>
      <c r="M4638" t="s">
        <v>244</v>
      </c>
      <c r="N4638" t="s">
        <v>306</v>
      </c>
      <c r="O4638" t="s">
        <v>244</v>
      </c>
      <c r="S4638" t="e" vm="80">
        <f>_FV(-3,"59")</f>
        <v>#VALUE!</v>
      </c>
      <c r="T4638" t="s">
        <v>26</v>
      </c>
    </row>
    <row r="4639" spans="1:20" x14ac:dyDescent="0.3">
      <c r="A4639" t="s">
        <v>20</v>
      </c>
      <c r="B4639" s="1">
        <v>43703</v>
      </c>
      <c r="C4639">
        <v>9</v>
      </c>
      <c r="D4639" t="s">
        <v>88</v>
      </c>
      <c r="E4639" t="s">
        <v>156</v>
      </c>
      <c r="F4639" t="s">
        <v>88</v>
      </c>
      <c r="G4639">
        <v>89</v>
      </c>
      <c r="H4639">
        <v>89</v>
      </c>
      <c r="I4639">
        <v>84</v>
      </c>
      <c r="J4639" t="s">
        <v>100</v>
      </c>
      <c r="K4639" t="s">
        <v>81</v>
      </c>
      <c r="L4639" t="s">
        <v>89</v>
      </c>
      <c r="M4639" t="s">
        <v>276</v>
      </c>
      <c r="N4639" t="s">
        <v>329</v>
      </c>
      <c r="O4639" t="s">
        <v>306</v>
      </c>
      <c r="S4639" t="e" vm="85">
        <f>_FV(-3,"45")</f>
        <v>#VALUE!</v>
      </c>
      <c r="T4639" t="s">
        <v>26</v>
      </c>
    </row>
    <row r="4640" spans="1:20" x14ac:dyDescent="0.3">
      <c r="A4640" t="s">
        <v>20</v>
      </c>
      <c r="B4640" s="1">
        <v>43703</v>
      </c>
      <c r="C4640">
        <v>2</v>
      </c>
      <c r="D4640" t="s">
        <v>302</v>
      </c>
      <c r="E4640" t="s">
        <v>185</v>
      </c>
      <c r="F4640" t="s">
        <v>302</v>
      </c>
      <c r="G4640">
        <v>74</v>
      </c>
      <c r="H4640">
        <v>75</v>
      </c>
      <c r="I4640">
        <v>72</v>
      </c>
      <c r="J4640" t="s">
        <v>89</v>
      </c>
      <c r="K4640" t="s">
        <v>99</v>
      </c>
      <c r="L4640" t="s">
        <v>163</v>
      </c>
      <c r="M4640" t="s">
        <v>357</v>
      </c>
      <c r="N4640" t="s">
        <v>386</v>
      </c>
      <c r="O4640" t="s">
        <v>308</v>
      </c>
      <c r="S4640" t="e" vm="45">
        <f>_FV(-3,"60")</f>
        <v>#VALUE!</v>
      </c>
      <c r="T4640" t="s">
        <v>26</v>
      </c>
    </row>
    <row r="4641" spans="1:20" x14ac:dyDescent="0.3">
      <c r="A4641" t="s">
        <v>20</v>
      </c>
      <c r="B4641" s="1">
        <v>43703</v>
      </c>
      <c r="C4641">
        <v>7</v>
      </c>
      <c r="D4641" t="s">
        <v>195</v>
      </c>
      <c r="E4641" t="s">
        <v>195</v>
      </c>
      <c r="F4641" t="s">
        <v>285</v>
      </c>
      <c r="G4641">
        <v>74</v>
      </c>
      <c r="H4641">
        <v>75</v>
      </c>
      <c r="I4641">
        <v>74</v>
      </c>
      <c r="J4641" t="s">
        <v>163</v>
      </c>
      <c r="K4641" t="s">
        <v>36</v>
      </c>
      <c r="L4641" t="s">
        <v>163</v>
      </c>
      <c r="M4641" t="s">
        <v>23</v>
      </c>
      <c r="N4641" t="s">
        <v>23</v>
      </c>
      <c r="O4641" t="s">
        <v>193</v>
      </c>
      <c r="S4641" t="e" vm="52">
        <f>_FV(-3,"56")</f>
        <v>#VALUE!</v>
      </c>
      <c r="T4641" t="s">
        <v>26</v>
      </c>
    </row>
    <row r="4642" spans="1:20" x14ac:dyDescent="0.3">
      <c r="A4642" t="s">
        <v>20</v>
      </c>
      <c r="B4642" s="1">
        <v>43703</v>
      </c>
      <c r="C4642">
        <v>8</v>
      </c>
      <c r="D4642" t="s">
        <v>156</v>
      </c>
      <c r="E4642" t="s">
        <v>195</v>
      </c>
      <c r="F4642" t="s">
        <v>156</v>
      </c>
      <c r="G4642">
        <v>84</v>
      </c>
      <c r="H4642">
        <v>84</v>
      </c>
      <c r="I4642">
        <v>74</v>
      </c>
      <c r="J4642" t="s">
        <v>81</v>
      </c>
      <c r="K4642" t="s">
        <v>81</v>
      </c>
      <c r="L4642" t="s">
        <v>361</v>
      </c>
      <c r="M4642" t="s">
        <v>306</v>
      </c>
      <c r="N4642" t="s">
        <v>306</v>
      </c>
      <c r="O4642" t="s">
        <v>315</v>
      </c>
      <c r="S4642" t="e" vm="86">
        <f>_FV(-3,"23")</f>
        <v>#VALUE!</v>
      </c>
      <c r="T4642" t="s">
        <v>26</v>
      </c>
    </row>
    <row r="4643" spans="1:20" x14ac:dyDescent="0.3">
      <c r="A4643" t="s">
        <v>20</v>
      </c>
      <c r="B4643" s="1">
        <v>43704</v>
      </c>
      <c r="C4643">
        <v>22</v>
      </c>
      <c r="D4643" t="s">
        <v>302</v>
      </c>
      <c r="E4643" t="s">
        <v>48</v>
      </c>
      <c r="F4643" t="s">
        <v>302</v>
      </c>
      <c r="G4643">
        <v>69</v>
      </c>
      <c r="H4643">
        <v>69</v>
      </c>
      <c r="I4643">
        <v>58</v>
      </c>
      <c r="J4643" t="s">
        <v>373</v>
      </c>
      <c r="K4643" t="s">
        <v>35</v>
      </c>
      <c r="L4643" t="s">
        <v>588</v>
      </c>
      <c r="M4643" t="s">
        <v>312</v>
      </c>
      <c r="N4643" t="s">
        <v>312</v>
      </c>
      <c r="O4643" t="s">
        <v>90</v>
      </c>
      <c r="S4643" t="s">
        <v>2551</v>
      </c>
      <c r="T4643" t="s">
        <v>26</v>
      </c>
    </row>
    <row r="4644" spans="1:20" x14ac:dyDescent="0.3">
      <c r="A4644" t="s">
        <v>20</v>
      </c>
      <c r="B4644" s="1">
        <v>43704</v>
      </c>
      <c r="C4644">
        <v>15</v>
      </c>
      <c r="D4644" t="s">
        <v>214</v>
      </c>
      <c r="E4644" t="s">
        <v>251</v>
      </c>
      <c r="F4644" t="s">
        <v>200</v>
      </c>
      <c r="G4644">
        <v>61</v>
      </c>
      <c r="H4644">
        <v>69</v>
      </c>
      <c r="I4644">
        <v>60</v>
      </c>
      <c r="J4644" t="s">
        <v>36</v>
      </c>
      <c r="K4644" t="s">
        <v>87</v>
      </c>
      <c r="L4644" t="s">
        <v>44</v>
      </c>
      <c r="M4644" t="s">
        <v>433</v>
      </c>
      <c r="N4644" t="s">
        <v>595</v>
      </c>
      <c r="O4644" t="s">
        <v>433</v>
      </c>
      <c r="S4644" t="s">
        <v>1717</v>
      </c>
      <c r="T4644" t="s">
        <v>26</v>
      </c>
    </row>
    <row r="4645" spans="1:20" x14ac:dyDescent="0.3">
      <c r="A4645" t="s">
        <v>20</v>
      </c>
      <c r="B4645" s="1">
        <v>43704</v>
      </c>
      <c r="C4645">
        <v>13</v>
      </c>
      <c r="D4645" t="s">
        <v>342</v>
      </c>
      <c r="E4645" t="s">
        <v>335</v>
      </c>
      <c r="F4645" t="s">
        <v>215</v>
      </c>
      <c r="G4645">
        <v>65</v>
      </c>
      <c r="H4645">
        <v>71</v>
      </c>
      <c r="I4645">
        <v>64</v>
      </c>
      <c r="J4645" t="s">
        <v>36</v>
      </c>
      <c r="K4645" t="s">
        <v>64</v>
      </c>
      <c r="L4645" t="s">
        <v>361</v>
      </c>
      <c r="M4645" t="s">
        <v>595</v>
      </c>
      <c r="N4645" t="s">
        <v>589</v>
      </c>
      <c r="O4645" t="s">
        <v>494</v>
      </c>
      <c r="S4645" t="s">
        <v>2552</v>
      </c>
      <c r="T4645" t="s">
        <v>26</v>
      </c>
    </row>
    <row r="4646" spans="1:20" x14ac:dyDescent="0.3">
      <c r="A4646" t="s">
        <v>20</v>
      </c>
      <c r="B4646" s="1">
        <v>43704</v>
      </c>
      <c r="C4646">
        <v>8</v>
      </c>
      <c r="D4646" t="s">
        <v>228</v>
      </c>
      <c r="E4646" t="s">
        <v>285</v>
      </c>
      <c r="F4646" t="s">
        <v>279</v>
      </c>
      <c r="G4646">
        <v>75</v>
      </c>
      <c r="H4646">
        <v>76</v>
      </c>
      <c r="I4646">
        <v>74</v>
      </c>
      <c r="J4646" t="s">
        <v>345</v>
      </c>
      <c r="K4646" t="s">
        <v>36</v>
      </c>
      <c r="L4646" t="s">
        <v>163</v>
      </c>
      <c r="M4646" t="s">
        <v>330</v>
      </c>
      <c r="N4646" t="s">
        <v>330</v>
      </c>
      <c r="O4646" t="s">
        <v>311</v>
      </c>
      <c r="S4646" t="e" vm="12">
        <f>_FV(-3,"57")</f>
        <v>#VALUE!</v>
      </c>
      <c r="T4646" t="s">
        <v>26</v>
      </c>
    </row>
    <row r="4647" spans="1:20" x14ac:dyDescent="0.3">
      <c r="A4647" t="s">
        <v>20</v>
      </c>
      <c r="B4647" s="1">
        <v>43704</v>
      </c>
      <c r="C4647">
        <v>4</v>
      </c>
      <c r="D4647" t="s">
        <v>302</v>
      </c>
      <c r="E4647" t="s">
        <v>302</v>
      </c>
      <c r="F4647" t="s">
        <v>229</v>
      </c>
      <c r="G4647">
        <v>74</v>
      </c>
      <c r="H4647">
        <v>75</v>
      </c>
      <c r="I4647">
        <v>73</v>
      </c>
      <c r="J4647" t="s">
        <v>89</v>
      </c>
      <c r="K4647" t="s">
        <v>100</v>
      </c>
      <c r="L4647" t="s">
        <v>36</v>
      </c>
      <c r="M4647" t="s">
        <v>282</v>
      </c>
      <c r="N4647" t="s">
        <v>422</v>
      </c>
      <c r="O4647" t="s">
        <v>282</v>
      </c>
      <c r="S4647" t="e" vm="45">
        <f>_FV(-3,"60")</f>
        <v>#VALUE!</v>
      </c>
      <c r="T4647" t="s">
        <v>26</v>
      </c>
    </row>
    <row r="4648" spans="1:20" x14ac:dyDescent="0.3">
      <c r="A4648" t="s">
        <v>20</v>
      </c>
      <c r="B4648" s="1">
        <v>43704</v>
      </c>
      <c r="C4648">
        <v>5</v>
      </c>
      <c r="D4648" t="s">
        <v>202</v>
      </c>
      <c r="E4648" t="s">
        <v>302</v>
      </c>
      <c r="F4648" t="s">
        <v>202</v>
      </c>
      <c r="G4648">
        <v>75</v>
      </c>
      <c r="H4648">
        <v>75</v>
      </c>
      <c r="I4648">
        <v>74</v>
      </c>
      <c r="J4648" t="s">
        <v>89</v>
      </c>
      <c r="K4648" t="s">
        <v>99</v>
      </c>
      <c r="L4648" t="s">
        <v>36</v>
      </c>
      <c r="M4648" t="s">
        <v>276</v>
      </c>
      <c r="N4648" t="s">
        <v>282</v>
      </c>
      <c r="O4648" t="s">
        <v>330</v>
      </c>
      <c r="S4648" t="e" vm="36">
        <f>_FV(-3,"58")</f>
        <v>#VALUE!</v>
      </c>
      <c r="T4648" t="s">
        <v>26</v>
      </c>
    </row>
    <row r="4649" spans="1:20" x14ac:dyDescent="0.3">
      <c r="A4649" t="s">
        <v>20</v>
      </c>
      <c r="B4649" s="1">
        <v>43704</v>
      </c>
      <c r="C4649">
        <v>14</v>
      </c>
      <c r="D4649" t="s">
        <v>264</v>
      </c>
      <c r="E4649" t="s">
        <v>392</v>
      </c>
      <c r="F4649" t="s">
        <v>208</v>
      </c>
      <c r="G4649">
        <v>66</v>
      </c>
      <c r="H4649">
        <v>68</v>
      </c>
      <c r="I4649">
        <v>62</v>
      </c>
      <c r="J4649" t="s">
        <v>99</v>
      </c>
      <c r="K4649" t="s">
        <v>73</v>
      </c>
      <c r="L4649" t="s">
        <v>44</v>
      </c>
      <c r="M4649" t="s">
        <v>595</v>
      </c>
      <c r="N4649" t="s">
        <v>605</v>
      </c>
      <c r="O4649" t="s">
        <v>595</v>
      </c>
      <c r="S4649" t="s">
        <v>2229</v>
      </c>
      <c r="T4649" t="s">
        <v>26</v>
      </c>
    </row>
    <row r="4650" spans="1:20" x14ac:dyDescent="0.3">
      <c r="A4650" t="s">
        <v>20</v>
      </c>
      <c r="B4650" s="1">
        <v>43704</v>
      </c>
      <c r="C4650">
        <v>16</v>
      </c>
      <c r="D4650" t="s">
        <v>43</v>
      </c>
      <c r="E4650" t="s">
        <v>33</v>
      </c>
      <c r="F4650" t="s">
        <v>220</v>
      </c>
      <c r="G4650">
        <v>58</v>
      </c>
      <c r="H4650">
        <v>61</v>
      </c>
      <c r="I4650">
        <v>55</v>
      </c>
      <c r="J4650" t="s">
        <v>163</v>
      </c>
      <c r="K4650" t="s">
        <v>81</v>
      </c>
      <c r="L4650" t="s">
        <v>388</v>
      </c>
      <c r="M4650" t="s">
        <v>329</v>
      </c>
      <c r="N4650" t="s">
        <v>433</v>
      </c>
      <c r="O4650" t="s">
        <v>329</v>
      </c>
      <c r="S4650" t="s">
        <v>2225</v>
      </c>
      <c r="T4650" t="s">
        <v>26</v>
      </c>
    </row>
    <row r="4651" spans="1:20" x14ac:dyDescent="0.3">
      <c r="A4651" t="s">
        <v>20</v>
      </c>
      <c r="B4651" s="1">
        <v>43704</v>
      </c>
      <c r="C4651">
        <v>17</v>
      </c>
      <c r="D4651" t="s">
        <v>370</v>
      </c>
      <c r="E4651" t="s">
        <v>1362</v>
      </c>
      <c r="F4651" t="s">
        <v>214</v>
      </c>
      <c r="G4651">
        <v>57</v>
      </c>
      <c r="H4651">
        <v>62</v>
      </c>
      <c r="I4651">
        <v>53</v>
      </c>
      <c r="J4651" t="s">
        <v>396</v>
      </c>
      <c r="K4651" t="s">
        <v>119</v>
      </c>
      <c r="L4651" t="s">
        <v>388</v>
      </c>
      <c r="M4651" t="s">
        <v>244</v>
      </c>
      <c r="N4651" t="s">
        <v>329</v>
      </c>
      <c r="O4651" t="s">
        <v>244</v>
      </c>
      <c r="S4651" t="s">
        <v>2142</v>
      </c>
      <c r="T4651" t="s">
        <v>26</v>
      </c>
    </row>
    <row r="4652" spans="1:20" x14ac:dyDescent="0.3">
      <c r="A4652" t="s">
        <v>20</v>
      </c>
      <c r="B4652" s="1">
        <v>43704</v>
      </c>
      <c r="C4652">
        <v>6</v>
      </c>
      <c r="D4652" t="s">
        <v>285</v>
      </c>
      <c r="E4652" t="s">
        <v>202</v>
      </c>
      <c r="F4652" t="s">
        <v>285</v>
      </c>
      <c r="G4652">
        <v>76</v>
      </c>
      <c r="H4652">
        <v>76</v>
      </c>
      <c r="I4652">
        <v>75</v>
      </c>
      <c r="J4652" t="s">
        <v>49</v>
      </c>
      <c r="K4652" t="s">
        <v>100</v>
      </c>
      <c r="L4652" t="s">
        <v>49</v>
      </c>
      <c r="M4652" t="s">
        <v>245</v>
      </c>
      <c r="N4652" t="s">
        <v>276</v>
      </c>
      <c r="O4652" t="s">
        <v>245</v>
      </c>
      <c r="S4652" t="e" vm="27">
        <f>_FV(-3,"53")</f>
        <v>#VALUE!</v>
      </c>
      <c r="T4652" t="s">
        <v>26</v>
      </c>
    </row>
    <row r="4653" spans="1:20" x14ac:dyDescent="0.3">
      <c r="A4653" t="s">
        <v>20</v>
      </c>
      <c r="B4653" s="1">
        <v>43704</v>
      </c>
      <c r="C4653">
        <v>19</v>
      </c>
      <c r="D4653" t="s">
        <v>43</v>
      </c>
      <c r="E4653" t="s">
        <v>2041</v>
      </c>
      <c r="F4653" t="s">
        <v>214</v>
      </c>
      <c r="G4653">
        <v>60</v>
      </c>
      <c r="H4653">
        <v>62</v>
      </c>
      <c r="I4653">
        <v>54</v>
      </c>
      <c r="J4653" t="s">
        <v>99</v>
      </c>
      <c r="K4653" t="s">
        <v>99</v>
      </c>
      <c r="L4653" t="s">
        <v>37</v>
      </c>
      <c r="M4653" t="s">
        <v>209</v>
      </c>
      <c r="N4653" t="s">
        <v>29</v>
      </c>
      <c r="O4653" t="s">
        <v>123</v>
      </c>
      <c r="S4653" t="s">
        <v>2553</v>
      </c>
      <c r="T4653" t="s">
        <v>26</v>
      </c>
    </row>
    <row r="4654" spans="1:20" x14ac:dyDescent="0.3">
      <c r="A4654" t="s">
        <v>20</v>
      </c>
      <c r="B4654" s="1">
        <v>43704</v>
      </c>
      <c r="C4654">
        <v>18</v>
      </c>
      <c r="D4654" t="s">
        <v>412</v>
      </c>
      <c r="E4654" t="s">
        <v>1580</v>
      </c>
      <c r="F4654" t="s">
        <v>297</v>
      </c>
      <c r="G4654">
        <v>54</v>
      </c>
      <c r="H4654">
        <v>57</v>
      </c>
      <c r="I4654">
        <v>52</v>
      </c>
      <c r="J4654" t="s">
        <v>292</v>
      </c>
      <c r="K4654" t="s">
        <v>361</v>
      </c>
      <c r="L4654" t="s">
        <v>577</v>
      </c>
      <c r="M4654" t="s">
        <v>29</v>
      </c>
      <c r="N4654" t="s">
        <v>244</v>
      </c>
      <c r="O4654" t="s">
        <v>142</v>
      </c>
      <c r="S4654" t="s">
        <v>2554</v>
      </c>
      <c r="T4654" t="s">
        <v>26</v>
      </c>
    </row>
    <row r="4655" spans="1:20" x14ac:dyDescent="0.3">
      <c r="A4655" t="s">
        <v>20</v>
      </c>
      <c r="B4655" s="1">
        <v>43704</v>
      </c>
      <c r="C4655">
        <v>20</v>
      </c>
      <c r="D4655" t="s">
        <v>47</v>
      </c>
      <c r="E4655" t="s">
        <v>43</v>
      </c>
      <c r="F4655" t="s">
        <v>392</v>
      </c>
      <c r="G4655">
        <v>55</v>
      </c>
      <c r="H4655">
        <v>60</v>
      </c>
      <c r="I4655">
        <v>53</v>
      </c>
      <c r="J4655" t="s">
        <v>588</v>
      </c>
      <c r="K4655" t="s">
        <v>345</v>
      </c>
      <c r="L4655" t="s">
        <v>583</v>
      </c>
      <c r="M4655" t="s">
        <v>96</v>
      </c>
      <c r="N4655" t="s">
        <v>142</v>
      </c>
      <c r="O4655" t="s">
        <v>123</v>
      </c>
      <c r="S4655" t="s">
        <v>1506</v>
      </c>
      <c r="T4655" t="s">
        <v>26</v>
      </c>
    </row>
    <row r="4656" spans="1:20" x14ac:dyDescent="0.3">
      <c r="A4656" t="s">
        <v>20</v>
      </c>
      <c r="B4656" s="1">
        <v>43704</v>
      </c>
      <c r="C4656">
        <v>21</v>
      </c>
      <c r="D4656" t="s">
        <v>48</v>
      </c>
      <c r="E4656" t="s">
        <v>34</v>
      </c>
      <c r="F4656" t="s">
        <v>48</v>
      </c>
      <c r="G4656">
        <v>62</v>
      </c>
      <c r="H4656">
        <v>62</v>
      </c>
      <c r="I4656">
        <v>54</v>
      </c>
      <c r="J4656" t="s">
        <v>377</v>
      </c>
      <c r="K4656" t="s">
        <v>35</v>
      </c>
      <c r="L4656" t="s">
        <v>393</v>
      </c>
      <c r="M4656" t="s">
        <v>90</v>
      </c>
      <c r="N4656" t="s">
        <v>90</v>
      </c>
      <c r="O4656" t="s">
        <v>96</v>
      </c>
      <c r="S4656" t="s">
        <v>2555</v>
      </c>
      <c r="T4656" t="s">
        <v>26</v>
      </c>
    </row>
    <row r="4657" spans="1:20" x14ac:dyDescent="0.3">
      <c r="A4657" t="s">
        <v>20</v>
      </c>
      <c r="B4657" s="1">
        <v>43704</v>
      </c>
      <c r="C4657">
        <v>7</v>
      </c>
      <c r="D4657" t="s">
        <v>285</v>
      </c>
      <c r="E4657" t="s">
        <v>285</v>
      </c>
      <c r="F4657" t="s">
        <v>321</v>
      </c>
      <c r="G4657">
        <v>74</v>
      </c>
      <c r="H4657">
        <v>76</v>
      </c>
      <c r="I4657">
        <v>74</v>
      </c>
      <c r="J4657" t="s">
        <v>163</v>
      </c>
      <c r="K4657" t="s">
        <v>89</v>
      </c>
      <c r="L4657" t="s">
        <v>163</v>
      </c>
      <c r="M4657" t="s">
        <v>312</v>
      </c>
      <c r="N4657" t="s">
        <v>312</v>
      </c>
      <c r="O4657" t="s">
        <v>23</v>
      </c>
      <c r="S4657" t="e" vm="80">
        <f>_FV(-3,"59")</f>
        <v>#VALUE!</v>
      </c>
      <c r="T4657" t="s">
        <v>26</v>
      </c>
    </row>
    <row r="4658" spans="1:20" x14ac:dyDescent="0.3">
      <c r="A4658" t="s">
        <v>20</v>
      </c>
      <c r="B4658" s="1">
        <v>43704</v>
      </c>
      <c r="C4658">
        <v>1</v>
      </c>
      <c r="D4658" t="s">
        <v>256</v>
      </c>
      <c r="E4658" t="s">
        <v>256</v>
      </c>
      <c r="F4658" t="s">
        <v>229</v>
      </c>
      <c r="G4658">
        <v>74</v>
      </c>
      <c r="H4658">
        <v>76</v>
      </c>
      <c r="I4658">
        <v>74</v>
      </c>
      <c r="J4658" t="s">
        <v>28</v>
      </c>
      <c r="K4658" t="s">
        <v>119</v>
      </c>
      <c r="L4658" t="s">
        <v>99</v>
      </c>
      <c r="M4658" t="s">
        <v>431</v>
      </c>
      <c r="N4658" t="s">
        <v>431</v>
      </c>
      <c r="O4658" t="s">
        <v>282</v>
      </c>
      <c r="S4658" t="e" vm="32">
        <f>_FV(-3,"42")</f>
        <v>#VALUE!</v>
      </c>
      <c r="T4658" t="s">
        <v>26</v>
      </c>
    </row>
    <row r="4659" spans="1:20" x14ac:dyDescent="0.3">
      <c r="A4659" t="s">
        <v>20</v>
      </c>
      <c r="B4659" s="1">
        <v>43704</v>
      </c>
      <c r="C4659">
        <v>2</v>
      </c>
      <c r="D4659" t="s">
        <v>196</v>
      </c>
      <c r="E4659" t="s">
        <v>256</v>
      </c>
      <c r="F4659" t="s">
        <v>196</v>
      </c>
      <c r="G4659">
        <v>74</v>
      </c>
      <c r="H4659">
        <v>75</v>
      </c>
      <c r="I4659">
        <v>73</v>
      </c>
      <c r="J4659" t="s">
        <v>89</v>
      </c>
      <c r="K4659" t="s">
        <v>28</v>
      </c>
      <c r="L4659" t="s">
        <v>49</v>
      </c>
      <c r="M4659" t="s">
        <v>450</v>
      </c>
      <c r="N4659" t="s">
        <v>431</v>
      </c>
      <c r="O4659" t="s">
        <v>450</v>
      </c>
      <c r="S4659" t="e" vm="45">
        <f>_FV(-3,"60")</f>
        <v>#VALUE!</v>
      </c>
      <c r="T4659" t="s">
        <v>26</v>
      </c>
    </row>
    <row r="4660" spans="1:20" x14ac:dyDescent="0.3">
      <c r="A4660" t="s">
        <v>20</v>
      </c>
      <c r="B4660" s="1">
        <v>43704</v>
      </c>
      <c r="C4660">
        <v>12</v>
      </c>
      <c r="D4660" t="s">
        <v>215</v>
      </c>
      <c r="E4660" t="s">
        <v>250</v>
      </c>
      <c r="F4660" t="s">
        <v>236</v>
      </c>
      <c r="G4660">
        <v>70</v>
      </c>
      <c r="H4660">
        <v>83</v>
      </c>
      <c r="I4660">
        <v>70</v>
      </c>
      <c r="J4660" t="s">
        <v>81</v>
      </c>
      <c r="K4660" t="s">
        <v>22</v>
      </c>
      <c r="L4660" t="s">
        <v>100</v>
      </c>
      <c r="M4660" t="s">
        <v>493</v>
      </c>
      <c r="N4660" t="s">
        <v>493</v>
      </c>
      <c r="O4660" t="s">
        <v>433</v>
      </c>
      <c r="S4660" t="s">
        <v>346</v>
      </c>
      <c r="T4660" t="s">
        <v>26</v>
      </c>
    </row>
    <row r="4661" spans="1:20" x14ac:dyDescent="0.3">
      <c r="A4661" t="s">
        <v>20</v>
      </c>
      <c r="B4661" s="1">
        <v>43704</v>
      </c>
      <c r="C4661">
        <v>23</v>
      </c>
      <c r="D4661" t="s">
        <v>149</v>
      </c>
      <c r="E4661" t="s">
        <v>302</v>
      </c>
      <c r="F4661" t="s">
        <v>135</v>
      </c>
      <c r="G4661">
        <v>85</v>
      </c>
      <c r="H4661">
        <v>85</v>
      </c>
      <c r="I4661">
        <v>69</v>
      </c>
      <c r="J4661" t="s">
        <v>49</v>
      </c>
      <c r="K4661" t="s">
        <v>49</v>
      </c>
      <c r="L4661" t="s">
        <v>388</v>
      </c>
      <c r="M4661" t="s">
        <v>283</v>
      </c>
      <c r="N4661" t="s">
        <v>363</v>
      </c>
      <c r="O4661" t="s">
        <v>312</v>
      </c>
      <c r="S4661" t="e" vm="78">
        <f>_FV(-1,"90")</f>
        <v>#VALUE!</v>
      </c>
      <c r="T4661" t="s">
        <v>270</v>
      </c>
    </row>
    <row r="4662" spans="1:20" x14ac:dyDescent="0.3">
      <c r="A4662" t="s">
        <v>20</v>
      </c>
      <c r="B4662" s="1">
        <v>43704</v>
      </c>
      <c r="C4662">
        <v>11</v>
      </c>
      <c r="D4662" t="s">
        <v>236</v>
      </c>
      <c r="E4662" t="s">
        <v>236</v>
      </c>
      <c r="F4662" t="s">
        <v>135</v>
      </c>
      <c r="G4662">
        <v>83</v>
      </c>
      <c r="H4662">
        <v>88</v>
      </c>
      <c r="I4662">
        <v>83</v>
      </c>
      <c r="J4662" t="s">
        <v>73</v>
      </c>
      <c r="K4662" t="s">
        <v>63</v>
      </c>
      <c r="L4662" t="s">
        <v>99</v>
      </c>
      <c r="M4662" t="s">
        <v>433</v>
      </c>
      <c r="N4662" t="s">
        <v>433</v>
      </c>
      <c r="O4662" t="s">
        <v>283</v>
      </c>
      <c r="S4662" t="s">
        <v>2556</v>
      </c>
      <c r="T4662" t="s">
        <v>26</v>
      </c>
    </row>
    <row r="4663" spans="1:20" x14ac:dyDescent="0.3">
      <c r="A4663" t="s">
        <v>20</v>
      </c>
      <c r="B4663" s="1">
        <v>43704</v>
      </c>
      <c r="C4663">
        <v>9</v>
      </c>
      <c r="D4663" t="s">
        <v>356</v>
      </c>
      <c r="E4663" t="s">
        <v>228</v>
      </c>
      <c r="F4663" t="s">
        <v>356</v>
      </c>
      <c r="G4663">
        <v>81</v>
      </c>
      <c r="H4663">
        <v>81</v>
      </c>
      <c r="I4663">
        <v>75</v>
      </c>
      <c r="J4663" t="s">
        <v>36</v>
      </c>
      <c r="K4663" t="s">
        <v>49</v>
      </c>
      <c r="L4663" t="s">
        <v>361</v>
      </c>
      <c r="M4663" t="s">
        <v>329</v>
      </c>
      <c r="N4663" t="s">
        <v>273</v>
      </c>
      <c r="O4663" t="s">
        <v>330</v>
      </c>
      <c r="S4663" t="e" vm="80">
        <f>_FV(-3,"59")</f>
        <v>#VALUE!</v>
      </c>
      <c r="T4663" t="s">
        <v>26</v>
      </c>
    </row>
    <row r="4664" spans="1:20" x14ac:dyDescent="0.3">
      <c r="A4664" t="s">
        <v>20</v>
      </c>
      <c r="B4664" s="1">
        <v>43704</v>
      </c>
      <c r="C4664">
        <v>10</v>
      </c>
      <c r="D4664" t="s">
        <v>135</v>
      </c>
      <c r="E4664" t="s">
        <v>356</v>
      </c>
      <c r="F4664" t="s">
        <v>135</v>
      </c>
      <c r="G4664">
        <v>88</v>
      </c>
      <c r="H4664">
        <v>88</v>
      </c>
      <c r="I4664">
        <v>81</v>
      </c>
      <c r="J4664" t="s">
        <v>81</v>
      </c>
      <c r="K4664" t="s">
        <v>81</v>
      </c>
      <c r="L4664" t="s">
        <v>36</v>
      </c>
      <c r="M4664" t="s">
        <v>283</v>
      </c>
      <c r="N4664" t="s">
        <v>283</v>
      </c>
      <c r="O4664" t="s">
        <v>329</v>
      </c>
      <c r="S4664" t="s">
        <v>2557</v>
      </c>
      <c r="T4664" t="s">
        <v>26</v>
      </c>
    </row>
    <row r="4665" spans="1:20" x14ac:dyDescent="0.3">
      <c r="A4665" t="s">
        <v>20</v>
      </c>
      <c r="B4665" s="1">
        <v>43704</v>
      </c>
      <c r="C4665">
        <v>0</v>
      </c>
      <c r="D4665" t="s">
        <v>229</v>
      </c>
      <c r="E4665" t="s">
        <v>186</v>
      </c>
      <c r="F4665" t="s">
        <v>229</v>
      </c>
      <c r="G4665">
        <v>76</v>
      </c>
      <c r="H4665">
        <v>76</v>
      </c>
      <c r="I4665">
        <v>70</v>
      </c>
      <c r="J4665" t="s">
        <v>99</v>
      </c>
      <c r="K4665" t="s">
        <v>81</v>
      </c>
      <c r="L4665" t="s">
        <v>163</v>
      </c>
      <c r="M4665" t="s">
        <v>282</v>
      </c>
      <c r="N4665" t="s">
        <v>282</v>
      </c>
      <c r="O4665" t="s">
        <v>193</v>
      </c>
      <c r="S4665" t="e" vm="8">
        <f>_FV(-3,"44")</f>
        <v>#VALUE!</v>
      </c>
      <c r="T4665" t="s">
        <v>26</v>
      </c>
    </row>
    <row r="4666" spans="1:20" x14ac:dyDescent="0.3">
      <c r="A4666" t="s">
        <v>20</v>
      </c>
      <c r="B4666" s="1">
        <v>43704</v>
      </c>
      <c r="C4666">
        <v>3</v>
      </c>
      <c r="D4666" t="s">
        <v>302</v>
      </c>
      <c r="E4666" t="s">
        <v>196</v>
      </c>
      <c r="F4666" t="s">
        <v>229</v>
      </c>
      <c r="G4666">
        <v>73</v>
      </c>
      <c r="H4666">
        <v>75</v>
      </c>
      <c r="I4666">
        <v>73</v>
      </c>
      <c r="J4666" t="s">
        <v>36</v>
      </c>
      <c r="K4666" t="s">
        <v>100</v>
      </c>
      <c r="L4666" t="s">
        <v>36</v>
      </c>
      <c r="M4666" t="s">
        <v>422</v>
      </c>
      <c r="N4666" t="s">
        <v>444</v>
      </c>
      <c r="O4666" t="s">
        <v>433</v>
      </c>
      <c r="S4666" t="e" vm="45">
        <f>_FV(-3,"60")</f>
        <v>#VALUE!</v>
      </c>
      <c r="T4666" t="s">
        <v>26</v>
      </c>
    </row>
    <row r="4667" spans="1:20" x14ac:dyDescent="0.3">
      <c r="A4667" t="s">
        <v>20</v>
      </c>
      <c r="B4667" s="1">
        <v>43705</v>
      </c>
      <c r="C4667">
        <v>22</v>
      </c>
      <c r="D4667" t="s">
        <v>243</v>
      </c>
      <c r="E4667" t="s">
        <v>264</v>
      </c>
      <c r="F4667" t="s">
        <v>243</v>
      </c>
      <c r="G4667">
        <v>69</v>
      </c>
      <c r="H4667">
        <v>69</v>
      </c>
      <c r="I4667">
        <v>64</v>
      </c>
      <c r="J4667" t="s">
        <v>81</v>
      </c>
      <c r="K4667" t="s">
        <v>81</v>
      </c>
      <c r="L4667" t="s">
        <v>89</v>
      </c>
      <c r="M4667" t="s">
        <v>96</v>
      </c>
      <c r="N4667" t="s">
        <v>96</v>
      </c>
      <c r="O4667" t="s">
        <v>254</v>
      </c>
      <c r="S4667" t="s">
        <v>2158</v>
      </c>
      <c r="T4667" t="s">
        <v>26</v>
      </c>
    </row>
    <row r="4668" spans="1:20" x14ac:dyDescent="0.3">
      <c r="A4668" t="s">
        <v>20</v>
      </c>
      <c r="B4668" s="1">
        <v>43705</v>
      </c>
      <c r="C4668">
        <v>4</v>
      </c>
      <c r="D4668" t="s">
        <v>356</v>
      </c>
      <c r="E4668" t="s">
        <v>285</v>
      </c>
      <c r="F4668" t="s">
        <v>157</v>
      </c>
      <c r="G4668">
        <v>86</v>
      </c>
      <c r="H4668">
        <v>86</v>
      </c>
      <c r="I4668">
        <v>78</v>
      </c>
      <c r="J4668" t="s">
        <v>73</v>
      </c>
      <c r="K4668" t="s">
        <v>73</v>
      </c>
      <c r="L4668" t="s">
        <v>28</v>
      </c>
      <c r="M4668" t="s">
        <v>353</v>
      </c>
      <c r="N4668" t="s">
        <v>407</v>
      </c>
      <c r="O4668" t="s">
        <v>353</v>
      </c>
      <c r="S4668" t="e" vm="13">
        <f>_FV(-3,"12")</f>
        <v>#VALUE!</v>
      </c>
      <c r="T4668" t="s">
        <v>26</v>
      </c>
    </row>
    <row r="4669" spans="1:20" x14ac:dyDescent="0.3">
      <c r="A4669" t="s">
        <v>20</v>
      </c>
      <c r="B4669" s="1">
        <v>43705</v>
      </c>
      <c r="C4669">
        <v>7</v>
      </c>
      <c r="D4669" t="s">
        <v>71</v>
      </c>
      <c r="E4669" t="s">
        <v>107</v>
      </c>
      <c r="F4669" t="s">
        <v>71</v>
      </c>
      <c r="G4669">
        <v>90</v>
      </c>
      <c r="H4669">
        <v>90</v>
      </c>
      <c r="I4669">
        <v>89</v>
      </c>
      <c r="J4669" t="s">
        <v>65</v>
      </c>
      <c r="K4669" t="s">
        <v>73</v>
      </c>
      <c r="L4669" t="s">
        <v>119</v>
      </c>
      <c r="M4669" t="s">
        <v>245</v>
      </c>
      <c r="N4669" t="s">
        <v>245</v>
      </c>
      <c r="O4669" t="s">
        <v>315</v>
      </c>
      <c r="S4669" t="e" vm="43">
        <f>_FV(-2,"38")</f>
        <v>#VALUE!</v>
      </c>
      <c r="T4669" t="s">
        <v>26</v>
      </c>
    </row>
    <row r="4670" spans="1:20" x14ac:dyDescent="0.3">
      <c r="A4670" t="s">
        <v>20</v>
      </c>
      <c r="B4670" s="1">
        <v>43705</v>
      </c>
      <c r="C4670">
        <v>13</v>
      </c>
      <c r="D4670" t="s">
        <v>205</v>
      </c>
      <c r="E4670" t="s">
        <v>258</v>
      </c>
      <c r="F4670" t="s">
        <v>196</v>
      </c>
      <c r="G4670">
        <v>70</v>
      </c>
      <c r="H4670">
        <v>76</v>
      </c>
      <c r="I4670">
        <v>67</v>
      </c>
      <c r="J4670" t="s">
        <v>65</v>
      </c>
      <c r="K4670" t="s">
        <v>22</v>
      </c>
      <c r="L4670" t="s">
        <v>99</v>
      </c>
      <c r="M4670" t="s">
        <v>589</v>
      </c>
      <c r="N4670" t="s">
        <v>605</v>
      </c>
      <c r="O4670" t="s">
        <v>493</v>
      </c>
      <c r="S4670" t="s">
        <v>1409</v>
      </c>
      <c r="T4670" t="s">
        <v>26</v>
      </c>
    </row>
    <row r="4671" spans="1:20" x14ac:dyDescent="0.3">
      <c r="A4671" t="s">
        <v>20</v>
      </c>
      <c r="B4671" s="1">
        <v>43705</v>
      </c>
      <c r="C4671">
        <v>10</v>
      </c>
      <c r="D4671" t="s">
        <v>58</v>
      </c>
      <c r="E4671" t="s">
        <v>95</v>
      </c>
      <c r="F4671" t="s">
        <v>79</v>
      </c>
      <c r="G4671">
        <v>92</v>
      </c>
      <c r="H4671">
        <v>92</v>
      </c>
      <c r="I4671">
        <v>92</v>
      </c>
      <c r="J4671" t="s">
        <v>81</v>
      </c>
      <c r="K4671" t="s">
        <v>81</v>
      </c>
      <c r="L4671" t="s">
        <v>99</v>
      </c>
      <c r="M4671" t="s">
        <v>282</v>
      </c>
      <c r="N4671" t="s">
        <v>282</v>
      </c>
      <c r="O4671" t="s">
        <v>329</v>
      </c>
      <c r="S4671" t="s">
        <v>2558</v>
      </c>
      <c r="T4671" t="s">
        <v>26</v>
      </c>
    </row>
    <row r="4672" spans="1:20" x14ac:dyDescent="0.3">
      <c r="A4672" t="s">
        <v>20</v>
      </c>
      <c r="B4672" s="1">
        <v>43705</v>
      </c>
      <c r="C4672">
        <v>16</v>
      </c>
      <c r="D4672" t="s">
        <v>370</v>
      </c>
      <c r="E4672" t="s">
        <v>33</v>
      </c>
      <c r="F4672" t="s">
        <v>47</v>
      </c>
      <c r="G4672">
        <v>56</v>
      </c>
      <c r="H4672">
        <v>63</v>
      </c>
      <c r="I4672">
        <v>56</v>
      </c>
      <c r="J4672" t="s">
        <v>224</v>
      </c>
      <c r="K4672" t="s">
        <v>81</v>
      </c>
      <c r="L4672" t="s">
        <v>373</v>
      </c>
      <c r="M4672" t="s">
        <v>353</v>
      </c>
      <c r="N4672" t="s">
        <v>422</v>
      </c>
      <c r="O4672" t="s">
        <v>353</v>
      </c>
      <c r="S4672" t="s">
        <v>2559</v>
      </c>
      <c r="T4672" t="s">
        <v>26</v>
      </c>
    </row>
    <row r="4673" spans="1:20" x14ac:dyDescent="0.3">
      <c r="A4673" t="s">
        <v>20</v>
      </c>
      <c r="B4673" s="1">
        <v>43705</v>
      </c>
      <c r="C4673">
        <v>14</v>
      </c>
      <c r="D4673" t="s">
        <v>264</v>
      </c>
      <c r="E4673" t="s">
        <v>47</v>
      </c>
      <c r="F4673" t="s">
        <v>27</v>
      </c>
      <c r="G4673">
        <v>67</v>
      </c>
      <c r="H4673">
        <v>70</v>
      </c>
      <c r="I4673">
        <v>63</v>
      </c>
      <c r="J4673" t="s">
        <v>28</v>
      </c>
      <c r="K4673" t="s">
        <v>136</v>
      </c>
      <c r="L4673" t="s">
        <v>361</v>
      </c>
      <c r="M4673" t="s">
        <v>595</v>
      </c>
      <c r="N4673" t="s">
        <v>605</v>
      </c>
      <c r="O4673" t="s">
        <v>595</v>
      </c>
      <c r="S4673" t="s">
        <v>692</v>
      </c>
      <c r="T4673" t="s">
        <v>26</v>
      </c>
    </row>
    <row r="4674" spans="1:20" x14ac:dyDescent="0.3">
      <c r="A4674" t="s">
        <v>20</v>
      </c>
      <c r="B4674" s="1">
        <v>43705</v>
      </c>
      <c r="C4674">
        <v>15</v>
      </c>
      <c r="D4674" t="s">
        <v>47</v>
      </c>
      <c r="E4674" t="s">
        <v>251</v>
      </c>
      <c r="F4674" t="s">
        <v>48</v>
      </c>
      <c r="G4674">
        <v>62</v>
      </c>
      <c r="H4674">
        <v>69</v>
      </c>
      <c r="I4674">
        <v>62</v>
      </c>
      <c r="J4674" t="s">
        <v>36</v>
      </c>
      <c r="K4674" t="s">
        <v>87</v>
      </c>
      <c r="L4674" t="s">
        <v>345</v>
      </c>
      <c r="M4674" t="s">
        <v>422</v>
      </c>
      <c r="N4674" t="s">
        <v>595</v>
      </c>
      <c r="O4674" t="s">
        <v>422</v>
      </c>
      <c r="S4674" t="s">
        <v>1375</v>
      </c>
      <c r="T4674" t="s">
        <v>26</v>
      </c>
    </row>
    <row r="4675" spans="1:20" x14ac:dyDescent="0.3">
      <c r="A4675" t="s">
        <v>20</v>
      </c>
      <c r="B4675" s="1">
        <v>43705</v>
      </c>
      <c r="C4675">
        <v>18</v>
      </c>
      <c r="D4675" t="s">
        <v>370</v>
      </c>
      <c r="E4675" t="s">
        <v>2038</v>
      </c>
      <c r="F4675" t="s">
        <v>251</v>
      </c>
      <c r="G4675">
        <v>54</v>
      </c>
      <c r="H4675">
        <v>58</v>
      </c>
      <c r="I4675">
        <v>53</v>
      </c>
      <c r="J4675" t="s">
        <v>383</v>
      </c>
      <c r="K4675" t="s">
        <v>100</v>
      </c>
      <c r="L4675" t="s">
        <v>577</v>
      </c>
      <c r="M4675" t="s">
        <v>96</v>
      </c>
      <c r="N4675" t="s">
        <v>244</v>
      </c>
      <c r="O4675" t="s">
        <v>96</v>
      </c>
      <c r="S4675" t="s">
        <v>2560</v>
      </c>
      <c r="T4675" t="s">
        <v>26</v>
      </c>
    </row>
    <row r="4676" spans="1:20" x14ac:dyDescent="0.3">
      <c r="A4676" t="s">
        <v>20</v>
      </c>
      <c r="B4676" s="1">
        <v>43705</v>
      </c>
      <c r="C4676">
        <v>9</v>
      </c>
      <c r="D4676" t="s">
        <v>95</v>
      </c>
      <c r="E4676" t="s">
        <v>148</v>
      </c>
      <c r="F4676" t="s">
        <v>95</v>
      </c>
      <c r="G4676">
        <v>92</v>
      </c>
      <c r="H4676">
        <v>92</v>
      </c>
      <c r="I4676">
        <v>91</v>
      </c>
      <c r="J4676" t="s">
        <v>81</v>
      </c>
      <c r="K4676" t="s">
        <v>119</v>
      </c>
      <c r="L4676" t="s">
        <v>81</v>
      </c>
      <c r="M4676" t="s">
        <v>329</v>
      </c>
      <c r="N4676" t="s">
        <v>329</v>
      </c>
      <c r="O4676" t="s">
        <v>306</v>
      </c>
      <c r="S4676" t="e" vm="80">
        <f>_FV(-3,"59")</f>
        <v>#VALUE!</v>
      </c>
      <c r="T4676" t="s">
        <v>26</v>
      </c>
    </row>
    <row r="4677" spans="1:20" x14ac:dyDescent="0.3">
      <c r="A4677" t="s">
        <v>20</v>
      </c>
      <c r="B4677" s="1">
        <v>43705</v>
      </c>
      <c r="C4677">
        <v>17</v>
      </c>
      <c r="D4677" t="s">
        <v>415</v>
      </c>
      <c r="E4677" t="s">
        <v>33</v>
      </c>
      <c r="F4677" t="s">
        <v>34</v>
      </c>
      <c r="G4677">
        <v>56</v>
      </c>
      <c r="H4677">
        <v>59</v>
      </c>
      <c r="I4677">
        <v>54</v>
      </c>
      <c r="J4677" t="s">
        <v>377</v>
      </c>
      <c r="K4677" t="s">
        <v>99</v>
      </c>
      <c r="L4677" t="s">
        <v>383</v>
      </c>
      <c r="M4677" t="s">
        <v>244</v>
      </c>
      <c r="N4677" t="s">
        <v>353</v>
      </c>
      <c r="O4677" t="s">
        <v>244</v>
      </c>
      <c r="S4677" t="s">
        <v>2561</v>
      </c>
      <c r="T4677" t="s">
        <v>26</v>
      </c>
    </row>
    <row r="4678" spans="1:20" x14ac:dyDescent="0.3">
      <c r="A4678" t="s">
        <v>20</v>
      </c>
      <c r="B4678" s="1">
        <v>43705</v>
      </c>
      <c r="C4678">
        <v>5</v>
      </c>
      <c r="D4678" t="s">
        <v>108</v>
      </c>
      <c r="E4678" t="s">
        <v>333</v>
      </c>
      <c r="F4678" t="s">
        <v>108</v>
      </c>
      <c r="G4678">
        <v>88</v>
      </c>
      <c r="H4678">
        <v>88</v>
      </c>
      <c r="I4678">
        <v>86</v>
      </c>
      <c r="J4678" t="s">
        <v>65</v>
      </c>
      <c r="K4678" t="s">
        <v>109</v>
      </c>
      <c r="L4678" t="s">
        <v>65</v>
      </c>
      <c r="M4678" t="s">
        <v>306</v>
      </c>
      <c r="N4678" t="s">
        <v>282</v>
      </c>
      <c r="O4678" t="s">
        <v>306</v>
      </c>
      <c r="S4678" t="e" vm="18">
        <f>_FV(-2,"75")</f>
        <v>#VALUE!</v>
      </c>
      <c r="T4678" t="s">
        <v>26</v>
      </c>
    </row>
    <row r="4679" spans="1:20" x14ac:dyDescent="0.3">
      <c r="A4679" t="s">
        <v>20</v>
      </c>
      <c r="B4679" s="1">
        <v>43705</v>
      </c>
      <c r="C4679">
        <v>6</v>
      </c>
      <c r="D4679" t="s">
        <v>107</v>
      </c>
      <c r="E4679" t="s">
        <v>108</v>
      </c>
      <c r="F4679" t="s">
        <v>107</v>
      </c>
      <c r="G4679">
        <v>89</v>
      </c>
      <c r="H4679">
        <v>89</v>
      </c>
      <c r="I4679">
        <v>88</v>
      </c>
      <c r="J4679" t="s">
        <v>65</v>
      </c>
      <c r="K4679" t="s">
        <v>73</v>
      </c>
      <c r="L4679" t="s">
        <v>65</v>
      </c>
      <c r="M4679" t="s">
        <v>245</v>
      </c>
      <c r="N4679" t="s">
        <v>306</v>
      </c>
      <c r="O4679" t="s">
        <v>315</v>
      </c>
      <c r="S4679" t="e" vm="16">
        <f>_FV(-3,"39")</f>
        <v>#VALUE!</v>
      </c>
      <c r="T4679" t="s">
        <v>26</v>
      </c>
    </row>
    <row r="4680" spans="1:20" x14ac:dyDescent="0.3">
      <c r="A4680" t="s">
        <v>20</v>
      </c>
      <c r="B4680" s="1">
        <v>43705</v>
      </c>
      <c r="C4680">
        <v>8</v>
      </c>
      <c r="D4680" t="s">
        <v>148</v>
      </c>
      <c r="E4680" t="s">
        <v>71</v>
      </c>
      <c r="F4680" t="s">
        <v>148</v>
      </c>
      <c r="G4680">
        <v>91</v>
      </c>
      <c r="H4680">
        <v>91</v>
      </c>
      <c r="I4680">
        <v>90</v>
      </c>
      <c r="J4680" t="s">
        <v>119</v>
      </c>
      <c r="K4680" t="s">
        <v>65</v>
      </c>
      <c r="L4680" t="s">
        <v>64</v>
      </c>
      <c r="M4680" t="s">
        <v>306</v>
      </c>
      <c r="N4680" t="s">
        <v>306</v>
      </c>
      <c r="O4680" t="s">
        <v>245</v>
      </c>
      <c r="S4680" t="e" vm="63">
        <f>_FV(-3,"11")</f>
        <v>#VALUE!</v>
      </c>
      <c r="T4680" t="s">
        <v>26</v>
      </c>
    </row>
    <row r="4681" spans="1:20" x14ac:dyDescent="0.3">
      <c r="A4681" t="s">
        <v>20</v>
      </c>
      <c r="B4681" s="1">
        <v>43705</v>
      </c>
      <c r="C4681">
        <v>3</v>
      </c>
      <c r="D4681" t="s">
        <v>285</v>
      </c>
      <c r="E4681" t="s">
        <v>285</v>
      </c>
      <c r="F4681" t="s">
        <v>356</v>
      </c>
      <c r="G4681">
        <v>78</v>
      </c>
      <c r="H4681">
        <v>88</v>
      </c>
      <c r="I4681">
        <v>78</v>
      </c>
      <c r="J4681" t="s">
        <v>64</v>
      </c>
      <c r="K4681" t="s">
        <v>87</v>
      </c>
      <c r="L4681" t="s">
        <v>28</v>
      </c>
      <c r="M4681" t="s">
        <v>407</v>
      </c>
      <c r="N4681" t="s">
        <v>493</v>
      </c>
      <c r="O4681" t="s">
        <v>407</v>
      </c>
      <c r="S4681" t="e" vm="13">
        <f>_FV(-1,"12")</f>
        <v>#VALUE!</v>
      </c>
      <c r="T4681" t="s">
        <v>270</v>
      </c>
    </row>
    <row r="4682" spans="1:20" x14ac:dyDescent="0.3">
      <c r="A4682" t="s">
        <v>20</v>
      </c>
      <c r="B4682" s="1">
        <v>43705</v>
      </c>
      <c r="C4682">
        <v>12</v>
      </c>
      <c r="D4682" t="s">
        <v>196</v>
      </c>
      <c r="E4682" t="s">
        <v>281</v>
      </c>
      <c r="F4682" t="s">
        <v>72</v>
      </c>
      <c r="G4682">
        <v>74</v>
      </c>
      <c r="H4682">
        <v>86</v>
      </c>
      <c r="I4682">
        <v>74</v>
      </c>
      <c r="J4682" t="s">
        <v>100</v>
      </c>
      <c r="K4682" t="s">
        <v>64</v>
      </c>
      <c r="L4682" t="s">
        <v>163</v>
      </c>
      <c r="M4682" t="s">
        <v>493</v>
      </c>
      <c r="N4682" t="s">
        <v>493</v>
      </c>
      <c r="O4682" t="s">
        <v>433</v>
      </c>
      <c r="S4682" t="s">
        <v>2121</v>
      </c>
      <c r="T4682" t="s">
        <v>26</v>
      </c>
    </row>
    <row r="4683" spans="1:20" x14ac:dyDescent="0.3">
      <c r="A4683" t="s">
        <v>20</v>
      </c>
      <c r="B4683" s="1">
        <v>43705</v>
      </c>
      <c r="C4683">
        <v>21</v>
      </c>
      <c r="D4683" t="s">
        <v>264</v>
      </c>
      <c r="E4683" t="s">
        <v>34</v>
      </c>
      <c r="F4683" t="s">
        <v>264</v>
      </c>
      <c r="G4683">
        <v>64</v>
      </c>
      <c r="H4683">
        <v>64</v>
      </c>
      <c r="I4683">
        <v>57</v>
      </c>
      <c r="J4683" t="s">
        <v>49</v>
      </c>
      <c r="K4683" t="s">
        <v>89</v>
      </c>
      <c r="L4683" t="s">
        <v>373</v>
      </c>
      <c r="M4683" t="s">
        <v>254</v>
      </c>
      <c r="N4683" t="s">
        <v>254</v>
      </c>
      <c r="O4683" t="s">
        <v>132</v>
      </c>
      <c r="Q4683">
        <v>313</v>
      </c>
      <c r="R4683" t="s">
        <v>419</v>
      </c>
      <c r="S4683" t="s">
        <v>2562</v>
      </c>
      <c r="T4683" t="s">
        <v>26</v>
      </c>
    </row>
    <row r="4684" spans="1:20" x14ac:dyDescent="0.3">
      <c r="A4684" t="s">
        <v>20</v>
      </c>
      <c r="B4684" s="1">
        <v>43705</v>
      </c>
      <c r="C4684">
        <v>11</v>
      </c>
      <c r="D4684" t="s">
        <v>72</v>
      </c>
      <c r="E4684" t="s">
        <v>108</v>
      </c>
      <c r="F4684" t="s">
        <v>58</v>
      </c>
      <c r="G4684">
        <v>86</v>
      </c>
      <c r="H4684">
        <v>92</v>
      </c>
      <c r="I4684">
        <v>86</v>
      </c>
      <c r="J4684" t="s">
        <v>81</v>
      </c>
      <c r="K4684" t="s">
        <v>65</v>
      </c>
      <c r="L4684" t="s">
        <v>99</v>
      </c>
      <c r="M4684" t="s">
        <v>433</v>
      </c>
      <c r="N4684" t="s">
        <v>422</v>
      </c>
      <c r="O4684" t="s">
        <v>282</v>
      </c>
      <c r="S4684" t="s">
        <v>2563</v>
      </c>
      <c r="T4684" t="s">
        <v>26</v>
      </c>
    </row>
    <row r="4685" spans="1:20" x14ac:dyDescent="0.3">
      <c r="A4685" t="s">
        <v>20</v>
      </c>
      <c r="B4685" s="1">
        <v>43705</v>
      </c>
      <c r="C4685">
        <v>19</v>
      </c>
      <c r="D4685" t="s">
        <v>297</v>
      </c>
      <c r="E4685" t="s">
        <v>2041</v>
      </c>
      <c r="F4685" t="s">
        <v>297</v>
      </c>
      <c r="G4685">
        <v>55</v>
      </c>
      <c r="H4685">
        <v>58</v>
      </c>
      <c r="I4685">
        <v>51</v>
      </c>
      <c r="J4685" t="s">
        <v>388</v>
      </c>
      <c r="K4685" t="s">
        <v>345</v>
      </c>
      <c r="L4685" t="s">
        <v>393</v>
      </c>
      <c r="M4685" t="s">
        <v>227</v>
      </c>
      <c r="N4685" t="s">
        <v>96</v>
      </c>
      <c r="O4685" t="s">
        <v>227</v>
      </c>
      <c r="P4685" t="s">
        <v>83</v>
      </c>
      <c r="Q4685">
        <v>306</v>
      </c>
      <c r="S4685" t="s">
        <v>2564</v>
      </c>
      <c r="T4685" t="s">
        <v>26</v>
      </c>
    </row>
    <row r="4686" spans="1:20" x14ac:dyDescent="0.3">
      <c r="A4686" t="s">
        <v>20</v>
      </c>
      <c r="B4686" s="1">
        <v>43705</v>
      </c>
      <c r="C4686">
        <v>20</v>
      </c>
      <c r="D4686" t="s">
        <v>317</v>
      </c>
      <c r="E4686" t="s">
        <v>1360</v>
      </c>
      <c r="F4686" t="s">
        <v>317</v>
      </c>
      <c r="G4686">
        <v>58</v>
      </c>
      <c r="H4686">
        <v>60</v>
      </c>
      <c r="I4686">
        <v>54</v>
      </c>
      <c r="J4686" t="s">
        <v>373</v>
      </c>
      <c r="K4686" t="s">
        <v>163</v>
      </c>
      <c r="L4686" t="s">
        <v>383</v>
      </c>
      <c r="M4686" t="s">
        <v>231</v>
      </c>
      <c r="N4686" t="s">
        <v>227</v>
      </c>
      <c r="O4686" t="s">
        <v>132</v>
      </c>
      <c r="P4686" t="s">
        <v>115</v>
      </c>
      <c r="Q4686">
        <v>249</v>
      </c>
      <c r="R4686" t="s">
        <v>230</v>
      </c>
      <c r="S4686" t="s">
        <v>2565</v>
      </c>
      <c r="T4686" t="s">
        <v>26</v>
      </c>
    </row>
    <row r="4687" spans="1:20" x14ac:dyDescent="0.3">
      <c r="A4687" t="s">
        <v>20</v>
      </c>
      <c r="B4687" s="1">
        <v>43705</v>
      </c>
      <c r="C4687">
        <v>0</v>
      </c>
      <c r="D4687" t="s">
        <v>149</v>
      </c>
      <c r="E4687" t="s">
        <v>108</v>
      </c>
      <c r="F4687" t="s">
        <v>118</v>
      </c>
      <c r="G4687">
        <v>89</v>
      </c>
      <c r="H4687">
        <v>89</v>
      </c>
      <c r="I4687">
        <v>82</v>
      </c>
      <c r="J4687" t="s">
        <v>119</v>
      </c>
      <c r="K4687" t="s">
        <v>119</v>
      </c>
      <c r="L4687" t="s">
        <v>44</v>
      </c>
      <c r="M4687" t="s">
        <v>386</v>
      </c>
      <c r="N4687" t="s">
        <v>386</v>
      </c>
      <c r="O4687" t="s">
        <v>282</v>
      </c>
      <c r="S4687" t="e" vm="69">
        <f>_FV(-1,"65")</f>
        <v>#VALUE!</v>
      </c>
      <c r="T4687" t="s">
        <v>54</v>
      </c>
    </row>
    <row r="4688" spans="1:20" x14ac:dyDescent="0.3">
      <c r="A4688" t="s">
        <v>20</v>
      </c>
      <c r="B4688" s="1">
        <v>43705</v>
      </c>
      <c r="C4688">
        <v>2</v>
      </c>
      <c r="D4688" t="s">
        <v>356</v>
      </c>
      <c r="E4688" t="s">
        <v>233</v>
      </c>
      <c r="F4688" t="s">
        <v>114</v>
      </c>
      <c r="G4688">
        <v>87</v>
      </c>
      <c r="H4688">
        <v>88</v>
      </c>
      <c r="I4688">
        <v>85</v>
      </c>
      <c r="J4688" t="s">
        <v>109</v>
      </c>
      <c r="K4688" t="s">
        <v>63</v>
      </c>
      <c r="L4688" t="s">
        <v>119</v>
      </c>
      <c r="M4688" t="s">
        <v>494</v>
      </c>
      <c r="N4688" t="s">
        <v>494</v>
      </c>
      <c r="O4688" t="s">
        <v>450</v>
      </c>
      <c r="S4688" t="s">
        <v>2566</v>
      </c>
      <c r="T4688" t="s">
        <v>26</v>
      </c>
    </row>
    <row r="4689" spans="1:20" x14ac:dyDescent="0.3">
      <c r="A4689" t="s">
        <v>20</v>
      </c>
      <c r="B4689" s="1">
        <v>43705</v>
      </c>
      <c r="C4689">
        <v>23</v>
      </c>
      <c r="D4689" t="s">
        <v>310</v>
      </c>
      <c r="E4689" t="s">
        <v>243</v>
      </c>
      <c r="F4689" t="s">
        <v>310</v>
      </c>
      <c r="G4689">
        <v>81</v>
      </c>
      <c r="H4689">
        <v>87</v>
      </c>
      <c r="I4689">
        <v>69</v>
      </c>
      <c r="J4689" t="s">
        <v>64</v>
      </c>
      <c r="K4689" t="s">
        <v>88</v>
      </c>
      <c r="L4689" t="s">
        <v>81</v>
      </c>
      <c r="M4689" t="s">
        <v>193</v>
      </c>
      <c r="N4689" t="s">
        <v>193</v>
      </c>
      <c r="O4689" t="s">
        <v>96</v>
      </c>
      <c r="S4689" t="e" vm="21">
        <f>_FV(-1,"04")</f>
        <v>#VALUE!</v>
      </c>
      <c r="T4689" t="s">
        <v>147</v>
      </c>
    </row>
    <row r="4690" spans="1:20" x14ac:dyDescent="0.3">
      <c r="A4690" t="s">
        <v>20</v>
      </c>
      <c r="B4690" s="1">
        <v>43705</v>
      </c>
      <c r="C4690">
        <v>1</v>
      </c>
      <c r="D4690" t="s">
        <v>272</v>
      </c>
      <c r="E4690" t="s">
        <v>272</v>
      </c>
      <c r="F4690" t="s">
        <v>149</v>
      </c>
      <c r="G4690">
        <v>87</v>
      </c>
      <c r="H4690">
        <v>89</v>
      </c>
      <c r="I4690">
        <v>85</v>
      </c>
      <c r="J4690" t="s">
        <v>119</v>
      </c>
      <c r="K4690" t="s">
        <v>119</v>
      </c>
      <c r="L4690" t="s">
        <v>100</v>
      </c>
      <c r="M4690" t="s">
        <v>450</v>
      </c>
      <c r="N4690" t="s">
        <v>450</v>
      </c>
      <c r="O4690" t="s">
        <v>386</v>
      </c>
      <c r="S4690" t="s">
        <v>2567</v>
      </c>
      <c r="T4690" t="s">
        <v>26</v>
      </c>
    </row>
    <row r="4691" spans="1:20" x14ac:dyDescent="0.3">
      <c r="A4691" t="s">
        <v>20</v>
      </c>
      <c r="B4691" s="1">
        <v>43706</v>
      </c>
      <c r="C4691">
        <v>5</v>
      </c>
      <c r="D4691" t="s">
        <v>107</v>
      </c>
      <c r="E4691" t="s">
        <v>156</v>
      </c>
      <c r="F4691" t="s">
        <v>107</v>
      </c>
      <c r="G4691">
        <v>89</v>
      </c>
      <c r="H4691">
        <v>89</v>
      </c>
      <c r="I4691">
        <v>86</v>
      </c>
      <c r="J4691" t="s">
        <v>65</v>
      </c>
      <c r="K4691" t="s">
        <v>65</v>
      </c>
      <c r="L4691" t="s">
        <v>64</v>
      </c>
      <c r="M4691" t="s">
        <v>315</v>
      </c>
      <c r="N4691" t="s">
        <v>329</v>
      </c>
      <c r="O4691" t="s">
        <v>315</v>
      </c>
      <c r="S4691" t="e" vm="45">
        <f>_FV(-3,"60")</f>
        <v>#VALUE!</v>
      </c>
      <c r="T4691" t="s">
        <v>26</v>
      </c>
    </row>
    <row r="4692" spans="1:20" x14ac:dyDescent="0.3">
      <c r="A4692" t="s">
        <v>20</v>
      </c>
      <c r="B4692" s="1">
        <v>43706</v>
      </c>
      <c r="C4692">
        <v>1</v>
      </c>
      <c r="D4692" t="s">
        <v>286</v>
      </c>
      <c r="E4692" t="s">
        <v>286</v>
      </c>
      <c r="F4692" t="s">
        <v>114</v>
      </c>
      <c r="G4692">
        <v>84</v>
      </c>
      <c r="H4692">
        <v>85</v>
      </c>
      <c r="I4692">
        <v>79</v>
      </c>
      <c r="J4692" t="s">
        <v>65</v>
      </c>
      <c r="K4692" t="s">
        <v>65</v>
      </c>
      <c r="L4692" t="s">
        <v>396</v>
      </c>
      <c r="M4692" t="s">
        <v>386</v>
      </c>
      <c r="N4692" t="s">
        <v>386</v>
      </c>
      <c r="O4692" t="s">
        <v>306</v>
      </c>
      <c r="S4692" t="e" vm="66">
        <f>_FV(-1,"31")</f>
        <v>#VALUE!</v>
      </c>
      <c r="T4692" t="s">
        <v>26</v>
      </c>
    </row>
    <row r="4693" spans="1:20" x14ac:dyDescent="0.3">
      <c r="A4693" t="s">
        <v>20</v>
      </c>
      <c r="B4693" s="1">
        <v>43706</v>
      </c>
      <c r="C4693">
        <v>13</v>
      </c>
      <c r="D4693" t="s">
        <v>250</v>
      </c>
      <c r="E4693" t="s">
        <v>200</v>
      </c>
      <c r="F4693" t="s">
        <v>302</v>
      </c>
      <c r="G4693">
        <v>72</v>
      </c>
      <c r="H4693">
        <v>79</v>
      </c>
      <c r="I4693">
        <v>69</v>
      </c>
      <c r="J4693" t="s">
        <v>73</v>
      </c>
      <c r="K4693" t="s">
        <v>79</v>
      </c>
      <c r="L4693" t="s">
        <v>81</v>
      </c>
      <c r="M4693" t="s">
        <v>407</v>
      </c>
      <c r="N4693" t="s">
        <v>433</v>
      </c>
      <c r="O4693" t="s">
        <v>363</v>
      </c>
      <c r="S4693" t="s">
        <v>2568</v>
      </c>
      <c r="T4693" t="s">
        <v>26</v>
      </c>
    </row>
    <row r="4694" spans="1:20" x14ac:dyDescent="0.3">
      <c r="A4694" t="s">
        <v>20</v>
      </c>
      <c r="B4694" s="1">
        <v>43706</v>
      </c>
      <c r="C4694">
        <v>4</v>
      </c>
      <c r="D4694" t="s">
        <v>156</v>
      </c>
      <c r="E4694" t="s">
        <v>233</v>
      </c>
      <c r="F4694" t="s">
        <v>156</v>
      </c>
      <c r="G4694">
        <v>86</v>
      </c>
      <c r="H4694">
        <v>86</v>
      </c>
      <c r="I4694">
        <v>84</v>
      </c>
      <c r="J4694" t="s">
        <v>119</v>
      </c>
      <c r="K4694" t="s">
        <v>65</v>
      </c>
      <c r="L4694" t="s">
        <v>119</v>
      </c>
      <c r="M4694" t="s">
        <v>329</v>
      </c>
      <c r="N4694" t="s">
        <v>357</v>
      </c>
      <c r="O4694" t="s">
        <v>329</v>
      </c>
      <c r="S4694" t="e" vm="80">
        <f>_FV(-3,"59")</f>
        <v>#VALUE!</v>
      </c>
      <c r="T4694" t="s">
        <v>26</v>
      </c>
    </row>
    <row r="4695" spans="1:20" x14ac:dyDescent="0.3">
      <c r="A4695" t="s">
        <v>20</v>
      </c>
      <c r="B4695" s="1">
        <v>43706</v>
      </c>
      <c r="C4695">
        <v>16</v>
      </c>
      <c r="D4695" t="s">
        <v>2041</v>
      </c>
      <c r="E4695" t="s">
        <v>2041</v>
      </c>
      <c r="F4695" t="s">
        <v>214</v>
      </c>
      <c r="G4695">
        <v>58</v>
      </c>
      <c r="H4695">
        <v>63</v>
      </c>
      <c r="I4695">
        <v>56</v>
      </c>
      <c r="J4695" t="s">
        <v>81</v>
      </c>
      <c r="K4695" t="s">
        <v>73</v>
      </c>
      <c r="L4695" t="s">
        <v>224</v>
      </c>
      <c r="M4695" t="s">
        <v>188</v>
      </c>
      <c r="N4695" t="s">
        <v>329</v>
      </c>
      <c r="O4695" t="s">
        <v>188</v>
      </c>
      <c r="S4695" t="s">
        <v>2569</v>
      </c>
      <c r="T4695" t="s">
        <v>26</v>
      </c>
    </row>
    <row r="4696" spans="1:20" x14ac:dyDescent="0.3">
      <c r="A4696" t="s">
        <v>20</v>
      </c>
      <c r="B4696" s="1">
        <v>43706</v>
      </c>
      <c r="C4696">
        <v>12</v>
      </c>
      <c r="D4696" t="s">
        <v>206</v>
      </c>
      <c r="E4696" t="s">
        <v>204</v>
      </c>
      <c r="F4696" t="s">
        <v>187</v>
      </c>
      <c r="G4696">
        <v>77</v>
      </c>
      <c r="H4696">
        <v>86</v>
      </c>
      <c r="I4696">
        <v>74</v>
      </c>
      <c r="J4696" t="s">
        <v>73</v>
      </c>
      <c r="K4696" t="s">
        <v>58</v>
      </c>
      <c r="L4696" t="s">
        <v>64</v>
      </c>
      <c r="M4696" t="s">
        <v>363</v>
      </c>
      <c r="N4696" t="s">
        <v>363</v>
      </c>
      <c r="O4696" t="s">
        <v>329</v>
      </c>
      <c r="S4696" t="s">
        <v>2570</v>
      </c>
      <c r="T4696" t="s">
        <v>26</v>
      </c>
    </row>
    <row r="4697" spans="1:20" x14ac:dyDescent="0.3">
      <c r="A4697" t="s">
        <v>20</v>
      </c>
      <c r="B4697" s="1">
        <v>43706</v>
      </c>
      <c r="C4697">
        <v>15</v>
      </c>
      <c r="D4697" t="s">
        <v>291</v>
      </c>
      <c r="E4697" t="s">
        <v>251</v>
      </c>
      <c r="F4697" t="s">
        <v>200</v>
      </c>
      <c r="G4697">
        <v>62</v>
      </c>
      <c r="H4697">
        <v>71</v>
      </c>
      <c r="I4697">
        <v>59</v>
      </c>
      <c r="J4697" t="s">
        <v>89</v>
      </c>
      <c r="K4697" t="s">
        <v>79</v>
      </c>
      <c r="L4697" t="s">
        <v>396</v>
      </c>
      <c r="M4697" t="s">
        <v>329</v>
      </c>
      <c r="N4697" t="s">
        <v>407</v>
      </c>
      <c r="O4697" t="s">
        <v>329</v>
      </c>
      <c r="S4697" t="s">
        <v>2571</v>
      </c>
      <c r="T4697" t="s">
        <v>26</v>
      </c>
    </row>
    <row r="4698" spans="1:20" x14ac:dyDescent="0.3">
      <c r="A4698" t="s">
        <v>20</v>
      </c>
      <c r="B4698" s="1">
        <v>43706</v>
      </c>
      <c r="C4698">
        <v>14</v>
      </c>
      <c r="D4698" t="s">
        <v>200</v>
      </c>
      <c r="E4698" t="s">
        <v>335</v>
      </c>
      <c r="F4698" t="s">
        <v>250</v>
      </c>
      <c r="G4698">
        <v>70</v>
      </c>
      <c r="H4698">
        <v>72</v>
      </c>
      <c r="I4698">
        <v>67</v>
      </c>
      <c r="J4698" t="s">
        <v>109</v>
      </c>
      <c r="K4698" t="s">
        <v>87</v>
      </c>
      <c r="L4698" t="s">
        <v>99</v>
      </c>
      <c r="M4698" t="s">
        <v>407</v>
      </c>
      <c r="N4698" t="s">
        <v>422</v>
      </c>
      <c r="O4698" t="s">
        <v>407</v>
      </c>
      <c r="S4698" t="s">
        <v>2572</v>
      </c>
      <c r="T4698" t="s">
        <v>26</v>
      </c>
    </row>
    <row r="4699" spans="1:20" x14ac:dyDescent="0.3">
      <c r="A4699" t="s">
        <v>20</v>
      </c>
      <c r="B4699" s="1">
        <v>43706</v>
      </c>
      <c r="C4699">
        <v>18</v>
      </c>
      <c r="D4699" t="s">
        <v>1360</v>
      </c>
      <c r="E4699" t="s">
        <v>2333</v>
      </c>
      <c r="F4699" t="s">
        <v>370</v>
      </c>
      <c r="G4699">
        <v>55</v>
      </c>
      <c r="H4699">
        <v>60</v>
      </c>
      <c r="I4699">
        <v>53</v>
      </c>
      <c r="J4699" t="s">
        <v>377</v>
      </c>
      <c r="K4699" t="s">
        <v>28</v>
      </c>
      <c r="L4699" t="s">
        <v>292</v>
      </c>
      <c r="M4699" t="s">
        <v>180</v>
      </c>
      <c r="N4699" t="s">
        <v>96</v>
      </c>
      <c r="O4699" t="s">
        <v>180</v>
      </c>
      <c r="S4699" t="s">
        <v>2573</v>
      </c>
      <c r="T4699" t="s">
        <v>26</v>
      </c>
    </row>
    <row r="4700" spans="1:20" x14ac:dyDescent="0.3">
      <c r="A4700" t="s">
        <v>20</v>
      </c>
      <c r="B4700" s="1">
        <v>43706</v>
      </c>
      <c r="C4700">
        <v>17</v>
      </c>
      <c r="D4700" t="s">
        <v>1360</v>
      </c>
      <c r="E4700" t="s">
        <v>2038</v>
      </c>
      <c r="F4700" t="s">
        <v>297</v>
      </c>
      <c r="G4700">
        <v>59</v>
      </c>
      <c r="H4700">
        <v>61</v>
      </c>
      <c r="I4700">
        <v>56</v>
      </c>
      <c r="J4700" t="s">
        <v>81</v>
      </c>
      <c r="K4700" t="s">
        <v>73</v>
      </c>
      <c r="L4700" t="s">
        <v>373</v>
      </c>
      <c r="M4700" t="s">
        <v>96</v>
      </c>
      <c r="N4700" t="s">
        <v>188</v>
      </c>
      <c r="O4700" t="s">
        <v>96</v>
      </c>
      <c r="S4700" t="s">
        <v>2505</v>
      </c>
      <c r="T4700" t="s">
        <v>26</v>
      </c>
    </row>
    <row r="4701" spans="1:20" x14ac:dyDescent="0.3">
      <c r="A4701" t="s">
        <v>20</v>
      </c>
      <c r="B4701" s="1">
        <v>43706</v>
      </c>
      <c r="C4701">
        <v>2</v>
      </c>
      <c r="D4701" t="s">
        <v>286</v>
      </c>
      <c r="E4701" t="s">
        <v>187</v>
      </c>
      <c r="F4701" t="s">
        <v>108</v>
      </c>
      <c r="G4701">
        <v>86</v>
      </c>
      <c r="H4701">
        <v>87</v>
      </c>
      <c r="I4701">
        <v>84</v>
      </c>
      <c r="J4701" t="s">
        <v>80</v>
      </c>
      <c r="K4701" t="s">
        <v>80</v>
      </c>
      <c r="L4701" t="s">
        <v>64</v>
      </c>
      <c r="M4701" t="s">
        <v>433</v>
      </c>
      <c r="N4701" t="s">
        <v>433</v>
      </c>
      <c r="O4701" t="s">
        <v>386</v>
      </c>
      <c r="S4701" t="e" vm="50">
        <f>_FV(-2,"88")</f>
        <v>#VALUE!</v>
      </c>
      <c r="T4701" t="s">
        <v>26</v>
      </c>
    </row>
    <row r="4702" spans="1:20" x14ac:dyDescent="0.3">
      <c r="A4702" t="s">
        <v>20</v>
      </c>
      <c r="B4702" s="1">
        <v>43706</v>
      </c>
      <c r="C4702">
        <v>19</v>
      </c>
      <c r="D4702" t="s">
        <v>1376</v>
      </c>
      <c r="E4702" t="s">
        <v>2339</v>
      </c>
      <c r="F4702" t="s">
        <v>412</v>
      </c>
      <c r="G4702">
        <v>50</v>
      </c>
      <c r="H4702">
        <v>55</v>
      </c>
      <c r="I4702">
        <v>48</v>
      </c>
      <c r="J4702" t="s">
        <v>588</v>
      </c>
      <c r="K4702" t="s">
        <v>396</v>
      </c>
      <c r="L4702" t="s">
        <v>575</v>
      </c>
      <c r="M4702" t="s">
        <v>190</v>
      </c>
      <c r="N4702" t="s">
        <v>180</v>
      </c>
      <c r="O4702" t="s">
        <v>190</v>
      </c>
      <c r="P4702" t="s">
        <v>128</v>
      </c>
      <c r="Q4702">
        <v>345</v>
      </c>
      <c r="S4702" t="s">
        <v>1667</v>
      </c>
      <c r="T4702" t="s">
        <v>26</v>
      </c>
    </row>
    <row r="4703" spans="1:20" x14ac:dyDescent="0.3">
      <c r="A4703" t="s">
        <v>20</v>
      </c>
      <c r="B4703" s="1">
        <v>43706</v>
      </c>
      <c r="C4703">
        <v>20</v>
      </c>
      <c r="D4703" t="s">
        <v>43</v>
      </c>
      <c r="E4703" t="s">
        <v>2041</v>
      </c>
      <c r="F4703" t="s">
        <v>43</v>
      </c>
      <c r="G4703">
        <v>56</v>
      </c>
      <c r="H4703">
        <v>56</v>
      </c>
      <c r="I4703">
        <v>50</v>
      </c>
      <c r="J4703" t="s">
        <v>224</v>
      </c>
      <c r="K4703" t="s">
        <v>377</v>
      </c>
      <c r="L4703" t="s">
        <v>573</v>
      </c>
      <c r="M4703" t="s">
        <v>181</v>
      </c>
      <c r="N4703" t="s">
        <v>190</v>
      </c>
      <c r="O4703" t="s">
        <v>59</v>
      </c>
      <c r="P4703" t="s">
        <v>268</v>
      </c>
      <c r="Q4703">
        <v>289</v>
      </c>
      <c r="R4703" t="s">
        <v>419</v>
      </c>
      <c r="S4703" t="s">
        <v>2067</v>
      </c>
      <c r="T4703" t="s">
        <v>26</v>
      </c>
    </row>
    <row r="4704" spans="1:20" x14ac:dyDescent="0.3">
      <c r="A4704" t="s">
        <v>20</v>
      </c>
      <c r="B4704" s="1">
        <v>43706</v>
      </c>
      <c r="C4704">
        <v>0</v>
      </c>
      <c r="D4704" t="s">
        <v>156</v>
      </c>
      <c r="E4704" t="s">
        <v>310</v>
      </c>
      <c r="F4704" t="s">
        <v>108</v>
      </c>
      <c r="G4704">
        <v>79</v>
      </c>
      <c r="H4704">
        <v>82</v>
      </c>
      <c r="I4704">
        <v>79</v>
      </c>
      <c r="J4704" t="s">
        <v>216</v>
      </c>
      <c r="K4704" t="s">
        <v>64</v>
      </c>
      <c r="L4704" t="s">
        <v>216</v>
      </c>
      <c r="M4704" t="s">
        <v>306</v>
      </c>
      <c r="N4704" t="s">
        <v>330</v>
      </c>
      <c r="O4704" t="s">
        <v>193</v>
      </c>
      <c r="S4704" s="2">
        <v>4080</v>
      </c>
      <c r="T4704" t="s">
        <v>26</v>
      </c>
    </row>
    <row r="4705" spans="1:20" x14ac:dyDescent="0.3">
      <c r="A4705" t="s">
        <v>20</v>
      </c>
      <c r="B4705" s="1">
        <v>43706</v>
      </c>
      <c r="C4705">
        <v>6</v>
      </c>
      <c r="D4705" t="s">
        <v>135</v>
      </c>
      <c r="E4705" t="s">
        <v>107</v>
      </c>
      <c r="F4705" t="s">
        <v>135</v>
      </c>
      <c r="G4705">
        <v>90</v>
      </c>
      <c r="H4705">
        <v>90</v>
      </c>
      <c r="I4705">
        <v>89</v>
      </c>
      <c r="J4705" t="s">
        <v>65</v>
      </c>
      <c r="K4705" t="s">
        <v>65</v>
      </c>
      <c r="L4705" t="s">
        <v>119</v>
      </c>
      <c r="M4705" t="s">
        <v>328</v>
      </c>
      <c r="N4705" t="s">
        <v>315</v>
      </c>
      <c r="O4705" t="s">
        <v>328</v>
      </c>
      <c r="S4705" t="e" vm="45">
        <f>_FV(-3,"60")</f>
        <v>#VALUE!</v>
      </c>
      <c r="T4705" t="s">
        <v>270</v>
      </c>
    </row>
    <row r="4706" spans="1:20" x14ac:dyDescent="0.3">
      <c r="A4706" t="s">
        <v>20</v>
      </c>
      <c r="B4706" s="1">
        <v>43706</v>
      </c>
      <c r="C4706">
        <v>23</v>
      </c>
      <c r="D4706" t="s">
        <v>228</v>
      </c>
      <c r="E4706" t="s">
        <v>48</v>
      </c>
      <c r="F4706" t="s">
        <v>228</v>
      </c>
      <c r="G4706">
        <v>77</v>
      </c>
      <c r="H4706">
        <v>77</v>
      </c>
      <c r="I4706">
        <v>61</v>
      </c>
      <c r="J4706" t="s">
        <v>100</v>
      </c>
      <c r="K4706" t="s">
        <v>100</v>
      </c>
      <c r="L4706" t="s">
        <v>292</v>
      </c>
      <c r="M4706" t="s">
        <v>122</v>
      </c>
      <c r="N4706" t="s">
        <v>122</v>
      </c>
      <c r="O4706" t="s">
        <v>254</v>
      </c>
      <c r="S4706" t="e" vm="45">
        <f>_FV(-3,"60")</f>
        <v>#VALUE!</v>
      </c>
      <c r="T4706" t="s">
        <v>270</v>
      </c>
    </row>
    <row r="4707" spans="1:20" x14ac:dyDescent="0.3">
      <c r="A4707" t="s">
        <v>20</v>
      </c>
      <c r="B4707" s="1">
        <v>43706</v>
      </c>
      <c r="C4707">
        <v>21</v>
      </c>
      <c r="D4707" t="s">
        <v>342</v>
      </c>
      <c r="E4707" t="s">
        <v>43</v>
      </c>
      <c r="F4707" t="s">
        <v>342</v>
      </c>
      <c r="G4707">
        <v>60</v>
      </c>
      <c r="H4707">
        <v>63</v>
      </c>
      <c r="I4707">
        <v>55</v>
      </c>
      <c r="J4707" t="s">
        <v>37</v>
      </c>
      <c r="K4707" t="s">
        <v>100</v>
      </c>
      <c r="L4707" t="s">
        <v>583</v>
      </c>
      <c r="M4707" t="s">
        <v>130</v>
      </c>
      <c r="N4707" t="s">
        <v>130</v>
      </c>
      <c r="O4707" t="s">
        <v>59</v>
      </c>
      <c r="S4707" t="s">
        <v>2574</v>
      </c>
      <c r="T4707" t="s">
        <v>26</v>
      </c>
    </row>
    <row r="4708" spans="1:20" x14ac:dyDescent="0.3">
      <c r="A4708" t="s">
        <v>20</v>
      </c>
      <c r="B4708" s="1">
        <v>43706</v>
      </c>
      <c r="C4708">
        <v>11</v>
      </c>
      <c r="D4708" t="s">
        <v>187</v>
      </c>
      <c r="E4708" t="s">
        <v>187</v>
      </c>
      <c r="F4708" t="s">
        <v>95</v>
      </c>
      <c r="G4708">
        <v>85</v>
      </c>
      <c r="H4708">
        <v>92</v>
      </c>
      <c r="I4708">
        <v>85</v>
      </c>
      <c r="J4708" t="s">
        <v>80</v>
      </c>
      <c r="K4708" t="s">
        <v>136</v>
      </c>
      <c r="L4708" t="s">
        <v>28</v>
      </c>
      <c r="M4708" t="s">
        <v>329</v>
      </c>
      <c r="N4708" t="s">
        <v>329</v>
      </c>
      <c r="O4708" t="s">
        <v>312</v>
      </c>
      <c r="S4708" t="s">
        <v>2575</v>
      </c>
      <c r="T4708" t="s">
        <v>270</v>
      </c>
    </row>
    <row r="4709" spans="1:20" x14ac:dyDescent="0.3">
      <c r="A4709" t="s">
        <v>20</v>
      </c>
      <c r="B4709" s="1">
        <v>43706</v>
      </c>
      <c r="C4709">
        <v>22</v>
      </c>
      <c r="D4709" t="s">
        <v>48</v>
      </c>
      <c r="E4709" t="s">
        <v>264</v>
      </c>
      <c r="F4709" t="s">
        <v>208</v>
      </c>
      <c r="G4709">
        <v>64</v>
      </c>
      <c r="H4709">
        <v>67</v>
      </c>
      <c r="I4709">
        <v>58</v>
      </c>
      <c r="J4709" t="s">
        <v>361</v>
      </c>
      <c r="K4709" t="s">
        <v>99</v>
      </c>
      <c r="L4709" t="s">
        <v>389</v>
      </c>
      <c r="M4709" t="s">
        <v>254</v>
      </c>
      <c r="N4709" t="s">
        <v>254</v>
      </c>
      <c r="O4709" t="s">
        <v>190</v>
      </c>
      <c r="S4709" t="s">
        <v>2576</v>
      </c>
      <c r="T4709" t="s">
        <v>26</v>
      </c>
    </row>
    <row r="4710" spans="1:20" x14ac:dyDescent="0.3">
      <c r="A4710" t="s">
        <v>20</v>
      </c>
      <c r="B4710" s="1">
        <v>43706</v>
      </c>
      <c r="C4710">
        <v>7</v>
      </c>
      <c r="D4710" t="s">
        <v>118</v>
      </c>
      <c r="E4710" t="s">
        <v>135</v>
      </c>
      <c r="F4710" t="s">
        <v>118</v>
      </c>
      <c r="G4710">
        <v>91</v>
      </c>
      <c r="H4710">
        <v>91</v>
      </c>
      <c r="I4710">
        <v>90</v>
      </c>
      <c r="J4710" t="s">
        <v>64</v>
      </c>
      <c r="K4710" t="s">
        <v>65</v>
      </c>
      <c r="L4710" t="s">
        <v>64</v>
      </c>
      <c r="M4710" t="s">
        <v>141</v>
      </c>
      <c r="N4710" t="s">
        <v>328</v>
      </c>
      <c r="O4710" t="s">
        <v>141</v>
      </c>
      <c r="S4710" t="e" vm="45">
        <f>_FV(-3,"60")</f>
        <v>#VALUE!</v>
      </c>
      <c r="T4710" t="s">
        <v>26</v>
      </c>
    </row>
    <row r="4711" spans="1:20" x14ac:dyDescent="0.3">
      <c r="A4711" t="s">
        <v>20</v>
      </c>
      <c r="B4711" s="1">
        <v>43706</v>
      </c>
      <c r="C4711">
        <v>9</v>
      </c>
      <c r="D4711" t="s">
        <v>95</v>
      </c>
      <c r="E4711" t="s">
        <v>95</v>
      </c>
      <c r="F4711" t="s">
        <v>58</v>
      </c>
      <c r="G4711">
        <v>92</v>
      </c>
      <c r="H4711">
        <v>92</v>
      </c>
      <c r="I4711">
        <v>92</v>
      </c>
      <c r="J4711" t="s">
        <v>81</v>
      </c>
      <c r="K4711" t="s">
        <v>81</v>
      </c>
      <c r="L4711" t="s">
        <v>81</v>
      </c>
      <c r="M4711" t="s">
        <v>315</v>
      </c>
      <c r="N4711" t="s">
        <v>315</v>
      </c>
      <c r="O4711" t="s">
        <v>328</v>
      </c>
      <c r="S4711" t="e" vm="57">
        <f>_FV(-3,"48")</f>
        <v>#VALUE!</v>
      </c>
      <c r="T4711" t="s">
        <v>26</v>
      </c>
    </row>
    <row r="4712" spans="1:20" x14ac:dyDescent="0.3">
      <c r="A4712" t="s">
        <v>20</v>
      </c>
      <c r="B4712" s="1">
        <v>43706</v>
      </c>
      <c r="C4712">
        <v>10</v>
      </c>
      <c r="D4712" t="s">
        <v>95</v>
      </c>
      <c r="E4712" t="s">
        <v>95</v>
      </c>
      <c r="F4712" t="s">
        <v>79</v>
      </c>
      <c r="G4712">
        <v>92</v>
      </c>
      <c r="H4712">
        <v>92</v>
      </c>
      <c r="I4712">
        <v>92</v>
      </c>
      <c r="J4712" t="s">
        <v>81</v>
      </c>
      <c r="K4712" t="s">
        <v>81</v>
      </c>
      <c r="L4712" t="s">
        <v>99</v>
      </c>
      <c r="M4712" t="s">
        <v>312</v>
      </c>
      <c r="N4712" t="s">
        <v>312</v>
      </c>
      <c r="O4712" t="s">
        <v>315</v>
      </c>
      <c r="S4712" t="s">
        <v>2577</v>
      </c>
      <c r="T4712" t="s">
        <v>26</v>
      </c>
    </row>
    <row r="4713" spans="1:20" x14ac:dyDescent="0.3">
      <c r="A4713" t="s">
        <v>20</v>
      </c>
      <c r="B4713" s="1">
        <v>43706</v>
      </c>
      <c r="C4713">
        <v>3</v>
      </c>
      <c r="D4713" t="s">
        <v>233</v>
      </c>
      <c r="E4713" t="s">
        <v>236</v>
      </c>
      <c r="F4713" t="s">
        <v>286</v>
      </c>
      <c r="G4713">
        <v>84</v>
      </c>
      <c r="H4713">
        <v>86</v>
      </c>
      <c r="I4713">
        <v>84</v>
      </c>
      <c r="J4713" t="s">
        <v>65</v>
      </c>
      <c r="K4713" t="s">
        <v>136</v>
      </c>
      <c r="L4713" t="s">
        <v>65</v>
      </c>
      <c r="M4713" t="s">
        <v>283</v>
      </c>
      <c r="N4713" t="s">
        <v>422</v>
      </c>
      <c r="O4713" t="s">
        <v>283</v>
      </c>
      <c r="S4713" t="e" vm="17">
        <f>_FV(-1,"55")</f>
        <v>#VALUE!</v>
      </c>
      <c r="T4713" t="s">
        <v>26</v>
      </c>
    </row>
    <row r="4714" spans="1:20" x14ac:dyDescent="0.3">
      <c r="A4714" t="s">
        <v>20</v>
      </c>
      <c r="B4714" s="1">
        <v>43706</v>
      </c>
      <c r="C4714">
        <v>8</v>
      </c>
      <c r="D4714" t="s">
        <v>95</v>
      </c>
      <c r="E4714" t="s">
        <v>118</v>
      </c>
      <c r="F4714" t="s">
        <v>95</v>
      </c>
      <c r="G4714">
        <v>92</v>
      </c>
      <c r="H4714">
        <v>92</v>
      </c>
      <c r="I4714">
        <v>91</v>
      </c>
      <c r="J4714" t="s">
        <v>81</v>
      </c>
      <c r="K4714" t="s">
        <v>64</v>
      </c>
      <c r="L4714" t="s">
        <v>81</v>
      </c>
      <c r="M4714" t="s">
        <v>328</v>
      </c>
      <c r="N4714" t="s">
        <v>188</v>
      </c>
      <c r="O4714" t="s">
        <v>122</v>
      </c>
      <c r="S4714" t="e" vm="12">
        <f>_FV(-3,"57")</f>
        <v>#VALUE!</v>
      </c>
      <c r="T4714" t="s">
        <v>26</v>
      </c>
    </row>
    <row r="4715" spans="1:20" x14ac:dyDescent="0.3">
      <c r="A4715" t="s">
        <v>20</v>
      </c>
      <c r="B4715" s="1">
        <v>43707</v>
      </c>
      <c r="C4715">
        <v>22</v>
      </c>
      <c r="D4715" t="s">
        <v>219</v>
      </c>
      <c r="E4715" t="s">
        <v>21</v>
      </c>
      <c r="F4715" t="s">
        <v>219</v>
      </c>
      <c r="G4715">
        <v>62</v>
      </c>
      <c r="H4715">
        <v>62</v>
      </c>
      <c r="I4715">
        <v>60</v>
      </c>
      <c r="J4715" t="s">
        <v>389</v>
      </c>
      <c r="K4715" t="s">
        <v>396</v>
      </c>
      <c r="L4715" t="s">
        <v>389</v>
      </c>
      <c r="M4715" t="s">
        <v>254</v>
      </c>
      <c r="N4715" t="s">
        <v>254</v>
      </c>
      <c r="O4715" t="s">
        <v>66</v>
      </c>
      <c r="S4715" t="s">
        <v>1958</v>
      </c>
      <c r="T4715" t="s">
        <v>26</v>
      </c>
    </row>
    <row r="4716" spans="1:20" x14ac:dyDescent="0.3">
      <c r="A4716" t="s">
        <v>20</v>
      </c>
      <c r="B4716" s="1">
        <v>43707</v>
      </c>
      <c r="C4716">
        <v>12</v>
      </c>
      <c r="D4716" t="s">
        <v>57</v>
      </c>
      <c r="E4716" t="s">
        <v>261</v>
      </c>
      <c r="F4716" t="s">
        <v>236</v>
      </c>
      <c r="G4716">
        <v>73</v>
      </c>
      <c r="H4716">
        <v>83</v>
      </c>
      <c r="I4716">
        <v>72</v>
      </c>
      <c r="J4716" t="s">
        <v>119</v>
      </c>
      <c r="K4716" t="s">
        <v>63</v>
      </c>
      <c r="L4716" t="s">
        <v>81</v>
      </c>
      <c r="M4716" t="s">
        <v>407</v>
      </c>
      <c r="N4716" t="s">
        <v>407</v>
      </c>
      <c r="O4716" t="s">
        <v>283</v>
      </c>
      <c r="S4716" t="s">
        <v>344</v>
      </c>
      <c r="T4716" t="s">
        <v>26</v>
      </c>
    </row>
    <row r="4717" spans="1:20" x14ac:dyDescent="0.3">
      <c r="A4717" t="s">
        <v>20</v>
      </c>
      <c r="B4717" s="1">
        <v>43707</v>
      </c>
      <c r="C4717">
        <v>11</v>
      </c>
      <c r="D4717" t="s">
        <v>310</v>
      </c>
      <c r="E4717" t="s">
        <v>265</v>
      </c>
      <c r="F4717" t="s">
        <v>79</v>
      </c>
      <c r="G4717">
        <v>83</v>
      </c>
      <c r="H4717">
        <v>92</v>
      </c>
      <c r="I4717">
        <v>83</v>
      </c>
      <c r="J4717" t="s">
        <v>109</v>
      </c>
      <c r="K4717" t="s">
        <v>80</v>
      </c>
      <c r="L4717" t="s">
        <v>100</v>
      </c>
      <c r="M4717" t="s">
        <v>283</v>
      </c>
      <c r="N4717" t="s">
        <v>283</v>
      </c>
      <c r="O4717" t="s">
        <v>276</v>
      </c>
      <c r="S4717" t="s">
        <v>1421</v>
      </c>
      <c r="T4717" t="s">
        <v>26</v>
      </c>
    </row>
    <row r="4718" spans="1:20" x14ac:dyDescent="0.3">
      <c r="A4718" t="s">
        <v>20</v>
      </c>
      <c r="B4718" s="1">
        <v>43707</v>
      </c>
      <c r="C4718">
        <v>5</v>
      </c>
      <c r="D4718" t="s">
        <v>228</v>
      </c>
      <c r="E4718" t="s">
        <v>285</v>
      </c>
      <c r="F4718" t="s">
        <v>228</v>
      </c>
      <c r="G4718">
        <v>78</v>
      </c>
      <c r="H4718">
        <v>78</v>
      </c>
      <c r="I4718">
        <v>77</v>
      </c>
      <c r="J4718" t="s">
        <v>28</v>
      </c>
      <c r="K4718" t="s">
        <v>64</v>
      </c>
      <c r="L4718" t="s">
        <v>99</v>
      </c>
      <c r="M4718" t="s">
        <v>312</v>
      </c>
      <c r="N4718" t="s">
        <v>308</v>
      </c>
      <c r="O4718" t="s">
        <v>312</v>
      </c>
      <c r="S4718" t="e" vm="57">
        <f>_FV(-3,"48")</f>
        <v>#VALUE!</v>
      </c>
      <c r="T4718" t="s">
        <v>26</v>
      </c>
    </row>
    <row r="4719" spans="1:20" x14ac:dyDescent="0.3">
      <c r="A4719" t="s">
        <v>20</v>
      </c>
      <c r="B4719" s="1">
        <v>43707</v>
      </c>
      <c r="C4719">
        <v>21</v>
      </c>
      <c r="D4719" t="s">
        <v>21</v>
      </c>
      <c r="E4719" t="s">
        <v>47</v>
      </c>
      <c r="F4719" t="s">
        <v>21</v>
      </c>
      <c r="G4719">
        <v>62</v>
      </c>
      <c r="H4719">
        <v>62</v>
      </c>
      <c r="I4719">
        <v>58</v>
      </c>
      <c r="J4719" t="s">
        <v>216</v>
      </c>
      <c r="K4719" t="s">
        <v>361</v>
      </c>
      <c r="L4719" t="s">
        <v>292</v>
      </c>
      <c r="M4719" t="s">
        <v>66</v>
      </c>
      <c r="N4719" t="s">
        <v>132</v>
      </c>
      <c r="O4719" t="s">
        <v>130</v>
      </c>
      <c r="S4719" t="s">
        <v>2578</v>
      </c>
      <c r="T4719" t="s">
        <v>26</v>
      </c>
    </row>
    <row r="4720" spans="1:20" x14ac:dyDescent="0.3">
      <c r="A4720" t="s">
        <v>20</v>
      </c>
      <c r="B4720" s="1">
        <v>43707</v>
      </c>
      <c r="C4720">
        <v>13</v>
      </c>
      <c r="D4720" t="s">
        <v>342</v>
      </c>
      <c r="E4720" t="s">
        <v>335</v>
      </c>
      <c r="F4720" t="s">
        <v>57</v>
      </c>
      <c r="G4720">
        <v>66</v>
      </c>
      <c r="H4720">
        <v>73</v>
      </c>
      <c r="I4720">
        <v>63</v>
      </c>
      <c r="J4720" t="s">
        <v>99</v>
      </c>
      <c r="K4720" t="s">
        <v>63</v>
      </c>
      <c r="L4720" t="s">
        <v>361</v>
      </c>
      <c r="M4720" t="s">
        <v>422</v>
      </c>
      <c r="N4720" t="s">
        <v>450</v>
      </c>
      <c r="O4720" t="s">
        <v>407</v>
      </c>
      <c r="S4720" t="s">
        <v>1139</v>
      </c>
      <c r="T4720" t="s">
        <v>26</v>
      </c>
    </row>
    <row r="4721" spans="1:20" x14ac:dyDescent="0.3">
      <c r="A4721" t="s">
        <v>20</v>
      </c>
      <c r="B4721" s="1">
        <v>43707</v>
      </c>
      <c r="C4721">
        <v>14</v>
      </c>
      <c r="D4721" t="s">
        <v>47</v>
      </c>
      <c r="E4721" t="s">
        <v>47</v>
      </c>
      <c r="F4721" t="s">
        <v>243</v>
      </c>
      <c r="G4721">
        <v>65</v>
      </c>
      <c r="H4721">
        <v>67</v>
      </c>
      <c r="I4721">
        <v>64</v>
      </c>
      <c r="J4721" t="s">
        <v>119</v>
      </c>
      <c r="K4721" t="s">
        <v>80</v>
      </c>
      <c r="L4721" t="s">
        <v>163</v>
      </c>
      <c r="M4721" t="s">
        <v>450</v>
      </c>
      <c r="N4721" t="s">
        <v>444</v>
      </c>
      <c r="O4721" t="s">
        <v>422</v>
      </c>
      <c r="S4721" t="s">
        <v>2579</v>
      </c>
      <c r="T4721" t="s">
        <v>26</v>
      </c>
    </row>
    <row r="4722" spans="1:20" x14ac:dyDescent="0.3">
      <c r="A4722" t="s">
        <v>20</v>
      </c>
      <c r="B4722" s="1">
        <v>43707</v>
      </c>
      <c r="C4722">
        <v>15</v>
      </c>
      <c r="D4722" t="s">
        <v>34</v>
      </c>
      <c r="E4722" t="s">
        <v>251</v>
      </c>
      <c r="F4722" t="s">
        <v>258</v>
      </c>
      <c r="G4722">
        <v>61</v>
      </c>
      <c r="H4722">
        <v>66</v>
      </c>
      <c r="I4722">
        <v>59</v>
      </c>
      <c r="J4722" t="s">
        <v>49</v>
      </c>
      <c r="K4722" t="s">
        <v>109</v>
      </c>
      <c r="L4722" t="s">
        <v>224</v>
      </c>
      <c r="M4722" t="s">
        <v>363</v>
      </c>
      <c r="N4722" t="s">
        <v>450</v>
      </c>
      <c r="O4722" t="s">
        <v>363</v>
      </c>
      <c r="S4722" t="s">
        <v>1985</v>
      </c>
      <c r="T4722" t="s">
        <v>26</v>
      </c>
    </row>
    <row r="4723" spans="1:20" x14ac:dyDescent="0.3">
      <c r="A4723" t="s">
        <v>20</v>
      </c>
      <c r="B4723" s="1">
        <v>43707</v>
      </c>
      <c r="C4723">
        <v>7</v>
      </c>
      <c r="D4723" t="s">
        <v>107</v>
      </c>
      <c r="E4723" t="s">
        <v>333</v>
      </c>
      <c r="F4723" t="s">
        <v>107</v>
      </c>
      <c r="G4723">
        <v>87</v>
      </c>
      <c r="H4723">
        <v>87</v>
      </c>
      <c r="I4723">
        <v>83</v>
      </c>
      <c r="J4723" t="s">
        <v>28</v>
      </c>
      <c r="K4723" t="s">
        <v>28</v>
      </c>
      <c r="L4723" t="s">
        <v>99</v>
      </c>
      <c r="M4723" t="s">
        <v>244</v>
      </c>
      <c r="N4723" t="s">
        <v>23</v>
      </c>
      <c r="O4723" t="s">
        <v>244</v>
      </c>
      <c r="S4723" t="e" vm="60">
        <f>_FV(-3,"05")</f>
        <v>#VALUE!</v>
      </c>
      <c r="T4723" t="s">
        <v>26</v>
      </c>
    </row>
    <row r="4724" spans="1:20" x14ac:dyDescent="0.3">
      <c r="A4724" t="s">
        <v>20</v>
      </c>
      <c r="B4724" s="1">
        <v>43707</v>
      </c>
      <c r="C4724">
        <v>4</v>
      </c>
      <c r="D4724" t="s">
        <v>285</v>
      </c>
      <c r="E4724" t="s">
        <v>202</v>
      </c>
      <c r="F4724" t="s">
        <v>285</v>
      </c>
      <c r="G4724">
        <v>77</v>
      </c>
      <c r="H4724">
        <v>77</v>
      </c>
      <c r="I4724">
        <v>76</v>
      </c>
      <c r="J4724" t="s">
        <v>81</v>
      </c>
      <c r="K4724" t="s">
        <v>28</v>
      </c>
      <c r="L4724" t="s">
        <v>99</v>
      </c>
      <c r="M4724" t="s">
        <v>308</v>
      </c>
      <c r="N4724" t="s">
        <v>386</v>
      </c>
      <c r="O4724" t="s">
        <v>308</v>
      </c>
      <c r="S4724" t="e" vm="80">
        <f>_FV(-3,"59")</f>
        <v>#VALUE!</v>
      </c>
      <c r="T4724" t="s">
        <v>26</v>
      </c>
    </row>
    <row r="4725" spans="1:20" x14ac:dyDescent="0.3">
      <c r="A4725" t="s">
        <v>20</v>
      </c>
      <c r="B4725" s="1">
        <v>43707</v>
      </c>
      <c r="C4725">
        <v>23</v>
      </c>
      <c r="D4725" t="s">
        <v>219</v>
      </c>
      <c r="E4725" t="s">
        <v>250</v>
      </c>
      <c r="F4725" t="s">
        <v>57</v>
      </c>
      <c r="G4725">
        <v>72</v>
      </c>
      <c r="H4725">
        <v>72</v>
      </c>
      <c r="I4725">
        <v>62</v>
      </c>
      <c r="J4725" t="s">
        <v>64</v>
      </c>
      <c r="K4725" t="s">
        <v>119</v>
      </c>
      <c r="L4725" t="s">
        <v>389</v>
      </c>
      <c r="M4725" t="s">
        <v>91</v>
      </c>
      <c r="N4725" t="s">
        <v>91</v>
      </c>
      <c r="O4725" t="s">
        <v>254</v>
      </c>
      <c r="S4725" t="e" vm="23">
        <f>_FV(-3,"54")</f>
        <v>#VALUE!</v>
      </c>
      <c r="T4725" t="s">
        <v>26</v>
      </c>
    </row>
    <row r="4726" spans="1:20" x14ac:dyDescent="0.3">
      <c r="A4726" t="s">
        <v>20</v>
      </c>
      <c r="B4726" s="1">
        <v>43707</v>
      </c>
      <c r="C4726">
        <v>10</v>
      </c>
      <c r="D4726" t="s">
        <v>79</v>
      </c>
      <c r="E4726" t="s">
        <v>58</v>
      </c>
      <c r="F4726" t="s">
        <v>22</v>
      </c>
      <c r="G4726">
        <v>92</v>
      </c>
      <c r="H4726">
        <v>92</v>
      </c>
      <c r="I4726">
        <v>92</v>
      </c>
      <c r="J4726" t="s">
        <v>100</v>
      </c>
      <c r="K4726" t="s">
        <v>100</v>
      </c>
      <c r="L4726" t="s">
        <v>89</v>
      </c>
      <c r="M4726" t="s">
        <v>329</v>
      </c>
      <c r="N4726" t="s">
        <v>329</v>
      </c>
      <c r="O4726" t="s">
        <v>312</v>
      </c>
      <c r="S4726" t="s">
        <v>2580</v>
      </c>
      <c r="T4726" t="s">
        <v>26</v>
      </c>
    </row>
    <row r="4727" spans="1:20" x14ac:dyDescent="0.3">
      <c r="A4727" t="s">
        <v>20</v>
      </c>
      <c r="B4727" s="1">
        <v>43707</v>
      </c>
      <c r="C4727">
        <v>1</v>
      </c>
      <c r="D4727" t="s">
        <v>185</v>
      </c>
      <c r="E4727" t="s">
        <v>281</v>
      </c>
      <c r="F4727" t="s">
        <v>185</v>
      </c>
      <c r="G4727">
        <v>76</v>
      </c>
      <c r="H4727">
        <v>77</v>
      </c>
      <c r="I4727">
        <v>75</v>
      </c>
      <c r="J4727" t="s">
        <v>119</v>
      </c>
      <c r="K4727" t="s">
        <v>109</v>
      </c>
      <c r="L4727" t="s">
        <v>119</v>
      </c>
      <c r="M4727" t="s">
        <v>273</v>
      </c>
      <c r="N4727" t="s">
        <v>273</v>
      </c>
      <c r="O4727" t="s">
        <v>315</v>
      </c>
      <c r="S4727" t="e" vm="80">
        <f>_FV(-3,"59")</f>
        <v>#VALUE!</v>
      </c>
      <c r="T4727" t="s">
        <v>26</v>
      </c>
    </row>
    <row r="4728" spans="1:20" x14ac:dyDescent="0.3">
      <c r="A4728" t="s">
        <v>20</v>
      </c>
      <c r="B4728" s="1">
        <v>43707</v>
      </c>
      <c r="C4728">
        <v>8</v>
      </c>
      <c r="D4728" t="s">
        <v>148</v>
      </c>
      <c r="E4728" t="s">
        <v>72</v>
      </c>
      <c r="F4728" t="s">
        <v>148</v>
      </c>
      <c r="G4728">
        <v>89</v>
      </c>
      <c r="H4728">
        <v>89</v>
      </c>
      <c r="I4728">
        <v>87</v>
      </c>
      <c r="J4728" t="s">
        <v>99</v>
      </c>
      <c r="K4728" t="s">
        <v>28</v>
      </c>
      <c r="L4728" t="s">
        <v>99</v>
      </c>
      <c r="M4728" t="s">
        <v>315</v>
      </c>
      <c r="N4728" t="s">
        <v>23</v>
      </c>
      <c r="O4728" t="s">
        <v>193</v>
      </c>
      <c r="S4728" t="e" vm="32">
        <f>_FV(-3,"42")</f>
        <v>#VALUE!</v>
      </c>
      <c r="T4728" t="s">
        <v>26</v>
      </c>
    </row>
    <row r="4729" spans="1:20" x14ac:dyDescent="0.3">
      <c r="A4729" t="s">
        <v>20</v>
      </c>
      <c r="B4729" s="1">
        <v>43707</v>
      </c>
      <c r="C4729">
        <v>6</v>
      </c>
      <c r="D4729" t="s">
        <v>333</v>
      </c>
      <c r="E4729" t="s">
        <v>228</v>
      </c>
      <c r="F4729" t="s">
        <v>333</v>
      </c>
      <c r="G4729">
        <v>83</v>
      </c>
      <c r="H4729">
        <v>83</v>
      </c>
      <c r="I4729">
        <v>78</v>
      </c>
      <c r="J4729" t="s">
        <v>81</v>
      </c>
      <c r="K4729" t="s">
        <v>28</v>
      </c>
      <c r="L4729" t="s">
        <v>81</v>
      </c>
      <c r="M4729" t="s">
        <v>23</v>
      </c>
      <c r="N4729" t="s">
        <v>306</v>
      </c>
      <c r="O4729" t="s">
        <v>23</v>
      </c>
      <c r="S4729" t="e" vm="19">
        <f>_FV(-3,"08")</f>
        <v>#VALUE!</v>
      </c>
      <c r="T4729" t="s">
        <v>26</v>
      </c>
    </row>
    <row r="4730" spans="1:20" x14ac:dyDescent="0.3">
      <c r="A4730" t="s">
        <v>20</v>
      </c>
      <c r="B4730" s="1">
        <v>43707</v>
      </c>
      <c r="C4730">
        <v>9</v>
      </c>
      <c r="D4730" t="s">
        <v>79</v>
      </c>
      <c r="E4730" t="s">
        <v>148</v>
      </c>
      <c r="F4730" t="s">
        <v>79</v>
      </c>
      <c r="G4730">
        <v>92</v>
      </c>
      <c r="H4730">
        <v>92</v>
      </c>
      <c r="I4730">
        <v>89</v>
      </c>
      <c r="J4730" t="s">
        <v>100</v>
      </c>
      <c r="K4730" t="s">
        <v>99</v>
      </c>
      <c r="L4730" t="s">
        <v>100</v>
      </c>
      <c r="M4730" t="s">
        <v>312</v>
      </c>
      <c r="N4730" t="s">
        <v>312</v>
      </c>
      <c r="O4730" t="s">
        <v>315</v>
      </c>
      <c r="S4730" t="e" vm="45">
        <f>_FV(-3,"60")</f>
        <v>#VALUE!</v>
      </c>
      <c r="T4730" t="s">
        <v>26</v>
      </c>
    </row>
    <row r="4731" spans="1:20" x14ac:dyDescent="0.3">
      <c r="A4731" t="s">
        <v>20</v>
      </c>
      <c r="B4731" s="1">
        <v>43707</v>
      </c>
      <c r="C4731">
        <v>3</v>
      </c>
      <c r="D4731" t="s">
        <v>202</v>
      </c>
      <c r="E4731" t="s">
        <v>196</v>
      </c>
      <c r="F4731" t="s">
        <v>202</v>
      </c>
      <c r="G4731">
        <v>76</v>
      </c>
      <c r="H4731">
        <v>77</v>
      </c>
      <c r="I4731">
        <v>74</v>
      </c>
      <c r="J4731" t="s">
        <v>81</v>
      </c>
      <c r="K4731" t="s">
        <v>64</v>
      </c>
      <c r="L4731" t="s">
        <v>100</v>
      </c>
      <c r="M4731" t="s">
        <v>357</v>
      </c>
      <c r="N4731" t="s">
        <v>386</v>
      </c>
      <c r="O4731" t="s">
        <v>283</v>
      </c>
      <c r="S4731" t="e" vm="45">
        <f>_FV(-3,"60")</f>
        <v>#VALUE!</v>
      </c>
      <c r="T4731" t="s">
        <v>26</v>
      </c>
    </row>
    <row r="4732" spans="1:20" x14ac:dyDescent="0.3">
      <c r="A4732" t="s">
        <v>20</v>
      </c>
      <c r="B4732" s="1">
        <v>43707</v>
      </c>
      <c r="C4732">
        <v>2</v>
      </c>
      <c r="D4732" t="s">
        <v>196</v>
      </c>
      <c r="E4732" t="s">
        <v>185</v>
      </c>
      <c r="F4732" t="s">
        <v>196</v>
      </c>
      <c r="G4732">
        <v>74</v>
      </c>
      <c r="H4732">
        <v>76</v>
      </c>
      <c r="I4732">
        <v>74</v>
      </c>
      <c r="J4732" t="s">
        <v>89</v>
      </c>
      <c r="K4732" t="s">
        <v>64</v>
      </c>
      <c r="L4732" t="s">
        <v>89</v>
      </c>
      <c r="M4732" t="s">
        <v>386</v>
      </c>
      <c r="N4732" t="s">
        <v>363</v>
      </c>
      <c r="O4732" t="s">
        <v>273</v>
      </c>
      <c r="S4732" t="e" vm="80">
        <f>_FV(-3,"59")</f>
        <v>#VALUE!</v>
      </c>
      <c r="T4732" t="s">
        <v>26</v>
      </c>
    </row>
    <row r="4733" spans="1:20" x14ac:dyDescent="0.3">
      <c r="A4733" t="s">
        <v>20</v>
      </c>
      <c r="B4733" s="1">
        <v>43707</v>
      </c>
      <c r="C4733">
        <v>16</v>
      </c>
      <c r="D4733" t="s">
        <v>415</v>
      </c>
      <c r="E4733" t="s">
        <v>33</v>
      </c>
      <c r="F4733" t="s">
        <v>34</v>
      </c>
      <c r="G4733">
        <v>57</v>
      </c>
      <c r="H4733">
        <v>61</v>
      </c>
      <c r="I4733">
        <v>54</v>
      </c>
      <c r="J4733" t="s">
        <v>35</v>
      </c>
      <c r="K4733" t="s">
        <v>99</v>
      </c>
      <c r="L4733" t="s">
        <v>368</v>
      </c>
      <c r="M4733" t="s">
        <v>330</v>
      </c>
      <c r="N4733" t="s">
        <v>363</v>
      </c>
      <c r="O4733" t="s">
        <v>330</v>
      </c>
      <c r="S4733" t="s">
        <v>2581</v>
      </c>
      <c r="T4733" t="s">
        <v>26</v>
      </c>
    </row>
    <row r="4734" spans="1:20" x14ac:dyDescent="0.3">
      <c r="A4734" t="s">
        <v>20</v>
      </c>
      <c r="B4734" s="1">
        <v>43707</v>
      </c>
      <c r="C4734">
        <v>0</v>
      </c>
      <c r="D4734" t="s">
        <v>185</v>
      </c>
      <c r="E4734" t="s">
        <v>256</v>
      </c>
      <c r="F4734" t="s">
        <v>321</v>
      </c>
      <c r="G4734">
        <v>75</v>
      </c>
      <c r="H4734">
        <v>82</v>
      </c>
      <c r="I4734">
        <v>75</v>
      </c>
      <c r="J4734" t="s">
        <v>119</v>
      </c>
      <c r="K4734" t="s">
        <v>58</v>
      </c>
      <c r="L4734" t="s">
        <v>99</v>
      </c>
      <c r="M4734" t="s">
        <v>315</v>
      </c>
      <c r="N4734" t="s">
        <v>315</v>
      </c>
      <c r="O4734" t="s">
        <v>122</v>
      </c>
      <c r="S4734" t="e" vm="62">
        <f>_FV(-2,"87")</f>
        <v>#VALUE!</v>
      </c>
      <c r="T4734" t="s">
        <v>26</v>
      </c>
    </row>
    <row r="4735" spans="1:20" x14ac:dyDescent="0.3">
      <c r="A4735" t="s">
        <v>20</v>
      </c>
      <c r="B4735" s="1">
        <v>43707</v>
      </c>
      <c r="C4735">
        <v>18</v>
      </c>
      <c r="D4735" t="s">
        <v>1360</v>
      </c>
      <c r="E4735" t="s">
        <v>2331</v>
      </c>
      <c r="F4735" t="s">
        <v>415</v>
      </c>
      <c r="G4735">
        <v>53</v>
      </c>
      <c r="H4735">
        <v>56</v>
      </c>
      <c r="I4735">
        <v>48</v>
      </c>
      <c r="J4735" t="s">
        <v>368</v>
      </c>
      <c r="K4735" t="s">
        <v>163</v>
      </c>
      <c r="L4735" t="s">
        <v>572</v>
      </c>
      <c r="M4735" t="s">
        <v>227</v>
      </c>
      <c r="N4735" t="s">
        <v>122</v>
      </c>
      <c r="O4735" t="s">
        <v>227</v>
      </c>
      <c r="Q4735">
        <v>350</v>
      </c>
      <c r="S4735" t="s">
        <v>736</v>
      </c>
      <c r="T4735" t="s">
        <v>26</v>
      </c>
    </row>
    <row r="4736" spans="1:20" x14ac:dyDescent="0.3">
      <c r="A4736" t="s">
        <v>20</v>
      </c>
      <c r="B4736" s="1">
        <v>43707</v>
      </c>
      <c r="C4736">
        <v>20</v>
      </c>
      <c r="D4736" t="s">
        <v>392</v>
      </c>
      <c r="E4736" t="s">
        <v>33</v>
      </c>
      <c r="F4736" t="s">
        <v>220</v>
      </c>
      <c r="G4736">
        <v>60</v>
      </c>
      <c r="H4736">
        <v>61</v>
      </c>
      <c r="I4736">
        <v>50</v>
      </c>
      <c r="J4736" t="s">
        <v>216</v>
      </c>
      <c r="K4736" t="s">
        <v>361</v>
      </c>
      <c r="L4736" t="s">
        <v>583</v>
      </c>
      <c r="M4736" t="s">
        <v>130</v>
      </c>
      <c r="N4736" t="s">
        <v>45</v>
      </c>
      <c r="O4736" t="s">
        <v>190</v>
      </c>
      <c r="Q4736">
        <v>346</v>
      </c>
      <c r="R4736" t="s">
        <v>419</v>
      </c>
      <c r="S4736" t="s">
        <v>2582</v>
      </c>
      <c r="T4736" t="s">
        <v>26</v>
      </c>
    </row>
    <row r="4737" spans="1:20" x14ac:dyDescent="0.3">
      <c r="A4737" t="s">
        <v>20</v>
      </c>
      <c r="B4737" s="1">
        <v>43707</v>
      </c>
      <c r="C4737">
        <v>17</v>
      </c>
      <c r="D4737" t="s">
        <v>33</v>
      </c>
      <c r="E4737" t="s">
        <v>2041</v>
      </c>
      <c r="F4737" t="s">
        <v>370</v>
      </c>
      <c r="G4737">
        <v>54</v>
      </c>
      <c r="H4737">
        <v>58</v>
      </c>
      <c r="I4737">
        <v>54</v>
      </c>
      <c r="J4737" t="s">
        <v>373</v>
      </c>
      <c r="K4737" t="s">
        <v>345</v>
      </c>
      <c r="L4737" t="s">
        <v>388</v>
      </c>
      <c r="M4737" t="s">
        <v>122</v>
      </c>
      <c r="N4737" t="s">
        <v>330</v>
      </c>
      <c r="O4737" t="s">
        <v>90</v>
      </c>
      <c r="S4737" t="s">
        <v>2461</v>
      </c>
      <c r="T4737" t="s">
        <v>26</v>
      </c>
    </row>
    <row r="4738" spans="1:20" x14ac:dyDescent="0.3">
      <c r="A4738" t="s">
        <v>20</v>
      </c>
      <c r="B4738" s="1">
        <v>43707</v>
      </c>
      <c r="C4738">
        <v>19</v>
      </c>
      <c r="D4738" t="s">
        <v>1362</v>
      </c>
      <c r="E4738" t="s">
        <v>2333</v>
      </c>
      <c r="F4738" t="s">
        <v>415</v>
      </c>
      <c r="G4738">
        <v>50</v>
      </c>
      <c r="H4738">
        <v>54</v>
      </c>
      <c r="I4738">
        <v>49</v>
      </c>
      <c r="J4738" t="s">
        <v>579</v>
      </c>
      <c r="K4738" t="s">
        <v>396</v>
      </c>
      <c r="L4738" t="s">
        <v>575</v>
      </c>
      <c r="M4738" t="s">
        <v>45</v>
      </c>
      <c r="N4738" t="s">
        <v>227</v>
      </c>
      <c r="O4738" t="s">
        <v>132</v>
      </c>
      <c r="P4738" t="s">
        <v>176</v>
      </c>
      <c r="Q4738">
        <v>321</v>
      </c>
      <c r="R4738" t="s">
        <v>164</v>
      </c>
      <c r="S4738" t="s">
        <v>2583</v>
      </c>
      <c r="T4738" t="s">
        <v>26</v>
      </c>
    </row>
    <row r="4739" spans="1:20" x14ac:dyDescent="0.3">
      <c r="A4739" t="s">
        <v>20</v>
      </c>
      <c r="B4739" s="1">
        <v>43708</v>
      </c>
      <c r="C4739">
        <v>21</v>
      </c>
      <c r="D4739" t="s">
        <v>21</v>
      </c>
      <c r="E4739" t="s">
        <v>32</v>
      </c>
      <c r="F4739" t="s">
        <v>21</v>
      </c>
      <c r="G4739">
        <v>63</v>
      </c>
      <c r="H4739">
        <v>65</v>
      </c>
      <c r="I4739">
        <v>51</v>
      </c>
      <c r="J4739" t="s">
        <v>44</v>
      </c>
      <c r="K4739" t="s">
        <v>49</v>
      </c>
      <c r="L4739" t="s">
        <v>572</v>
      </c>
      <c r="M4739" t="s">
        <v>132</v>
      </c>
      <c r="N4739" t="s">
        <v>132</v>
      </c>
      <c r="O4739" t="s">
        <v>232</v>
      </c>
      <c r="S4739" t="s">
        <v>2584</v>
      </c>
      <c r="T4739" t="s">
        <v>26</v>
      </c>
    </row>
    <row r="4740" spans="1:20" x14ac:dyDescent="0.3">
      <c r="A4740" t="s">
        <v>20</v>
      </c>
      <c r="B4740" s="1">
        <v>43708</v>
      </c>
      <c r="C4740">
        <v>12</v>
      </c>
      <c r="D4740" t="s">
        <v>250</v>
      </c>
      <c r="E4740" t="s">
        <v>250</v>
      </c>
      <c r="F4740" t="s">
        <v>279</v>
      </c>
      <c r="G4740">
        <v>73</v>
      </c>
      <c r="H4740">
        <v>82</v>
      </c>
      <c r="I4740">
        <v>73</v>
      </c>
      <c r="J4740" t="s">
        <v>63</v>
      </c>
      <c r="K4740" t="s">
        <v>58</v>
      </c>
      <c r="L4740" t="s">
        <v>119</v>
      </c>
      <c r="M4740" t="s">
        <v>363</v>
      </c>
      <c r="N4740" t="s">
        <v>363</v>
      </c>
      <c r="O4740" t="s">
        <v>273</v>
      </c>
      <c r="S4740" t="s">
        <v>2585</v>
      </c>
      <c r="T4740" t="s">
        <v>26</v>
      </c>
    </row>
    <row r="4741" spans="1:20" x14ac:dyDescent="0.3">
      <c r="A4741" t="s">
        <v>20</v>
      </c>
      <c r="B4741" s="1">
        <v>43708</v>
      </c>
      <c r="C4741">
        <v>11</v>
      </c>
      <c r="D4741" t="s">
        <v>279</v>
      </c>
      <c r="E4741" t="s">
        <v>279</v>
      </c>
      <c r="F4741" t="s">
        <v>88</v>
      </c>
      <c r="G4741">
        <v>82</v>
      </c>
      <c r="H4741">
        <v>92</v>
      </c>
      <c r="I4741">
        <v>82</v>
      </c>
      <c r="J4741" t="s">
        <v>80</v>
      </c>
      <c r="K4741" t="s">
        <v>136</v>
      </c>
      <c r="L4741" t="s">
        <v>28</v>
      </c>
      <c r="M4741" t="s">
        <v>273</v>
      </c>
      <c r="N4741" t="s">
        <v>273</v>
      </c>
      <c r="O4741" t="s">
        <v>312</v>
      </c>
      <c r="S4741" t="s">
        <v>2586</v>
      </c>
      <c r="T4741" t="s">
        <v>26</v>
      </c>
    </row>
    <row r="4742" spans="1:20" x14ac:dyDescent="0.3">
      <c r="A4742" t="s">
        <v>20</v>
      </c>
      <c r="B4742" s="1">
        <v>43708</v>
      </c>
      <c r="C4742">
        <v>4</v>
      </c>
      <c r="D4742" t="s">
        <v>229</v>
      </c>
      <c r="E4742" t="s">
        <v>302</v>
      </c>
      <c r="F4742" t="s">
        <v>202</v>
      </c>
      <c r="G4742">
        <v>79</v>
      </c>
      <c r="H4742">
        <v>79</v>
      </c>
      <c r="I4742">
        <v>78</v>
      </c>
      <c r="J4742" t="s">
        <v>73</v>
      </c>
      <c r="K4742" t="s">
        <v>109</v>
      </c>
      <c r="L4742" t="s">
        <v>65</v>
      </c>
      <c r="M4742" t="s">
        <v>312</v>
      </c>
      <c r="N4742" t="s">
        <v>353</v>
      </c>
      <c r="O4742" t="s">
        <v>312</v>
      </c>
      <c r="S4742" t="e" vm="52">
        <f>_FV(-3,"56")</f>
        <v>#VALUE!</v>
      </c>
      <c r="T4742" t="s">
        <v>26</v>
      </c>
    </row>
    <row r="4743" spans="1:20" x14ac:dyDescent="0.3">
      <c r="A4743" t="s">
        <v>20</v>
      </c>
      <c r="B4743" s="1">
        <v>43708</v>
      </c>
      <c r="C4743">
        <v>19</v>
      </c>
      <c r="D4743" t="s">
        <v>1362</v>
      </c>
      <c r="E4743" t="s">
        <v>2048</v>
      </c>
      <c r="F4743" t="s">
        <v>1360</v>
      </c>
      <c r="G4743">
        <v>49</v>
      </c>
      <c r="H4743">
        <v>51</v>
      </c>
      <c r="I4743">
        <v>48</v>
      </c>
      <c r="J4743" t="s">
        <v>572</v>
      </c>
      <c r="K4743" t="s">
        <v>389</v>
      </c>
      <c r="L4743" t="s">
        <v>565</v>
      </c>
      <c r="M4743" t="s">
        <v>66</v>
      </c>
      <c r="N4743" t="s">
        <v>231</v>
      </c>
      <c r="O4743" t="s">
        <v>66</v>
      </c>
      <c r="P4743" t="s">
        <v>60</v>
      </c>
      <c r="Q4743">
        <v>322</v>
      </c>
      <c r="S4743" t="s">
        <v>618</v>
      </c>
      <c r="T4743" t="s">
        <v>26</v>
      </c>
    </row>
    <row r="4744" spans="1:20" x14ac:dyDescent="0.3">
      <c r="A4744" t="s">
        <v>20</v>
      </c>
      <c r="B4744" s="1">
        <v>43708</v>
      </c>
      <c r="C4744">
        <v>15</v>
      </c>
      <c r="D4744" t="s">
        <v>317</v>
      </c>
      <c r="E4744" t="s">
        <v>370</v>
      </c>
      <c r="F4744" t="s">
        <v>335</v>
      </c>
      <c r="G4744">
        <v>60</v>
      </c>
      <c r="H4744">
        <v>65</v>
      </c>
      <c r="I4744">
        <v>58</v>
      </c>
      <c r="J4744" t="s">
        <v>44</v>
      </c>
      <c r="K4744" t="s">
        <v>28</v>
      </c>
      <c r="L4744" t="s">
        <v>373</v>
      </c>
      <c r="M4744" t="s">
        <v>283</v>
      </c>
      <c r="N4744" t="s">
        <v>433</v>
      </c>
      <c r="O4744" t="s">
        <v>282</v>
      </c>
      <c r="S4744" t="s">
        <v>1332</v>
      </c>
      <c r="T4744" t="s">
        <v>26</v>
      </c>
    </row>
    <row r="4745" spans="1:20" x14ac:dyDescent="0.3">
      <c r="A4745" t="s">
        <v>20</v>
      </c>
      <c r="B4745" s="1">
        <v>43708</v>
      </c>
      <c r="C4745">
        <v>13</v>
      </c>
      <c r="D4745" t="s">
        <v>250</v>
      </c>
      <c r="E4745" t="s">
        <v>48</v>
      </c>
      <c r="F4745" t="s">
        <v>261</v>
      </c>
      <c r="G4745">
        <v>72</v>
      </c>
      <c r="H4745">
        <v>74</v>
      </c>
      <c r="I4745">
        <v>68</v>
      </c>
      <c r="J4745" t="s">
        <v>65</v>
      </c>
      <c r="K4745" t="s">
        <v>136</v>
      </c>
      <c r="L4745" t="s">
        <v>99</v>
      </c>
      <c r="M4745" t="s">
        <v>422</v>
      </c>
      <c r="N4745" t="s">
        <v>450</v>
      </c>
      <c r="O4745" t="s">
        <v>363</v>
      </c>
      <c r="S4745" t="s">
        <v>2587</v>
      </c>
      <c r="T4745" t="s">
        <v>26</v>
      </c>
    </row>
    <row r="4746" spans="1:20" x14ac:dyDescent="0.3">
      <c r="A4746" t="s">
        <v>20</v>
      </c>
      <c r="B4746" s="1">
        <v>43708</v>
      </c>
      <c r="C4746">
        <v>14</v>
      </c>
      <c r="D4746" t="s">
        <v>47</v>
      </c>
      <c r="E4746" t="s">
        <v>317</v>
      </c>
      <c r="F4746" t="s">
        <v>215</v>
      </c>
      <c r="G4746">
        <v>63</v>
      </c>
      <c r="H4746">
        <v>72</v>
      </c>
      <c r="I4746">
        <v>63</v>
      </c>
      <c r="J4746" t="s">
        <v>99</v>
      </c>
      <c r="K4746" t="s">
        <v>87</v>
      </c>
      <c r="L4746" t="s">
        <v>89</v>
      </c>
      <c r="M4746" t="s">
        <v>433</v>
      </c>
      <c r="N4746" t="s">
        <v>450</v>
      </c>
      <c r="O4746" t="s">
        <v>433</v>
      </c>
      <c r="S4746" t="s">
        <v>2588</v>
      </c>
      <c r="T4746" t="s">
        <v>26</v>
      </c>
    </row>
    <row r="4747" spans="1:20" x14ac:dyDescent="0.3">
      <c r="A4747" t="s">
        <v>20</v>
      </c>
      <c r="B4747" s="1">
        <v>43708</v>
      </c>
      <c r="C4747">
        <v>16</v>
      </c>
      <c r="D4747" t="s">
        <v>1360</v>
      </c>
      <c r="E4747" t="s">
        <v>33</v>
      </c>
      <c r="F4747" t="s">
        <v>220</v>
      </c>
      <c r="G4747">
        <v>57</v>
      </c>
      <c r="H4747">
        <v>63</v>
      </c>
      <c r="I4747">
        <v>57</v>
      </c>
      <c r="J4747" t="s">
        <v>345</v>
      </c>
      <c r="K4747" t="s">
        <v>64</v>
      </c>
      <c r="L4747" t="s">
        <v>216</v>
      </c>
      <c r="M4747" t="s">
        <v>315</v>
      </c>
      <c r="N4747" t="s">
        <v>283</v>
      </c>
      <c r="O4747" t="s">
        <v>315</v>
      </c>
      <c r="S4747" t="s">
        <v>2589</v>
      </c>
      <c r="T4747" t="s">
        <v>26</v>
      </c>
    </row>
    <row r="4748" spans="1:20" x14ac:dyDescent="0.3">
      <c r="A4748" t="s">
        <v>20</v>
      </c>
      <c r="B4748" s="1">
        <v>43708</v>
      </c>
      <c r="C4748">
        <v>18</v>
      </c>
      <c r="D4748" t="s">
        <v>2041</v>
      </c>
      <c r="E4748" t="s">
        <v>2333</v>
      </c>
      <c r="F4748" t="s">
        <v>43</v>
      </c>
      <c r="G4748">
        <v>49</v>
      </c>
      <c r="H4748">
        <v>55</v>
      </c>
      <c r="I4748">
        <v>48</v>
      </c>
      <c r="J4748" t="s">
        <v>573</v>
      </c>
      <c r="K4748" t="s">
        <v>224</v>
      </c>
      <c r="L4748" t="s">
        <v>575</v>
      </c>
      <c r="M4748" t="s">
        <v>180</v>
      </c>
      <c r="N4748" t="s">
        <v>209</v>
      </c>
      <c r="O4748" t="s">
        <v>180</v>
      </c>
      <c r="S4748" t="s">
        <v>736</v>
      </c>
      <c r="T4748" t="s">
        <v>26</v>
      </c>
    </row>
    <row r="4749" spans="1:20" x14ac:dyDescent="0.3">
      <c r="A4749" t="s">
        <v>20</v>
      </c>
      <c r="B4749" s="1">
        <v>43708</v>
      </c>
      <c r="C4749">
        <v>20</v>
      </c>
      <c r="D4749" t="s">
        <v>415</v>
      </c>
      <c r="E4749" t="s">
        <v>2041</v>
      </c>
      <c r="F4749" t="s">
        <v>43</v>
      </c>
      <c r="G4749">
        <v>51</v>
      </c>
      <c r="H4749">
        <v>51</v>
      </c>
      <c r="I4749">
        <v>44</v>
      </c>
      <c r="J4749" t="s">
        <v>573</v>
      </c>
      <c r="K4749" t="s">
        <v>583</v>
      </c>
      <c r="L4749" t="s">
        <v>2590</v>
      </c>
      <c r="M4749" t="s">
        <v>232</v>
      </c>
      <c r="N4749" t="s">
        <v>66</v>
      </c>
      <c r="O4749" t="s">
        <v>190</v>
      </c>
      <c r="P4749" t="s">
        <v>115</v>
      </c>
      <c r="Q4749">
        <v>274</v>
      </c>
      <c r="R4749" t="s">
        <v>289</v>
      </c>
      <c r="S4749" t="s">
        <v>2570</v>
      </c>
      <c r="T4749" t="s">
        <v>26</v>
      </c>
    </row>
    <row r="4750" spans="1:20" x14ac:dyDescent="0.3">
      <c r="A4750" t="s">
        <v>20</v>
      </c>
      <c r="B4750" s="1">
        <v>43708</v>
      </c>
      <c r="C4750">
        <v>17</v>
      </c>
      <c r="D4750" t="s">
        <v>32</v>
      </c>
      <c r="E4750" t="s">
        <v>2041</v>
      </c>
      <c r="F4750" t="s">
        <v>251</v>
      </c>
      <c r="G4750">
        <v>54</v>
      </c>
      <c r="H4750">
        <v>61</v>
      </c>
      <c r="I4750">
        <v>53</v>
      </c>
      <c r="J4750" t="s">
        <v>292</v>
      </c>
      <c r="K4750" t="s">
        <v>28</v>
      </c>
      <c r="L4750" t="s">
        <v>368</v>
      </c>
      <c r="M4750" t="s">
        <v>209</v>
      </c>
      <c r="N4750" t="s">
        <v>315</v>
      </c>
      <c r="O4750" t="s">
        <v>209</v>
      </c>
      <c r="S4750" t="s">
        <v>2591</v>
      </c>
      <c r="T4750" t="s">
        <v>26</v>
      </c>
    </row>
    <row r="4751" spans="1:20" x14ac:dyDescent="0.3">
      <c r="A4751" t="s">
        <v>20</v>
      </c>
      <c r="B4751" s="1">
        <v>43708</v>
      </c>
      <c r="C4751">
        <v>22</v>
      </c>
      <c r="D4751" t="s">
        <v>219</v>
      </c>
      <c r="E4751" t="s">
        <v>21</v>
      </c>
      <c r="F4751" t="s">
        <v>219</v>
      </c>
      <c r="G4751">
        <v>69</v>
      </c>
      <c r="H4751">
        <v>69</v>
      </c>
      <c r="I4751">
        <v>63</v>
      </c>
      <c r="J4751" t="s">
        <v>36</v>
      </c>
      <c r="K4751" t="s">
        <v>49</v>
      </c>
      <c r="L4751" t="s">
        <v>44</v>
      </c>
      <c r="M4751" t="s">
        <v>231</v>
      </c>
      <c r="N4751" t="s">
        <v>231</v>
      </c>
      <c r="O4751" t="s">
        <v>66</v>
      </c>
      <c r="S4751" t="s">
        <v>2592</v>
      </c>
      <c r="T4751" t="s">
        <v>26</v>
      </c>
    </row>
    <row r="4752" spans="1:20" x14ac:dyDescent="0.3">
      <c r="A4752" t="s">
        <v>20</v>
      </c>
      <c r="B4752" s="1">
        <v>43708</v>
      </c>
      <c r="C4752">
        <v>23</v>
      </c>
      <c r="D4752" t="s">
        <v>186</v>
      </c>
      <c r="E4752" t="s">
        <v>219</v>
      </c>
      <c r="F4752" t="s">
        <v>186</v>
      </c>
      <c r="G4752">
        <v>73</v>
      </c>
      <c r="H4752">
        <v>73</v>
      </c>
      <c r="I4752">
        <v>69</v>
      </c>
      <c r="J4752" t="s">
        <v>99</v>
      </c>
      <c r="K4752" t="s">
        <v>99</v>
      </c>
      <c r="L4752" t="s">
        <v>36</v>
      </c>
      <c r="M4752" t="s">
        <v>123</v>
      </c>
      <c r="N4752" t="s">
        <v>123</v>
      </c>
      <c r="O4752" t="s">
        <v>231</v>
      </c>
      <c r="S4752" t="e" vm="45">
        <f>_FV(-3,"60")</f>
        <v>#VALUE!</v>
      </c>
      <c r="T4752" t="s">
        <v>26</v>
      </c>
    </row>
    <row r="4753" spans="1:20" x14ac:dyDescent="0.3">
      <c r="A4753" t="s">
        <v>20</v>
      </c>
      <c r="B4753" s="1">
        <v>43708</v>
      </c>
      <c r="C4753">
        <v>1</v>
      </c>
      <c r="D4753" t="s">
        <v>256</v>
      </c>
      <c r="E4753" t="s">
        <v>385</v>
      </c>
      <c r="F4753" t="s">
        <v>256</v>
      </c>
      <c r="G4753">
        <v>72</v>
      </c>
      <c r="H4753">
        <v>74</v>
      </c>
      <c r="I4753">
        <v>67</v>
      </c>
      <c r="J4753" t="s">
        <v>89</v>
      </c>
      <c r="K4753" t="s">
        <v>28</v>
      </c>
      <c r="L4753" t="s">
        <v>396</v>
      </c>
      <c r="M4753" t="s">
        <v>276</v>
      </c>
      <c r="N4753" t="s">
        <v>276</v>
      </c>
      <c r="O4753" t="s">
        <v>311</v>
      </c>
      <c r="S4753" t="e" vm="45">
        <f>_FV(-3,"60")</f>
        <v>#VALUE!</v>
      </c>
      <c r="T4753" t="s">
        <v>26</v>
      </c>
    </row>
    <row r="4754" spans="1:20" x14ac:dyDescent="0.3">
      <c r="A4754" t="s">
        <v>20</v>
      </c>
      <c r="B4754" s="1">
        <v>43708</v>
      </c>
      <c r="C4754">
        <v>2</v>
      </c>
      <c r="D4754" t="s">
        <v>206</v>
      </c>
      <c r="E4754" t="s">
        <v>256</v>
      </c>
      <c r="F4754" t="s">
        <v>206</v>
      </c>
      <c r="G4754">
        <v>74</v>
      </c>
      <c r="H4754">
        <v>75</v>
      </c>
      <c r="I4754">
        <v>72</v>
      </c>
      <c r="J4754" t="s">
        <v>99</v>
      </c>
      <c r="K4754" t="s">
        <v>28</v>
      </c>
      <c r="L4754" t="s">
        <v>49</v>
      </c>
      <c r="M4754" t="s">
        <v>283</v>
      </c>
      <c r="N4754" t="s">
        <v>283</v>
      </c>
      <c r="O4754" t="s">
        <v>276</v>
      </c>
      <c r="S4754" t="e" vm="45">
        <f>_FV(-3,"60")</f>
        <v>#VALUE!</v>
      </c>
      <c r="T4754" t="s">
        <v>26</v>
      </c>
    </row>
    <row r="4755" spans="1:20" x14ac:dyDescent="0.3">
      <c r="A4755" t="s">
        <v>20</v>
      </c>
      <c r="B4755" s="1">
        <v>43708</v>
      </c>
      <c r="C4755">
        <v>7</v>
      </c>
      <c r="D4755" t="s">
        <v>272</v>
      </c>
      <c r="E4755" t="s">
        <v>236</v>
      </c>
      <c r="F4755" t="s">
        <v>272</v>
      </c>
      <c r="G4755">
        <v>86</v>
      </c>
      <c r="H4755">
        <v>86</v>
      </c>
      <c r="I4755">
        <v>83</v>
      </c>
      <c r="J4755" t="s">
        <v>64</v>
      </c>
      <c r="K4755" t="s">
        <v>65</v>
      </c>
      <c r="L4755" t="s">
        <v>64</v>
      </c>
      <c r="M4755" t="s">
        <v>141</v>
      </c>
      <c r="N4755" t="s">
        <v>141</v>
      </c>
      <c r="O4755" t="s">
        <v>122</v>
      </c>
      <c r="S4755" t="e" vm="45">
        <f>_FV(-3,"60")</f>
        <v>#VALUE!</v>
      </c>
      <c r="T4755" t="s">
        <v>26</v>
      </c>
    </row>
    <row r="4756" spans="1:20" x14ac:dyDescent="0.3">
      <c r="A4756" t="s">
        <v>20</v>
      </c>
      <c r="B4756" s="1">
        <v>43708</v>
      </c>
      <c r="C4756">
        <v>3</v>
      </c>
      <c r="D4756" t="s">
        <v>302</v>
      </c>
      <c r="E4756" t="s">
        <v>206</v>
      </c>
      <c r="F4756" t="s">
        <v>229</v>
      </c>
      <c r="G4756">
        <v>78</v>
      </c>
      <c r="H4756">
        <v>78</v>
      </c>
      <c r="I4756">
        <v>74</v>
      </c>
      <c r="J4756" t="s">
        <v>65</v>
      </c>
      <c r="K4756" t="s">
        <v>65</v>
      </c>
      <c r="L4756" t="s">
        <v>99</v>
      </c>
      <c r="M4756" t="s">
        <v>308</v>
      </c>
      <c r="N4756" t="s">
        <v>283</v>
      </c>
      <c r="O4756" t="s">
        <v>308</v>
      </c>
      <c r="S4756" t="e" vm="45">
        <f>_FV(-3,"60")</f>
        <v>#VALUE!</v>
      </c>
      <c r="T4756" t="s">
        <v>26</v>
      </c>
    </row>
    <row r="4757" spans="1:20" x14ac:dyDescent="0.3">
      <c r="A4757" t="s">
        <v>20</v>
      </c>
      <c r="B4757" s="1">
        <v>43708</v>
      </c>
      <c r="C4757">
        <v>5</v>
      </c>
      <c r="D4757" t="s">
        <v>195</v>
      </c>
      <c r="E4757" t="s">
        <v>229</v>
      </c>
      <c r="F4757" t="s">
        <v>195</v>
      </c>
      <c r="G4757">
        <v>79</v>
      </c>
      <c r="H4757">
        <v>79</v>
      </c>
      <c r="I4757">
        <v>77</v>
      </c>
      <c r="J4757" t="s">
        <v>65</v>
      </c>
      <c r="K4757" t="s">
        <v>73</v>
      </c>
      <c r="L4757" t="s">
        <v>64</v>
      </c>
      <c r="M4757" t="s">
        <v>91</v>
      </c>
      <c r="N4757" t="s">
        <v>312</v>
      </c>
      <c r="O4757" t="s">
        <v>91</v>
      </c>
      <c r="S4757" t="e" vm="40">
        <f>_FV(-2,"86")</f>
        <v>#VALUE!</v>
      </c>
      <c r="T4757" t="s">
        <v>26</v>
      </c>
    </row>
    <row r="4758" spans="1:20" x14ac:dyDescent="0.3">
      <c r="A4758" t="s">
        <v>20</v>
      </c>
      <c r="B4758" s="1">
        <v>43708</v>
      </c>
      <c r="C4758">
        <v>6</v>
      </c>
      <c r="D4758" t="s">
        <v>233</v>
      </c>
      <c r="E4758" t="s">
        <v>195</v>
      </c>
      <c r="F4758" t="s">
        <v>233</v>
      </c>
      <c r="G4758">
        <v>83</v>
      </c>
      <c r="H4758">
        <v>83</v>
      </c>
      <c r="I4758">
        <v>78</v>
      </c>
      <c r="J4758" t="s">
        <v>64</v>
      </c>
      <c r="K4758" t="s">
        <v>65</v>
      </c>
      <c r="L4758" t="s">
        <v>99</v>
      </c>
      <c r="M4758" t="s">
        <v>141</v>
      </c>
      <c r="N4758" t="s">
        <v>91</v>
      </c>
      <c r="O4758" t="s">
        <v>122</v>
      </c>
      <c r="S4758" t="e" vm="39">
        <f>_FV(-3,"46")</f>
        <v>#VALUE!</v>
      </c>
      <c r="T4758" t="s">
        <v>26</v>
      </c>
    </row>
    <row r="4759" spans="1:20" x14ac:dyDescent="0.3">
      <c r="A4759" t="s">
        <v>20</v>
      </c>
      <c r="B4759" s="1">
        <v>43708</v>
      </c>
      <c r="C4759">
        <v>8</v>
      </c>
      <c r="D4759" t="s">
        <v>71</v>
      </c>
      <c r="E4759" t="s">
        <v>272</v>
      </c>
      <c r="F4759" t="s">
        <v>71</v>
      </c>
      <c r="G4759">
        <v>89</v>
      </c>
      <c r="H4759">
        <v>89</v>
      </c>
      <c r="I4759">
        <v>86</v>
      </c>
      <c r="J4759" t="s">
        <v>28</v>
      </c>
      <c r="K4759" t="s">
        <v>64</v>
      </c>
      <c r="L4759" t="s">
        <v>28</v>
      </c>
      <c r="M4759" t="s">
        <v>91</v>
      </c>
      <c r="N4759" t="s">
        <v>91</v>
      </c>
      <c r="O4759" t="s">
        <v>141</v>
      </c>
      <c r="S4759" t="e" vm="45">
        <f>_FV(-3,"60")</f>
        <v>#VALUE!</v>
      </c>
      <c r="T4759" t="s">
        <v>26</v>
      </c>
    </row>
    <row r="4760" spans="1:20" x14ac:dyDescent="0.3">
      <c r="A4760" t="s">
        <v>20</v>
      </c>
      <c r="B4760" s="1">
        <v>43708</v>
      </c>
      <c r="C4760">
        <v>9</v>
      </c>
      <c r="D4760" t="s">
        <v>62</v>
      </c>
      <c r="E4760" t="s">
        <v>71</v>
      </c>
      <c r="F4760" t="s">
        <v>62</v>
      </c>
      <c r="G4760">
        <v>91</v>
      </c>
      <c r="H4760">
        <v>91</v>
      </c>
      <c r="I4760">
        <v>89</v>
      </c>
      <c r="J4760" t="s">
        <v>99</v>
      </c>
      <c r="K4760" t="s">
        <v>64</v>
      </c>
      <c r="L4760" t="s">
        <v>99</v>
      </c>
      <c r="M4760" t="s">
        <v>315</v>
      </c>
      <c r="N4760" t="s">
        <v>315</v>
      </c>
      <c r="O4760" t="s">
        <v>188</v>
      </c>
      <c r="S4760" t="e" vm="45">
        <f>_FV(-3,"60")</f>
        <v>#VALUE!</v>
      </c>
      <c r="T4760" t="s">
        <v>26</v>
      </c>
    </row>
    <row r="4761" spans="1:20" x14ac:dyDescent="0.3">
      <c r="A4761" t="s">
        <v>20</v>
      </c>
      <c r="B4761" s="1">
        <v>43708</v>
      </c>
      <c r="C4761">
        <v>10</v>
      </c>
      <c r="D4761" t="s">
        <v>88</v>
      </c>
      <c r="E4761" t="s">
        <v>88</v>
      </c>
      <c r="F4761" t="s">
        <v>58</v>
      </c>
      <c r="G4761">
        <v>91</v>
      </c>
      <c r="H4761">
        <v>92</v>
      </c>
      <c r="I4761">
        <v>91</v>
      </c>
      <c r="J4761" t="s">
        <v>28</v>
      </c>
      <c r="K4761" t="s">
        <v>28</v>
      </c>
      <c r="L4761" t="s">
        <v>100</v>
      </c>
      <c r="M4761" t="s">
        <v>312</v>
      </c>
      <c r="N4761" t="s">
        <v>312</v>
      </c>
      <c r="O4761" t="s">
        <v>315</v>
      </c>
      <c r="S4761" t="s">
        <v>2593</v>
      </c>
      <c r="T4761" t="s">
        <v>26</v>
      </c>
    </row>
    <row r="4762" spans="1:20" x14ac:dyDescent="0.3">
      <c r="A4762" t="s">
        <v>20</v>
      </c>
      <c r="B4762" s="1">
        <v>43708</v>
      </c>
      <c r="C4762">
        <v>0</v>
      </c>
      <c r="D4762" t="s">
        <v>186</v>
      </c>
      <c r="E4762" t="s">
        <v>219</v>
      </c>
      <c r="F4762" t="s">
        <v>186</v>
      </c>
      <c r="G4762">
        <v>73</v>
      </c>
      <c r="H4762">
        <v>73</v>
      </c>
      <c r="I4762">
        <v>69</v>
      </c>
      <c r="J4762" t="s">
        <v>28</v>
      </c>
      <c r="K4762" t="s">
        <v>64</v>
      </c>
      <c r="L4762" t="s">
        <v>345</v>
      </c>
      <c r="M4762" t="s">
        <v>311</v>
      </c>
      <c r="N4762" t="s">
        <v>311</v>
      </c>
      <c r="O4762" t="s">
        <v>91</v>
      </c>
      <c r="S4762" t="e" vm="45">
        <f>_FV(-3,"60")</f>
        <v>#VALUE!</v>
      </c>
      <c r="T4762" t="s">
        <v>26</v>
      </c>
    </row>
    <row r="4763" spans="1:20" x14ac:dyDescent="0.3">
      <c r="A4763" t="s">
        <v>20</v>
      </c>
      <c r="B4763" s="1">
        <v>43709</v>
      </c>
      <c r="C4763">
        <v>23</v>
      </c>
      <c r="D4763" t="s">
        <v>385</v>
      </c>
      <c r="E4763" t="s">
        <v>250</v>
      </c>
      <c r="F4763" t="s">
        <v>186</v>
      </c>
      <c r="G4763">
        <v>69</v>
      </c>
      <c r="H4763">
        <v>70</v>
      </c>
      <c r="I4763">
        <v>65</v>
      </c>
      <c r="J4763" t="s">
        <v>44</v>
      </c>
      <c r="K4763" t="s">
        <v>361</v>
      </c>
      <c r="L4763" t="s">
        <v>35</v>
      </c>
      <c r="M4763" t="s">
        <v>66</v>
      </c>
      <c r="N4763" t="s">
        <v>66</v>
      </c>
      <c r="O4763" t="s">
        <v>59</v>
      </c>
      <c r="S4763" t="e" vm="45">
        <f>_FV(-3,"60")</f>
        <v>#VALUE!</v>
      </c>
      <c r="T4763" t="s">
        <v>26</v>
      </c>
    </row>
    <row r="4764" spans="1:20" x14ac:dyDescent="0.3">
      <c r="A4764" t="s">
        <v>20</v>
      </c>
      <c r="B4764" s="1">
        <v>43709</v>
      </c>
      <c r="C4764">
        <v>6</v>
      </c>
      <c r="D4764" t="s">
        <v>72</v>
      </c>
      <c r="E4764" t="s">
        <v>233</v>
      </c>
      <c r="F4764" t="s">
        <v>72</v>
      </c>
      <c r="G4764">
        <v>87</v>
      </c>
      <c r="H4764">
        <v>87</v>
      </c>
      <c r="I4764">
        <v>83</v>
      </c>
      <c r="J4764" t="s">
        <v>81</v>
      </c>
      <c r="K4764" t="s">
        <v>28</v>
      </c>
      <c r="L4764" t="s">
        <v>99</v>
      </c>
      <c r="M4764" t="s">
        <v>123</v>
      </c>
      <c r="N4764" t="s">
        <v>90</v>
      </c>
      <c r="O4764" t="s">
        <v>123</v>
      </c>
      <c r="S4764" t="e" vm="16">
        <f>_FV(-3,"39")</f>
        <v>#VALUE!</v>
      </c>
      <c r="T4764" t="s">
        <v>26</v>
      </c>
    </row>
    <row r="4765" spans="1:20" x14ac:dyDescent="0.3">
      <c r="A4765" t="s">
        <v>20</v>
      </c>
      <c r="B4765" s="1">
        <v>43709</v>
      </c>
      <c r="C4765">
        <v>3</v>
      </c>
      <c r="D4765" t="s">
        <v>229</v>
      </c>
      <c r="E4765" t="s">
        <v>206</v>
      </c>
      <c r="F4765" t="s">
        <v>229</v>
      </c>
      <c r="G4765">
        <v>76</v>
      </c>
      <c r="H4765">
        <v>77</v>
      </c>
      <c r="I4765">
        <v>74</v>
      </c>
      <c r="J4765" t="s">
        <v>81</v>
      </c>
      <c r="K4765" t="s">
        <v>28</v>
      </c>
      <c r="L4765" t="s">
        <v>100</v>
      </c>
      <c r="M4765" t="s">
        <v>312</v>
      </c>
      <c r="N4765" t="s">
        <v>276</v>
      </c>
      <c r="O4765" t="s">
        <v>312</v>
      </c>
      <c r="S4765" t="e" vm="80">
        <f>_FV(-3,"59")</f>
        <v>#VALUE!</v>
      </c>
      <c r="T4765" t="s">
        <v>26</v>
      </c>
    </row>
    <row r="4766" spans="1:20" x14ac:dyDescent="0.3">
      <c r="A4766" t="s">
        <v>20</v>
      </c>
      <c r="B4766" s="1">
        <v>43709</v>
      </c>
      <c r="C4766">
        <v>22</v>
      </c>
      <c r="D4766" t="s">
        <v>250</v>
      </c>
      <c r="E4766" t="s">
        <v>342</v>
      </c>
      <c r="F4766" t="s">
        <v>250</v>
      </c>
      <c r="G4766">
        <v>65</v>
      </c>
      <c r="H4766">
        <v>66</v>
      </c>
      <c r="I4766">
        <v>62</v>
      </c>
      <c r="J4766" t="s">
        <v>35</v>
      </c>
      <c r="K4766" t="s">
        <v>49</v>
      </c>
      <c r="L4766" t="s">
        <v>224</v>
      </c>
      <c r="M4766" t="s">
        <v>190</v>
      </c>
      <c r="N4766" t="s">
        <v>190</v>
      </c>
      <c r="O4766" t="s">
        <v>298</v>
      </c>
      <c r="S4766" t="s">
        <v>2594</v>
      </c>
      <c r="T4766" t="s">
        <v>26</v>
      </c>
    </row>
    <row r="4767" spans="1:20" x14ac:dyDescent="0.3">
      <c r="A4767" t="s">
        <v>20</v>
      </c>
      <c r="B4767" s="1">
        <v>43709</v>
      </c>
      <c r="C4767">
        <v>11</v>
      </c>
      <c r="D4767" t="s">
        <v>333</v>
      </c>
      <c r="E4767" t="s">
        <v>333</v>
      </c>
      <c r="F4767" t="s">
        <v>58</v>
      </c>
      <c r="G4767">
        <v>86</v>
      </c>
      <c r="H4767">
        <v>92</v>
      </c>
      <c r="I4767">
        <v>86</v>
      </c>
      <c r="J4767" t="s">
        <v>80</v>
      </c>
      <c r="K4767" t="s">
        <v>87</v>
      </c>
      <c r="L4767" t="s">
        <v>99</v>
      </c>
      <c r="M4767" t="s">
        <v>330</v>
      </c>
      <c r="N4767" t="s">
        <v>330</v>
      </c>
      <c r="O4767" t="s">
        <v>193</v>
      </c>
      <c r="S4767" t="s">
        <v>2595</v>
      </c>
      <c r="T4767" t="s">
        <v>26</v>
      </c>
    </row>
    <row r="4768" spans="1:20" x14ac:dyDescent="0.3">
      <c r="A4768" t="s">
        <v>20</v>
      </c>
      <c r="B4768" s="1">
        <v>43709</v>
      </c>
      <c r="C4768">
        <v>7</v>
      </c>
      <c r="D4768" t="s">
        <v>118</v>
      </c>
      <c r="E4768" t="s">
        <v>72</v>
      </c>
      <c r="F4768" t="s">
        <v>118</v>
      </c>
      <c r="G4768">
        <v>90</v>
      </c>
      <c r="H4768">
        <v>90</v>
      </c>
      <c r="I4768">
        <v>87</v>
      </c>
      <c r="J4768" t="s">
        <v>99</v>
      </c>
      <c r="K4768" t="s">
        <v>81</v>
      </c>
      <c r="L4768" t="s">
        <v>99</v>
      </c>
      <c r="M4768" t="s">
        <v>123</v>
      </c>
      <c r="N4768" t="s">
        <v>96</v>
      </c>
      <c r="O4768" t="s">
        <v>82</v>
      </c>
      <c r="S4768" t="e" vm="43">
        <f>_FV(-3,"38")</f>
        <v>#VALUE!</v>
      </c>
      <c r="T4768" t="s">
        <v>26</v>
      </c>
    </row>
    <row r="4769" spans="1:20" x14ac:dyDescent="0.3">
      <c r="A4769" t="s">
        <v>20</v>
      </c>
      <c r="B4769" s="1">
        <v>43709</v>
      </c>
      <c r="C4769">
        <v>4</v>
      </c>
      <c r="D4769" t="s">
        <v>202</v>
      </c>
      <c r="E4769" t="s">
        <v>229</v>
      </c>
      <c r="F4769" t="s">
        <v>195</v>
      </c>
      <c r="G4769">
        <v>77</v>
      </c>
      <c r="H4769">
        <v>77</v>
      </c>
      <c r="I4769">
        <v>76</v>
      </c>
      <c r="J4769" t="s">
        <v>81</v>
      </c>
      <c r="K4769" t="s">
        <v>64</v>
      </c>
      <c r="L4769" t="s">
        <v>99</v>
      </c>
      <c r="M4769" t="s">
        <v>91</v>
      </c>
      <c r="N4769" t="s">
        <v>312</v>
      </c>
      <c r="O4769" t="s">
        <v>91</v>
      </c>
      <c r="S4769" t="e" vm="80">
        <f>_FV(-3,"59")</f>
        <v>#VALUE!</v>
      </c>
      <c r="T4769" t="s">
        <v>26</v>
      </c>
    </row>
    <row r="4770" spans="1:20" x14ac:dyDescent="0.3">
      <c r="A4770" t="s">
        <v>20</v>
      </c>
      <c r="B4770" s="1">
        <v>43709</v>
      </c>
      <c r="C4770">
        <v>21</v>
      </c>
      <c r="D4770" t="s">
        <v>48</v>
      </c>
      <c r="E4770" t="s">
        <v>34</v>
      </c>
      <c r="F4770" t="s">
        <v>48</v>
      </c>
      <c r="G4770">
        <v>65</v>
      </c>
      <c r="H4770">
        <v>65</v>
      </c>
      <c r="I4770">
        <v>61</v>
      </c>
      <c r="J4770" t="s">
        <v>49</v>
      </c>
      <c r="K4770" t="s">
        <v>64</v>
      </c>
      <c r="L4770" t="s">
        <v>345</v>
      </c>
      <c r="M4770" t="s">
        <v>298</v>
      </c>
      <c r="N4770" t="s">
        <v>298</v>
      </c>
      <c r="O4770" t="s">
        <v>131</v>
      </c>
      <c r="S4770" t="s">
        <v>2596</v>
      </c>
      <c r="T4770" t="s">
        <v>26</v>
      </c>
    </row>
    <row r="4771" spans="1:20" x14ac:dyDescent="0.3">
      <c r="A4771" t="s">
        <v>20</v>
      </c>
      <c r="B4771" s="1">
        <v>43709</v>
      </c>
      <c r="C4771">
        <v>10</v>
      </c>
      <c r="D4771" t="s">
        <v>58</v>
      </c>
      <c r="E4771" t="s">
        <v>58</v>
      </c>
      <c r="F4771" t="s">
        <v>136</v>
      </c>
      <c r="G4771">
        <v>92</v>
      </c>
      <c r="H4771">
        <v>92</v>
      </c>
      <c r="I4771">
        <v>91</v>
      </c>
      <c r="J4771" t="s">
        <v>99</v>
      </c>
      <c r="K4771" t="s">
        <v>99</v>
      </c>
      <c r="L4771" t="s">
        <v>49</v>
      </c>
      <c r="M4771" t="s">
        <v>193</v>
      </c>
      <c r="N4771" t="s">
        <v>193</v>
      </c>
      <c r="O4771" t="s">
        <v>29</v>
      </c>
      <c r="S4771" t="s">
        <v>2597</v>
      </c>
      <c r="T4771" t="s">
        <v>26</v>
      </c>
    </row>
    <row r="4772" spans="1:20" x14ac:dyDescent="0.3">
      <c r="A4772" t="s">
        <v>20</v>
      </c>
      <c r="B4772" s="1">
        <v>43709</v>
      </c>
      <c r="C4772">
        <v>5</v>
      </c>
      <c r="D4772" t="s">
        <v>286</v>
      </c>
      <c r="E4772" t="s">
        <v>202</v>
      </c>
      <c r="F4772" t="s">
        <v>286</v>
      </c>
      <c r="G4772">
        <v>83</v>
      </c>
      <c r="H4772">
        <v>83</v>
      </c>
      <c r="I4772">
        <v>74</v>
      </c>
      <c r="J4772" t="s">
        <v>81</v>
      </c>
      <c r="K4772" t="s">
        <v>81</v>
      </c>
      <c r="L4772" t="s">
        <v>163</v>
      </c>
      <c r="M4772" t="s">
        <v>29</v>
      </c>
      <c r="N4772" t="s">
        <v>91</v>
      </c>
      <c r="O4772" t="s">
        <v>29</v>
      </c>
      <c r="S4772" t="e" vm="23">
        <f>_FV(-3,"54")</f>
        <v>#VALUE!</v>
      </c>
      <c r="T4772" t="s">
        <v>26</v>
      </c>
    </row>
    <row r="4773" spans="1:20" x14ac:dyDescent="0.3">
      <c r="A4773" t="s">
        <v>20</v>
      </c>
      <c r="B4773" s="1">
        <v>43709</v>
      </c>
      <c r="C4773">
        <v>14</v>
      </c>
      <c r="D4773" t="s">
        <v>258</v>
      </c>
      <c r="E4773" t="s">
        <v>317</v>
      </c>
      <c r="F4773" t="s">
        <v>247</v>
      </c>
      <c r="G4773">
        <v>65</v>
      </c>
      <c r="H4773">
        <v>70</v>
      </c>
      <c r="I4773">
        <v>62</v>
      </c>
      <c r="J4773" t="s">
        <v>28</v>
      </c>
      <c r="K4773" t="s">
        <v>80</v>
      </c>
      <c r="L4773" t="s">
        <v>345</v>
      </c>
      <c r="M4773" t="s">
        <v>308</v>
      </c>
      <c r="N4773" t="s">
        <v>357</v>
      </c>
      <c r="O4773" t="s">
        <v>308</v>
      </c>
      <c r="S4773" t="s">
        <v>2598</v>
      </c>
      <c r="T4773" t="s">
        <v>26</v>
      </c>
    </row>
    <row r="4774" spans="1:20" x14ac:dyDescent="0.3">
      <c r="A4774" t="s">
        <v>20</v>
      </c>
      <c r="B4774" s="1">
        <v>43709</v>
      </c>
      <c r="C4774">
        <v>13</v>
      </c>
      <c r="D4774" t="s">
        <v>208</v>
      </c>
      <c r="E4774" t="s">
        <v>264</v>
      </c>
      <c r="F4774" t="s">
        <v>256</v>
      </c>
      <c r="G4774">
        <v>68</v>
      </c>
      <c r="H4774">
        <v>74</v>
      </c>
      <c r="I4774">
        <v>66</v>
      </c>
      <c r="J4774" t="s">
        <v>81</v>
      </c>
      <c r="K4774" t="s">
        <v>87</v>
      </c>
      <c r="L4774" t="s">
        <v>163</v>
      </c>
      <c r="M4774" t="s">
        <v>357</v>
      </c>
      <c r="N4774" t="s">
        <v>386</v>
      </c>
      <c r="O4774" t="s">
        <v>282</v>
      </c>
      <c r="S4774" t="s">
        <v>1022</v>
      </c>
      <c r="T4774" t="s">
        <v>26</v>
      </c>
    </row>
    <row r="4775" spans="1:20" x14ac:dyDescent="0.3">
      <c r="A4775" t="s">
        <v>20</v>
      </c>
      <c r="B4775" s="1">
        <v>43709</v>
      </c>
      <c r="C4775">
        <v>12</v>
      </c>
      <c r="D4775" t="s">
        <v>57</v>
      </c>
      <c r="E4775" t="s">
        <v>215</v>
      </c>
      <c r="F4775" t="s">
        <v>333</v>
      </c>
      <c r="G4775">
        <v>72</v>
      </c>
      <c r="H4775">
        <v>86</v>
      </c>
      <c r="I4775">
        <v>72</v>
      </c>
      <c r="J4775" t="s">
        <v>64</v>
      </c>
      <c r="K4775" t="s">
        <v>22</v>
      </c>
      <c r="L4775" t="s">
        <v>64</v>
      </c>
      <c r="M4775" t="s">
        <v>282</v>
      </c>
      <c r="N4775" t="s">
        <v>282</v>
      </c>
      <c r="O4775" t="s">
        <v>330</v>
      </c>
      <c r="S4775" t="s">
        <v>2599</v>
      </c>
      <c r="T4775" t="s">
        <v>26</v>
      </c>
    </row>
    <row r="4776" spans="1:20" x14ac:dyDescent="0.3">
      <c r="A4776" t="s">
        <v>20</v>
      </c>
      <c r="B4776" s="1">
        <v>43709</v>
      </c>
      <c r="C4776">
        <v>18</v>
      </c>
      <c r="D4776" t="s">
        <v>1362</v>
      </c>
      <c r="E4776" t="s">
        <v>2038</v>
      </c>
      <c r="F4776" t="s">
        <v>415</v>
      </c>
      <c r="G4776">
        <v>56</v>
      </c>
      <c r="H4776">
        <v>58</v>
      </c>
      <c r="I4776">
        <v>53</v>
      </c>
      <c r="J4776" t="s">
        <v>361</v>
      </c>
      <c r="K4776" t="s">
        <v>100</v>
      </c>
      <c r="L4776" t="s">
        <v>37</v>
      </c>
      <c r="M4776" t="s">
        <v>130</v>
      </c>
      <c r="N4776" t="s">
        <v>254</v>
      </c>
      <c r="O4776" t="s">
        <v>130</v>
      </c>
      <c r="S4776" t="s">
        <v>2600</v>
      </c>
      <c r="T4776" t="s">
        <v>26</v>
      </c>
    </row>
    <row r="4777" spans="1:20" x14ac:dyDescent="0.3">
      <c r="A4777" t="s">
        <v>20</v>
      </c>
      <c r="B4777" s="1">
        <v>43709</v>
      </c>
      <c r="C4777">
        <v>16</v>
      </c>
      <c r="D4777" t="s">
        <v>370</v>
      </c>
      <c r="E4777" t="s">
        <v>1360</v>
      </c>
      <c r="F4777" t="s">
        <v>317</v>
      </c>
      <c r="G4777">
        <v>57</v>
      </c>
      <c r="H4777">
        <v>61</v>
      </c>
      <c r="I4777">
        <v>56</v>
      </c>
      <c r="J4777" t="s">
        <v>216</v>
      </c>
      <c r="K4777" t="s">
        <v>99</v>
      </c>
      <c r="L4777" t="s">
        <v>373</v>
      </c>
      <c r="M4777" t="s">
        <v>188</v>
      </c>
      <c r="N4777" t="s">
        <v>306</v>
      </c>
      <c r="O4777" t="s">
        <v>188</v>
      </c>
      <c r="S4777" t="s">
        <v>2601</v>
      </c>
      <c r="T4777" t="s">
        <v>26</v>
      </c>
    </row>
    <row r="4778" spans="1:20" x14ac:dyDescent="0.3">
      <c r="A4778" t="s">
        <v>20</v>
      </c>
      <c r="B4778" s="1">
        <v>43709</v>
      </c>
      <c r="C4778">
        <v>15</v>
      </c>
      <c r="D4778" t="s">
        <v>291</v>
      </c>
      <c r="E4778" t="s">
        <v>297</v>
      </c>
      <c r="F4778" t="s">
        <v>258</v>
      </c>
      <c r="G4778">
        <v>59</v>
      </c>
      <c r="H4778">
        <v>65</v>
      </c>
      <c r="I4778">
        <v>56</v>
      </c>
      <c r="J4778" t="s">
        <v>216</v>
      </c>
      <c r="K4778" t="s">
        <v>64</v>
      </c>
      <c r="L4778" t="s">
        <v>388</v>
      </c>
      <c r="M4778" t="s">
        <v>306</v>
      </c>
      <c r="N4778" t="s">
        <v>353</v>
      </c>
      <c r="O4778" t="s">
        <v>306</v>
      </c>
      <c r="S4778" t="s">
        <v>2224</v>
      </c>
      <c r="T4778" t="s">
        <v>26</v>
      </c>
    </row>
    <row r="4779" spans="1:20" x14ac:dyDescent="0.3">
      <c r="A4779" t="s">
        <v>20</v>
      </c>
      <c r="B4779" s="1">
        <v>43709</v>
      </c>
      <c r="C4779">
        <v>17</v>
      </c>
      <c r="D4779" t="s">
        <v>1360</v>
      </c>
      <c r="E4779" t="s">
        <v>2048</v>
      </c>
      <c r="F4779" t="s">
        <v>251</v>
      </c>
      <c r="G4779">
        <v>54</v>
      </c>
      <c r="H4779">
        <v>59</v>
      </c>
      <c r="I4779">
        <v>53</v>
      </c>
      <c r="J4779" t="s">
        <v>224</v>
      </c>
      <c r="K4779" t="s">
        <v>100</v>
      </c>
      <c r="L4779" t="s">
        <v>224</v>
      </c>
      <c r="M4779" t="s">
        <v>254</v>
      </c>
      <c r="N4779" t="s">
        <v>188</v>
      </c>
      <c r="O4779" t="s">
        <v>254</v>
      </c>
      <c r="S4779" t="s">
        <v>2602</v>
      </c>
      <c r="T4779" t="s">
        <v>26</v>
      </c>
    </row>
    <row r="4780" spans="1:20" x14ac:dyDescent="0.3">
      <c r="A4780" t="s">
        <v>20</v>
      </c>
      <c r="B4780" s="1">
        <v>43709</v>
      </c>
      <c r="C4780">
        <v>20</v>
      </c>
      <c r="D4780" t="s">
        <v>47</v>
      </c>
      <c r="E4780" t="s">
        <v>1362</v>
      </c>
      <c r="F4780" t="s">
        <v>47</v>
      </c>
      <c r="G4780">
        <v>62</v>
      </c>
      <c r="H4780">
        <v>63</v>
      </c>
      <c r="I4780">
        <v>58</v>
      </c>
      <c r="J4780" t="s">
        <v>49</v>
      </c>
      <c r="K4780" t="s">
        <v>28</v>
      </c>
      <c r="L4780" t="s">
        <v>163</v>
      </c>
      <c r="M4780" t="s">
        <v>131</v>
      </c>
      <c r="N4780" t="s">
        <v>52</v>
      </c>
      <c r="O4780" t="s">
        <v>140</v>
      </c>
      <c r="P4780" t="s">
        <v>112</v>
      </c>
      <c r="Q4780">
        <v>338</v>
      </c>
      <c r="S4780" t="s">
        <v>1259</v>
      </c>
      <c r="T4780" t="s">
        <v>26</v>
      </c>
    </row>
    <row r="4781" spans="1:20" x14ac:dyDescent="0.3">
      <c r="A4781" t="s">
        <v>20</v>
      </c>
      <c r="B4781" s="1">
        <v>43709</v>
      </c>
      <c r="C4781">
        <v>19</v>
      </c>
      <c r="D4781" t="s">
        <v>32</v>
      </c>
      <c r="E4781" t="s">
        <v>2041</v>
      </c>
      <c r="F4781" t="s">
        <v>251</v>
      </c>
      <c r="G4781">
        <v>60</v>
      </c>
      <c r="H4781">
        <v>61</v>
      </c>
      <c r="I4781">
        <v>54</v>
      </c>
      <c r="J4781" t="s">
        <v>99</v>
      </c>
      <c r="K4781" t="s">
        <v>99</v>
      </c>
      <c r="L4781" t="s">
        <v>224</v>
      </c>
      <c r="M4781" t="s">
        <v>52</v>
      </c>
      <c r="N4781" t="s">
        <v>130</v>
      </c>
      <c r="O4781" t="s">
        <v>52</v>
      </c>
      <c r="S4781" t="s">
        <v>2440</v>
      </c>
      <c r="T4781" t="s">
        <v>26</v>
      </c>
    </row>
    <row r="4782" spans="1:20" x14ac:dyDescent="0.3">
      <c r="A4782" t="s">
        <v>20</v>
      </c>
      <c r="B4782" s="1">
        <v>43709</v>
      </c>
      <c r="C4782">
        <v>8</v>
      </c>
      <c r="D4782" t="s">
        <v>95</v>
      </c>
      <c r="E4782" t="s">
        <v>118</v>
      </c>
      <c r="F4782" t="s">
        <v>58</v>
      </c>
      <c r="G4782">
        <v>91</v>
      </c>
      <c r="H4782">
        <v>91</v>
      </c>
      <c r="I4782">
        <v>90</v>
      </c>
      <c r="J4782" t="s">
        <v>100</v>
      </c>
      <c r="K4782" t="s">
        <v>99</v>
      </c>
      <c r="L4782" t="s">
        <v>89</v>
      </c>
      <c r="M4782" t="s">
        <v>96</v>
      </c>
      <c r="N4782" t="s">
        <v>96</v>
      </c>
      <c r="O4782" t="s">
        <v>123</v>
      </c>
      <c r="S4782" t="e" vm="45">
        <f>_FV(-3,"60")</f>
        <v>#VALUE!</v>
      </c>
      <c r="T4782" t="s">
        <v>26</v>
      </c>
    </row>
    <row r="4783" spans="1:20" x14ac:dyDescent="0.3">
      <c r="A4783" t="s">
        <v>20</v>
      </c>
      <c r="B4783" s="1">
        <v>43709</v>
      </c>
      <c r="C4783">
        <v>0</v>
      </c>
      <c r="D4783" t="s">
        <v>302</v>
      </c>
      <c r="E4783" t="s">
        <v>186</v>
      </c>
      <c r="F4783" t="s">
        <v>302</v>
      </c>
      <c r="G4783">
        <v>75</v>
      </c>
      <c r="H4783">
        <v>76</v>
      </c>
      <c r="I4783">
        <v>73</v>
      </c>
      <c r="J4783" t="s">
        <v>99</v>
      </c>
      <c r="K4783" t="s">
        <v>28</v>
      </c>
      <c r="L4783" t="s">
        <v>100</v>
      </c>
      <c r="M4783" t="s">
        <v>141</v>
      </c>
      <c r="N4783" t="s">
        <v>141</v>
      </c>
      <c r="O4783" t="s">
        <v>123</v>
      </c>
      <c r="S4783" t="e" vm="45">
        <f>_FV(-3,"60")</f>
        <v>#VALUE!</v>
      </c>
      <c r="T4783" t="s">
        <v>26</v>
      </c>
    </row>
    <row r="4784" spans="1:20" x14ac:dyDescent="0.3">
      <c r="A4784" t="s">
        <v>20</v>
      </c>
      <c r="B4784" s="1">
        <v>43709</v>
      </c>
      <c r="C4784">
        <v>1</v>
      </c>
      <c r="D4784" t="s">
        <v>206</v>
      </c>
      <c r="E4784" t="s">
        <v>206</v>
      </c>
      <c r="F4784" t="s">
        <v>195</v>
      </c>
      <c r="G4784">
        <v>74</v>
      </c>
      <c r="H4784">
        <v>77</v>
      </c>
      <c r="I4784">
        <v>74</v>
      </c>
      <c r="J4784" t="s">
        <v>99</v>
      </c>
      <c r="K4784" t="s">
        <v>28</v>
      </c>
      <c r="L4784" t="s">
        <v>100</v>
      </c>
      <c r="M4784" t="s">
        <v>311</v>
      </c>
      <c r="N4784" t="s">
        <v>311</v>
      </c>
      <c r="O4784" t="s">
        <v>141</v>
      </c>
      <c r="S4784" t="e" vm="45">
        <f>_FV(-3,"60")</f>
        <v>#VALUE!</v>
      </c>
      <c r="T4784" t="s">
        <v>26</v>
      </c>
    </row>
    <row r="4785" spans="1:20" x14ac:dyDescent="0.3">
      <c r="A4785" t="s">
        <v>20</v>
      </c>
      <c r="B4785" s="1">
        <v>43709</v>
      </c>
      <c r="C4785">
        <v>9</v>
      </c>
      <c r="D4785" t="s">
        <v>58</v>
      </c>
      <c r="E4785" t="s">
        <v>62</v>
      </c>
      <c r="F4785" t="s">
        <v>58</v>
      </c>
      <c r="G4785">
        <v>91</v>
      </c>
      <c r="H4785">
        <v>91</v>
      </c>
      <c r="I4785">
        <v>91</v>
      </c>
      <c r="J4785" t="s">
        <v>89</v>
      </c>
      <c r="K4785" t="s">
        <v>99</v>
      </c>
      <c r="L4785" t="s">
        <v>89</v>
      </c>
      <c r="M4785" t="s">
        <v>29</v>
      </c>
      <c r="N4785" t="s">
        <v>29</v>
      </c>
      <c r="O4785" t="s">
        <v>123</v>
      </c>
      <c r="S4785" t="e" vm="80">
        <f>_FV(-3,"59")</f>
        <v>#VALUE!</v>
      </c>
      <c r="T4785" t="s">
        <v>26</v>
      </c>
    </row>
    <row r="4786" spans="1:20" x14ac:dyDescent="0.3">
      <c r="A4786" t="s">
        <v>20</v>
      </c>
      <c r="B4786" s="1">
        <v>43709</v>
      </c>
      <c r="C4786">
        <v>2</v>
      </c>
      <c r="D4786" t="s">
        <v>206</v>
      </c>
      <c r="E4786" t="s">
        <v>281</v>
      </c>
      <c r="F4786" t="s">
        <v>302</v>
      </c>
      <c r="G4786">
        <v>74</v>
      </c>
      <c r="H4786">
        <v>75</v>
      </c>
      <c r="I4786">
        <v>72</v>
      </c>
      <c r="J4786" t="s">
        <v>99</v>
      </c>
      <c r="K4786" t="s">
        <v>81</v>
      </c>
      <c r="L4786" t="s">
        <v>49</v>
      </c>
      <c r="M4786" t="s">
        <v>276</v>
      </c>
      <c r="N4786" t="s">
        <v>276</v>
      </c>
      <c r="O4786" t="s">
        <v>311</v>
      </c>
      <c r="S4786" t="e" vm="52">
        <f>_FV(-3,"56")</f>
        <v>#VALUE!</v>
      </c>
      <c r="T4786" t="s">
        <v>26</v>
      </c>
    </row>
    <row r="4787" spans="1:20" x14ac:dyDescent="0.3">
      <c r="A4787" t="s">
        <v>20</v>
      </c>
      <c r="B4787" s="1">
        <v>43710</v>
      </c>
      <c r="C4787">
        <v>14</v>
      </c>
      <c r="D4787" t="s">
        <v>335</v>
      </c>
      <c r="E4787" t="s">
        <v>47</v>
      </c>
      <c r="F4787" t="s">
        <v>243</v>
      </c>
      <c r="G4787">
        <v>64</v>
      </c>
      <c r="H4787">
        <v>67</v>
      </c>
      <c r="I4787">
        <v>61</v>
      </c>
      <c r="J4787" t="s">
        <v>49</v>
      </c>
      <c r="K4787" t="s">
        <v>119</v>
      </c>
      <c r="L4787" t="s">
        <v>35</v>
      </c>
      <c r="M4787" t="s">
        <v>312</v>
      </c>
      <c r="N4787" t="s">
        <v>276</v>
      </c>
      <c r="O4787" t="s">
        <v>312</v>
      </c>
      <c r="S4787" t="s">
        <v>2603</v>
      </c>
      <c r="T4787" t="s">
        <v>26</v>
      </c>
    </row>
    <row r="4788" spans="1:20" x14ac:dyDescent="0.3">
      <c r="A4788" t="s">
        <v>20</v>
      </c>
      <c r="B4788" s="1">
        <v>43710</v>
      </c>
      <c r="C4788">
        <v>3</v>
      </c>
      <c r="D4788" t="s">
        <v>233</v>
      </c>
      <c r="E4788" t="s">
        <v>192</v>
      </c>
      <c r="F4788" t="s">
        <v>233</v>
      </c>
      <c r="G4788">
        <v>80</v>
      </c>
      <c r="H4788">
        <v>80</v>
      </c>
      <c r="I4788">
        <v>78</v>
      </c>
      <c r="J4788" t="s">
        <v>36</v>
      </c>
      <c r="K4788" t="s">
        <v>36</v>
      </c>
      <c r="L4788" t="s">
        <v>345</v>
      </c>
      <c r="M4788" t="s">
        <v>91</v>
      </c>
      <c r="N4788" t="s">
        <v>244</v>
      </c>
      <c r="O4788" t="s">
        <v>188</v>
      </c>
      <c r="S4788" t="e" vm="45">
        <f>_FV(-3,"60")</f>
        <v>#VALUE!</v>
      </c>
      <c r="T4788" t="s">
        <v>26</v>
      </c>
    </row>
    <row r="4789" spans="1:20" x14ac:dyDescent="0.3">
      <c r="A4789" t="s">
        <v>20</v>
      </c>
      <c r="B4789" s="1">
        <v>43710</v>
      </c>
      <c r="C4789">
        <v>11</v>
      </c>
      <c r="D4789" t="s">
        <v>192</v>
      </c>
      <c r="E4789" t="s">
        <v>192</v>
      </c>
      <c r="F4789" t="s">
        <v>58</v>
      </c>
      <c r="G4789">
        <v>80</v>
      </c>
      <c r="H4789">
        <v>91</v>
      </c>
      <c r="I4789">
        <v>80</v>
      </c>
      <c r="J4789" t="s">
        <v>100</v>
      </c>
      <c r="K4789" t="s">
        <v>64</v>
      </c>
      <c r="L4789" t="s">
        <v>89</v>
      </c>
      <c r="M4789" t="s">
        <v>244</v>
      </c>
      <c r="N4789" t="s">
        <v>244</v>
      </c>
      <c r="O4789" t="s">
        <v>328</v>
      </c>
      <c r="S4789" t="s">
        <v>2604</v>
      </c>
      <c r="T4789" t="s">
        <v>26</v>
      </c>
    </row>
    <row r="4790" spans="1:20" x14ac:dyDescent="0.3">
      <c r="A4790" t="s">
        <v>20</v>
      </c>
      <c r="B4790" s="1">
        <v>43710</v>
      </c>
      <c r="C4790">
        <v>13</v>
      </c>
      <c r="D4790" t="s">
        <v>208</v>
      </c>
      <c r="E4790" t="s">
        <v>264</v>
      </c>
      <c r="F4790" t="s">
        <v>186</v>
      </c>
      <c r="G4790">
        <v>65</v>
      </c>
      <c r="H4790">
        <v>74</v>
      </c>
      <c r="I4790">
        <v>63</v>
      </c>
      <c r="J4790" t="s">
        <v>36</v>
      </c>
      <c r="K4790" t="s">
        <v>65</v>
      </c>
      <c r="L4790" t="s">
        <v>216</v>
      </c>
      <c r="M4790" t="s">
        <v>276</v>
      </c>
      <c r="N4790" t="s">
        <v>329</v>
      </c>
      <c r="O4790" t="s">
        <v>306</v>
      </c>
      <c r="S4790" t="s">
        <v>2605</v>
      </c>
      <c r="T4790" t="s">
        <v>26</v>
      </c>
    </row>
    <row r="4791" spans="1:20" x14ac:dyDescent="0.3">
      <c r="A4791" t="s">
        <v>20</v>
      </c>
      <c r="B4791" s="1">
        <v>43710</v>
      </c>
      <c r="C4791">
        <v>12</v>
      </c>
      <c r="D4791" t="s">
        <v>186</v>
      </c>
      <c r="E4791" t="s">
        <v>385</v>
      </c>
      <c r="F4791" t="s">
        <v>236</v>
      </c>
      <c r="G4791">
        <v>73</v>
      </c>
      <c r="H4791">
        <v>81</v>
      </c>
      <c r="I4791">
        <v>73</v>
      </c>
      <c r="J4791" t="s">
        <v>81</v>
      </c>
      <c r="K4791" t="s">
        <v>119</v>
      </c>
      <c r="L4791" t="s">
        <v>49</v>
      </c>
      <c r="M4791" t="s">
        <v>306</v>
      </c>
      <c r="N4791" t="s">
        <v>306</v>
      </c>
      <c r="O4791" t="s">
        <v>244</v>
      </c>
      <c r="S4791" t="s">
        <v>540</v>
      </c>
      <c r="T4791" t="s">
        <v>26</v>
      </c>
    </row>
    <row r="4792" spans="1:20" x14ac:dyDescent="0.3">
      <c r="A4792" t="s">
        <v>20</v>
      </c>
      <c r="B4792" s="1">
        <v>43710</v>
      </c>
      <c r="C4792">
        <v>22</v>
      </c>
      <c r="D4792" t="s">
        <v>200</v>
      </c>
      <c r="E4792" t="s">
        <v>201</v>
      </c>
      <c r="F4792" t="s">
        <v>205</v>
      </c>
      <c r="G4792">
        <v>67</v>
      </c>
      <c r="H4792">
        <v>68</v>
      </c>
      <c r="I4792">
        <v>60</v>
      </c>
      <c r="J4792" t="s">
        <v>89</v>
      </c>
      <c r="K4792" t="s">
        <v>81</v>
      </c>
      <c r="L4792" t="s">
        <v>377</v>
      </c>
      <c r="M4792" t="s">
        <v>197</v>
      </c>
      <c r="N4792" t="s">
        <v>197</v>
      </c>
      <c r="O4792" t="s">
        <v>162</v>
      </c>
      <c r="S4792" t="s">
        <v>2606</v>
      </c>
      <c r="T4792" t="s">
        <v>26</v>
      </c>
    </row>
    <row r="4793" spans="1:20" x14ac:dyDescent="0.3">
      <c r="A4793" t="s">
        <v>20</v>
      </c>
      <c r="B4793" s="1">
        <v>43710</v>
      </c>
      <c r="C4793">
        <v>1</v>
      </c>
      <c r="D4793" t="s">
        <v>265</v>
      </c>
      <c r="E4793" t="s">
        <v>202</v>
      </c>
      <c r="F4793" t="s">
        <v>265</v>
      </c>
      <c r="G4793">
        <v>77</v>
      </c>
      <c r="H4793">
        <v>77</v>
      </c>
      <c r="I4793">
        <v>74</v>
      </c>
      <c r="J4793" t="s">
        <v>345</v>
      </c>
      <c r="K4793" t="s">
        <v>36</v>
      </c>
      <c r="L4793" t="s">
        <v>345</v>
      </c>
      <c r="M4793" t="s">
        <v>141</v>
      </c>
      <c r="N4793" t="s">
        <v>141</v>
      </c>
      <c r="O4793" t="s">
        <v>82</v>
      </c>
      <c r="S4793" t="e" vm="80">
        <f>_FV(-3,"59")</f>
        <v>#VALUE!</v>
      </c>
      <c r="T4793" t="s">
        <v>26</v>
      </c>
    </row>
    <row r="4794" spans="1:20" x14ac:dyDescent="0.3">
      <c r="A4794" t="s">
        <v>20</v>
      </c>
      <c r="B4794" s="1">
        <v>43710</v>
      </c>
      <c r="C4794">
        <v>6</v>
      </c>
      <c r="D4794" t="s">
        <v>148</v>
      </c>
      <c r="E4794" t="s">
        <v>71</v>
      </c>
      <c r="F4794" t="s">
        <v>148</v>
      </c>
      <c r="G4794">
        <v>88</v>
      </c>
      <c r="H4794">
        <v>88</v>
      </c>
      <c r="I4794">
        <v>87</v>
      </c>
      <c r="J4794" t="s">
        <v>89</v>
      </c>
      <c r="K4794" t="s">
        <v>100</v>
      </c>
      <c r="L4794" t="s">
        <v>89</v>
      </c>
      <c r="M4794" t="s">
        <v>123</v>
      </c>
      <c r="N4794" t="s">
        <v>142</v>
      </c>
      <c r="O4794" t="s">
        <v>82</v>
      </c>
      <c r="S4794" t="e" vm="45">
        <f>_FV(-3,"60")</f>
        <v>#VALUE!</v>
      </c>
      <c r="T4794" t="s">
        <v>26</v>
      </c>
    </row>
    <row r="4795" spans="1:20" x14ac:dyDescent="0.3">
      <c r="A4795" t="s">
        <v>20</v>
      </c>
      <c r="B4795" s="1">
        <v>43710</v>
      </c>
      <c r="C4795">
        <v>9</v>
      </c>
      <c r="D4795" t="s">
        <v>22</v>
      </c>
      <c r="E4795" t="s">
        <v>58</v>
      </c>
      <c r="F4795" t="s">
        <v>22</v>
      </c>
      <c r="G4795">
        <v>91</v>
      </c>
      <c r="H4795">
        <v>91</v>
      </c>
      <c r="I4795">
        <v>90</v>
      </c>
      <c r="J4795" t="s">
        <v>36</v>
      </c>
      <c r="K4795" t="s">
        <v>49</v>
      </c>
      <c r="L4795" t="s">
        <v>36</v>
      </c>
      <c r="M4795" t="s">
        <v>29</v>
      </c>
      <c r="N4795" t="s">
        <v>29</v>
      </c>
      <c r="O4795" t="s">
        <v>96</v>
      </c>
      <c r="S4795" t="e" vm="45">
        <f>_FV(-3,"60")</f>
        <v>#VALUE!</v>
      </c>
      <c r="T4795" t="s">
        <v>26</v>
      </c>
    </row>
    <row r="4796" spans="1:20" x14ac:dyDescent="0.3">
      <c r="A4796" t="s">
        <v>20</v>
      </c>
      <c r="B4796" s="1">
        <v>43710</v>
      </c>
      <c r="C4796">
        <v>4</v>
      </c>
      <c r="D4796" t="s">
        <v>72</v>
      </c>
      <c r="E4796" t="s">
        <v>233</v>
      </c>
      <c r="F4796" t="s">
        <v>72</v>
      </c>
      <c r="G4796">
        <v>85</v>
      </c>
      <c r="H4796">
        <v>85</v>
      </c>
      <c r="I4796">
        <v>80</v>
      </c>
      <c r="J4796" t="s">
        <v>89</v>
      </c>
      <c r="K4796" t="s">
        <v>89</v>
      </c>
      <c r="L4796" t="s">
        <v>345</v>
      </c>
      <c r="M4796" t="s">
        <v>141</v>
      </c>
      <c r="N4796" t="s">
        <v>91</v>
      </c>
      <c r="O4796" t="s">
        <v>141</v>
      </c>
      <c r="S4796" t="e" vm="45">
        <f>_FV(-3,"60")</f>
        <v>#VALUE!</v>
      </c>
      <c r="T4796" t="s">
        <v>26</v>
      </c>
    </row>
    <row r="4797" spans="1:20" x14ac:dyDescent="0.3">
      <c r="A4797" t="s">
        <v>20</v>
      </c>
      <c r="B4797" s="1">
        <v>43710</v>
      </c>
      <c r="C4797">
        <v>5</v>
      </c>
      <c r="D4797" t="s">
        <v>71</v>
      </c>
      <c r="E4797" t="s">
        <v>72</v>
      </c>
      <c r="F4797" t="s">
        <v>71</v>
      </c>
      <c r="G4797">
        <v>87</v>
      </c>
      <c r="H4797">
        <v>87</v>
      </c>
      <c r="I4797">
        <v>85</v>
      </c>
      <c r="J4797" t="s">
        <v>89</v>
      </c>
      <c r="K4797" t="s">
        <v>100</v>
      </c>
      <c r="L4797" t="s">
        <v>49</v>
      </c>
      <c r="M4797" t="s">
        <v>142</v>
      </c>
      <c r="N4797" t="s">
        <v>141</v>
      </c>
      <c r="O4797" t="s">
        <v>142</v>
      </c>
      <c r="S4797" t="e" vm="45">
        <f>_FV(-3,"60")</f>
        <v>#VALUE!</v>
      </c>
      <c r="T4797" t="s">
        <v>26</v>
      </c>
    </row>
    <row r="4798" spans="1:20" x14ac:dyDescent="0.3">
      <c r="A4798" t="s">
        <v>20</v>
      </c>
      <c r="B4798" s="1">
        <v>43710</v>
      </c>
      <c r="C4798">
        <v>8</v>
      </c>
      <c r="D4798" t="s">
        <v>58</v>
      </c>
      <c r="E4798" t="s">
        <v>62</v>
      </c>
      <c r="F4798" t="s">
        <v>58</v>
      </c>
      <c r="G4798">
        <v>90</v>
      </c>
      <c r="H4798">
        <v>90</v>
      </c>
      <c r="I4798">
        <v>89</v>
      </c>
      <c r="J4798" t="s">
        <v>36</v>
      </c>
      <c r="K4798" t="s">
        <v>49</v>
      </c>
      <c r="L4798" t="s">
        <v>36</v>
      </c>
      <c r="M4798" t="s">
        <v>96</v>
      </c>
      <c r="N4798" t="s">
        <v>209</v>
      </c>
      <c r="O4798" t="s">
        <v>137</v>
      </c>
      <c r="S4798" t="e" vm="45">
        <f>_FV(-3,"60")</f>
        <v>#VALUE!</v>
      </c>
      <c r="T4798" t="s">
        <v>26</v>
      </c>
    </row>
    <row r="4799" spans="1:20" x14ac:dyDescent="0.3">
      <c r="A4799" t="s">
        <v>20</v>
      </c>
      <c r="B4799" s="1">
        <v>43710</v>
      </c>
      <c r="C4799">
        <v>10</v>
      </c>
      <c r="D4799" t="s">
        <v>58</v>
      </c>
      <c r="E4799" t="s">
        <v>58</v>
      </c>
      <c r="F4799" t="s">
        <v>136</v>
      </c>
      <c r="G4799">
        <v>91</v>
      </c>
      <c r="H4799">
        <v>91</v>
      </c>
      <c r="I4799">
        <v>91</v>
      </c>
      <c r="J4799" t="s">
        <v>89</v>
      </c>
      <c r="K4799" t="s">
        <v>89</v>
      </c>
      <c r="L4799" t="s">
        <v>345</v>
      </c>
      <c r="M4799" t="s">
        <v>188</v>
      </c>
      <c r="N4799" t="s">
        <v>188</v>
      </c>
      <c r="O4799" t="s">
        <v>142</v>
      </c>
      <c r="S4799" t="s">
        <v>2607</v>
      </c>
      <c r="T4799" t="s">
        <v>26</v>
      </c>
    </row>
    <row r="4800" spans="1:20" x14ac:dyDescent="0.3">
      <c r="A4800" t="s">
        <v>20</v>
      </c>
      <c r="B4800" s="1">
        <v>43710</v>
      </c>
      <c r="C4800">
        <v>15</v>
      </c>
      <c r="D4800" t="s">
        <v>415</v>
      </c>
      <c r="E4800" t="s">
        <v>415</v>
      </c>
      <c r="F4800" t="s">
        <v>335</v>
      </c>
      <c r="G4800">
        <v>59</v>
      </c>
      <c r="H4800">
        <v>65</v>
      </c>
      <c r="I4800">
        <v>54</v>
      </c>
      <c r="J4800" t="s">
        <v>36</v>
      </c>
      <c r="K4800" t="s">
        <v>81</v>
      </c>
      <c r="L4800" t="s">
        <v>389</v>
      </c>
      <c r="M4800" t="s">
        <v>141</v>
      </c>
      <c r="N4800" t="s">
        <v>312</v>
      </c>
      <c r="O4800" t="s">
        <v>141</v>
      </c>
      <c r="S4800" t="s">
        <v>2608</v>
      </c>
      <c r="T4800" t="s">
        <v>26</v>
      </c>
    </row>
    <row r="4801" spans="1:20" x14ac:dyDescent="0.3">
      <c r="A4801" t="s">
        <v>20</v>
      </c>
      <c r="B4801" s="1">
        <v>43710</v>
      </c>
      <c r="C4801">
        <v>21</v>
      </c>
      <c r="D4801" t="s">
        <v>201</v>
      </c>
      <c r="E4801" t="s">
        <v>43</v>
      </c>
      <c r="F4801" t="s">
        <v>335</v>
      </c>
      <c r="G4801">
        <v>60</v>
      </c>
      <c r="H4801">
        <v>60</v>
      </c>
      <c r="I4801">
        <v>56</v>
      </c>
      <c r="J4801" t="s">
        <v>377</v>
      </c>
      <c r="K4801" t="s">
        <v>35</v>
      </c>
      <c r="L4801" t="s">
        <v>292</v>
      </c>
      <c r="M4801" t="s">
        <v>153</v>
      </c>
      <c r="N4801" t="s">
        <v>153</v>
      </c>
      <c r="O4801" t="s">
        <v>750</v>
      </c>
      <c r="S4801" t="s">
        <v>2609</v>
      </c>
      <c r="T4801" t="s">
        <v>26</v>
      </c>
    </row>
    <row r="4802" spans="1:20" x14ac:dyDescent="0.3">
      <c r="A4802" t="s">
        <v>20</v>
      </c>
      <c r="B4802" s="1">
        <v>43710</v>
      </c>
      <c r="C4802">
        <v>7</v>
      </c>
      <c r="D4802" t="s">
        <v>62</v>
      </c>
      <c r="E4802" t="s">
        <v>121</v>
      </c>
      <c r="F4802" t="s">
        <v>62</v>
      </c>
      <c r="G4802">
        <v>89</v>
      </c>
      <c r="H4802">
        <v>89</v>
      </c>
      <c r="I4802">
        <v>88</v>
      </c>
      <c r="J4802" t="s">
        <v>49</v>
      </c>
      <c r="K4802" t="s">
        <v>100</v>
      </c>
      <c r="L4802" t="s">
        <v>49</v>
      </c>
      <c r="M4802" t="s">
        <v>82</v>
      </c>
      <c r="N4802" t="s">
        <v>96</v>
      </c>
      <c r="O4802" t="s">
        <v>82</v>
      </c>
      <c r="S4802" t="e" vm="45">
        <f>_FV(-3,"60")</f>
        <v>#VALUE!</v>
      </c>
      <c r="T4802" t="s">
        <v>26</v>
      </c>
    </row>
    <row r="4803" spans="1:20" x14ac:dyDescent="0.3">
      <c r="A4803" t="s">
        <v>20</v>
      </c>
      <c r="B4803" s="1">
        <v>43710</v>
      </c>
      <c r="C4803">
        <v>20</v>
      </c>
      <c r="D4803" t="s">
        <v>251</v>
      </c>
      <c r="E4803" t="s">
        <v>33</v>
      </c>
      <c r="F4803" t="s">
        <v>251</v>
      </c>
      <c r="G4803">
        <v>57</v>
      </c>
      <c r="H4803">
        <v>58</v>
      </c>
      <c r="I4803">
        <v>53</v>
      </c>
      <c r="J4803" t="s">
        <v>377</v>
      </c>
      <c r="K4803" t="s">
        <v>163</v>
      </c>
      <c r="L4803" t="s">
        <v>368</v>
      </c>
      <c r="M4803" t="s">
        <v>38</v>
      </c>
      <c r="N4803" t="s">
        <v>162</v>
      </c>
      <c r="O4803" t="s">
        <v>38</v>
      </c>
      <c r="P4803" t="s">
        <v>124</v>
      </c>
      <c r="Q4803">
        <v>306</v>
      </c>
      <c r="R4803" t="s">
        <v>419</v>
      </c>
      <c r="S4803" t="s">
        <v>1287</v>
      </c>
      <c r="T4803" t="s">
        <v>26</v>
      </c>
    </row>
    <row r="4804" spans="1:20" x14ac:dyDescent="0.3">
      <c r="A4804" t="s">
        <v>20</v>
      </c>
      <c r="B4804" s="1">
        <v>43710</v>
      </c>
      <c r="C4804">
        <v>17</v>
      </c>
      <c r="D4804" t="s">
        <v>2333</v>
      </c>
      <c r="E4804" t="s">
        <v>2333</v>
      </c>
      <c r="F4804" t="s">
        <v>43</v>
      </c>
      <c r="G4804">
        <v>51</v>
      </c>
      <c r="H4804">
        <v>57</v>
      </c>
      <c r="I4804">
        <v>50</v>
      </c>
      <c r="J4804" t="s">
        <v>37</v>
      </c>
      <c r="K4804" t="s">
        <v>49</v>
      </c>
      <c r="L4804" t="s">
        <v>573</v>
      </c>
      <c r="M4804" t="s">
        <v>130</v>
      </c>
      <c r="N4804" t="s">
        <v>137</v>
      </c>
      <c r="O4804" t="s">
        <v>130</v>
      </c>
      <c r="S4804" t="s">
        <v>2591</v>
      </c>
      <c r="T4804" t="s">
        <v>26</v>
      </c>
    </row>
    <row r="4805" spans="1:20" x14ac:dyDescent="0.3">
      <c r="A4805" t="s">
        <v>20</v>
      </c>
      <c r="B4805" s="1">
        <v>43710</v>
      </c>
      <c r="C4805">
        <v>16</v>
      </c>
      <c r="D4805" t="s">
        <v>415</v>
      </c>
      <c r="E4805" t="s">
        <v>33</v>
      </c>
      <c r="F4805" t="s">
        <v>214</v>
      </c>
      <c r="G4805">
        <v>50</v>
      </c>
      <c r="H4805">
        <v>59</v>
      </c>
      <c r="I4805">
        <v>46</v>
      </c>
      <c r="J4805" t="s">
        <v>575</v>
      </c>
      <c r="K4805" t="s">
        <v>361</v>
      </c>
      <c r="L4805" t="s">
        <v>2430</v>
      </c>
      <c r="M4805" t="s">
        <v>137</v>
      </c>
      <c r="N4805" t="s">
        <v>141</v>
      </c>
      <c r="O4805" t="s">
        <v>137</v>
      </c>
      <c r="S4805" t="s">
        <v>2610</v>
      </c>
      <c r="T4805" t="s">
        <v>26</v>
      </c>
    </row>
    <row r="4806" spans="1:20" x14ac:dyDescent="0.3">
      <c r="A4806" t="s">
        <v>20</v>
      </c>
      <c r="B4806" s="1">
        <v>43710</v>
      </c>
      <c r="C4806">
        <v>18</v>
      </c>
      <c r="D4806" t="s">
        <v>2048</v>
      </c>
      <c r="E4806" t="s">
        <v>2333</v>
      </c>
      <c r="F4806" t="s">
        <v>1360</v>
      </c>
      <c r="G4806">
        <v>54</v>
      </c>
      <c r="H4806">
        <v>56</v>
      </c>
      <c r="I4806">
        <v>50</v>
      </c>
      <c r="J4806" t="s">
        <v>216</v>
      </c>
      <c r="K4806" t="s">
        <v>163</v>
      </c>
      <c r="L4806" t="s">
        <v>583</v>
      </c>
      <c r="M4806" t="s">
        <v>39</v>
      </c>
      <c r="N4806" t="s">
        <v>130</v>
      </c>
      <c r="O4806" t="s">
        <v>39</v>
      </c>
      <c r="S4806" t="s">
        <v>2611</v>
      </c>
      <c r="T4806" t="s">
        <v>26</v>
      </c>
    </row>
    <row r="4807" spans="1:20" x14ac:dyDescent="0.3">
      <c r="A4807" t="s">
        <v>20</v>
      </c>
      <c r="B4807" s="1">
        <v>43710</v>
      </c>
      <c r="C4807">
        <v>19</v>
      </c>
      <c r="D4807" t="s">
        <v>1362</v>
      </c>
      <c r="E4807" t="s">
        <v>2333</v>
      </c>
      <c r="F4807" t="s">
        <v>32</v>
      </c>
      <c r="G4807">
        <v>54</v>
      </c>
      <c r="H4807">
        <v>55</v>
      </c>
      <c r="I4807">
        <v>50</v>
      </c>
      <c r="J4807" t="s">
        <v>373</v>
      </c>
      <c r="K4807" t="s">
        <v>216</v>
      </c>
      <c r="L4807" t="s">
        <v>577</v>
      </c>
      <c r="M4807" t="s">
        <v>162</v>
      </c>
      <c r="N4807" t="s">
        <v>39</v>
      </c>
      <c r="O4807" t="s">
        <v>162</v>
      </c>
      <c r="Q4807">
        <v>340</v>
      </c>
      <c r="S4807" t="s">
        <v>1338</v>
      </c>
      <c r="T4807" t="s">
        <v>26</v>
      </c>
    </row>
    <row r="4808" spans="1:20" x14ac:dyDescent="0.3">
      <c r="A4808" t="s">
        <v>20</v>
      </c>
      <c r="B4808" s="1">
        <v>43710</v>
      </c>
      <c r="C4808">
        <v>23</v>
      </c>
      <c r="D4808" t="s">
        <v>215</v>
      </c>
      <c r="E4808" t="s">
        <v>200</v>
      </c>
      <c r="F4808" t="s">
        <v>215</v>
      </c>
      <c r="G4808">
        <v>68</v>
      </c>
      <c r="H4808">
        <v>68</v>
      </c>
      <c r="I4808">
        <v>66</v>
      </c>
      <c r="J4808" t="s">
        <v>36</v>
      </c>
      <c r="K4808" t="s">
        <v>100</v>
      </c>
      <c r="L4808" t="s">
        <v>345</v>
      </c>
      <c r="M4808" t="s">
        <v>39</v>
      </c>
      <c r="N4808" t="s">
        <v>140</v>
      </c>
      <c r="O4808" t="s">
        <v>120</v>
      </c>
      <c r="S4808" t="e" vm="45">
        <f>_FV(-3,"60")</f>
        <v>#VALUE!</v>
      </c>
      <c r="T4808" t="s">
        <v>26</v>
      </c>
    </row>
    <row r="4809" spans="1:20" x14ac:dyDescent="0.3">
      <c r="A4809" t="s">
        <v>20</v>
      </c>
      <c r="B4809" s="1">
        <v>43710</v>
      </c>
      <c r="C4809">
        <v>0</v>
      </c>
      <c r="D4809" t="s">
        <v>202</v>
      </c>
      <c r="E4809" t="s">
        <v>385</v>
      </c>
      <c r="F4809" t="s">
        <v>202</v>
      </c>
      <c r="G4809">
        <v>74</v>
      </c>
      <c r="H4809">
        <v>74</v>
      </c>
      <c r="I4809">
        <v>69</v>
      </c>
      <c r="J4809" t="s">
        <v>345</v>
      </c>
      <c r="K4809" t="s">
        <v>345</v>
      </c>
      <c r="L4809" t="s">
        <v>35</v>
      </c>
      <c r="M4809" t="s">
        <v>82</v>
      </c>
      <c r="N4809" t="s">
        <v>82</v>
      </c>
      <c r="O4809" t="s">
        <v>66</v>
      </c>
      <c r="S4809" t="e" vm="80">
        <f>_FV(-3,"59")</f>
        <v>#VALUE!</v>
      </c>
      <c r="T4809" t="s">
        <v>26</v>
      </c>
    </row>
    <row r="4810" spans="1:20" x14ac:dyDescent="0.3">
      <c r="A4810" t="s">
        <v>20</v>
      </c>
      <c r="B4810" s="1">
        <v>43710</v>
      </c>
      <c r="C4810">
        <v>2</v>
      </c>
      <c r="D4810" t="s">
        <v>192</v>
      </c>
      <c r="E4810" t="s">
        <v>265</v>
      </c>
      <c r="F4810" t="s">
        <v>192</v>
      </c>
      <c r="G4810">
        <v>79</v>
      </c>
      <c r="H4810">
        <v>79</v>
      </c>
      <c r="I4810">
        <v>77</v>
      </c>
      <c r="J4810" t="s">
        <v>36</v>
      </c>
      <c r="K4810" t="s">
        <v>36</v>
      </c>
      <c r="L4810" t="s">
        <v>345</v>
      </c>
      <c r="M4810" t="s">
        <v>193</v>
      </c>
      <c r="N4810" t="s">
        <v>244</v>
      </c>
      <c r="O4810" t="s">
        <v>141</v>
      </c>
      <c r="S4810" t="e" vm="45">
        <f>_FV(-3,"60")</f>
        <v>#VALUE!</v>
      </c>
      <c r="T4810" t="s">
        <v>26</v>
      </c>
    </row>
    <row r="4811" spans="1:20" x14ac:dyDescent="0.3">
      <c r="A4811" t="s">
        <v>20</v>
      </c>
      <c r="B4811" s="1">
        <v>43711</v>
      </c>
      <c r="C4811">
        <v>15</v>
      </c>
      <c r="D4811" t="s">
        <v>412</v>
      </c>
      <c r="E4811" t="s">
        <v>412</v>
      </c>
      <c r="F4811" t="s">
        <v>21</v>
      </c>
      <c r="G4811">
        <v>59</v>
      </c>
      <c r="H4811">
        <v>68</v>
      </c>
      <c r="I4811">
        <v>58</v>
      </c>
      <c r="J4811" t="s">
        <v>89</v>
      </c>
      <c r="K4811" t="s">
        <v>136</v>
      </c>
      <c r="L4811" t="s">
        <v>35</v>
      </c>
      <c r="M4811" t="s">
        <v>193</v>
      </c>
      <c r="N4811" t="s">
        <v>311</v>
      </c>
      <c r="O4811" t="s">
        <v>193</v>
      </c>
      <c r="S4811" t="s">
        <v>2203</v>
      </c>
      <c r="T4811" t="s">
        <v>26</v>
      </c>
    </row>
    <row r="4812" spans="1:20" x14ac:dyDescent="0.3">
      <c r="A4812" t="s">
        <v>20</v>
      </c>
      <c r="B4812" s="1">
        <v>43711</v>
      </c>
      <c r="C4812">
        <v>22</v>
      </c>
      <c r="D4812" t="s">
        <v>48</v>
      </c>
      <c r="E4812" t="s">
        <v>392</v>
      </c>
      <c r="F4812" t="s">
        <v>48</v>
      </c>
      <c r="G4812">
        <v>69</v>
      </c>
      <c r="H4812">
        <v>69</v>
      </c>
      <c r="I4812">
        <v>66</v>
      </c>
      <c r="J4812" t="s">
        <v>65</v>
      </c>
      <c r="K4812" t="s">
        <v>109</v>
      </c>
      <c r="L4812" t="s">
        <v>119</v>
      </c>
      <c r="M4812" t="s">
        <v>181</v>
      </c>
      <c r="N4812" t="s">
        <v>190</v>
      </c>
      <c r="O4812" t="s">
        <v>131</v>
      </c>
      <c r="S4812" t="s">
        <v>2612</v>
      </c>
      <c r="T4812" t="s">
        <v>26</v>
      </c>
    </row>
    <row r="4813" spans="1:20" x14ac:dyDescent="0.3">
      <c r="A4813" t="s">
        <v>20</v>
      </c>
      <c r="B4813" s="1">
        <v>43711</v>
      </c>
      <c r="C4813">
        <v>3</v>
      </c>
      <c r="D4813" t="s">
        <v>302</v>
      </c>
      <c r="E4813" t="s">
        <v>206</v>
      </c>
      <c r="F4813" t="s">
        <v>302</v>
      </c>
      <c r="G4813">
        <v>76</v>
      </c>
      <c r="H4813">
        <v>76</v>
      </c>
      <c r="I4813">
        <v>73</v>
      </c>
      <c r="J4813" t="s">
        <v>28</v>
      </c>
      <c r="K4813" t="s">
        <v>28</v>
      </c>
      <c r="L4813" t="s">
        <v>49</v>
      </c>
      <c r="M4813" t="s">
        <v>142</v>
      </c>
      <c r="N4813" t="s">
        <v>90</v>
      </c>
      <c r="O4813" t="s">
        <v>209</v>
      </c>
      <c r="S4813" t="e" vm="36">
        <f>_FV(-3,"58")</f>
        <v>#VALUE!</v>
      </c>
      <c r="T4813" t="s">
        <v>26</v>
      </c>
    </row>
    <row r="4814" spans="1:20" x14ac:dyDescent="0.3">
      <c r="A4814" t="s">
        <v>20</v>
      </c>
      <c r="B4814" s="1">
        <v>43711</v>
      </c>
      <c r="C4814">
        <v>7</v>
      </c>
      <c r="D4814" t="s">
        <v>118</v>
      </c>
      <c r="E4814" t="s">
        <v>149</v>
      </c>
      <c r="F4814" t="s">
        <v>118</v>
      </c>
      <c r="G4814">
        <v>90</v>
      </c>
      <c r="H4814">
        <v>90</v>
      </c>
      <c r="I4814">
        <v>88</v>
      </c>
      <c r="J4814" t="s">
        <v>81</v>
      </c>
      <c r="K4814" t="s">
        <v>28</v>
      </c>
      <c r="L4814" t="s">
        <v>99</v>
      </c>
      <c r="M4814" t="s">
        <v>132</v>
      </c>
      <c r="N4814" t="s">
        <v>180</v>
      </c>
      <c r="O4814" t="s">
        <v>66</v>
      </c>
      <c r="S4814" t="e" vm="45">
        <f>_FV(-3,"60")</f>
        <v>#VALUE!</v>
      </c>
      <c r="T4814" t="s">
        <v>26</v>
      </c>
    </row>
    <row r="4815" spans="1:20" x14ac:dyDescent="0.3">
      <c r="A4815" t="s">
        <v>20</v>
      </c>
      <c r="B4815" s="1">
        <v>43711</v>
      </c>
      <c r="C4815">
        <v>11</v>
      </c>
      <c r="D4815" t="s">
        <v>233</v>
      </c>
      <c r="E4815" t="s">
        <v>233</v>
      </c>
      <c r="F4815" t="s">
        <v>88</v>
      </c>
      <c r="G4815">
        <v>85</v>
      </c>
      <c r="H4815">
        <v>91</v>
      </c>
      <c r="I4815">
        <v>85</v>
      </c>
      <c r="J4815" t="s">
        <v>73</v>
      </c>
      <c r="K4815" t="s">
        <v>109</v>
      </c>
      <c r="L4815" t="s">
        <v>28</v>
      </c>
      <c r="M4815" t="s">
        <v>90</v>
      </c>
      <c r="N4815" t="s">
        <v>90</v>
      </c>
      <c r="O4815" t="s">
        <v>96</v>
      </c>
      <c r="S4815" t="s">
        <v>2613</v>
      </c>
      <c r="T4815" t="s">
        <v>26</v>
      </c>
    </row>
    <row r="4816" spans="1:20" x14ac:dyDescent="0.3">
      <c r="A4816" t="s">
        <v>20</v>
      </c>
      <c r="B4816" s="1">
        <v>43711</v>
      </c>
      <c r="C4816">
        <v>14</v>
      </c>
      <c r="D4816" t="s">
        <v>335</v>
      </c>
      <c r="E4816" t="s">
        <v>317</v>
      </c>
      <c r="F4816" t="s">
        <v>205</v>
      </c>
      <c r="G4816">
        <v>66</v>
      </c>
      <c r="H4816">
        <v>71</v>
      </c>
      <c r="I4816">
        <v>65</v>
      </c>
      <c r="J4816" t="s">
        <v>28</v>
      </c>
      <c r="K4816" t="s">
        <v>88</v>
      </c>
      <c r="L4816" t="s">
        <v>28</v>
      </c>
      <c r="M4816" t="s">
        <v>245</v>
      </c>
      <c r="N4816" t="s">
        <v>306</v>
      </c>
      <c r="O4816" t="s">
        <v>245</v>
      </c>
      <c r="S4816" t="s">
        <v>2614</v>
      </c>
      <c r="T4816" t="s">
        <v>26</v>
      </c>
    </row>
    <row r="4817" spans="1:20" x14ac:dyDescent="0.3">
      <c r="A4817" t="s">
        <v>20</v>
      </c>
      <c r="B4817" s="1">
        <v>43711</v>
      </c>
      <c r="C4817">
        <v>13</v>
      </c>
      <c r="D4817" t="s">
        <v>205</v>
      </c>
      <c r="E4817" t="s">
        <v>208</v>
      </c>
      <c r="F4817" t="s">
        <v>275</v>
      </c>
      <c r="G4817">
        <v>71</v>
      </c>
      <c r="H4817">
        <v>74</v>
      </c>
      <c r="I4817">
        <v>70</v>
      </c>
      <c r="J4817" t="s">
        <v>109</v>
      </c>
      <c r="K4817" t="s">
        <v>136</v>
      </c>
      <c r="L4817" t="s">
        <v>28</v>
      </c>
      <c r="M4817" t="s">
        <v>311</v>
      </c>
      <c r="N4817" t="s">
        <v>312</v>
      </c>
      <c r="O4817" t="s">
        <v>244</v>
      </c>
      <c r="S4817" t="s">
        <v>2343</v>
      </c>
      <c r="T4817" t="s">
        <v>26</v>
      </c>
    </row>
    <row r="4818" spans="1:20" x14ac:dyDescent="0.3">
      <c r="A4818" t="s">
        <v>20</v>
      </c>
      <c r="B4818" s="1">
        <v>43711</v>
      </c>
      <c r="C4818">
        <v>12</v>
      </c>
      <c r="D4818" t="s">
        <v>219</v>
      </c>
      <c r="E4818" t="s">
        <v>243</v>
      </c>
      <c r="F4818" t="s">
        <v>233</v>
      </c>
      <c r="G4818">
        <v>73</v>
      </c>
      <c r="H4818">
        <v>85</v>
      </c>
      <c r="I4818">
        <v>70</v>
      </c>
      <c r="J4818" t="s">
        <v>65</v>
      </c>
      <c r="K4818" t="s">
        <v>22</v>
      </c>
      <c r="L4818" t="s">
        <v>28</v>
      </c>
      <c r="M4818" t="s">
        <v>244</v>
      </c>
      <c r="N4818" t="s">
        <v>244</v>
      </c>
      <c r="O4818" t="s">
        <v>90</v>
      </c>
      <c r="S4818" t="s">
        <v>1727</v>
      </c>
      <c r="T4818" t="s">
        <v>26</v>
      </c>
    </row>
    <row r="4819" spans="1:20" x14ac:dyDescent="0.3">
      <c r="A4819" t="s">
        <v>20</v>
      </c>
      <c r="B4819" s="1">
        <v>43711</v>
      </c>
      <c r="C4819">
        <v>16</v>
      </c>
      <c r="D4819" t="s">
        <v>1376</v>
      </c>
      <c r="E4819" t="s">
        <v>1376</v>
      </c>
      <c r="F4819" t="s">
        <v>34</v>
      </c>
      <c r="G4819">
        <v>60</v>
      </c>
      <c r="H4819">
        <v>63</v>
      </c>
      <c r="I4819">
        <v>57</v>
      </c>
      <c r="J4819" t="s">
        <v>119</v>
      </c>
      <c r="K4819" t="s">
        <v>87</v>
      </c>
      <c r="L4819" t="s">
        <v>44</v>
      </c>
      <c r="M4819" t="s">
        <v>142</v>
      </c>
      <c r="N4819" t="s">
        <v>193</v>
      </c>
      <c r="O4819" t="s">
        <v>142</v>
      </c>
      <c r="S4819" t="s">
        <v>2615</v>
      </c>
      <c r="T4819" t="s">
        <v>26</v>
      </c>
    </row>
    <row r="4820" spans="1:20" x14ac:dyDescent="0.3">
      <c r="A4820" t="s">
        <v>20</v>
      </c>
      <c r="B4820" s="1">
        <v>43711</v>
      </c>
      <c r="C4820">
        <v>9</v>
      </c>
      <c r="D4820" t="s">
        <v>79</v>
      </c>
      <c r="E4820" t="s">
        <v>88</v>
      </c>
      <c r="F4820" t="s">
        <v>79</v>
      </c>
      <c r="G4820">
        <v>91</v>
      </c>
      <c r="H4820">
        <v>91</v>
      </c>
      <c r="I4820">
        <v>91</v>
      </c>
      <c r="J4820" t="s">
        <v>89</v>
      </c>
      <c r="K4820" t="s">
        <v>81</v>
      </c>
      <c r="L4820" t="s">
        <v>89</v>
      </c>
      <c r="M4820" t="s">
        <v>254</v>
      </c>
      <c r="N4820" t="s">
        <v>254</v>
      </c>
      <c r="O4820" t="s">
        <v>45</v>
      </c>
      <c r="S4820" t="e" vm="45">
        <f>_FV(-3,"60")</f>
        <v>#VALUE!</v>
      </c>
      <c r="T4820" t="s">
        <v>26</v>
      </c>
    </row>
    <row r="4821" spans="1:20" x14ac:dyDescent="0.3">
      <c r="A4821" t="s">
        <v>20</v>
      </c>
      <c r="B4821" s="1">
        <v>43711</v>
      </c>
      <c r="C4821">
        <v>23</v>
      </c>
      <c r="D4821" t="s">
        <v>236</v>
      </c>
      <c r="E4821" t="s">
        <v>48</v>
      </c>
      <c r="F4821" t="s">
        <v>233</v>
      </c>
      <c r="G4821">
        <v>75</v>
      </c>
      <c r="H4821">
        <v>76</v>
      </c>
      <c r="I4821">
        <v>64</v>
      </c>
      <c r="J4821" t="s">
        <v>396</v>
      </c>
      <c r="K4821" t="s">
        <v>73</v>
      </c>
      <c r="L4821" t="s">
        <v>397</v>
      </c>
      <c r="M4821" t="s">
        <v>231</v>
      </c>
      <c r="N4821" t="s">
        <v>227</v>
      </c>
      <c r="O4821" t="s">
        <v>181</v>
      </c>
      <c r="S4821" t="e" vm="73">
        <f>_FV(-2,"47")</f>
        <v>#VALUE!</v>
      </c>
      <c r="T4821" t="s">
        <v>26</v>
      </c>
    </row>
    <row r="4822" spans="1:20" x14ac:dyDescent="0.3">
      <c r="A4822" t="s">
        <v>20</v>
      </c>
      <c r="B4822" s="1">
        <v>43711</v>
      </c>
      <c r="C4822">
        <v>1</v>
      </c>
      <c r="D4822" t="s">
        <v>185</v>
      </c>
      <c r="E4822" t="s">
        <v>385</v>
      </c>
      <c r="F4822" t="s">
        <v>185</v>
      </c>
      <c r="G4822">
        <v>72</v>
      </c>
      <c r="H4822">
        <v>75</v>
      </c>
      <c r="I4822">
        <v>71</v>
      </c>
      <c r="J4822" t="s">
        <v>36</v>
      </c>
      <c r="K4822" t="s">
        <v>109</v>
      </c>
      <c r="L4822" t="s">
        <v>345</v>
      </c>
      <c r="M4822" t="s">
        <v>254</v>
      </c>
      <c r="N4822" t="s">
        <v>254</v>
      </c>
      <c r="O4822" t="s">
        <v>130</v>
      </c>
      <c r="S4822" t="e" vm="45">
        <f>_FV(-3,"60")</f>
        <v>#VALUE!</v>
      </c>
      <c r="T4822" t="s">
        <v>26</v>
      </c>
    </row>
    <row r="4823" spans="1:20" x14ac:dyDescent="0.3">
      <c r="A4823" t="s">
        <v>20</v>
      </c>
      <c r="B4823" s="1">
        <v>43711</v>
      </c>
      <c r="C4823">
        <v>2</v>
      </c>
      <c r="D4823" t="s">
        <v>206</v>
      </c>
      <c r="E4823" t="s">
        <v>281</v>
      </c>
      <c r="F4823" t="s">
        <v>206</v>
      </c>
      <c r="G4823">
        <v>73</v>
      </c>
      <c r="H4823">
        <v>73</v>
      </c>
      <c r="I4823">
        <v>71</v>
      </c>
      <c r="J4823" t="s">
        <v>36</v>
      </c>
      <c r="K4823" t="s">
        <v>89</v>
      </c>
      <c r="L4823" t="s">
        <v>163</v>
      </c>
      <c r="M4823" t="s">
        <v>209</v>
      </c>
      <c r="N4823" t="s">
        <v>142</v>
      </c>
      <c r="O4823" t="s">
        <v>254</v>
      </c>
      <c r="S4823" t="e" vm="45">
        <f>_FV(-3,"60")</f>
        <v>#VALUE!</v>
      </c>
      <c r="T4823" t="s">
        <v>26</v>
      </c>
    </row>
    <row r="4824" spans="1:20" x14ac:dyDescent="0.3">
      <c r="A4824" t="s">
        <v>20</v>
      </c>
      <c r="B4824" s="1">
        <v>43711</v>
      </c>
      <c r="C4824">
        <v>8</v>
      </c>
      <c r="D4824" t="s">
        <v>88</v>
      </c>
      <c r="E4824" t="s">
        <v>118</v>
      </c>
      <c r="F4824" t="s">
        <v>62</v>
      </c>
      <c r="G4824">
        <v>91</v>
      </c>
      <c r="H4824">
        <v>91</v>
      </c>
      <c r="I4824">
        <v>90</v>
      </c>
      <c r="J4824" t="s">
        <v>81</v>
      </c>
      <c r="K4824" t="s">
        <v>81</v>
      </c>
      <c r="L4824" t="s">
        <v>99</v>
      </c>
      <c r="M4824" t="s">
        <v>45</v>
      </c>
      <c r="N4824" t="s">
        <v>180</v>
      </c>
      <c r="O4824" t="s">
        <v>66</v>
      </c>
      <c r="S4824" t="e" vm="45">
        <f>_FV(-3,"60")</f>
        <v>#VALUE!</v>
      </c>
      <c r="T4824" t="s">
        <v>26</v>
      </c>
    </row>
    <row r="4825" spans="1:20" x14ac:dyDescent="0.3">
      <c r="A4825" t="s">
        <v>20</v>
      </c>
      <c r="B4825" s="1">
        <v>43711</v>
      </c>
      <c r="C4825">
        <v>4</v>
      </c>
      <c r="D4825" t="s">
        <v>233</v>
      </c>
      <c r="E4825" t="s">
        <v>302</v>
      </c>
      <c r="F4825" t="s">
        <v>233</v>
      </c>
      <c r="G4825">
        <v>82</v>
      </c>
      <c r="H4825">
        <v>82</v>
      </c>
      <c r="I4825">
        <v>76</v>
      </c>
      <c r="J4825" t="s">
        <v>99</v>
      </c>
      <c r="K4825" t="s">
        <v>64</v>
      </c>
      <c r="L4825" t="s">
        <v>100</v>
      </c>
      <c r="M4825" t="s">
        <v>123</v>
      </c>
      <c r="N4825" t="s">
        <v>29</v>
      </c>
      <c r="O4825" t="s">
        <v>123</v>
      </c>
      <c r="S4825" t="e" vm="36">
        <f>_FV(-3,"58")</f>
        <v>#VALUE!</v>
      </c>
      <c r="T4825" t="s">
        <v>26</v>
      </c>
    </row>
    <row r="4826" spans="1:20" x14ac:dyDescent="0.3">
      <c r="A4826" t="s">
        <v>20</v>
      </c>
      <c r="B4826" s="1">
        <v>43711</v>
      </c>
      <c r="C4826">
        <v>5</v>
      </c>
      <c r="D4826" t="s">
        <v>114</v>
      </c>
      <c r="E4826" t="s">
        <v>233</v>
      </c>
      <c r="F4826" t="s">
        <v>114</v>
      </c>
      <c r="G4826">
        <v>85</v>
      </c>
      <c r="H4826">
        <v>85</v>
      </c>
      <c r="I4826">
        <v>82</v>
      </c>
      <c r="J4826" t="s">
        <v>99</v>
      </c>
      <c r="K4826" t="s">
        <v>81</v>
      </c>
      <c r="L4826" t="s">
        <v>99</v>
      </c>
      <c r="M4826" t="s">
        <v>150</v>
      </c>
      <c r="N4826" t="s">
        <v>123</v>
      </c>
      <c r="O4826" t="s">
        <v>150</v>
      </c>
      <c r="S4826" t="e" vm="45">
        <f>_FV(-3,"60")</f>
        <v>#VALUE!</v>
      </c>
      <c r="T4826" t="s">
        <v>26</v>
      </c>
    </row>
    <row r="4827" spans="1:20" x14ac:dyDescent="0.3">
      <c r="A4827" t="s">
        <v>20</v>
      </c>
      <c r="B4827" s="1">
        <v>43711</v>
      </c>
      <c r="C4827">
        <v>6</v>
      </c>
      <c r="D4827" t="s">
        <v>149</v>
      </c>
      <c r="E4827" t="s">
        <v>114</v>
      </c>
      <c r="F4827" t="s">
        <v>149</v>
      </c>
      <c r="G4827">
        <v>88</v>
      </c>
      <c r="H4827">
        <v>88</v>
      </c>
      <c r="I4827">
        <v>85</v>
      </c>
      <c r="J4827" t="s">
        <v>28</v>
      </c>
      <c r="K4827" t="s">
        <v>28</v>
      </c>
      <c r="L4827" t="s">
        <v>99</v>
      </c>
      <c r="M4827" t="s">
        <v>180</v>
      </c>
      <c r="N4827" t="s">
        <v>150</v>
      </c>
      <c r="O4827" t="s">
        <v>180</v>
      </c>
      <c r="S4827" t="e" vm="45">
        <f>_FV(-3,"60")</f>
        <v>#VALUE!</v>
      </c>
      <c r="T4827" t="s">
        <v>26</v>
      </c>
    </row>
    <row r="4828" spans="1:20" x14ac:dyDescent="0.3">
      <c r="A4828" t="s">
        <v>20</v>
      </c>
      <c r="B4828" s="1">
        <v>43711</v>
      </c>
      <c r="C4828">
        <v>18</v>
      </c>
      <c r="D4828" t="s">
        <v>1362</v>
      </c>
      <c r="E4828" t="s">
        <v>2490</v>
      </c>
      <c r="F4828" t="s">
        <v>412</v>
      </c>
      <c r="G4828">
        <v>58</v>
      </c>
      <c r="H4828">
        <v>60</v>
      </c>
      <c r="I4828">
        <v>54</v>
      </c>
      <c r="J4828" t="s">
        <v>49</v>
      </c>
      <c r="K4828" t="s">
        <v>80</v>
      </c>
      <c r="L4828" t="s">
        <v>377</v>
      </c>
      <c r="M4828" t="s">
        <v>190</v>
      </c>
      <c r="N4828" t="s">
        <v>227</v>
      </c>
      <c r="O4828" t="s">
        <v>190</v>
      </c>
      <c r="S4828" t="s">
        <v>2616</v>
      </c>
      <c r="T4828" t="s">
        <v>26</v>
      </c>
    </row>
    <row r="4829" spans="1:20" x14ac:dyDescent="0.3">
      <c r="A4829" t="s">
        <v>20</v>
      </c>
      <c r="B4829" s="1">
        <v>43711</v>
      </c>
      <c r="C4829">
        <v>10</v>
      </c>
      <c r="D4829" t="s">
        <v>88</v>
      </c>
      <c r="E4829" t="s">
        <v>88</v>
      </c>
      <c r="F4829" t="s">
        <v>79</v>
      </c>
      <c r="G4829">
        <v>91</v>
      </c>
      <c r="H4829">
        <v>92</v>
      </c>
      <c r="I4829">
        <v>91</v>
      </c>
      <c r="J4829" t="s">
        <v>28</v>
      </c>
      <c r="K4829" t="s">
        <v>28</v>
      </c>
      <c r="L4829" t="s">
        <v>89</v>
      </c>
      <c r="M4829" t="s">
        <v>123</v>
      </c>
      <c r="N4829" t="s">
        <v>123</v>
      </c>
      <c r="O4829" t="s">
        <v>254</v>
      </c>
      <c r="S4829" t="s">
        <v>2617</v>
      </c>
      <c r="T4829" t="s">
        <v>26</v>
      </c>
    </row>
    <row r="4830" spans="1:20" x14ac:dyDescent="0.3">
      <c r="A4830" t="s">
        <v>20</v>
      </c>
      <c r="B4830" s="1">
        <v>43711</v>
      </c>
      <c r="C4830">
        <v>17</v>
      </c>
      <c r="D4830" t="s">
        <v>2038</v>
      </c>
      <c r="E4830" t="s">
        <v>2048</v>
      </c>
      <c r="F4830" t="s">
        <v>370</v>
      </c>
      <c r="G4830">
        <v>58</v>
      </c>
      <c r="H4830">
        <v>62</v>
      </c>
      <c r="I4830">
        <v>58</v>
      </c>
      <c r="J4830" t="s">
        <v>28</v>
      </c>
      <c r="K4830" t="s">
        <v>109</v>
      </c>
      <c r="L4830" t="s">
        <v>89</v>
      </c>
      <c r="M4830" t="s">
        <v>227</v>
      </c>
      <c r="N4830" t="s">
        <v>142</v>
      </c>
      <c r="O4830" t="s">
        <v>227</v>
      </c>
      <c r="S4830" t="s">
        <v>2618</v>
      </c>
      <c r="T4830" t="s">
        <v>26</v>
      </c>
    </row>
    <row r="4831" spans="1:20" x14ac:dyDescent="0.3">
      <c r="A4831" t="s">
        <v>20</v>
      </c>
      <c r="B4831" s="1">
        <v>43711</v>
      </c>
      <c r="C4831">
        <v>19</v>
      </c>
      <c r="D4831" t="s">
        <v>2048</v>
      </c>
      <c r="E4831" t="s">
        <v>2048</v>
      </c>
      <c r="F4831" t="s">
        <v>370</v>
      </c>
      <c r="G4831">
        <v>59</v>
      </c>
      <c r="H4831">
        <v>62</v>
      </c>
      <c r="I4831">
        <v>58</v>
      </c>
      <c r="J4831" t="s">
        <v>73</v>
      </c>
      <c r="K4831" t="s">
        <v>80</v>
      </c>
      <c r="L4831" t="s">
        <v>36</v>
      </c>
      <c r="M4831" t="s">
        <v>298</v>
      </c>
      <c r="N4831" t="s">
        <v>190</v>
      </c>
      <c r="O4831" t="s">
        <v>52</v>
      </c>
      <c r="S4831" t="s">
        <v>809</v>
      </c>
      <c r="T4831" t="s">
        <v>26</v>
      </c>
    </row>
    <row r="4832" spans="1:20" x14ac:dyDescent="0.3">
      <c r="A4832" t="s">
        <v>20</v>
      </c>
      <c r="B4832" s="1">
        <v>43711</v>
      </c>
      <c r="C4832">
        <v>20</v>
      </c>
      <c r="D4832" t="s">
        <v>370</v>
      </c>
      <c r="E4832" t="s">
        <v>2048</v>
      </c>
      <c r="F4832" t="s">
        <v>291</v>
      </c>
      <c r="G4832">
        <v>64</v>
      </c>
      <c r="H4832">
        <v>64</v>
      </c>
      <c r="I4832">
        <v>57</v>
      </c>
      <c r="J4832" t="s">
        <v>80</v>
      </c>
      <c r="K4832" t="s">
        <v>80</v>
      </c>
      <c r="L4832" t="s">
        <v>49</v>
      </c>
      <c r="M4832" t="s">
        <v>52</v>
      </c>
      <c r="N4832" t="s">
        <v>298</v>
      </c>
      <c r="O4832" t="s">
        <v>131</v>
      </c>
      <c r="S4832" t="s">
        <v>2619</v>
      </c>
      <c r="T4832" t="s">
        <v>26</v>
      </c>
    </row>
    <row r="4833" spans="1:20" x14ac:dyDescent="0.3">
      <c r="A4833" t="s">
        <v>20</v>
      </c>
      <c r="B4833" s="1">
        <v>43711</v>
      </c>
      <c r="C4833">
        <v>21</v>
      </c>
      <c r="D4833" t="s">
        <v>392</v>
      </c>
      <c r="E4833" t="s">
        <v>43</v>
      </c>
      <c r="F4833" t="s">
        <v>220</v>
      </c>
      <c r="G4833">
        <v>65</v>
      </c>
      <c r="H4833">
        <v>66</v>
      </c>
      <c r="I4833">
        <v>62</v>
      </c>
      <c r="J4833" t="s">
        <v>119</v>
      </c>
      <c r="K4833" t="s">
        <v>63</v>
      </c>
      <c r="L4833" t="s">
        <v>64</v>
      </c>
      <c r="M4833" t="s">
        <v>298</v>
      </c>
      <c r="N4833" t="s">
        <v>59</v>
      </c>
      <c r="O4833" t="s">
        <v>131</v>
      </c>
      <c r="S4833" t="s">
        <v>2620</v>
      </c>
      <c r="T4833" t="s">
        <v>26</v>
      </c>
    </row>
    <row r="4834" spans="1:20" x14ac:dyDescent="0.3">
      <c r="A4834" t="s">
        <v>20</v>
      </c>
      <c r="B4834" s="1">
        <v>43711</v>
      </c>
      <c r="C4834">
        <v>0</v>
      </c>
      <c r="D4834" t="s">
        <v>186</v>
      </c>
      <c r="E4834" t="s">
        <v>215</v>
      </c>
      <c r="F4834" t="s">
        <v>206</v>
      </c>
      <c r="G4834">
        <v>75</v>
      </c>
      <c r="H4834">
        <v>76</v>
      </c>
      <c r="I4834">
        <v>68</v>
      </c>
      <c r="J4834" t="s">
        <v>73</v>
      </c>
      <c r="K4834" t="s">
        <v>73</v>
      </c>
      <c r="L4834" t="s">
        <v>36</v>
      </c>
      <c r="M4834" t="s">
        <v>130</v>
      </c>
      <c r="N4834" t="s">
        <v>130</v>
      </c>
      <c r="O4834" t="s">
        <v>39</v>
      </c>
      <c r="S4834" t="e" vm="45">
        <f>_FV(-3,"60")</f>
        <v>#VALUE!</v>
      </c>
      <c r="T4834" t="s">
        <v>26</v>
      </c>
    </row>
    <row r="4835" spans="1:20" x14ac:dyDescent="0.3">
      <c r="A4835" t="s">
        <v>20</v>
      </c>
      <c r="B4835" s="1">
        <v>43712</v>
      </c>
      <c r="C4835">
        <v>13</v>
      </c>
      <c r="D4835" t="s">
        <v>258</v>
      </c>
      <c r="E4835" t="s">
        <v>220</v>
      </c>
      <c r="F4835" t="s">
        <v>275</v>
      </c>
      <c r="G4835">
        <v>69</v>
      </c>
      <c r="H4835">
        <v>77</v>
      </c>
      <c r="I4835">
        <v>67</v>
      </c>
      <c r="J4835" t="s">
        <v>79</v>
      </c>
      <c r="K4835" t="s">
        <v>148</v>
      </c>
      <c r="L4835" t="s">
        <v>64</v>
      </c>
      <c r="M4835" t="s">
        <v>494</v>
      </c>
      <c r="N4835" t="s">
        <v>494</v>
      </c>
      <c r="O4835" t="s">
        <v>450</v>
      </c>
      <c r="S4835" t="s">
        <v>2110</v>
      </c>
      <c r="T4835" t="s">
        <v>26</v>
      </c>
    </row>
    <row r="4836" spans="1:20" x14ac:dyDescent="0.3">
      <c r="A4836" t="s">
        <v>20</v>
      </c>
      <c r="B4836" s="1">
        <v>43712</v>
      </c>
      <c r="C4836">
        <v>0</v>
      </c>
      <c r="D4836" t="s">
        <v>185</v>
      </c>
      <c r="E4836" t="s">
        <v>185</v>
      </c>
      <c r="F4836" t="s">
        <v>236</v>
      </c>
      <c r="G4836">
        <v>76</v>
      </c>
      <c r="H4836">
        <v>77</v>
      </c>
      <c r="I4836">
        <v>73</v>
      </c>
      <c r="J4836" t="s">
        <v>65</v>
      </c>
      <c r="K4836" t="s">
        <v>73</v>
      </c>
      <c r="L4836" t="s">
        <v>396</v>
      </c>
      <c r="M4836" t="s">
        <v>209</v>
      </c>
      <c r="N4836" t="s">
        <v>209</v>
      </c>
      <c r="O4836" t="s">
        <v>231</v>
      </c>
      <c r="S4836" t="e" vm="92">
        <f>_FV(-3,"41")</f>
        <v>#VALUE!</v>
      </c>
      <c r="T4836" t="s">
        <v>26</v>
      </c>
    </row>
    <row r="4837" spans="1:20" x14ac:dyDescent="0.3">
      <c r="A4837" t="s">
        <v>20</v>
      </c>
      <c r="B4837" s="1">
        <v>43712</v>
      </c>
      <c r="C4837">
        <v>2</v>
      </c>
      <c r="D4837" t="s">
        <v>285</v>
      </c>
      <c r="E4837" t="s">
        <v>202</v>
      </c>
      <c r="F4837" t="s">
        <v>285</v>
      </c>
      <c r="G4837">
        <v>81</v>
      </c>
      <c r="H4837">
        <v>81</v>
      </c>
      <c r="I4837">
        <v>79</v>
      </c>
      <c r="J4837" t="s">
        <v>109</v>
      </c>
      <c r="K4837" t="s">
        <v>80</v>
      </c>
      <c r="L4837" t="s">
        <v>73</v>
      </c>
      <c r="M4837" t="s">
        <v>315</v>
      </c>
      <c r="N4837" t="s">
        <v>245</v>
      </c>
      <c r="O4837" t="s">
        <v>244</v>
      </c>
      <c r="S4837" t="e" vm="55">
        <f>_FV(-3,"51")</f>
        <v>#VALUE!</v>
      </c>
      <c r="T4837" t="s">
        <v>26</v>
      </c>
    </row>
    <row r="4838" spans="1:20" x14ac:dyDescent="0.3">
      <c r="A4838" t="s">
        <v>20</v>
      </c>
      <c r="B4838" s="1">
        <v>43712</v>
      </c>
      <c r="C4838">
        <v>11</v>
      </c>
      <c r="D4838" t="s">
        <v>310</v>
      </c>
      <c r="E4838" t="s">
        <v>239</v>
      </c>
      <c r="F4838" t="s">
        <v>108</v>
      </c>
      <c r="G4838">
        <v>85</v>
      </c>
      <c r="H4838">
        <v>90</v>
      </c>
      <c r="I4838">
        <v>85</v>
      </c>
      <c r="J4838" t="s">
        <v>87</v>
      </c>
      <c r="K4838" t="s">
        <v>95</v>
      </c>
      <c r="L4838" t="s">
        <v>80</v>
      </c>
      <c r="M4838" t="s">
        <v>282</v>
      </c>
      <c r="N4838" t="s">
        <v>282</v>
      </c>
      <c r="O4838" t="s">
        <v>306</v>
      </c>
      <c r="S4838" t="s">
        <v>2621</v>
      </c>
      <c r="T4838" t="s">
        <v>26</v>
      </c>
    </row>
    <row r="4839" spans="1:20" x14ac:dyDescent="0.3">
      <c r="A4839" t="s">
        <v>20</v>
      </c>
      <c r="B4839" s="1">
        <v>43712</v>
      </c>
      <c r="C4839">
        <v>12</v>
      </c>
      <c r="D4839" t="s">
        <v>215</v>
      </c>
      <c r="E4839" t="s">
        <v>215</v>
      </c>
      <c r="F4839" t="s">
        <v>187</v>
      </c>
      <c r="G4839">
        <v>76</v>
      </c>
      <c r="H4839">
        <v>86</v>
      </c>
      <c r="I4839">
        <v>76</v>
      </c>
      <c r="J4839" t="s">
        <v>58</v>
      </c>
      <c r="K4839" t="s">
        <v>88</v>
      </c>
      <c r="L4839" t="s">
        <v>80</v>
      </c>
      <c r="M4839" t="s">
        <v>450</v>
      </c>
      <c r="N4839" t="s">
        <v>450</v>
      </c>
      <c r="O4839" t="s">
        <v>282</v>
      </c>
      <c r="S4839" t="s">
        <v>2622</v>
      </c>
      <c r="T4839" t="s">
        <v>26</v>
      </c>
    </row>
    <row r="4840" spans="1:20" x14ac:dyDescent="0.3">
      <c r="A4840" t="s">
        <v>20</v>
      </c>
      <c r="B4840" s="1">
        <v>43712</v>
      </c>
      <c r="C4840">
        <v>15</v>
      </c>
      <c r="D4840" t="s">
        <v>370</v>
      </c>
      <c r="E4840" t="s">
        <v>415</v>
      </c>
      <c r="F4840" t="s">
        <v>258</v>
      </c>
      <c r="G4840">
        <v>61</v>
      </c>
      <c r="H4840">
        <v>66</v>
      </c>
      <c r="I4840">
        <v>58</v>
      </c>
      <c r="J4840" t="s">
        <v>28</v>
      </c>
      <c r="K4840" t="s">
        <v>80</v>
      </c>
      <c r="L4840" t="s">
        <v>35</v>
      </c>
      <c r="M4840" t="s">
        <v>422</v>
      </c>
      <c r="N4840" t="s">
        <v>493</v>
      </c>
      <c r="O4840" t="s">
        <v>422</v>
      </c>
      <c r="S4840" t="s">
        <v>2623</v>
      </c>
      <c r="T4840" t="s">
        <v>26</v>
      </c>
    </row>
    <row r="4841" spans="1:20" x14ac:dyDescent="0.3">
      <c r="A4841" t="s">
        <v>20</v>
      </c>
      <c r="B4841" s="1">
        <v>43712</v>
      </c>
      <c r="C4841">
        <v>14</v>
      </c>
      <c r="D4841" t="s">
        <v>258</v>
      </c>
      <c r="E4841" t="s">
        <v>291</v>
      </c>
      <c r="F4841" t="s">
        <v>48</v>
      </c>
      <c r="G4841">
        <v>65</v>
      </c>
      <c r="H4841">
        <v>69</v>
      </c>
      <c r="I4841">
        <v>64</v>
      </c>
      <c r="J4841" t="s">
        <v>64</v>
      </c>
      <c r="K4841" t="s">
        <v>22</v>
      </c>
      <c r="L4841" t="s">
        <v>99</v>
      </c>
      <c r="M4841" t="s">
        <v>493</v>
      </c>
      <c r="N4841" t="s">
        <v>613</v>
      </c>
      <c r="O4841" t="s">
        <v>494</v>
      </c>
      <c r="S4841" t="s">
        <v>1080</v>
      </c>
      <c r="T4841" t="s">
        <v>26</v>
      </c>
    </row>
    <row r="4842" spans="1:20" x14ac:dyDescent="0.3">
      <c r="A4842" t="s">
        <v>20</v>
      </c>
      <c r="B4842" s="1">
        <v>43712</v>
      </c>
      <c r="C4842">
        <v>22</v>
      </c>
      <c r="D4842" t="s">
        <v>57</v>
      </c>
      <c r="E4842" t="s">
        <v>247</v>
      </c>
      <c r="F4842" t="s">
        <v>57</v>
      </c>
      <c r="G4842">
        <v>65</v>
      </c>
      <c r="H4842">
        <v>67</v>
      </c>
      <c r="I4842">
        <v>64</v>
      </c>
      <c r="J4842" t="s">
        <v>373</v>
      </c>
      <c r="K4842" t="s">
        <v>216</v>
      </c>
      <c r="L4842" t="s">
        <v>37</v>
      </c>
      <c r="M4842" t="s">
        <v>91</v>
      </c>
      <c r="N4842" t="s">
        <v>91</v>
      </c>
      <c r="O4842" t="s">
        <v>90</v>
      </c>
      <c r="S4842" t="s">
        <v>2624</v>
      </c>
      <c r="T4842" t="s">
        <v>26</v>
      </c>
    </row>
    <row r="4843" spans="1:20" x14ac:dyDescent="0.3">
      <c r="A4843" t="s">
        <v>20</v>
      </c>
      <c r="B4843" s="1">
        <v>43712</v>
      </c>
      <c r="C4843">
        <v>23</v>
      </c>
      <c r="D4843" t="s">
        <v>281</v>
      </c>
      <c r="E4843" t="s">
        <v>261</v>
      </c>
      <c r="F4843" t="s">
        <v>281</v>
      </c>
      <c r="G4843">
        <v>68</v>
      </c>
      <c r="H4843">
        <v>68</v>
      </c>
      <c r="I4843">
        <v>65</v>
      </c>
      <c r="J4843" t="s">
        <v>224</v>
      </c>
      <c r="K4843" t="s">
        <v>396</v>
      </c>
      <c r="L4843" t="s">
        <v>37</v>
      </c>
      <c r="M4843" t="s">
        <v>312</v>
      </c>
      <c r="N4843" t="s">
        <v>312</v>
      </c>
      <c r="O4843" t="s">
        <v>91</v>
      </c>
      <c r="S4843" t="e" vm="12">
        <f>_FV(-3,"57")</f>
        <v>#VALUE!</v>
      </c>
      <c r="T4843" t="s">
        <v>26</v>
      </c>
    </row>
    <row r="4844" spans="1:20" x14ac:dyDescent="0.3">
      <c r="A4844" t="s">
        <v>20</v>
      </c>
      <c r="B4844" s="1">
        <v>43712</v>
      </c>
      <c r="C4844">
        <v>5</v>
      </c>
      <c r="D4844" t="s">
        <v>187</v>
      </c>
      <c r="E4844" t="s">
        <v>310</v>
      </c>
      <c r="F4844" t="s">
        <v>233</v>
      </c>
      <c r="G4844">
        <v>85</v>
      </c>
      <c r="H4844">
        <v>85</v>
      </c>
      <c r="I4844">
        <v>83</v>
      </c>
      <c r="J4844" t="s">
        <v>80</v>
      </c>
      <c r="K4844" t="s">
        <v>80</v>
      </c>
      <c r="L4844" t="s">
        <v>73</v>
      </c>
      <c r="M4844" t="s">
        <v>122</v>
      </c>
      <c r="N4844" t="s">
        <v>328</v>
      </c>
      <c r="O4844" t="s">
        <v>90</v>
      </c>
      <c r="S4844" t="e" vm="57">
        <f>_FV(-2,"48")</f>
        <v>#VALUE!</v>
      </c>
      <c r="T4844" t="s">
        <v>26</v>
      </c>
    </row>
    <row r="4845" spans="1:20" x14ac:dyDescent="0.3">
      <c r="A4845" t="s">
        <v>20</v>
      </c>
      <c r="B4845" s="1">
        <v>43712</v>
      </c>
      <c r="C4845">
        <v>4</v>
      </c>
      <c r="D4845" t="s">
        <v>236</v>
      </c>
      <c r="E4845" t="s">
        <v>279</v>
      </c>
      <c r="F4845" t="s">
        <v>236</v>
      </c>
      <c r="G4845">
        <v>84</v>
      </c>
      <c r="H4845">
        <v>84</v>
      </c>
      <c r="I4845">
        <v>82</v>
      </c>
      <c r="J4845" t="s">
        <v>109</v>
      </c>
      <c r="K4845" t="s">
        <v>80</v>
      </c>
      <c r="L4845" t="s">
        <v>73</v>
      </c>
      <c r="M4845" t="s">
        <v>141</v>
      </c>
      <c r="N4845" t="s">
        <v>315</v>
      </c>
      <c r="O4845" t="s">
        <v>141</v>
      </c>
      <c r="S4845" t="e" vm="81">
        <f>_FV(-2,"62")</f>
        <v>#VALUE!</v>
      </c>
      <c r="T4845" t="s">
        <v>26</v>
      </c>
    </row>
    <row r="4846" spans="1:20" x14ac:dyDescent="0.3">
      <c r="A4846" t="s">
        <v>20</v>
      </c>
      <c r="B4846" s="1">
        <v>43712</v>
      </c>
      <c r="C4846">
        <v>21</v>
      </c>
      <c r="D4846" t="s">
        <v>247</v>
      </c>
      <c r="E4846" t="s">
        <v>201</v>
      </c>
      <c r="F4846" t="s">
        <v>247</v>
      </c>
      <c r="G4846">
        <v>64</v>
      </c>
      <c r="H4846">
        <v>64</v>
      </c>
      <c r="I4846">
        <v>60</v>
      </c>
      <c r="J4846" t="s">
        <v>377</v>
      </c>
      <c r="K4846" t="s">
        <v>44</v>
      </c>
      <c r="L4846" t="s">
        <v>224</v>
      </c>
      <c r="M4846" t="s">
        <v>90</v>
      </c>
      <c r="N4846" t="s">
        <v>90</v>
      </c>
      <c r="O4846" t="s">
        <v>142</v>
      </c>
      <c r="S4846" t="s">
        <v>2625</v>
      </c>
      <c r="T4846" t="s">
        <v>26</v>
      </c>
    </row>
    <row r="4847" spans="1:20" x14ac:dyDescent="0.3">
      <c r="A4847" t="s">
        <v>20</v>
      </c>
      <c r="B4847" s="1">
        <v>43712</v>
      </c>
      <c r="C4847">
        <v>3</v>
      </c>
      <c r="D4847" t="s">
        <v>265</v>
      </c>
      <c r="E4847" t="s">
        <v>285</v>
      </c>
      <c r="F4847" t="s">
        <v>265</v>
      </c>
      <c r="G4847">
        <v>82</v>
      </c>
      <c r="H4847">
        <v>82</v>
      </c>
      <c r="I4847">
        <v>81</v>
      </c>
      <c r="J4847" t="s">
        <v>73</v>
      </c>
      <c r="K4847" t="s">
        <v>80</v>
      </c>
      <c r="L4847" t="s">
        <v>73</v>
      </c>
      <c r="M4847" t="s">
        <v>244</v>
      </c>
      <c r="N4847" t="s">
        <v>245</v>
      </c>
      <c r="O4847" t="s">
        <v>244</v>
      </c>
      <c r="S4847" t="e" vm="80">
        <f>_FV(-3,"59")</f>
        <v>#VALUE!</v>
      </c>
      <c r="T4847" t="s">
        <v>26</v>
      </c>
    </row>
    <row r="4848" spans="1:20" x14ac:dyDescent="0.3">
      <c r="A4848" t="s">
        <v>20</v>
      </c>
      <c r="B4848" s="1">
        <v>43712</v>
      </c>
      <c r="C4848">
        <v>6</v>
      </c>
      <c r="D4848" t="s">
        <v>187</v>
      </c>
      <c r="E4848" t="s">
        <v>187</v>
      </c>
      <c r="F4848" t="s">
        <v>286</v>
      </c>
      <c r="G4848">
        <v>86</v>
      </c>
      <c r="H4848">
        <v>86</v>
      </c>
      <c r="I4848">
        <v>85</v>
      </c>
      <c r="J4848" t="s">
        <v>87</v>
      </c>
      <c r="K4848" t="s">
        <v>87</v>
      </c>
      <c r="L4848" t="s">
        <v>80</v>
      </c>
      <c r="M4848" t="s">
        <v>142</v>
      </c>
      <c r="N4848" t="s">
        <v>122</v>
      </c>
      <c r="O4848" t="s">
        <v>142</v>
      </c>
      <c r="S4848" t="e" vm="46">
        <f>_FV(-3,"40")</f>
        <v>#VALUE!</v>
      </c>
      <c r="T4848" t="s">
        <v>26</v>
      </c>
    </row>
    <row r="4849" spans="1:20" x14ac:dyDescent="0.3">
      <c r="A4849" t="s">
        <v>20</v>
      </c>
      <c r="B4849" s="1">
        <v>43712</v>
      </c>
      <c r="C4849">
        <v>1</v>
      </c>
      <c r="D4849" t="s">
        <v>202</v>
      </c>
      <c r="E4849" t="s">
        <v>185</v>
      </c>
      <c r="F4849" t="s">
        <v>202</v>
      </c>
      <c r="G4849">
        <v>79</v>
      </c>
      <c r="H4849">
        <v>79</v>
      </c>
      <c r="I4849">
        <v>76</v>
      </c>
      <c r="J4849" t="s">
        <v>73</v>
      </c>
      <c r="K4849" t="s">
        <v>80</v>
      </c>
      <c r="L4849" t="s">
        <v>65</v>
      </c>
      <c r="M4849" t="s">
        <v>315</v>
      </c>
      <c r="N4849" t="s">
        <v>315</v>
      </c>
      <c r="O4849" t="s">
        <v>209</v>
      </c>
      <c r="S4849" t="e" vm="39">
        <f>_FV(-3,"46")</f>
        <v>#VALUE!</v>
      </c>
      <c r="T4849" t="s">
        <v>26</v>
      </c>
    </row>
    <row r="4850" spans="1:20" x14ac:dyDescent="0.3">
      <c r="A4850" t="s">
        <v>20</v>
      </c>
      <c r="B4850" s="1">
        <v>43712</v>
      </c>
      <c r="C4850">
        <v>9</v>
      </c>
      <c r="D4850" t="s">
        <v>114</v>
      </c>
      <c r="E4850" t="s">
        <v>333</v>
      </c>
      <c r="F4850" t="s">
        <v>114</v>
      </c>
      <c r="G4850">
        <v>89</v>
      </c>
      <c r="H4850">
        <v>89</v>
      </c>
      <c r="I4850">
        <v>88</v>
      </c>
      <c r="J4850" t="s">
        <v>63</v>
      </c>
      <c r="K4850" t="s">
        <v>87</v>
      </c>
      <c r="L4850" t="s">
        <v>109</v>
      </c>
      <c r="M4850" t="s">
        <v>91</v>
      </c>
      <c r="N4850" t="s">
        <v>91</v>
      </c>
      <c r="O4850" t="s">
        <v>90</v>
      </c>
      <c r="S4850" t="e" vm="15">
        <f>_FV(-3,"16")</f>
        <v>#VALUE!</v>
      </c>
      <c r="T4850" t="s">
        <v>26</v>
      </c>
    </row>
    <row r="4851" spans="1:20" x14ac:dyDescent="0.3">
      <c r="A4851" t="s">
        <v>20</v>
      </c>
      <c r="B4851" s="1">
        <v>43712</v>
      </c>
      <c r="C4851">
        <v>7</v>
      </c>
      <c r="D4851" t="s">
        <v>356</v>
      </c>
      <c r="E4851" t="s">
        <v>187</v>
      </c>
      <c r="F4851" t="s">
        <v>356</v>
      </c>
      <c r="G4851">
        <v>88</v>
      </c>
      <c r="H4851">
        <v>88</v>
      </c>
      <c r="I4851">
        <v>86</v>
      </c>
      <c r="J4851" t="s">
        <v>63</v>
      </c>
      <c r="K4851" t="s">
        <v>87</v>
      </c>
      <c r="L4851" t="s">
        <v>80</v>
      </c>
      <c r="M4851" t="s">
        <v>142</v>
      </c>
      <c r="N4851" t="s">
        <v>29</v>
      </c>
      <c r="O4851" t="s">
        <v>142</v>
      </c>
      <c r="S4851" t="e" vm="17">
        <f>_FV(-2,"55")</f>
        <v>#VALUE!</v>
      </c>
      <c r="T4851" t="s">
        <v>26</v>
      </c>
    </row>
    <row r="4852" spans="1:20" x14ac:dyDescent="0.3">
      <c r="A4852" t="s">
        <v>20</v>
      </c>
      <c r="B4852" s="1">
        <v>43712</v>
      </c>
      <c r="C4852">
        <v>8</v>
      </c>
      <c r="D4852" t="s">
        <v>356</v>
      </c>
      <c r="E4852" t="s">
        <v>356</v>
      </c>
      <c r="F4852" t="s">
        <v>156</v>
      </c>
      <c r="G4852">
        <v>88</v>
      </c>
      <c r="H4852">
        <v>89</v>
      </c>
      <c r="I4852">
        <v>88</v>
      </c>
      <c r="J4852" t="s">
        <v>87</v>
      </c>
      <c r="K4852" t="s">
        <v>87</v>
      </c>
      <c r="L4852" t="s">
        <v>80</v>
      </c>
      <c r="M4852" t="s">
        <v>90</v>
      </c>
      <c r="N4852" t="s">
        <v>90</v>
      </c>
      <c r="O4852" t="s">
        <v>142</v>
      </c>
      <c r="S4852" t="e" vm="63">
        <f>_FV(-3,"11")</f>
        <v>#VALUE!</v>
      </c>
      <c r="T4852" t="s">
        <v>26</v>
      </c>
    </row>
    <row r="4853" spans="1:20" x14ac:dyDescent="0.3">
      <c r="A4853" t="s">
        <v>20</v>
      </c>
      <c r="B4853" s="1">
        <v>43712</v>
      </c>
      <c r="C4853">
        <v>16</v>
      </c>
      <c r="D4853" t="s">
        <v>370</v>
      </c>
      <c r="E4853" t="s">
        <v>2041</v>
      </c>
      <c r="F4853" t="s">
        <v>317</v>
      </c>
      <c r="G4853">
        <v>58</v>
      </c>
      <c r="H4853">
        <v>62</v>
      </c>
      <c r="I4853">
        <v>56</v>
      </c>
      <c r="J4853" t="s">
        <v>44</v>
      </c>
      <c r="K4853" t="s">
        <v>119</v>
      </c>
      <c r="L4853" t="s">
        <v>216</v>
      </c>
      <c r="M4853" t="s">
        <v>329</v>
      </c>
      <c r="N4853" t="s">
        <v>422</v>
      </c>
      <c r="O4853" t="s">
        <v>329</v>
      </c>
      <c r="S4853" t="s">
        <v>2626</v>
      </c>
      <c r="T4853" t="s">
        <v>26</v>
      </c>
    </row>
    <row r="4854" spans="1:20" x14ac:dyDescent="0.3">
      <c r="A4854" t="s">
        <v>20</v>
      </c>
      <c r="B4854" s="1">
        <v>43712</v>
      </c>
      <c r="C4854">
        <v>19</v>
      </c>
      <c r="D4854" t="s">
        <v>34</v>
      </c>
      <c r="E4854" t="s">
        <v>1360</v>
      </c>
      <c r="F4854" t="s">
        <v>258</v>
      </c>
      <c r="G4854">
        <v>59</v>
      </c>
      <c r="H4854">
        <v>60</v>
      </c>
      <c r="I4854">
        <v>55</v>
      </c>
      <c r="J4854" t="s">
        <v>44</v>
      </c>
      <c r="K4854" t="s">
        <v>49</v>
      </c>
      <c r="L4854" t="s">
        <v>37</v>
      </c>
      <c r="M4854" t="s">
        <v>142</v>
      </c>
      <c r="N4854" t="s">
        <v>141</v>
      </c>
      <c r="O4854" t="s">
        <v>142</v>
      </c>
      <c r="S4854" t="s">
        <v>2627</v>
      </c>
      <c r="T4854" t="s">
        <v>26</v>
      </c>
    </row>
    <row r="4855" spans="1:20" x14ac:dyDescent="0.3">
      <c r="A4855" t="s">
        <v>20</v>
      </c>
      <c r="B4855" s="1">
        <v>43712</v>
      </c>
      <c r="C4855">
        <v>10</v>
      </c>
      <c r="D4855" t="s">
        <v>108</v>
      </c>
      <c r="E4855" t="s">
        <v>156</v>
      </c>
      <c r="F4855" t="s">
        <v>108</v>
      </c>
      <c r="G4855">
        <v>90</v>
      </c>
      <c r="H4855">
        <v>90</v>
      </c>
      <c r="I4855">
        <v>89</v>
      </c>
      <c r="J4855" t="s">
        <v>80</v>
      </c>
      <c r="K4855" t="s">
        <v>87</v>
      </c>
      <c r="L4855" t="s">
        <v>80</v>
      </c>
      <c r="M4855" t="s">
        <v>306</v>
      </c>
      <c r="N4855" t="s">
        <v>306</v>
      </c>
      <c r="O4855" t="s">
        <v>91</v>
      </c>
      <c r="S4855" t="s">
        <v>2628</v>
      </c>
      <c r="T4855" t="s">
        <v>26</v>
      </c>
    </row>
    <row r="4856" spans="1:20" x14ac:dyDescent="0.3">
      <c r="A4856" t="s">
        <v>20</v>
      </c>
      <c r="B4856" s="1">
        <v>43712</v>
      </c>
      <c r="C4856">
        <v>18</v>
      </c>
      <c r="D4856" t="s">
        <v>32</v>
      </c>
      <c r="E4856" t="s">
        <v>33</v>
      </c>
      <c r="F4856" t="s">
        <v>251</v>
      </c>
      <c r="G4856">
        <v>58</v>
      </c>
      <c r="H4856">
        <v>60</v>
      </c>
      <c r="I4856">
        <v>57</v>
      </c>
      <c r="J4856" t="s">
        <v>36</v>
      </c>
      <c r="K4856" t="s">
        <v>28</v>
      </c>
      <c r="L4856" t="s">
        <v>216</v>
      </c>
      <c r="M4856" t="s">
        <v>141</v>
      </c>
      <c r="N4856" t="s">
        <v>23</v>
      </c>
      <c r="O4856" t="s">
        <v>141</v>
      </c>
      <c r="S4856" t="s">
        <v>2629</v>
      </c>
      <c r="T4856" t="s">
        <v>26</v>
      </c>
    </row>
    <row r="4857" spans="1:20" x14ac:dyDescent="0.3">
      <c r="A4857" t="s">
        <v>20</v>
      </c>
      <c r="B4857" s="1">
        <v>43712</v>
      </c>
      <c r="C4857">
        <v>17</v>
      </c>
      <c r="D4857" t="s">
        <v>370</v>
      </c>
      <c r="E4857" t="s">
        <v>1376</v>
      </c>
      <c r="F4857" t="s">
        <v>34</v>
      </c>
      <c r="G4857">
        <v>58</v>
      </c>
      <c r="H4857">
        <v>61</v>
      </c>
      <c r="I4857">
        <v>55</v>
      </c>
      <c r="J4857" t="s">
        <v>361</v>
      </c>
      <c r="K4857" t="s">
        <v>28</v>
      </c>
      <c r="L4857" t="s">
        <v>377</v>
      </c>
      <c r="M4857" t="s">
        <v>315</v>
      </c>
      <c r="N4857" t="s">
        <v>329</v>
      </c>
      <c r="O4857" t="s">
        <v>315</v>
      </c>
      <c r="S4857" t="s">
        <v>2630</v>
      </c>
      <c r="T4857" t="s">
        <v>26</v>
      </c>
    </row>
    <row r="4858" spans="1:20" x14ac:dyDescent="0.3">
      <c r="A4858" t="s">
        <v>20</v>
      </c>
      <c r="B4858" s="1">
        <v>43712</v>
      </c>
      <c r="C4858">
        <v>20</v>
      </c>
      <c r="D4858" t="s">
        <v>335</v>
      </c>
      <c r="E4858" t="s">
        <v>251</v>
      </c>
      <c r="F4858" t="s">
        <v>335</v>
      </c>
      <c r="G4858">
        <v>61</v>
      </c>
      <c r="H4858">
        <v>61</v>
      </c>
      <c r="I4858">
        <v>57</v>
      </c>
      <c r="J4858" t="s">
        <v>377</v>
      </c>
      <c r="K4858" t="s">
        <v>361</v>
      </c>
      <c r="L4858" t="s">
        <v>37</v>
      </c>
      <c r="M4858" t="s">
        <v>29</v>
      </c>
      <c r="N4858" t="s">
        <v>29</v>
      </c>
      <c r="O4858" t="s">
        <v>96</v>
      </c>
      <c r="S4858" t="s">
        <v>410</v>
      </c>
      <c r="T4858" t="s">
        <v>26</v>
      </c>
    </row>
    <row r="4859" spans="1:20" x14ac:dyDescent="0.3">
      <c r="A4859" t="s">
        <v>20</v>
      </c>
      <c r="B4859" s="1">
        <v>43713</v>
      </c>
      <c r="C4859">
        <v>14</v>
      </c>
      <c r="D4859" t="s">
        <v>317</v>
      </c>
      <c r="E4859" t="s">
        <v>297</v>
      </c>
      <c r="F4859" t="s">
        <v>215</v>
      </c>
      <c r="G4859">
        <v>58</v>
      </c>
      <c r="H4859">
        <v>68</v>
      </c>
      <c r="I4859">
        <v>56</v>
      </c>
      <c r="J4859" t="s">
        <v>373</v>
      </c>
      <c r="K4859" t="s">
        <v>89</v>
      </c>
      <c r="L4859" t="s">
        <v>368</v>
      </c>
      <c r="M4859" t="s">
        <v>622</v>
      </c>
      <c r="N4859" t="s">
        <v>447</v>
      </c>
      <c r="O4859" t="s">
        <v>622</v>
      </c>
      <c r="S4859" t="s">
        <v>2631</v>
      </c>
      <c r="T4859" t="s">
        <v>26</v>
      </c>
    </row>
    <row r="4860" spans="1:20" x14ac:dyDescent="0.3">
      <c r="A4860" t="s">
        <v>20</v>
      </c>
      <c r="B4860" s="1">
        <v>43713</v>
      </c>
      <c r="C4860">
        <v>11</v>
      </c>
      <c r="D4860" t="s">
        <v>265</v>
      </c>
      <c r="E4860" t="s">
        <v>265</v>
      </c>
      <c r="F4860" t="s">
        <v>121</v>
      </c>
      <c r="G4860">
        <v>79</v>
      </c>
      <c r="H4860">
        <v>87</v>
      </c>
      <c r="I4860">
        <v>79</v>
      </c>
      <c r="J4860" t="s">
        <v>99</v>
      </c>
      <c r="K4860" t="s">
        <v>99</v>
      </c>
      <c r="L4860" t="s">
        <v>345</v>
      </c>
      <c r="M4860" t="s">
        <v>494</v>
      </c>
      <c r="N4860" t="s">
        <v>494</v>
      </c>
      <c r="O4860" t="s">
        <v>407</v>
      </c>
      <c r="S4860" t="s">
        <v>2632</v>
      </c>
      <c r="T4860" t="s">
        <v>26</v>
      </c>
    </row>
    <row r="4861" spans="1:20" x14ac:dyDescent="0.3">
      <c r="A4861" t="s">
        <v>20</v>
      </c>
      <c r="B4861" s="1">
        <v>43713</v>
      </c>
      <c r="C4861">
        <v>4</v>
      </c>
      <c r="D4861" t="s">
        <v>156</v>
      </c>
      <c r="E4861" t="s">
        <v>265</v>
      </c>
      <c r="F4861" t="s">
        <v>156</v>
      </c>
      <c r="G4861">
        <v>81</v>
      </c>
      <c r="H4861">
        <v>81</v>
      </c>
      <c r="I4861">
        <v>76</v>
      </c>
      <c r="J4861" t="s">
        <v>163</v>
      </c>
      <c r="K4861" t="s">
        <v>163</v>
      </c>
      <c r="L4861" t="s">
        <v>44</v>
      </c>
      <c r="M4861" t="s">
        <v>282</v>
      </c>
      <c r="N4861" t="s">
        <v>433</v>
      </c>
      <c r="O4861" t="s">
        <v>282</v>
      </c>
      <c r="S4861" t="e" vm="45">
        <f>_FV(-3,"60")</f>
        <v>#VALUE!</v>
      </c>
      <c r="T4861" t="s">
        <v>26</v>
      </c>
    </row>
    <row r="4862" spans="1:20" x14ac:dyDescent="0.3">
      <c r="A4862" t="s">
        <v>20</v>
      </c>
      <c r="B4862" s="1">
        <v>43713</v>
      </c>
      <c r="C4862">
        <v>15</v>
      </c>
      <c r="D4862" t="s">
        <v>297</v>
      </c>
      <c r="E4862" t="s">
        <v>32</v>
      </c>
      <c r="F4862" t="s">
        <v>201</v>
      </c>
      <c r="G4862">
        <v>58</v>
      </c>
      <c r="H4862">
        <v>59</v>
      </c>
      <c r="I4862">
        <v>56</v>
      </c>
      <c r="J4862" t="s">
        <v>35</v>
      </c>
      <c r="K4862" t="s">
        <v>361</v>
      </c>
      <c r="L4862" t="s">
        <v>389</v>
      </c>
      <c r="M4862" t="s">
        <v>431</v>
      </c>
      <c r="N4862" t="s">
        <v>622</v>
      </c>
      <c r="O4862" t="s">
        <v>431</v>
      </c>
      <c r="S4862" t="s">
        <v>2633</v>
      </c>
      <c r="T4862" t="s">
        <v>26</v>
      </c>
    </row>
    <row r="4863" spans="1:20" x14ac:dyDescent="0.3">
      <c r="A4863" t="s">
        <v>20</v>
      </c>
      <c r="B4863" s="1">
        <v>43713</v>
      </c>
      <c r="C4863">
        <v>12</v>
      </c>
      <c r="D4863" t="s">
        <v>250</v>
      </c>
      <c r="E4863" t="s">
        <v>250</v>
      </c>
      <c r="F4863" t="s">
        <v>265</v>
      </c>
      <c r="G4863">
        <v>70</v>
      </c>
      <c r="H4863">
        <v>79</v>
      </c>
      <c r="I4863">
        <v>69</v>
      </c>
      <c r="J4863" t="s">
        <v>81</v>
      </c>
      <c r="K4863" t="s">
        <v>28</v>
      </c>
      <c r="L4863" t="s">
        <v>345</v>
      </c>
      <c r="M4863" t="s">
        <v>637</v>
      </c>
      <c r="N4863" t="s">
        <v>637</v>
      </c>
      <c r="O4863" t="s">
        <v>494</v>
      </c>
      <c r="S4863" t="s">
        <v>2634</v>
      </c>
      <c r="T4863" t="s">
        <v>26</v>
      </c>
    </row>
    <row r="4864" spans="1:20" x14ac:dyDescent="0.3">
      <c r="A4864" t="s">
        <v>20</v>
      </c>
      <c r="B4864" s="1">
        <v>43713</v>
      </c>
      <c r="C4864">
        <v>13</v>
      </c>
      <c r="D4864" t="s">
        <v>243</v>
      </c>
      <c r="E4864" t="s">
        <v>201</v>
      </c>
      <c r="F4864" t="s">
        <v>215</v>
      </c>
      <c r="G4864">
        <v>64</v>
      </c>
      <c r="H4864">
        <v>70</v>
      </c>
      <c r="I4864">
        <v>63</v>
      </c>
      <c r="J4864" t="s">
        <v>35</v>
      </c>
      <c r="K4864" t="s">
        <v>28</v>
      </c>
      <c r="L4864" t="s">
        <v>216</v>
      </c>
      <c r="M4864" t="s">
        <v>447</v>
      </c>
      <c r="N4864" t="s">
        <v>447</v>
      </c>
      <c r="O4864" t="s">
        <v>605</v>
      </c>
      <c r="S4864" t="s">
        <v>2635</v>
      </c>
      <c r="T4864" t="s">
        <v>26</v>
      </c>
    </row>
    <row r="4865" spans="1:20" x14ac:dyDescent="0.3">
      <c r="A4865" t="s">
        <v>20</v>
      </c>
      <c r="B4865" s="1">
        <v>43713</v>
      </c>
      <c r="C4865">
        <v>1</v>
      </c>
      <c r="D4865" t="s">
        <v>302</v>
      </c>
      <c r="E4865" t="s">
        <v>281</v>
      </c>
      <c r="F4865" t="s">
        <v>202</v>
      </c>
      <c r="G4865">
        <v>71</v>
      </c>
      <c r="H4865">
        <v>71</v>
      </c>
      <c r="I4865">
        <v>69</v>
      </c>
      <c r="J4865" t="s">
        <v>216</v>
      </c>
      <c r="K4865" t="s">
        <v>35</v>
      </c>
      <c r="L4865" t="s">
        <v>377</v>
      </c>
      <c r="M4865" t="s">
        <v>363</v>
      </c>
      <c r="N4865" t="s">
        <v>363</v>
      </c>
      <c r="O4865" t="s">
        <v>308</v>
      </c>
      <c r="S4865" t="e" vm="80">
        <f>_FV(-3,"59")</f>
        <v>#VALUE!</v>
      </c>
      <c r="T4865" t="s">
        <v>26</v>
      </c>
    </row>
    <row r="4866" spans="1:20" x14ac:dyDescent="0.3">
      <c r="A4866" t="s">
        <v>20</v>
      </c>
      <c r="B4866" s="1">
        <v>43713</v>
      </c>
      <c r="C4866">
        <v>23</v>
      </c>
      <c r="D4866" t="s">
        <v>385</v>
      </c>
      <c r="E4866" t="s">
        <v>261</v>
      </c>
      <c r="F4866" t="s">
        <v>385</v>
      </c>
      <c r="G4866">
        <v>71</v>
      </c>
      <c r="H4866">
        <v>71</v>
      </c>
      <c r="I4866">
        <v>69</v>
      </c>
      <c r="J4866" t="s">
        <v>49</v>
      </c>
      <c r="K4866" t="s">
        <v>89</v>
      </c>
      <c r="L4866" t="s">
        <v>36</v>
      </c>
      <c r="M4866" t="s">
        <v>276</v>
      </c>
      <c r="N4866" t="s">
        <v>329</v>
      </c>
      <c r="O4866" t="s">
        <v>306</v>
      </c>
      <c r="S4866" t="e" vm="45">
        <f>_FV(-3,"60")</f>
        <v>#VALUE!</v>
      </c>
      <c r="T4866" t="s">
        <v>26</v>
      </c>
    </row>
    <row r="4867" spans="1:20" x14ac:dyDescent="0.3">
      <c r="A4867" t="s">
        <v>20</v>
      </c>
      <c r="B4867" s="1">
        <v>43713</v>
      </c>
      <c r="C4867">
        <v>21</v>
      </c>
      <c r="D4867" t="s">
        <v>48</v>
      </c>
      <c r="E4867" t="s">
        <v>291</v>
      </c>
      <c r="F4867" t="s">
        <v>208</v>
      </c>
      <c r="G4867">
        <v>64</v>
      </c>
      <c r="H4867">
        <v>65</v>
      </c>
      <c r="I4867">
        <v>57</v>
      </c>
      <c r="J4867" t="s">
        <v>361</v>
      </c>
      <c r="K4867" t="s">
        <v>345</v>
      </c>
      <c r="L4867" t="s">
        <v>292</v>
      </c>
      <c r="M4867" t="s">
        <v>244</v>
      </c>
      <c r="N4867" t="s">
        <v>244</v>
      </c>
      <c r="O4867" t="s">
        <v>141</v>
      </c>
      <c r="S4867" t="s">
        <v>2636</v>
      </c>
      <c r="T4867" t="s">
        <v>26</v>
      </c>
    </row>
    <row r="4868" spans="1:20" x14ac:dyDescent="0.3">
      <c r="A4868" t="s">
        <v>20</v>
      </c>
      <c r="B4868" s="1">
        <v>43713</v>
      </c>
      <c r="C4868">
        <v>22</v>
      </c>
      <c r="D4868" t="s">
        <v>261</v>
      </c>
      <c r="E4868" t="s">
        <v>48</v>
      </c>
      <c r="F4868" t="s">
        <v>261</v>
      </c>
      <c r="G4868">
        <v>69</v>
      </c>
      <c r="H4868">
        <v>69</v>
      </c>
      <c r="I4868">
        <v>64</v>
      </c>
      <c r="J4868" t="s">
        <v>36</v>
      </c>
      <c r="K4868" t="s">
        <v>36</v>
      </c>
      <c r="L4868" t="s">
        <v>35</v>
      </c>
      <c r="M4868" t="s">
        <v>306</v>
      </c>
      <c r="N4868" t="s">
        <v>306</v>
      </c>
      <c r="O4868" t="s">
        <v>193</v>
      </c>
      <c r="S4868" t="s">
        <v>2637</v>
      </c>
      <c r="T4868" t="s">
        <v>26</v>
      </c>
    </row>
    <row r="4869" spans="1:20" x14ac:dyDescent="0.3">
      <c r="A4869" t="s">
        <v>20</v>
      </c>
      <c r="B4869" s="1">
        <v>43713</v>
      </c>
      <c r="C4869">
        <v>0</v>
      </c>
      <c r="D4869" t="s">
        <v>229</v>
      </c>
      <c r="E4869" t="s">
        <v>385</v>
      </c>
      <c r="F4869" t="s">
        <v>229</v>
      </c>
      <c r="G4869">
        <v>70</v>
      </c>
      <c r="H4869">
        <v>71</v>
      </c>
      <c r="I4869">
        <v>65</v>
      </c>
      <c r="J4869" t="s">
        <v>377</v>
      </c>
      <c r="K4869" t="s">
        <v>396</v>
      </c>
      <c r="L4869" t="s">
        <v>292</v>
      </c>
      <c r="M4869" t="s">
        <v>308</v>
      </c>
      <c r="N4869" t="s">
        <v>308</v>
      </c>
      <c r="O4869" t="s">
        <v>311</v>
      </c>
      <c r="S4869" t="e" vm="80">
        <f>_FV(-3,"59")</f>
        <v>#VALUE!</v>
      </c>
      <c r="T4869" t="s">
        <v>26</v>
      </c>
    </row>
    <row r="4870" spans="1:20" x14ac:dyDescent="0.3">
      <c r="A4870" t="s">
        <v>20</v>
      </c>
      <c r="B4870" s="1">
        <v>43713</v>
      </c>
      <c r="C4870">
        <v>6</v>
      </c>
      <c r="D4870" t="s">
        <v>157</v>
      </c>
      <c r="E4870" t="s">
        <v>286</v>
      </c>
      <c r="F4870" t="s">
        <v>114</v>
      </c>
      <c r="G4870">
        <v>81</v>
      </c>
      <c r="H4870">
        <v>82</v>
      </c>
      <c r="I4870">
        <v>79</v>
      </c>
      <c r="J4870" t="s">
        <v>36</v>
      </c>
      <c r="K4870" t="s">
        <v>49</v>
      </c>
      <c r="L4870" t="s">
        <v>163</v>
      </c>
      <c r="M4870" t="s">
        <v>312</v>
      </c>
      <c r="N4870" t="s">
        <v>329</v>
      </c>
      <c r="O4870" t="s">
        <v>311</v>
      </c>
      <c r="S4870" t="e" vm="17">
        <f>_FV(-3,"55")</f>
        <v>#VALUE!</v>
      </c>
      <c r="T4870" t="s">
        <v>26</v>
      </c>
    </row>
    <row r="4871" spans="1:20" x14ac:dyDescent="0.3">
      <c r="A4871" t="s">
        <v>20</v>
      </c>
      <c r="B4871" s="1">
        <v>43713</v>
      </c>
      <c r="C4871">
        <v>10</v>
      </c>
      <c r="D4871" t="s">
        <v>121</v>
      </c>
      <c r="E4871" t="s">
        <v>121</v>
      </c>
      <c r="F4871" t="s">
        <v>62</v>
      </c>
      <c r="G4871">
        <v>87</v>
      </c>
      <c r="H4871">
        <v>88</v>
      </c>
      <c r="I4871">
        <v>87</v>
      </c>
      <c r="J4871" t="s">
        <v>36</v>
      </c>
      <c r="K4871" t="s">
        <v>36</v>
      </c>
      <c r="L4871" t="s">
        <v>163</v>
      </c>
      <c r="M4871" t="s">
        <v>407</v>
      </c>
      <c r="N4871" t="s">
        <v>407</v>
      </c>
      <c r="O4871" t="s">
        <v>282</v>
      </c>
      <c r="S4871" t="s">
        <v>2638</v>
      </c>
      <c r="T4871" t="s">
        <v>26</v>
      </c>
    </row>
    <row r="4872" spans="1:20" x14ac:dyDescent="0.3">
      <c r="A4872" t="s">
        <v>20</v>
      </c>
      <c r="B4872" s="1">
        <v>43713</v>
      </c>
      <c r="C4872">
        <v>2</v>
      </c>
      <c r="D4872" t="s">
        <v>202</v>
      </c>
      <c r="E4872" t="s">
        <v>206</v>
      </c>
      <c r="F4872" t="s">
        <v>321</v>
      </c>
      <c r="G4872">
        <v>73</v>
      </c>
      <c r="H4872">
        <v>74</v>
      </c>
      <c r="I4872">
        <v>71</v>
      </c>
      <c r="J4872" t="s">
        <v>361</v>
      </c>
      <c r="K4872" t="s">
        <v>361</v>
      </c>
      <c r="L4872" t="s">
        <v>396</v>
      </c>
      <c r="M4872" t="s">
        <v>444</v>
      </c>
      <c r="N4872" t="s">
        <v>444</v>
      </c>
      <c r="O4872" t="s">
        <v>363</v>
      </c>
      <c r="S4872" t="e" vm="17">
        <f>_FV(-3,"55")</f>
        <v>#VALUE!</v>
      </c>
      <c r="T4872" t="s">
        <v>26</v>
      </c>
    </row>
    <row r="4873" spans="1:20" x14ac:dyDescent="0.3">
      <c r="A4873" t="s">
        <v>20</v>
      </c>
      <c r="B4873" s="1">
        <v>43713</v>
      </c>
      <c r="C4873">
        <v>3</v>
      </c>
      <c r="D4873" t="s">
        <v>310</v>
      </c>
      <c r="E4873" t="s">
        <v>206</v>
      </c>
      <c r="F4873" t="s">
        <v>310</v>
      </c>
      <c r="G4873">
        <v>76</v>
      </c>
      <c r="H4873">
        <v>76</v>
      </c>
      <c r="I4873">
        <v>69</v>
      </c>
      <c r="J4873" t="s">
        <v>44</v>
      </c>
      <c r="K4873" t="s">
        <v>163</v>
      </c>
      <c r="L4873" t="s">
        <v>373</v>
      </c>
      <c r="M4873" t="s">
        <v>407</v>
      </c>
      <c r="N4873" t="s">
        <v>444</v>
      </c>
      <c r="O4873" t="s">
        <v>407</v>
      </c>
      <c r="S4873" t="e" vm="45">
        <f>_FV(-3,"60")</f>
        <v>#VALUE!</v>
      </c>
      <c r="T4873" t="s">
        <v>26</v>
      </c>
    </row>
    <row r="4874" spans="1:20" x14ac:dyDescent="0.3">
      <c r="A4874" t="s">
        <v>20</v>
      </c>
      <c r="B4874" s="1">
        <v>43713</v>
      </c>
      <c r="C4874">
        <v>5</v>
      </c>
      <c r="D4874" t="s">
        <v>286</v>
      </c>
      <c r="E4874" t="s">
        <v>321</v>
      </c>
      <c r="F4874" t="s">
        <v>156</v>
      </c>
      <c r="G4874">
        <v>79</v>
      </c>
      <c r="H4874">
        <v>81</v>
      </c>
      <c r="I4874">
        <v>75</v>
      </c>
      <c r="J4874" t="s">
        <v>163</v>
      </c>
      <c r="K4874" t="s">
        <v>89</v>
      </c>
      <c r="L4874" t="s">
        <v>361</v>
      </c>
      <c r="M4874" t="s">
        <v>329</v>
      </c>
      <c r="N4874" t="s">
        <v>282</v>
      </c>
      <c r="O4874" t="s">
        <v>329</v>
      </c>
      <c r="S4874" t="e" vm="25">
        <f>_FV(-3,"37")</f>
        <v>#VALUE!</v>
      </c>
      <c r="T4874" t="s">
        <v>26</v>
      </c>
    </row>
    <row r="4875" spans="1:20" x14ac:dyDescent="0.3">
      <c r="A4875" t="s">
        <v>20</v>
      </c>
      <c r="B4875" s="1">
        <v>43713</v>
      </c>
      <c r="C4875">
        <v>7</v>
      </c>
      <c r="D4875" t="s">
        <v>72</v>
      </c>
      <c r="E4875" t="s">
        <v>187</v>
      </c>
      <c r="F4875" t="s">
        <v>72</v>
      </c>
      <c r="G4875">
        <v>84</v>
      </c>
      <c r="H4875">
        <v>84</v>
      </c>
      <c r="I4875">
        <v>79</v>
      </c>
      <c r="J4875" t="s">
        <v>345</v>
      </c>
      <c r="K4875" t="s">
        <v>89</v>
      </c>
      <c r="L4875" t="s">
        <v>345</v>
      </c>
      <c r="M4875" t="s">
        <v>245</v>
      </c>
      <c r="N4875" t="s">
        <v>312</v>
      </c>
      <c r="O4875" t="s">
        <v>245</v>
      </c>
      <c r="S4875" t="e" vm="7">
        <f>_FV(-3,"24")</f>
        <v>#VALUE!</v>
      </c>
      <c r="T4875" t="s">
        <v>26</v>
      </c>
    </row>
    <row r="4876" spans="1:20" x14ac:dyDescent="0.3">
      <c r="A4876" t="s">
        <v>20</v>
      </c>
      <c r="B4876" s="1">
        <v>43713</v>
      </c>
      <c r="C4876">
        <v>8</v>
      </c>
      <c r="D4876" t="s">
        <v>118</v>
      </c>
      <c r="E4876" t="s">
        <v>72</v>
      </c>
      <c r="F4876" t="s">
        <v>118</v>
      </c>
      <c r="G4876">
        <v>88</v>
      </c>
      <c r="H4876">
        <v>88</v>
      </c>
      <c r="I4876">
        <v>84</v>
      </c>
      <c r="J4876" t="s">
        <v>49</v>
      </c>
      <c r="K4876" t="s">
        <v>49</v>
      </c>
      <c r="L4876" t="s">
        <v>345</v>
      </c>
      <c r="M4876" t="s">
        <v>330</v>
      </c>
      <c r="N4876" t="s">
        <v>330</v>
      </c>
      <c r="O4876" t="s">
        <v>245</v>
      </c>
      <c r="S4876" t="e" vm="73">
        <f>_FV(-3,"47")</f>
        <v>#VALUE!</v>
      </c>
      <c r="T4876" t="s">
        <v>26</v>
      </c>
    </row>
    <row r="4877" spans="1:20" x14ac:dyDescent="0.3">
      <c r="A4877" t="s">
        <v>20</v>
      </c>
      <c r="B4877" s="1">
        <v>43713</v>
      </c>
      <c r="C4877">
        <v>16</v>
      </c>
      <c r="D4877" t="s">
        <v>34</v>
      </c>
      <c r="E4877" t="s">
        <v>32</v>
      </c>
      <c r="F4877" t="s">
        <v>392</v>
      </c>
      <c r="G4877">
        <v>55</v>
      </c>
      <c r="H4877">
        <v>58</v>
      </c>
      <c r="I4877">
        <v>53</v>
      </c>
      <c r="J4877" t="s">
        <v>368</v>
      </c>
      <c r="K4877" t="s">
        <v>216</v>
      </c>
      <c r="L4877" t="s">
        <v>577</v>
      </c>
      <c r="M4877" t="s">
        <v>282</v>
      </c>
      <c r="N4877" t="s">
        <v>431</v>
      </c>
      <c r="O4877" t="s">
        <v>282</v>
      </c>
      <c r="S4877" t="s">
        <v>2639</v>
      </c>
      <c r="T4877" t="s">
        <v>26</v>
      </c>
    </row>
    <row r="4878" spans="1:20" x14ac:dyDescent="0.3">
      <c r="A4878" t="s">
        <v>20</v>
      </c>
      <c r="B4878" s="1">
        <v>43713</v>
      </c>
      <c r="C4878">
        <v>9</v>
      </c>
      <c r="D4878" t="s">
        <v>118</v>
      </c>
      <c r="E4878" t="s">
        <v>148</v>
      </c>
      <c r="F4878" t="s">
        <v>118</v>
      </c>
      <c r="G4878">
        <v>87</v>
      </c>
      <c r="H4878">
        <v>88</v>
      </c>
      <c r="I4878">
        <v>87</v>
      </c>
      <c r="J4878" t="s">
        <v>36</v>
      </c>
      <c r="K4878" t="s">
        <v>89</v>
      </c>
      <c r="L4878" t="s">
        <v>36</v>
      </c>
      <c r="M4878" t="s">
        <v>282</v>
      </c>
      <c r="N4878" t="s">
        <v>282</v>
      </c>
      <c r="O4878" t="s">
        <v>330</v>
      </c>
      <c r="S4878" t="e" vm="28">
        <f>_FV(-2,"52")</f>
        <v>#VALUE!</v>
      </c>
      <c r="T4878" t="s">
        <v>26</v>
      </c>
    </row>
    <row r="4879" spans="1:20" x14ac:dyDescent="0.3">
      <c r="A4879" t="s">
        <v>20</v>
      </c>
      <c r="B4879" s="1">
        <v>43713</v>
      </c>
      <c r="C4879">
        <v>18</v>
      </c>
      <c r="D4879" t="s">
        <v>251</v>
      </c>
      <c r="E4879" t="s">
        <v>1360</v>
      </c>
      <c r="F4879" t="s">
        <v>34</v>
      </c>
      <c r="G4879">
        <v>54</v>
      </c>
      <c r="H4879">
        <v>57</v>
      </c>
      <c r="I4879">
        <v>53</v>
      </c>
      <c r="J4879" t="s">
        <v>577</v>
      </c>
      <c r="K4879" t="s">
        <v>377</v>
      </c>
      <c r="L4879" t="s">
        <v>397</v>
      </c>
      <c r="M4879" t="s">
        <v>188</v>
      </c>
      <c r="N4879" t="s">
        <v>312</v>
      </c>
      <c r="O4879" t="s">
        <v>188</v>
      </c>
      <c r="S4879" t="s">
        <v>2640</v>
      </c>
      <c r="T4879" t="s">
        <v>26</v>
      </c>
    </row>
    <row r="4880" spans="1:20" x14ac:dyDescent="0.3">
      <c r="A4880" t="s">
        <v>20</v>
      </c>
      <c r="B4880" s="1">
        <v>43713</v>
      </c>
      <c r="C4880">
        <v>17</v>
      </c>
      <c r="D4880" t="s">
        <v>251</v>
      </c>
      <c r="E4880" t="s">
        <v>1376</v>
      </c>
      <c r="F4880" t="s">
        <v>214</v>
      </c>
      <c r="G4880">
        <v>55</v>
      </c>
      <c r="H4880">
        <v>57</v>
      </c>
      <c r="I4880">
        <v>53</v>
      </c>
      <c r="J4880" t="s">
        <v>368</v>
      </c>
      <c r="K4880" t="s">
        <v>35</v>
      </c>
      <c r="L4880" t="s">
        <v>389</v>
      </c>
      <c r="M4880" t="s">
        <v>312</v>
      </c>
      <c r="N4880" t="s">
        <v>282</v>
      </c>
      <c r="O4880" t="s">
        <v>312</v>
      </c>
      <c r="S4880" t="s">
        <v>2641</v>
      </c>
      <c r="T4880" t="s">
        <v>26</v>
      </c>
    </row>
    <row r="4881" spans="1:20" x14ac:dyDescent="0.3">
      <c r="A4881" t="s">
        <v>20</v>
      </c>
      <c r="B4881" s="1">
        <v>43713</v>
      </c>
      <c r="C4881">
        <v>20</v>
      </c>
      <c r="D4881" t="s">
        <v>47</v>
      </c>
      <c r="E4881" t="s">
        <v>43</v>
      </c>
      <c r="F4881" t="s">
        <v>392</v>
      </c>
      <c r="G4881">
        <v>57</v>
      </c>
      <c r="H4881">
        <v>57</v>
      </c>
      <c r="I4881">
        <v>53</v>
      </c>
      <c r="J4881" t="s">
        <v>368</v>
      </c>
      <c r="K4881" t="s">
        <v>224</v>
      </c>
      <c r="L4881" t="s">
        <v>397</v>
      </c>
      <c r="M4881" t="s">
        <v>328</v>
      </c>
      <c r="N4881" t="s">
        <v>188</v>
      </c>
      <c r="O4881" t="s">
        <v>141</v>
      </c>
      <c r="S4881" t="s">
        <v>2642</v>
      </c>
      <c r="T4881" t="s">
        <v>26</v>
      </c>
    </row>
    <row r="4882" spans="1:20" x14ac:dyDescent="0.3">
      <c r="A4882" t="s">
        <v>20</v>
      </c>
      <c r="B4882" s="1">
        <v>43713</v>
      </c>
      <c r="C4882">
        <v>19</v>
      </c>
      <c r="D4882" t="s">
        <v>297</v>
      </c>
      <c r="E4882" t="s">
        <v>1362</v>
      </c>
      <c r="F4882" t="s">
        <v>291</v>
      </c>
      <c r="G4882">
        <v>54</v>
      </c>
      <c r="H4882">
        <v>57</v>
      </c>
      <c r="I4882">
        <v>52</v>
      </c>
      <c r="J4882" t="s">
        <v>577</v>
      </c>
      <c r="K4882" t="s">
        <v>216</v>
      </c>
      <c r="L4882" t="s">
        <v>588</v>
      </c>
      <c r="M4882" t="s">
        <v>328</v>
      </c>
      <c r="N4882" t="s">
        <v>91</v>
      </c>
      <c r="O4882" t="s">
        <v>328</v>
      </c>
      <c r="S4882" t="s">
        <v>2289</v>
      </c>
      <c r="T4882" t="s">
        <v>26</v>
      </c>
    </row>
    <row r="4883" spans="1:20" x14ac:dyDescent="0.3">
      <c r="A4883" t="s">
        <v>20</v>
      </c>
      <c r="B4883" s="1">
        <v>43714</v>
      </c>
      <c r="C4883">
        <v>23</v>
      </c>
      <c r="D4883" t="s">
        <v>215</v>
      </c>
      <c r="E4883" t="s">
        <v>21</v>
      </c>
      <c r="F4883" t="s">
        <v>215</v>
      </c>
      <c r="G4883">
        <v>69</v>
      </c>
      <c r="H4883">
        <v>69</v>
      </c>
      <c r="I4883">
        <v>59</v>
      </c>
      <c r="J4883" t="s">
        <v>89</v>
      </c>
      <c r="K4883" t="s">
        <v>89</v>
      </c>
      <c r="L4883" t="s">
        <v>368</v>
      </c>
      <c r="M4883" t="s">
        <v>315</v>
      </c>
      <c r="N4883" t="s">
        <v>315</v>
      </c>
      <c r="O4883" t="s">
        <v>122</v>
      </c>
      <c r="S4883" t="e" vm="45">
        <f>_FV(-3,"60")</f>
        <v>#VALUE!</v>
      </c>
      <c r="T4883" t="s">
        <v>26</v>
      </c>
    </row>
    <row r="4884" spans="1:20" x14ac:dyDescent="0.3">
      <c r="A4884" t="s">
        <v>20</v>
      </c>
      <c r="B4884" s="1">
        <v>43714</v>
      </c>
      <c r="C4884">
        <v>3</v>
      </c>
      <c r="D4884" t="s">
        <v>195</v>
      </c>
      <c r="E4884" t="s">
        <v>229</v>
      </c>
      <c r="F4884" t="s">
        <v>195</v>
      </c>
      <c r="G4884">
        <v>74</v>
      </c>
      <c r="H4884">
        <v>74</v>
      </c>
      <c r="I4884">
        <v>72</v>
      </c>
      <c r="J4884" t="s">
        <v>345</v>
      </c>
      <c r="K4884" t="s">
        <v>345</v>
      </c>
      <c r="L4884" t="s">
        <v>216</v>
      </c>
      <c r="M4884" t="s">
        <v>386</v>
      </c>
      <c r="N4884" t="s">
        <v>363</v>
      </c>
      <c r="O4884" t="s">
        <v>357</v>
      </c>
      <c r="S4884" t="e" vm="45">
        <f>_FV(-3,"60")</f>
        <v>#VALUE!</v>
      </c>
      <c r="T4884" t="s">
        <v>26</v>
      </c>
    </row>
    <row r="4885" spans="1:20" x14ac:dyDescent="0.3">
      <c r="A4885" t="s">
        <v>20</v>
      </c>
      <c r="B4885" s="1">
        <v>43714</v>
      </c>
      <c r="C4885">
        <v>22</v>
      </c>
      <c r="D4885" t="s">
        <v>21</v>
      </c>
      <c r="E4885" t="s">
        <v>392</v>
      </c>
      <c r="F4885" t="s">
        <v>342</v>
      </c>
      <c r="G4885">
        <v>60</v>
      </c>
      <c r="H4885">
        <v>62</v>
      </c>
      <c r="I4885">
        <v>59</v>
      </c>
      <c r="J4885" t="s">
        <v>292</v>
      </c>
      <c r="K4885" t="s">
        <v>35</v>
      </c>
      <c r="L4885" t="s">
        <v>292</v>
      </c>
      <c r="M4885" t="s">
        <v>122</v>
      </c>
      <c r="N4885" t="s">
        <v>122</v>
      </c>
      <c r="O4885" t="s">
        <v>254</v>
      </c>
      <c r="S4885" t="s">
        <v>2643</v>
      </c>
      <c r="T4885" t="s">
        <v>26</v>
      </c>
    </row>
    <row r="4886" spans="1:20" x14ac:dyDescent="0.3">
      <c r="A4886" t="s">
        <v>20</v>
      </c>
      <c r="B4886" s="1">
        <v>43714</v>
      </c>
      <c r="C4886">
        <v>4</v>
      </c>
      <c r="D4886" t="s">
        <v>265</v>
      </c>
      <c r="E4886" t="s">
        <v>195</v>
      </c>
      <c r="F4886" t="s">
        <v>310</v>
      </c>
      <c r="G4886">
        <v>78</v>
      </c>
      <c r="H4886">
        <v>79</v>
      </c>
      <c r="I4886">
        <v>74</v>
      </c>
      <c r="J4886" t="s">
        <v>89</v>
      </c>
      <c r="K4886" t="s">
        <v>100</v>
      </c>
      <c r="L4886" t="s">
        <v>163</v>
      </c>
      <c r="M4886" t="s">
        <v>329</v>
      </c>
      <c r="N4886" t="s">
        <v>386</v>
      </c>
      <c r="O4886" t="s">
        <v>329</v>
      </c>
      <c r="S4886" t="e" vm="29">
        <f>_FV(-3,"49")</f>
        <v>#VALUE!</v>
      </c>
      <c r="T4886" t="s">
        <v>26</v>
      </c>
    </row>
    <row r="4887" spans="1:20" x14ac:dyDescent="0.3">
      <c r="A4887" t="s">
        <v>20</v>
      </c>
      <c r="B4887" s="1">
        <v>43714</v>
      </c>
      <c r="C4887">
        <v>10</v>
      </c>
      <c r="D4887" t="s">
        <v>22</v>
      </c>
      <c r="E4887" t="s">
        <v>22</v>
      </c>
      <c r="F4887" t="s">
        <v>63</v>
      </c>
      <c r="G4887">
        <v>91</v>
      </c>
      <c r="H4887">
        <v>91</v>
      </c>
      <c r="I4887">
        <v>91</v>
      </c>
      <c r="J4887" t="s">
        <v>49</v>
      </c>
      <c r="K4887" t="s">
        <v>49</v>
      </c>
      <c r="L4887" t="s">
        <v>163</v>
      </c>
      <c r="M4887" t="s">
        <v>353</v>
      </c>
      <c r="N4887" t="s">
        <v>353</v>
      </c>
      <c r="O4887" t="s">
        <v>276</v>
      </c>
      <c r="S4887" t="s">
        <v>2644</v>
      </c>
      <c r="T4887" t="s">
        <v>26</v>
      </c>
    </row>
    <row r="4888" spans="1:20" x14ac:dyDescent="0.3">
      <c r="A4888" t="s">
        <v>20</v>
      </c>
      <c r="B4888" s="1">
        <v>43714</v>
      </c>
      <c r="C4888">
        <v>13</v>
      </c>
      <c r="D4888" t="s">
        <v>264</v>
      </c>
      <c r="E4888" t="s">
        <v>201</v>
      </c>
      <c r="F4888" t="s">
        <v>204</v>
      </c>
      <c r="G4888">
        <v>64</v>
      </c>
      <c r="H4888">
        <v>72</v>
      </c>
      <c r="I4888">
        <v>62</v>
      </c>
      <c r="J4888" t="s">
        <v>49</v>
      </c>
      <c r="K4888" t="s">
        <v>64</v>
      </c>
      <c r="L4888" t="s">
        <v>216</v>
      </c>
      <c r="M4888" t="s">
        <v>493</v>
      </c>
      <c r="N4888" t="s">
        <v>493</v>
      </c>
      <c r="O4888" t="s">
        <v>433</v>
      </c>
      <c r="S4888" t="s">
        <v>2553</v>
      </c>
      <c r="T4888" t="s">
        <v>26</v>
      </c>
    </row>
    <row r="4889" spans="1:20" x14ac:dyDescent="0.3">
      <c r="A4889" t="s">
        <v>20</v>
      </c>
      <c r="B4889" s="1">
        <v>43714</v>
      </c>
      <c r="C4889">
        <v>12</v>
      </c>
      <c r="D4889" t="s">
        <v>57</v>
      </c>
      <c r="E4889" t="s">
        <v>261</v>
      </c>
      <c r="F4889" t="s">
        <v>333</v>
      </c>
      <c r="G4889">
        <v>70</v>
      </c>
      <c r="H4889">
        <v>83</v>
      </c>
      <c r="I4889">
        <v>70</v>
      </c>
      <c r="J4889" t="s">
        <v>89</v>
      </c>
      <c r="K4889" t="s">
        <v>65</v>
      </c>
      <c r="L4889" t="s">
        <v>49</v>
      </c>
      <c r="M4889" t="s">
        <v>422</v>
      </c>
      <c r="N4889" t="s">
        <v>422</v>
      </c>
      <c r="O4889" t="s">
        <v>363</v>
      </c>
      <c r="S4889" t="s">
        <v>776</v>
      </c>
      <c r="T4889" t="s">
        <v>26</v>
      </c>
    </row>
    <row r="4890" spans="1:20" x14ac:dyDescent="0.3">
      <c r="A4890" t="s">
        <v>20</v>
      </c>
      <c r="B4890" s="1">
        <v>43714</v>
      </c>
      <c r="C4890">
        <v>11</v>
      </c>
      <c r="D4890" t="s">
        <v>333</v>
      </c>
      <c r="E4890" t="s">
        <v>333</v>
      </c>
      <c r="F4890" t="s">
        <v>22</v>
      </c>
      <c r="G4890">
        <v>83</v>
      </c>
      <c r="H4890">
        <v>91</v>
      </c>
      <c r="I4890">
        <v>83</v>
      </c>
      <c r="J4890" t="s">
        <v>99</v>
      </c>
      <c r="K4890" t="s">
        <v>64</v>
      </c>
      <c r="L4890" t="s">
        <v>49</v>
      </c>
      <c r="M4890" t="s">
        <v>363</v>
      </c>
      <c r="N4890" t="s">
        <v>363</v>
      </c>
      <c r="O4890" t="s">
        <v>353</v>
      </c>
      <c r="S4890" t="s">
        <v>2645</v>
      </c>
      <c r="T4890" t="s">
        <v>26</v>
      </c>
    </row>
    <row r="4891" spans="1:20" x14ac:dyDescent="0.3">
      <c r="A4891" t="s">
        <v>20</v>
      </c>
      <c r="B4891" s="1">
        <v>43714</v>
      </c>
      <c r="C4891">
        <v>20</v>
      </c>
      <c r="D4891" t="s">
        <v>415</v>
      </c>
      <c r="E4891" t="s">
        <v>2041</v>
      </c>
      <c r="F4891" t="s">
        <v>370</v>
      </c>
      <c r="G4891">
        <v>54</v>
      </c>
      <c r="H4891">
        <v>55</v>
      </c>
      <c r="I4891">
        <v>50</v>
      </c>
      <c r="J4891" t="s">
        <v>383</v>
      </c>
      <c r="K4891" t="s">
        <v>373</v>
      </c>
      <c r="L4891" t="s">
        <v>579</v>
      </c>
      <c r="M4891" t="s">
        <v>150</v>
      </c>
      <c r="N4891" t="s">
        <v>96</v>
      </c>
      <c r="O4891" t="s">
        <v>150</v>
      </c>
      <c r="S4891" t="s">
        <v>2646</v>
      </c>
      <c r="T4891" t="s">
        <v>26</v>
      </c>
    </row>
    <row r="4892" spans="1:20" x14ac:dyDescent="0.3">
      <c r="A4892" t="s">
        <v>20</v>
      </c>
      <c r="B4892" s="1">
        <v>43714</v>
      </c>
      <c r="C4892">
        <v>15</v>
      </c>
      <c r="D4892" t="s">
        <v>297</v>
      </c>
      <c r="E4892" t="s">
        <v>32</v>
      </c>
      <c r="F4892" t="s">
        <v>48</v>
      </c>
      <c r="G4892">
        <v>53</v>
      </c>
      <c r="H4892">
        <v>65</v>
      </c>
      <c r="I4892">
        <v>53</v>
      </c>
      <c r="J4892" t="s">
        <v>397</v>
      </c>
      <c r="K4892" t="s">
        <v>65</v>
      </c>
      <c r="L4892" t="s">
        <v>397</v>
      </c>
      <c r="M4892" t="s">
        <v>282</v>
      </c>
      <c r="N4892" t="s">
        <v>431</v>
      </c>
      <c r="O4892" t="s">
        <v>282</v>
      </c>
      <c r="S4892" t="s">
        <v>2532</v>
      </c>
      <c r="T4892" t="s">
        <v>26</v>
      </c>
    </row>
    <row r="4893" spans="1:20" x14ac:dyDescent="0.3">
      <c r="A4893" t="s">
        <v>20</v>
      </c>
      <c r="B4893" s="1">
        <v>43714</v>
      </c>
      <c r="C4893">
        <v>14</v>
      </c>
      <c r="D4893" t="s">
        <v>335</v>
      </c>
      <c r="E4893" t="s">
        <v>291</v>
      </c>
      <c r="F4893" t="s">
        <v>48</v>
      </c>
      <c r="G4893">
        <v>63</v>
      </c>
      <c r="H4893">
        <v>65</v>
      </c>
      <c r="I4893">
        <v>60</v>
      </c>
      <c r="J4893" t="s">
        <v>361</v>
      </c>
      <c r="K4893" t="s">
        <v>28</v>
      </c>
      <c r="L4893" t="s">
        <v>377</v>
      </c>
      <c r="M4893" t="s">
        <v>431</v>
      </c>
      <c r="N4893" t="s">
        <v>493</v>
      </c>
      <c r="O4893" t="s">
        <v>431</v>
      </c>
      <c r="S4893" t="s">
        <v>2647</v>
      </c>
      <c r="T4893" t="s">
        <v>26</v>
      </c>
    </row>
    <row r="4894" spans="1:20" x14ac:dyDescent="0.3">
      <c r="A4894" t="s">
        <v>20</v>
      </c>
      <c r="B4894" s="1">
        <v>43714</v>
      </c>
      <c r="C4894">
        <v>19</v>
      </c>
      <c r="D4894" t="s">
        <v>33</v>
      </c>
      <c r="E4894" t="s">
        <v>2333</v>
      </c>
      <c r="F4894" t="s">
        <v>1360</v>
      </c>
      <c r="G4894">
        <v>52</v>
      </c>
      <c r="H4894">
        <v>52</v>
      </c>
      <c r="I4894">
        <v>47</v>
      </c>
      <c r="J4894" t="s">
        <v>383</v>
      </c>
      <c r="K4894" t="s">
        <v>368</v>
      </c>
      <c r="L4894" t="s">
        <v>659</v>
      </c>
      <c r="M4894" t="s">
        <v>123</v>
      </c>
      <c r="N4894" t="s">
        <v>96</v>
      </c>
      <c r="O4894" t="s">
        <v>123</v>
      </c>
      <c r="S4894" t="s">
        <v>2210</v>
      </c>
      <c r="T4894" t="s">
        <v>26</v>
      </c>
    </row>
    <row r="4895" spans="1:20" x14ac:dyDescent="0.3">
      <c r="A4895" t="s">
        <v>20</v>
      </c>
      <c r="B4895" s="1">
        <v>43714</v>
      </c>
      <c r="C4895">
        <v>16</v>
      </c>
      <c r="D4895" t="s">
        <v>1362</v>
      </c>
      <c r="E4895" t="s">
        <v>1376</v>
      </c>
      <c r="F4895" t="s">
        <v>214</v>
      </c>
      <c r="G4895">
        <v>53</v>
      </c>
      <c r="H4895">
        <v>57</v>
      </c>
      <c r="I4895">
        <v>50</v>
      </c>
      <c r="J4895" t="s">
        <v>388</v>
      </c>
      <c r="K4895" t="s">
        <v>216</v>
      </c>
      <c r="L4895" t="s">
        <v>572</v>
      </c>
      <c r="M4895" t="s">
        <v>312</v>
      </c>
      <c r="N4895" t="s">
        <v>282</v>
      </c>
      <c r="O4895" t="s">
        <v>312</v>
      </c>
      <c r="S4895" t="s">
        <v>2648</v>
      </c>
      <c r="T4895" t="s">
        <v>26</v>
      </c>
    </row>
    <row r="4896" spans="1:20" x14ac:dyDescent="0.3">
      <c r="A4896" t="s">
        <v>20</v>
      </c>
      <c r="B4896" s="1">
        <v>43714</v>
      </c>
      <c r="C4896">
        <v>18</v>
      </c>
      <c r="D4896" t="s">
        <v>2038</v>
      </c>
      <c r="E4896" t="s">
        <v>2331</v>
      </c>
      <c r="F4896" t="s">
        <v>43</v>
      </c>
      <c r="G4896">
        <v>52</v>
      </c>
      <c r="H4896">
        <v>54</v>
      </c>
      <c r="I4896">
        <v>48</v>
      </c>
      <c r="J4896" t="s">
        <v>368</v>
      </c>
      <c r="K4896" t="s">
        <v>373</v>
      </c>
      <c r="L4896" t="s">
        <v>565</v>
      </c>
      <c r="M4896" t="s">
        <v>96</v>
      </c>
      <c r="N4896" t="s">
        <v>328</v>
      </c>
      <c r="O4896" t="s">
        <v>96</v>
      </c>
      <c r="S4896" t="s">
        <v>2611</v>
      </c>
      <c r="T4896" t="s">
        <v>26</v>
      </c>
    </row>
    <row r="4897" spans="1:20" x14ac:dyDescent="0.3">
      <c r="A4897" t="s">
        <v>20</v>
      </c>
      <c r="B4897" s="1">
        <v>43714</v>
      </c>
      <c r="C4897">
        <v>17</v>
      </c>
      <c r="D4897" t="s">
        <v>2048</v>
      </c>
      <c r="E4897" t="s">
        <v>1580</v>
      </c>
      <c r="F4897" t="s">
        <v>415</v>
      </c>
      <c r="G4897">
        <v>48</v>
      </c>
      <c r="H4897">
        <v>55</v>
      </c>
      <c r="I4897">
        <v>48</v>
      </c>
      <c r="J4897" t="s">
        <v>572</v>
      </c>
      <c r="K4897" t="s">
        <v>396</v>
      </c>
      <c r="L4897" t="s">
        <v>572</v>
      </c>
      <c r="M4897" t="s">
        <v>328</v>
      </c>
      <c r="N4897" t="s">
        <v>312</v>
      </c>
      <c r="O4897" t="s">
        <v>328</v>
      </c>
      <c r="S4897" t="s">
        <v>2649</v>
      </c>
      <c r="T4897" t="s">
        <v>26</v>
      </c>
    </row>
    <row r="4898" spans="1:20" x14ac:dyDescent="0.3">
      <c r="A4898" t="s">
        <v>20</v>
      </c>
      <c r="B4898" s="1">
        <v>43714</v>
      </c>
      <c r="C4898">
        <v>21</v>
      </c>
      <c r="D4898" t="s">
        <v>392</v>
      </c>
      <c r="E4898" t="s">
        <v>32</v>
      </c>
      <c r="F4898" t="s">
        <v>220</v>
      </c>
      <c r="G4898">
        <v>60</v>
      </c>
      <c r="H4898">
        <v>60</v>
      </c>
      <c r="I4898">
        <v>53</v>
      </c>
      <c r="J4898" t="s">
        <v>216</v>
      </c>
      <c r="K4898" t="s">
        <v>216</v>
      </c>
      <c r="L4898" t="s">
        <v>577</v>
      </c>
      <c r="M4898" t="s">
        <v>82</v>
      </c>
      <c r="N4898" t="s">
        <v>82</v>
      </c>
      <c r="O4898" t="s">
        <v>150</v>
      </c>
      <c r="S4898" t="s">
        <v>1008</v>
      </c>
      <c r="T4898" t="s">
        <v>26</v>
      </c>
    </row>
    <row r="4899" spans="1:20" x14ac:dyDescent="0.3">
      <c r="A4899" t="s">
        <v>20</v>
      </c>
      <c r="B4899" s="1">
        <v>43714</v>
      </c>
      <c r="C4899">
        <v>8</v>
      </c>
      <c r="D4899" t="s">
        <v>136</v>
      </c>
      <c r="E4899" t="s">
        <v>79</v>
      </c>
      <c r="F4899" t="s">
        <v>87</v>
      </c>
      <c r="G4899">
        <v>91</v>
      </c>
      <c r="H4899">
        <v>91</v>
      </c>
      <c r="I4899">
        <v>89</v>
      </c>
      <c r="J4899" t="s">
        <v>163</v>
      </c>
      <c r="K4899" t="s">
        <v>345</v>
      </c>
      <c r="L4899" t="s">
        <v>163</v>
      </c>
      <c r="M4899" t="s">
        <v>311</v>
      </c>
      <c r="N4899" t="s">
        <v>311</v>
      </c>
      <c r="O4899" t="s">
        <v>315</v>
      </c>
      <c r="S4899" t="e" vm="45">
        <f>_FV(-3,"60")</f>
        <v>#VALUE!</v>
      </c>
      <c r="T4899" t="s">
        <v>26</v>
      </c>
    </row>
    <row r="4900" spans="1:20" x14ac:dyDescent="0.3">
      <c r="A4900" t="s">
        <v>20</v>
      </c>
      <c r="B4900" s="1">
        <v>43714</v>
      </c>
      <c r="C4900">
        <v>7</v>
      </c>
      <c r="D4900" t="s">
        <v>79</v>
      </c>
      <c r="E4900" t="s">
        <v>148</v>
      </c>
      <c r="F4900" t="s">
        <v>79</v>
      </c>
      <c r="G4900">
        <v>89</v>
      </c>
      <c r="H4900">
        <v>89</v>
      </c>
      <c r="I4900">
        <v>87</v>
      </c>
      <c r="J4900" t="s">
        <v>345</v>
      </c>
      <c r="K4900" t="s">
        <v>49</v>
      </c>
      <c r="L4900" t="s">
        <v>345</v>
      </c>
      <c r="M4900" t="s">
        <v>23</v>
      </c>
      <c r="N4900" t="s">
        <v>311</v>
      </c>
      <c r="O4900" t="s">
        <v>23</v>
      </c>
      <c r="S4900" t="e" vm="45">
        <f>_FV(-3,"60")</f>
        <v>#VALUE!</v>
      </c>
      <c r="T4900" t="s">
        <v>26</v>
      </c>
    </row>
    <row r="4901" spans="1:20" x14ac:dyDescent="0.3">
      <c r="A4901" t="s">
        <v>20</v>
      </c>
      <c r="B4901" s="1">
        <v>43714</v>
      </c>
      <c r="C4901">
        <v>9</v>
      </c>
      <c r="D4901" t="s">
        <v>87</v>
      </c>
      <c r="E4901" t="s">
        <v>136</v>
      </c>
      <c r="F4901" t="s">
        <v>87</v>
      </c>
      <c r="G4901">
        <v>91</v>
      </c>
      <c r="H4901">
        <v>91</v>
      </c>
      <c r="I4901">
        <v>91</v>
      </c>
      <c r="J4901" t="s">
        <v>163</v>
      </c>
      <c r="K4901" t="s">
        <v>345</v>
      </c>
      <c r="L4901" t="s">
        <v>163</v>
      </c>
      <c r="M4901" t="s">
        <v>276</v>
      </c>
      <c r="N4901" t="s">
        <v>276</v>
      </c>
      <c r="O4901" t="s">
        <v>311</v>
      </c>
      <c r="S4901" t="e" vm="45">
        <f>_FV(-3,"60")</f>
        <v>#VALUE!</v>
      </c>
      <c r="T4901" t="s">
        <v>26</v>
      </c>
    </row>
    <row r="4902" spans="1:20" x14ac:dyDescent="0.3">
      <c r="A4902" t="s">
        <v>20</v>
      </c>
      <c r="B4902" s="1">
        <v>43714</v>
      </c>
      <c r="C4902">
        <v>0</v>
      </c>
      <c r="D4902" t="s">
        <v>281</v>
      </c>
      <c r="E4902" t="s">
        <v>385</v>
      </c>
      <c r="F4902" t="s">
        <v>185</v>
      </c>
      <c r="G4902">
        <v>70</v>
      </c>
      <c r="H4902">
        <v>71</v>
      </c>
      <c r="I4902">
        <v>70</v>
      </c>
      <c r="J4902" t="s">
        <v>44</v>
      </c>
      <c r="K4902" t="s">
        <v>49</v>
      </c>
      <c r="L4902" t="s">
        <v>44</v>
      </c>
      <c r="M4902" t="s">
        <v>282</v>
      </c>
      <c r="N4902" t="s">
        <v>283</v>
      </c>
      <c r="O4902" t="s">
        <v>276</v>
      </c>
      <c r="S4902" t="e" vm="45">
        <f>_FV(-3,"60")</f>
        <v>#VALUE!</v>
      </c>
      <c r="T4902" t="s">
        <v>26</v>
      </c>
    </row>
    <row r="4903" spans="1:20" x14ac:dyDescent="0.3">
      <c r="A4903" t="s">
        <v>20</v>
      </c>
      <c r="B4903" s="1">
        <v>43714</v>
      </c>
      <c r="C4903">
        <v>1</v>
      </c>
      <c r="D4903" t="s">
        <v>196</v>
      </c>
      <c r="E4903" t="s">
        <v>256</v>
      </c>
      <c r="F4903" t="s">
        <v>196</v>
      </c>
      <c r="G4903">
        <v>70</v>
      </c>
      <c r="H4903">
        <v>71</v>
      </c>
      <c r="I4903">
        <v>66</v>
      </c>
      <c r="J4903" t="s">
        <v>396</v>
      </c>
      <c r="K4903" t="s">
        <v>44</v>
      </c>
      <c r="L4903" t="s">
        <v>388</v>
      </c>
      <c r="M4903" t="s">
        <v>386</v>
      </c>
      <c r="N4903" t="s">
        <v>386</v>
      </c>
      <c r="O4903" t="s">
        <v>282</v>
      </c>
      <c r="S4903" t="e" vm="45">
        <f>_FV(-3,"60")</f>
        <v>#VALUE!</v>
      </c>
      <c r="T4903" t="s">
        <v>26</v>
      </c>
    </row>
    <row r="4904" spans="1:20" x14ac:dyDescent="0.3">
      <c r="A4904" t="s">
        <v>20</v>
      </c>
      <c r="B4904" s="1">
        <v>43714</v>
      </c>
      <c r="C4904">
        <v>5</v>
      </c>
      <c r="D4904" t="s">
        <v>333</v>
      </c>
      <c r="E4904" t="s">
        <v>285</v>
      </c>
      <c r="F4904" t="s">
        <v>333</v>
      </c>
      <c r="G4904">
        <v>83</v>
      </c>
      <c r="H4904">
        <v>83</v>
      </c>
      <c r="I4904">
        <v>74</v>
      </c>
      <c r="J4904" t="s">
        <v>99</v>
      </c>
      <c r="K4904" t="s">
        <v>99</v>
      </c>
      <c r="L4904" t="s">
        <v>163</v>
      </c>
      <c r="M4904" t="s">
        <v>306</v>
      </c>
      <c r="N4904" t="s">
        <v>273</v>
      </c>
      <c r="O4904" t="s">
        <v>306</v>
      </c>
      <c r="S4904" t="e" vm="17">
        <f>_FV(-3,"55")</f>
        <v>#VALUE!</v>
      </c>
      <c r="T4904" t="s">
        <v>26</v>
      </c>
    </row>
    <row r="4905" spans="1:20" x14ac:dyDescent="0.3">
      <c r="A4905" t="s">
        <v>20</v>
      </c>
      <c r="B4905" s="1">
        <v>43714</v>
      </c>
      <c r="C4905">
        <v>2</v>
      </c>
      <c r="D4905" t="s">
        <v>229</v>
      </c>
      <c r="E4905" t="s">
        <v>206</v>
      </c>
      <c r="F4905" t="s">
        <v>229</v>
      </c>
      <c r="G4905">
        <v>72</v>
      </c>
      <c r="H4905">
        <v>72</v>
      </c>
      <c r="I4905">
        <v>69</v>
      </c>
      <c r="J4905" t="s">
        <v>35</v>
      </c>
      <c r="K4905" t="s">
        <v>35</v>
      </c>
      <c r="L4905" t="s">
        <v>377</v>
      </c>
      <c r="M4905" t="s">
        <v>386</v>
      </c>
      <c r="N4905" t="s">
        <v>363</v>
      </c>
      <c r="O4905" t="s">
        <v>283</v>
      </c>
      <c r="S4905" t="e" vm="80">
        <f>_FV(-3,"59")</f>
        <v>#VALUE!</v>
      </c>
      <c r="T4905" t="s">
        <v>26</v>
      </c>
    </row>
    <row r="4906" spans="1:20" x14ac:dyDescent="0.3">
      <c r="A4906" t="s">
        <v>20</v>
      </c>
      <c r="B4906" s="1">
        <v>43714</v>
      </c>
      <c r="C4906">
        <v>6</v>
      </c>
      <c r="D4906" t="s">
        <v>148</v>
      </c>
      <c r="E4906" t="s">
        <v>333</v>
      </c>
      <c r="F4906" t="s">
        <v>148</v>
      </c>
      <c r="G4906">
        <v>87</v>
      </c>
      <c r="H4906">
        <v>87</v>
      </c>
      <c r="I4906">
        <v>83</v>
      </c>
      <c r="J4906" t="s">
        <v>49</v>
      </c>
      <c r="K4906" t="s">
        <v>99</v>
      </c>
      <c r="L4906" t="s">
        <v>36</v>
      </c>
      <c r="M4906" t="s">
        <v>311</v>
      </c>
      <c r="N4906" t="s">
        <v>306</v>
      </c>
      <c r="O4906" t="s">
        <v>311</v>
      </c>
      <c r="S4906" t="e" vm="72">
        <f>_FV(-3,"18")</f>
        <v>#VALUE!</v>
      </c>
      <c r="T4906" t="s">
        <v>26</v>
      </c>
    </row>
    <row r="4907" spans="1:20" x14ac:dyDescent="0.3">
      <c r="A4907" t="s">
        <v>20</v>
      </c>
      <c r="B4907" s="1">
        <v>43715</v>
      </c>
      <c r="C4907">
        <v>21</v>
      </c>
      <c r="D4907" t="s">
        <v>215</v>
      </c>
      <c r="E4907" t="s">
        <v>201</v>
      </c>
      <c r="F4907" t="s">
        <v>215</v>
      </c>
      <c r="G4907">
        <v>65</v>
      </c>
      <c r="H4907">
        <v>65</v>
      </c>
      <c r="I4907">
        <v>56</v>
      </c>
      <c r="J4907" t="s">
        <v>377</v>
      </c>
      <c r="K4907" t="s">
        <v>216</v>
      </c>
      <c r="L4907" t="s">
        <v>397</v>
      </c>
      <c r="M4907" t="s">
        <v>328</v>
      </c>
      <c r="N4907" t="s">
        <v>328</v>
      </c>
      <c r="O4907" t="s">
        <v>254</v>
      </c>
      <c r="S4907" t="s">
        <v>2650</v>
      </c>
      <c r="T4907" t="s">
        <v>26</v>
      </c>
    </row>
    <row r="4908" spans="1:20" x14ac:dyDescent="0.3">
      <c r="A4908" t="s">
        <v>20</v>
      </c>
      <c r="B4908" s="1">
        <v>43715</v>
      </c>
      <c r="C4908">
        <v>22</v>
      </c>
      <c r="D4908" t="s">
        <v>286</v>
      </c>
      <c r="E4908" t="s">
        <v>215</v>
      </c>
      <c r="F4908" t="s">
        <v>286</v>
      </c>
      <c r="G4908">
        <v>78</v>
      </c>
      <c r="H4908">
        <v>78</v>
      </c>
      <c r="I4908">
        <v>65</v>
      </c>
      <c r="J4908" t="s">
        <v>44</v>
      </c>
      <c r="K4908" t="s">
        <v>44</v>
      </c>
      <c r="L4908" t="s">
        <v>373</v>
      </c>
      <c r="M4908" t="s">
        <v>330</v>
      </c>
      <c r="N4908" t="s">
        <v>330</v>
      </c>
      <c r="O4908" t="s">
        <v>328</v>
      </c>
      <c r="S4908" t="s">
        <v>2651</v>
      </c>
      <c r="T4908" t="s">
        <v>26</v>
      </c>
    </row>
    <row r="4909" spans="1:20" x14ac:dyDescent="0.3">
      <c r="A4909" t="s">
        <v>20</v>
      </c>
      <c r="B4909" s="1">
        <v>43715</v>
      </c>
      <c r="C4909">
        <v>23</v>
      </c>
      <c r="D4909" t="s">
        <v>157</v>
      </c>
      <c r="E4909" t="s">
        <v>286</v>
      </c>
      <c r="F4909" t="s">
        <v>156</v>
      </c>
      <c r="G4909">
        <v>82</v>
      </c>
      <c r="H4909">
        <v>82</v>
      </c>
      <c r="I4909">
        <v>78</v>
      </c>
      <c r="J4909" t="s">
        <v>36</v>
      </c>
      <c r="K4909" t="s">
        <v>49</v>
      </c>
      <c r="L4909" t="s">
        <v>35</v>
      </c>
      <c r="M4909" t="s">
        <v>282</v>
      </c>
      <c r="N4909" t="s">
        <v>282</v>
      </c>
      <c r="O4909" t="s">
        <v>330</v>
      </c>
      <c r="S4909" t="e" vm="80">
        <f>_FV(-3,"59")</f>
        <v>#VALUE!</v>
      </c>
      <c r="T4909" t="s">
        <v>26</v>
      </c>
    </row>
    <row r="4910" spans="1:20" x14ac:dyDescent="0.3">
      <c r="A4910" t="s">
        <v>20</v>
      </c>
      <c r="B4910" s="1">
        <v>43715</v>
      </c>
      <c r="C4910">
        <v>1</v>
      </c>
      <c r="D4910" t="s">
        <v>256</v>
      </c>
      <c r="E4910" t="s">
        <v>204</v>
      </c>
      <c r="F4910" t="s">
        <v>256</v>
      </c>
      <c r="G4910">
        <v>72</v>
      </c>
      <c r="H4910">
        <v>73</v>
      </c>
      <c r="I4910">
        <v>69</v>
      </c>
      <c r="J4910" t="s">
        <v>89</v>
      </c>
      <c r="K4910" t="s">
        <v>81</v>
      </c>
      <c r="L4910" t="s">
        <v>361</v>
      </c>
      <c r="M4910" t="s">
        <v>357</v>
      </c>
      <c r="N4910" t="s">
        <v>357</v>
      </c>
      <c r="O4910" t="s">
        <v>312</v>
      </c>
      <c r="S4910" t="e" vm="45">
        <f>_FV(-3,"60")</f>
        <v>#VALUE!</v>
      </c>
      <c r="T4910" t="s">
        <v>26</v>
      </c>
    </row>
    <row r="4911" spans="1:20" x14ac:dyDescent="0.3">
      <c r="A4911" t="s">
        <v>20</v>
      </c>
      <c r="B4911" s="1">
        <v>43715</v>
      </c>
      <c r="C4911">
        <v>3</v>
      </c>
      <c r="D4911" t="s">
        <v>185</v>
      </c>
      <c r="E4911" t="s">
        <v>256</v>
      </c>
      <c r="F4911" t="s">
        <v>302</v>
      </c>
      <c r="G4911">
        <v>73</v>
      </c>
      <c r="H4911">
        <v>75</v>
      </c>
      <c r="I4911">
        <v>71</v>
      </c>
      <c r="J4911" t="s">
        <v>89</v>
      </c>
      <c r="K4911" t="s">
        <v>81</v>
      </c>
      <c r="L4911" t="s">
        <v>163</v>
      </c>
      <c r="M4911" t="s">
        <v>363</v>
      </c>
      <c r="N4911" t="s">
        <v>433</v>
      </c>
      <c r="O4911" t="s">
        <v>386</v>
      </c>
      <c r="S4911" t="e" vm="80">
        <f>_FV(-3,"59")</f>
        <v>#VALUE!</v>
      </c>
      <c r="T4911" t="s">
        <v>26</v>
      </c>
    </row>
    <row r="4912" spans="1:20" x14ac:dyDescent="0.3">
      <c r="A4912" t="s">
        <v>20</v>
      </c>
      <c r="B4912" s="1">
        <v>43715</v>
      </c>
      <c r="C4912">
        <v>20</v>
      </c>
      <c r="D4912" t="s">
        <v>264</v>
      </c>
      <c r="E4912" t="s">
        <v>2339</v>
      </c>
      <c r="F4912" t="s">
        <v>342</v>
      </c>
      <c r="G4912">
        <v>62</v>
      </c>
      <c r="H4912">
        <v>67</v>
      </c>
      <c r="I4912">
        <v>54</v>
      </c>
      <c r="J4912" t="s">
        <v>35</v>
      </c>
      <c r="K4912" t="s">
        <v>119</v>
      </c>
      <c r="L4912" t="s">
        <v>224</v>
      </c>
      <c r="M4912" t="s">
        <v>227</v>
      </c>
      <c r="N4912" t="s">
        <v>137</v>
      </c>
      <c r="O4912" t="s">
        <v>231</v>
      </c>
      <c r="S4912" t="s">
        <v>300</v>
      </c>
      <c r="T4912" t="s">
        <v>26</v>
      </c>
    </row>
    <row r="4913" spans="1:20" x14ac:dyDescent="0.3">
      <c r="A4913" t="s">
        <v>20</v>
      </c>
      <c r="B4913" s="1">
        <v>43715</v>
      </c>
      <c r="C4913">
        <v>4</v>
      </c>
      <c r="D4913" t="s">
        <v>321</v>
      </c>
      <c r="E4913" t="s">
        <v>185</v>
      </c>
      <c r="F4913" t="s">
        <v>321</v>
      </c>
      <c r="G4913">
        <v>78</v>
      </c>
      <c r="H4913">
        <v>78</v>
      </c>
      <c r="I4913">
        <v>73</v>
      </c>
      <c r="J4913" t="s">
        <v>100</v>
      </c>
      <c r="K4913" t="s">
        <v>99</v>
      </c>
      <c r="L4913" t="s">
        <v>89</v>
      </c>
      <c r="M4913" t="s">
        <v>282</v>
      </c>
      <c r="N4913" t="s">
        <v>407</v>
      </c>
      <c r="O4913" t="s">
        <v>282</v>
      </c>
      <c r="S4913" t="e" vm="28">
        <f>_FV(-3,"52")</f>
        <v>#VALUE!</v>
      </c>
      <c r="T4913" t="s">
        <v>26</v>
      </c>
    </row>
    <row r="4914" spans="1:20" x14ac:dyDescent="0.3">
      <c r="A4914" t="s">
        <v>20</v>
      </c>
      <c r="B4914" s="1">
        <v>43715</v>
      </c>
      <c r="C4914">
        <v>9</v>
      </c>
      <c r="D4914" t="s">
        <v>118</v>
      </c>
      <c r="E4914" t="s">
        <v>71</v>
      </c>
      <c r="F4914" t="s">
        <v>88</v>
      </c>
      <c r="G4914">
        <v>90</v>
      </c>
      <c r="H4914">
        <v>90</v>
      </c>
      <c r="I4914">
        <v>89</v>
      </c>
      <c r="J4914" t="s">
        <v>100</v>
      </c>
      <c r="K4914" t="s">
        <v>28</v>
      </c>
      <c r="L4914" t="s">
        <v>100</v>
      </c>
      <c r="M4914" t="s">
        <v>353</v>
      </c>
      <c r="N4914" t="s">
        <v>353</v>
      </c>
      <c r="O4914" t="s">
        <v>329</v>
      </c>
      <c r="S4914" t="e" vm="80">
        <f>_FV(-3,"59")</f>
        <v>#VALUE!</v>
      </c>
      <c r="T4914" t="s">
        <v>26</v>
      </c>
    </row>
    <row r="4915" spans="1:20" x14ac:dyDescent="0.3">
      <c r="A4915" t="s">
        <v>20</v>
      </c>
      <c r="B4915" s="1">
        <v>43715</v>
      </c>
      <c r="C4915">
        <v>5</v>
      </c>
      <c r="D4915" t="s">
        <v>187</v>
      </c>
      <c r="E4915" t="s">
        <v>321</v>
      </c>
      <c r="F4915" t="s">
        <v>187</v>
      </c>
      <c r="G4915">
        <v>81</v>
      </c>
      <c r="H4915">
        <v>81</v>
      </c>
      <c r="I4915">
        <v>78</v>
      </c>
      <c r="J4915" t="s">
        <v>100</v>
      </c>
      <c r="K4915" t="s">
        <v>100</v>
      </c>
      <c r="L4915" t="s">
        <v>100</v>
      </c>
      <c r="M4915" t="s">
        <v>276</v>
      </c>
      <c r="N4915" t="s">
        <v>282</v>
      </c>
      <c r="O4915" t="s">
        <v>276</v>
      </c>
      <c r="S4915" t="e" vm="12">
        <f>_FV(-3,"57")</f>
        <v>#VALUE!</v>
      </c>
      <c r="T4915" t="s">
        <v>26</v>
      </c>
    </row>
    <row r="4916" spans="1:20" x14ac:dyDescent="0.3">
      <c r="A4916" t="s">
        <v>20</v>
      </c>
      <c r="B4916" s="1">
        <v>43715</v>
      </c>
      <c r="C4916">
        <v>6</v>
      </c>
      <c r="D4916" t="s">
        <v>356</v>
      </c>
      <c r="E4916" t="s">
        <v>187</v>
      </c>
      <c r="F4916" t="s">
        <v>356</v>
      </c>
      <c r="G4916">
        <v>83</v>
      </c>
      <c r="H4916">
        <v>83</v>
      </c>
      <c r="I4916">
        <v>81</v>
      </c>
      <c r="J4916" t="s">
        <v>99</v>
      </c>
      <c r="K4916" t="s">
        <v>81</v>
      </c>
      <c r="L4916" t="s">
        <v>100</v>
      </c>
      <c r="M4916" t="s">
        <v>312</v>
      </c>
      <c r="N4916" t="s">
        <v>276</v>
      </c>
      <c r="O4916" t="s">
        <v>312</v>
      </c>
      <c r="S4916" t="e" vm="45">
        <f>_FV(-3,"60")</f>
        <v>#VALUE!</v>
      </c>
      <c r="T4916" t="s">
        <v>26</v>
      </c>
    </row>
    <row r="4917" spans="1:20" x14ac:dyDescent="0.3">
      <c r="A4917" t="s">
        <v>20</v>
      </c>
      <c r="B4917" s="1">
        <v>43715</v>
      </c>
      <c r="C4917">
        <v>10</v>
      </c>
      <c r="D4917" t="s">
        <v>118</v>
      </c>
      <c r="E4917" t="s">
        <v>118</v>
      </c>
      <c r="F4917" t="s">
        <v>95</v>
      </c>
      <c r="G4917">
        <v>90</v>
      </c>
      <c r="H4917">
        <v>90</v>
      </c>
      <c r="I4917">
        <v>90</v>
      </c>
      <c r="J4917" t="s">
        <v>81</v>
      </c>
      <c r="K4917" t="s">
        <v>81</v>
      </c>
      <c r="L4917" t="s">
        <v>89</v>
      </c>
      <c r="M4917" t="s">
        <v>433</v>
      </c>
      <c r="N4917" t="s">
        <v>433</v>
      </c>
      <c r="O4917" t="s">
        <v>353</v>
      </c>
      <c r="S4917" t="s">
        <v>2652</v>
      </c>
      <c r="T4917" t="s">
        <v>26</v>
      </c>
    </row>
    <row r="4918" spans="1:20" x14ac:dyDescent="0.3">
      <c r="A4918" t="s">
        <v>20</v>
      </c>
      <c r="B4918" s="1">
        <v>43715</v>
      </c>
      <c r="C4918">
        <v>19</v>
      </c>
      <c r="D4918" t="s">
        <v>2048</v>
      </c>
      <c r="E4918" t="s">
        <v>2331</v>
      </c>
      <c r="F4918" t="s">
        <v>33</v>
      </c>
      <c r="G4918">
        <v>54</v>
      </c>
      <c r="H4918">
        <v>56</v>
      </c>
      <c r="I4918">
        <v>51</v>
      </c>
      <c r="J4918" t="s">
        <v>44</v>
      </c>
      <c r="K4918" t="s">
        <v>36</v>
      </c>
      <c r="L4918" t="s">
        <v>368</v>
      </c>
      <c r="M4918" t="s">
        <v>150</v>
      </c>
      <c r="N4918" t="s">
        <v>123</v>
      </c>
      <c r="O4918" t="s">
        <v>231</v>
      </c>
      <c r="S4918" t="s">
        <v>1509</v>
      </c>
      <c r="T4918" t="s">
        <v>26</v>
      </c>
    </row>
    <row r="4919" spans="1:20" x14ac:dyDescent="0.3">
      <c r="A4919" t="s">
        <v>20</v>
      </c>
      <c r="B4919" s="1">
        <v>43715</v>
      </c>
      <c r="C4919">
        <v>13</v>
      </c>
      <c r="D4919" t="s">
        <v>335</v>
      </c>
      <c r="E4919" t="s">
        <v>47</v>
      </c>
      <c r="F4919" t="s">
        <v>261</v>
      </c>
      <c r="G4919">
        <v>65</v>
      </c>
      <c r="H4919">
        <v>71</v>
      </c>
      <c r="I4919">
        <v>61</v>
      </c>
      <c r="J4919" t="s">
        <v>100</v>
      </c>
      <c r="K4919" t="s">
        <v>109</v>
      </c>
      <c r="L4919" t="s">
        <v>396</v>
      </c>
      <c r="M4919" t="s">
        <v>637</v>
      </c>
      <c r="N4919" t="s">
        <v>637</v>
      </c>
      <c r="O4919" t="s">
        <v>589</v>
      </c>
      <c r="S4919" t="s">
        <v>2653</v>
      </c>
      <c r="T4919" t="s">
        <v>26</v>
      </c>
    </row>
    <row r="4920" spans="1:20" x14ac:dyDescent="0.3">
      <c r="A4920" t="s">
        <v>20</v>
      </c>
      <c r="B4920" s="1">
        <v>43715</v>
      </c>
      <c r="C4920">
        <v>11</v>
      </c>
      <c r="D4920" t="s">
        <v>239</v>
      </c>
      <c r="E4920" t="s">
        <v>321</v>
      </c>
      <c r="F4920" t="s">
        <v>148</v>
      </c>
      <c r="G4920">
        <v>80</v>
      </c>
      <c r="H4920">
        <v>90</v>
      </c>
      <c r="I4920">
        <v>80</v>
      </c>
      <c r="J4920" t="s">
        <v>64</v>
      </c>
      <c r="K4920" t="s">
        <v>80</v>
      </c>
      <c r="L4920" t="s">
        <v>81</v>
      </c>
      <c r="M4920" t="s">
        <v>494</v>
      </c>
      <c r="N4920" t="s">
        <v>494</v>
      </c>
      <c r="O4920" t="s">
        <v>433</v>
      </c>
      <c r="S4920" t="s">
        <v>2654</v>
      </c>
      <c r="T4920" t="s">
        <v>26</v>
      </c>
    </row>
    <row r="4921" spans="1:20" x14ac:dyDescent="0.3">
      <c r="A4921" t="s">
        <v>20</v>
      </c>
      <c r="B4921" s="1">
        <v>43715</v>
      </c>
      <c r="C4921">
        <v>12</v>
      </c>
      <c r="D4921" t="s">
        <v>27</v>
      </c>
      <c r="E4921" t="s">
        <v>21</v>
      </c>
      <c r="F4921" t="s">
        <v>239</v>
      </c>
      <c r="G4921">
        <v>69</v>
      </c>
      <c r="H4921">
        <v>80</v>
      </c>
      <c r="I4921">
        <v>66</v>
      </c>
      <c r="J4921" t="s">
        <v>81</v>
      </c>
      <c r="K4921" t="s">
        <v>63</v>
      </c>
      <c r="L4921" t="s">
        <v>36</v>
      </c>
      <c r="M4921" t="s">
        <v>605</v>
      </c>
      <c r="N4921" t="s">
        <v>605</v>
      </c>
      <c r="O4921" t="s">
        <v>494</v>
      </c>
      <c r="S4921" t="s">
        <v>2655</v>
      </c>
      <c r="T4921" t="s">
        <v>26</v>
      </c>
    </row>
    <row r="4922" spans="1:20" x14ac:dyDescent="0.3">
      <c r="A4922" t="s">
        <v>20</v>
      </c>
      <c r="B4922" s="1">
        <v>43715</v>
      </c>
      <c r="C4922">
        <v>14</v>
      </c>
      <c r="D4922" t="s">
        <v>220</v>
      </c>
      <c r="E4922" t="s">
        <v>214</v>
      </c>
      <c r="F4922" t="s">
        <v>342</v>
      </c>
      <c r="G4922">
        <v>63</v>
      </c>
      <c r="H4922">
        <v>65</v>
      </c>
      <c r="I4922">
        <v>60</v>
      </c>
      <c r="J4922" t="s">
        <v>89</v>
      </c>
      <c r="K4922" t="s">
        <v>28</v>
      </c>
      <c r="L4922" t="s">
        <v>396</v>
      </c>
      <c r="M4922" t="s">
        <v>605</v>
      </c>
      <c r="N4922" t="s">
        <v>622</v>
      </c>
      <c r="O4922" t="s">
        <v>605</v>
      </c>
      <c r="S4922" t="s">
        <v>1887</v>
      </c>
      <c r="T4922" t="s">
        <v>26</v>
      </c>
    </row>
    <row r="4923" spans="1:20" x14ac:dyDescent="0.3">
      <c r="A4923" t="s">
        <v>20</v>
      </c>
      <c r="B4923" s="1">
        <v>43715</v>
      </c>
      <c r="C4923">
        <v>15</v>
      </c>
      <c r="D4923" t="s">
        <v>415</v>
      </c>
      <c r="E4923" t="s">
        <v>1360</v>
      </c>
      <c r="F4923" t="s">
        <v>220</v>
      </c>
      <c r="G4923">
        <v>59</v>
      </c>
      <c r="H4923">
        <v>64</v>
      </c>
      <c r="I4923">
        <v>56</v>
      </c>
      <c r="J4923" t="s">
        <v>36</v>
      </c>
      <c r="K4923" t="s">
        <v>65</v>
      </c>
      <c r="L4923" t="s">
        <v>37</v>
      </c>
      <c r="M4923" t="s">
        <v>422</v>
      </c>
      <c r="N4923" t="s">
        <v>605</v>
      </c>
      <c r="O4923" t="s">
        <v>422</v>
      </c>
      <c r="S4923" t="s">
        <v>2656</v>
      </c>
      <c r="T4923" t="s">
        <v>26</v>
      </c>
    </row>
    <row r="4924" spans="1:20" x14ac:dyDescent="0.3">
      <c r="A4924" t="s">
        <v>20</v>
      </c>
      <c r="B4924" s="1">
        <v>43715</v>
      </c>
      <c r="C4924">
        <v>17</v>
      </c>
      <c r="D4924" t="s">
        <v>2331</v>
      </c>
      <c r="E4924" t="s">
        <v>2490</v>
      </c>
      <c r="F4924" t="s">
        <v>1360</v>
      </c>
      <c r="G4924">
        <v>53</v>
      </c>
      <c r="H4924">
        <v>57</v>
      </c>
      <c r="I4924">
        <v>51</v>
      </c>
      <c r="J4924" t="s">
        <v>35</v>
      </c>
      <c r="K4924" t="s">
        <v>49</v>
      </c>
      <c r="L4924" t="s">
        <v>292</v>
      </c>
      <c r="M4924" t="s">
        <v>328</v>
      </c>
      <c r="N4924" t="s">
        <v>329</v>
      </c>
      <c r="O4924" t="s">
        <v>328</v>
      </c>
      <c r="S4924" t="s">
        <v>1361</v>
      </c>
      <c r="T4924" t="s">
        <v>26</v>
      </c>
    </row>
    <row r="4925" spans="1:20" x14ac:dyDescent="0.3">
      <c r="A4925" t="s">
        <v>20</v>
      </c>
      <c r="B4925" s="1">
        <v>43715</v>
      </c>
      <c r="C4925">
        <v>18</v>
      </c>
      <c r="D4925" t="s">
        <v>2041</v>
      </c>
      <c r="E4925" t="s">
        <v>2657</v>
      </c>
      <c r="F4925" t="s">
        <v>1376</v>
      </c>
      <c r="G4925">
        <v>53</v>
      </c>
      <c r="H4925">
        <v>54</v>
      </c>
      <c r="I4925">
        <v>50</v>
      </c>
      <c r="J4925" t="s">
        <v>37</v>
      </c>
      <c r="K4925" t="s">
        <v>361</v>
      </c>
      <c r="L4925" t="s">
        <v>388</v>
      </c>
      <c r="M4925" t="s">
        <v>123</v>
      </c>
      <c r="N4925" t="s">
        <v>328</v>
      </c>
      <c r="O4925" t="s">
        <v>123</v>
      </c>
      <c r="S4925" t="s">
        <v>1861</v>
      </c>
      <c r="T4925" t="s">
        <v>26</v>
      </c>
    </row>
    <row r="4926" spans="1:20" x14ac:dyDescent="0.3">
      <c r="A4926" t="s">
        <v>20</v>
      </c>
      <c r="B4926" s="1">
        <v>43715</v>
      </c>
      <c r="C4926">
        <v>16</v>
      </c>
      <c r="D4926" t="s">
        <v>2041</v>
      </c>
      <c r="E4926" t="s">
        <v>2339</v>
      </c>
      <c r="F4926" t="s">
        <v>297</v>
      </c>
      <c r="G4926">
        <v>56</v>
      </c>
      <c r="H4926">
        <v>59</v>
      </c>
      <c r="I4926">
        <v>52</v>
      </c>
      <c r="J4926" t="s">
        <v>345</v>
      </c>
      <c r="K4926" t="s">
        <v>81</v>
      </c>
      <c r="L4926" t="s">
        <v>292</v>
      </c>
      <c r="M4926" t="s">
        <v>329</v>
      </c>
      <c r="N4926" t="s">
        <v>422</v>
      </c>
      <c r="O4926" t="s">
        <v>329</v>
      </c>
      <c r="S4926" t="s">
        <v>2658</v>
      </c>
      <c r="T4926" t="s">
        <v>26</v>
      </c>
    </row>
    <row r="4927" spans="1:20" x14ac:dyDescent="0.3">
      <c r="A4927" t="s">
        <v>20</v>
      </c>
      <c r="B4927" s="1">
        <v>43715</v>
      </c>
      <c r="C4927">
        <v>2</v>
      </c>
      <c r="D4927" t="s">
        <v>256</v>
      </c>
      <c r="E4927" t="s">
        <v>256</v>
      </c>
      <c r="F4927" t="s">
        <v>281</v>
      </c>
      <c r="G4927">
        <v>71</v>
      </c>
      <c r="H4927">
        <v>73</v>
      </c>
      <c r="I4927">
        <v>70</v>
      </c>
      <c r="J4927" t="s">
        <v>163</v>
      </c>
      <c r="K4927" t="s">
        <v>100</v>
      </c>
      <c r="L4927" t="s">
        <v>361</v>
      </c>
      <c r="M4927" t="s">
        <v>407</v>
      </c>
      <c r="N4927" t="s">
        <v>422</v>
      </c>
      <c r="O4927" t="s">
        <v>357</v>
      </c>
      <c r="S4927" t="e" vm="36">
        <f>_FV(-3,"58")</f>
        <v>#VALUE!</v>
      </c>
      <c r="T4927" t="s">
        <v>26</v>
      </c>
    </row>
    <row r="4928" spans="1:20" x14ac:dyDescent="0.3">
      <c r="A4928" t="s">
        <v>20</v>
      </c>
      <c r="B4928" s="1">
        <v>43715</v>
      </c>
      <c r="C4928">
        <v>0</v>
      </c>
      <c r="D4928" t="s">
        <v>204</v>
      </c>
      <c r="E4928" t="s">
        <v>250</v>
      </c>
      <c r="F4928" t="s">
        <v>204</v>
      </c>
      <c r="G4928">
        <v>72</v>
      </c>
      <c r="H4928">
        <v>72</v>
      </c>
      <c r="I4928">
        <v>69</v>
      </c>
      <c r="J4928" t="s">
        <v>99</v>
      </c>
      <c r="K4928" t="s">
        <v>99</v>
      </c>
      <c r="L4928" t="s">
        <v>49</v>
      </c>
      <c r="M4928" t="s">
        <v>312</v>
      </c>
      <c r="N4928" t="s">
        <v>312</v>
      </c>
      <c r="O4928" t="s">
        <v>315</v>
      </c>
      <c r="S4928" t="e" vm="45">
        <f>_FV(-3,"60")</f>
        <v>#VALUE!</v>
      </c>
      <c r="T4928" t="s">
        <v>26</v>
      </c>
    </row>
    <row r="4929" spans="1:20" x14ac:dyDescent="0.3">
      <c r="A4929" t="s">
        <v>20</v>
      </c>
      <c r="B4929" s="1">
        <v>43715</v>
      </c>
      <c r="C4929">
        <v>8</v>
      </c>
      <c r="D4929" t="s">
        <v>121</v>
      </c>
      <c r="E4929" t="s">
        <v>149</v>
      </c>
      <c r="F4929" t="s">
        <v>148</v>
      </c>
      <c r="G4929">
        <v>89</v>
      </c>
      <c r="H4929">
        <v>89</v>
      </c>
      <c r="I4929">
        <v>88</v>
      </c>
      <c r="J4929" t="s">
        <v>81</v>
      </c>
      <c r="K4929" t="s">
        <v>28</v>
      </c>
      <c r="L4929" t="s">
        <v>99</v>
      </c>
      <c r="M4929" t="s">
        <v>273</v>
      </c>
      <c r="N4929" t="s">
        <v>273</v>
      </c>
      <c r="O4929" t="s">
        <v>330</v>
      </c>
      <c r="S4929" t="e" vm="45">
        <f>_FV(-3,"60")</f>
        <v>#VALUE!</v>
      </c>
      <c r="T4929" t="s">
        <v>26</v>
      </c>
    </row>
    <row r="4930" spans="1:20" x14ac:dyDescent="0.3">
      <c r="A4930" t="s">
        <v>20</v>
      </c>
      <c r="B4930" s="1">
        <v>43715</v>
      </c>
      <c r="C4930">
        <v>7</v>
      </c>
      <c r="D4930" t="s">
        <v>121</v>
      </c>
      <c r="E4930" t="s">
        <v>356</v>
      </c>
      <c r="F4930" t="s">
        <v>121</v>
      </c>
      <c r="G4930">
        <v>88</v>
      </c>
      <c r="H4930">
        <v>88</v>
      </c>
      <c r="I4930">
        <v>83</v>
      </c>
      <c r="J4930" t="s">
        <v>100</v>
      </c>
      <c r="K4930" t="s">
        <v>99</v>
      </c>
      <c r="L4930" t="s">
        <v>89</v>
      </c>
      <c r="M4930" t="s">
        <v>330</v>
      </c>
      <c r="N4930" t="s">
        <v>330</v>
      </c>
      <c r="O4930" t="s">
        <v>312</v>
      </c>
      <c r="S4930" t="e" vm="45">
        <f>_FV(-3,"60")</f>
        <v>#VALUE!</v>
      </c>
      <c r="T4930" t="s">
        <v>26</v>
      </c>
    </row>
    <row r="4931" spans="1:20" x14ac:dyDescent="0.3">
      <c r="A4931" t="s">
        <v>20</v>
      </c>
      <c r="B4931" s="1">
        <v>43716</v>
      </c>
      <c r="C4931">
        <v>2</v>
      </c>
      <c r="D4931" t="s">
        <v>321</v>
      </c>
      <c r="E4931" t="s">
        <v>256</v>
      </c>
      <c r="F4931" t="s">
        <v>321</v>
      </c>
      <c r="G4931">
        <v>79</v>
      </c>
      <c r="H4931">
        <v>79</v>
      </c>
      <c r="I4931">
        <v>74</v>
      </c>
      <c r="J4931" t="s">
        <v>28</v>
      </c>
      <c r="K4931" t="s">
        <v>64</v>
      </c>
      <c r="L4931" t="s">
        <v>81</v>
      </c>
      <c r="M4931" t="s">
        <v>595</v>
      </c>
      <c r="N4931" t="s">
        <v>595</v>
      </c>
      <c r="O4931" t="s">
        <v>431</v>
      </c>
      <c r="S4931" t="e" vm="33">
        <f>_FV(-3,"50")</f>
        <v>#VALUE!</v>
      </c>
      <c r="T4931" t="s">
        <v>26</v>
      </c>
    </row>
    <row r="4932" spans="1:20" x14ac:dyDescent="0.3">
      <c r="A4932" t="s">
        <v>20</v>
      </c>
      <c r="B4932" s="1">
        <v>43716</v>
      </c>
      <c r="C4932">
        <v>22</v>
      </c>
      <c r="D4932" t="s">
        <v>202</v>
      </c>
      <c r="E4932" t="s">
        <v>202</v>
      </c>
      <c r="F4932" t="s">
        <v>236</v>
      </c>
      <c r="G4932">
        <v>73</v>
      </c>
      <c r="H4932">
        <v>73</v>
      </c>
      <c r="I4932">
        <v>71</v>
      </c>
      <c r="J4932" t="s">
        <v>163</v>
      </c>
      <c r="K4932" t="s">
        <v>163</v>
      </c>
      <c r="L4932" t="s">
        <v>383</v>
      </c>
      <c r="M4932" t="s">
        <v>353</v>
      </c>
      <c r="N4932" t="s">
        <v>282</v>
      </c>
      <c r="O4932" t="s">
        <v>276</v>
      </c>
      <c r="S4932" s="2">
        <v>8072</v>
      </c>
      <c r="T4932" t="s">
        <v>26</v>
      </c>
    </row>
    <row r="4933" spans="1:20" x14ac:dyDescent="0.3">
      <c r="A4933" t="s">
        <v>20</v>
      </c>
      <c r="B4933" s="1">
        <v>43716</v>
      </c>
      <c r="C4933">
        <v>0</v>
      </c>
      <c r="D4933" t="s">
        <v>187</v>
      </c>
      <c r="E4933" t="s">
        <v>187</v>
      </c>
      <c r="F4933" t="s">
        <v>157</v>
      </c>
      <c r="G4933">
        <v>82</v>
      </c>
      <c r="H4933">
        <v>82</v>
      </c>
      <c r="I4933">
        <v>82</v>
      </c>
      <c r="J4933" t="s">
        <v>28</v>
      </c>
      <c r="K4933" t="s">
        <v>28</v>
      </c>
      <c r="L4933" t="s">
        <v>49</v>
      </c>
      <c r="M4933" t="s">
        <v>407</v>
      </c>
      <c r="N4933" t="s">
        <v>433</v>
      </c>
      <c r="O4933" t="s">
        <v>282</v>
      </c>
      <c r="S4933" t="e" vm="80">
        <f>_FV(-3,"59")</f>
        <v>#VALUE!</v>
      </c>
      <c r="T4933" t="s">
        <v>26</v>
      </c>
    </row>
    <row r="4934" spans="1:20" x14ac:dyDescent="0.3">
      <c r="A4934" t="s">
        <v>20</v>
      </c>
      <c r="B4934" s="1">
        <v>43716</v>
      </c>
      <c r="C4934">
        <v>1</v>
      </c>
      <c r="D4934" t="s">
        <v>256</v>
      </c>
      <c r="E4934" t="s">
        <v>256</v>
      </c>
      <c r="F4934" t="s">
        <v>187</v>
      </c>
      <c r="G4934">
        <v>74</v>
      </c>
      <c r="H4934">
        <v>82</v>
      </c>
      <c r="I4934">
        <v>73</v>
      </c>
      <c r="J4934" t="s">
        <v>81</v>
      </c>
      <c r="K4934" t="s">
        <v>73</v>
      </c>
      <c r="L4934" t="s">
        <v>100</v>
      </c>
      <c r="M4934" t="s">
        <v>431</v>
      </c>
      <c r="N4934" t="s">
        <v>431</v>
      </c>
      <c r="O4934" t="s">
        <v>407</v>
      </c>
      <c r="S4934" t="e" vm="73">
        <f>_FV(-3,"47")</f>
        <v>#VALUE!</v>
      </c>
      <c r="T4934" t="s">
        <v>26</v>
      </c>
    </row>
    <row r="4935" spans="1:20" x14ac:dyDescent="0.3">
      <c r="A4935" t="s">
        <v>20</v>
      </c>
      <c r="B4935" s="1">
        <v>43716</v>
      </c>
      <c r="C4935">
        <v>8</v>
      </c>
      <c r="D4935" t="s">
        <v>136</v>
      </c>
      <c r="E4935" t="s">
        <v>79</v>
      </c>
      <c r="F4935" t="s">
        <v>136</v>
      </c>
      <c r="G4935">
        <v>91</v>
      </c>
      <c r="H4935">
        <v>91</v>
      </c>
      <c r="I4935">
        <v>90</v>
      </c>
      <c r="J4935" t="s">
        <v>345</v>
      </c>
      <c r="K4935" t="s">
        <v>36</v>
      </c>
      <c r="L4935" t="s">
        <v>345</v>
      </c>
      <c r="M4935" t="s">
        <v>363</v>
      </c>
      <c r="N4935" t="s">
        <v>363</v>
      </c>
      <c r="O4935" t="s">
        <v>282</v>
      </c>
      <c r="S4935" t="e" vm="73">
        <f>_FV(-3,"47")</f>
        <v>#VALUE!</v>
      </c>
      <c r="T4935" t="s">
        <v>26</v>
      </c>
    </row>
    <row r="4936" spans="1:20" x14ac:dyDescent="0.3">
      <c r="A4936" t="s">
        <v>20</v>
      </c>
      <c r="B4936" s="1">
        <v>43716</v>
      </c>
      <c r="C4936">
        <v>7</v>
      </c>
      <c r="D4936" t="s">
        <v>79</v>
      </c>
      <c r="E4936" t="s">
        <v>148</v>
      </c>
      <c r="F4936" t="s">
        <v>79</v>
      </c>
      <c r="G4936">
        <v>90</v>
      </c>
      <c r="H4936">
        <v>90</v>
      </c>
      <c r="I4936">
        <v>88</v>
      </c>
      <c r="J4936" t="s">
        <v>36</v>
      </c>
      <c r="K4936" t="s">
        <v>100</v>
      </c>
      <c r="L4936" t="s">
        <v>36</v>
      </c>
      <c r="M4936" t="s">
        <v>283</v>
      </c>
      <c r="N4936" t="s">
        <v>283</v>
      </c>
      <c r="O4936" t="s">
        <v>353</v>
      </c>
      <c r="S4936" t="e" vm="45">
        <f>_FV(-3,"60")</f>
        <v>#VALUE!</v>
      </c>
      <c r="T4936" t="s">
        <v>26</v>
      </c>
    </row>
    <row r="4937" spans="1:20" x14ac:dyDescent="0.3">
      <c r="A4937" t="s">
        <v>20</v>
      </c>
      <c r="B4937" s="1">
        <v>43716</v>
      </c>
      <c r="C4937">
        <v>4</v>
      </c>
      <c r="D4937" t="s">
        <v>356</v>
      </c>
      <c r="E4937" t="s">
        <v>286</v>
      </c>
      <c r="F4937" t="s">
        <v>356</v>
      </c>
      <c r="G4937">
        <v>84</v>
      </c>
      <c r="H4937">
        <v>85</v>
      </c>
      <c r="I4937">
        <v>84</v>
      </c>
      <c r="J4937" t="s">
        <v>28</v>
      </c>
      <c r="K4937" t="s">
        <v>64</v>
      </c>
      <c r="L4937" t="s">
        <v>28</v>
      </c>
      <c r="M4937" t="s">
        <v>433</v>
      </c>
      <c r="N4937" t="s">
        <v>613</v>
      </c>
      <c r="O4937" t="s">
        <v>433</v>
      </c>
      <c r="S4937" t="e" vm="80">
        <f>_FV(-3,"59")</f>
        <v>#VALUE!</v>
      </c>
      <c r="T4937" t="s">
        <v>26</v>
      </c>
    </row>
    <row r="4938" spans="1:20" x14ac:dyDescent="0.3">
      <c r="A4938" t="s">
        <v>20</v>
      </c>
      <c r="B4938" s="1">
        <v>43716</v>
      </c>
      <c r="C4938">
        <v>23</v>
      </c>
      <c r="D4938" t="s">
        <v>202</v>
      </c>
      <c r="E4938" t="s">
        <v>302</v>
      </c>
      <c r="F4938" t="s">
        <v>321</v>
      </c>
      <c r="G4938">
        <v>73</v>
      </c>
      <c r="H4938">
        <v>75</v>
      </c>
      <c r="I4938">
        <v>73</v>
      </c>
      <c r="J4938" t="s">
        <v>361</v>
      </c>
      <c r="K4938" t="s">
        <v>49</v>
      </c>
      <c r="L4938" t="s">
        <v>44</v>
      </c>
      <c r="M4938" t="s">
        <v>407</v>
      </c>
      <c r="N4938" t="s">
        <v>407</v>
      </c>
      <c r="O4938" t="s">
        <v>353</v>
      </c>
      <c r="S4938" t="e" vm="36">
        <f>_FV(-3,"58")</f>
        <v>#VALUE!</v>
      </c>
      <c r="T4938" t="s">
        <v>26</v>
      </c>
    </row>
    <row r="4939" spans="1:20" x14ac:dyDescent="0.3">
      <c r="A4939" t="s">
        <v>20</v>
      </c>
      <c r="B4939" s="1">
        <v>43716</v>
      </c>
      <c r="C4939">
        <v>3</v>
      </c>
      <c r="D4939" t="s">
        <v>333</v>
      </c>
      <c r="E4939" t="s">
        <v>321</v>
      </c>
      <c r="F4939" t="s">
        <v>333</v>
      </c>
      <c r="G4939">
        <v>84</v>
      </c>
      <c r="H4939">
        <v>84</v>
      </c>
      <c r="I4939">
        <v>79</v>
      </c>
      <c r="J4939" t="s">
        <v>64</v>
      </c>
      <c r="K4939" t="s">
        <v>64</v>
      </c>
      <c r="L4939" t="s">
        <v>81</v>
      </c>
      <c r="M4939" t="s">
        <v>613</v>
      </c>
      <c r="N4939" t="s">
        <v>595</v>
      </c>
      <c r="O4939" t="s">
        <v>613</v>
      </c>
      <c r="S4939" t="e" vm="45">
        <f>_FV(-3,"60")</f>
        <v>#VALUE!</v>
      </c>
      <c r="T4939" t="s">
        <v>26</v>
      </c>
    </row>
    <row r="4940" spans="1:20" x14ac:dyDescent="0.3">
      <c r="A4940" t="s">
        <v>20</v>
      </c>
      <c r="B4940" s="1">
        <v>43716</v>
      </c>
      <c r="C4940">
        <v>5</v>
      </c>
      <c r="D4940" t="s">
        <v>72</v>
      </c>
      <c r="E4940" t="s">
        <v>333</v>
      </c>
      <c r="F4940" t="s">
        <v>107</v>
      </c>
      <c r="G4940">
        <v>86</v>
      </c>
      <c r="H4940">
        <v>86</v>
      </c>
      <c r="I4940">
        <v>84</v>
      </c>
      <c r="J4940" t="s">
        <v>100</v>
      </c>
      <c r="K4940" t="s">
        <v>64</v>
      </c>
      <c r="L4940" t="s">
        <v>89</v>
      </c>
      <c r="M4940" t="s">
        <v>283</v>
      </c>
      <c r="N4940" t="s">
        <v>433</v>
      </c>
      <c r="O4940" t="s">
        <v>282</v>
      </c>
      <c r="S4940" t="e" vm="29">
        <f>_FV(-3,"49")</f>
        <v>#VALUE!</v>
      </c>
      <c r="T4940" t="s">
        <v>26</v>
      </c>
    </row>
    <row r="4941" spans="1:20" x14ac:dyDescent="0.3">
      <c r="A4941" t="s">
        <v>20</v>
      </c>
      <c r="B4941" s="1">
        <v>43716</v>
      </c>
      <c r="C4941">
        <v>6</v>
      </c>
      <c r="D4941" t="s">
        <v>148</v>
      </c>
      <c r="E4941" t="s">
        <v>72</v>
      </c>
      <c r="F4941" t="s">
        <v>148</v>
      </c>
      <c r="G4941">
        <v>88</v>
      </c>
      <c r="H4941">
        <v>88</v>
      </c>
      <c r="I4941">
        <v>85</v>
      </c>
      <c r="J4941" t="s">
        <v>100</v>
      </c>
      <c r="K4941" t="s">
        <v>99</v>
      </c>
      <c r="L4941" t="s">
        <v>49</v>
      </c>
      <c r="M4941" t="s">
        <v>353</v>
      </c>
      <c r="N4941" t="s">
        <v>283</v>
      </c>
      <c r="O4941" t="s">
        <v>308</v>
      </c>
      <c r="S4941" t="e" vm="33">
        <f>_FV(-3,"50")</f>
        <v>#VALUE!</v>
      </c>
      <c r="T4941" t="s">
        <v>26</v>
      </c>
    </row>
    <row r="4942" spans="1:20" x14ac:dyDescent="0.3">
      <c r="A4942" t="s">
        <v>20</v>
      </c>
      <c r="B4942" s="1">
        <v>43716</v>
      </c>
      <c r="C4942">
        <v>9</v>
      </c>
      <c r="D4942" t="s">
        <v>87</v>
      </c>
      <c r="E4942" t="s">
        <v>22</v>
      </c>
      <c r="F4942" t="s">
        <v>63</v>
      </c>
      <c r="G4942">
        <v>91</v>
      </c>
      <c r="H4942">
        <v>91</v>
      </c>
      <c r="I4942">
        <v>91</v>
      </c>
      <c r="J4942" t="s">
        <v>345</v>
      </c>
      <c r="K4942" t="s">
        <v>36</v>
      </c>
      <c r="L4942" t="s">
        <v>163</v>
      </c>
      <c r="M4942" t="s">
        <v>444</v>
      </c>
      <c r="N4942" t="s">
        <v>431</v>
      </c>
      <c r="O4942" t="s">
        <v>363</v>
      </c>
      <c r="S4942" t="e" vm="33">
        <f>_FV(-3,"50")</f>
        <v>#VALUE!</v>
      </c>
      <c r="T4942" t="s">
        <v>26</v>
      </c>
    </row>
    <row r="4943" spans="1:20" x14ac:dyDescent="0.3">
      <c r="A4943" t="s">
        <v>20</v>
      </c>
      <c r="B4943" s="1">
        <v>43716</v>
      </c>
      <c r="C4943">
        <v>14</v>
      </c>
      <c r="D4943" t="s">
        <v>251</v>
      </c>
      <c r="E4943" t="s">
        <v>415</v>
      </c>
      <c r="F4943" t="s">
        <v>48</v>
      </c>
      <c r="G4943">
        <v>53</v>
      </c>
      <c r="H4943">
        <v>65</v>
      </c>
      <c r="I4943">
        <v>52</v>
      </c>
      <c r="J4943" t="s">
        <v>583</v>
      </c>
      <c r="K4943" t="s">
        <v>345</v>
      </c>
      <c r="L4943" t="s">
        <v>573</v>
      </c>
      <c r="M4943" t="s">
        <v>702</v>
      </c>
      <c r="N4943" t="s">
        <v>685</v>
      </c>
      <c r="O4943" t="s">
        <v>607</v>
      </c>
      <c r="S4943" t="s">
        <v>1780</v>
      </c>
      <c r="T4943" t="s">
        <v>26</v>
      </c>
    </row>
    <row r="4944" spans="1:20" x14ac:dyDescent="0.3">
      <c r="A4944" t="s">
        <v>20</v>
      </c>
      <c r="B4944" s="1">
        <v>43716</v>
      </c>
      <c r="C4944">
        <v>10</v>
      </c>
      <c r="D4944" t="s">
        <v>79</v>
      </c>
      <c r="E4944" t="s">
        <v>79</v>
      </c>
      <c r="F4944" t="s">
        <v>63</v>
      </c>
      <c r="G4944">
        <v>91</v>
      </c>
      <c r="H4944">
        <v>92</v>
      </c>
      <c r="I4944">
        <v>91</v>
      </c>
      <c r="J4944" t="s">
        <v>89</v>
      </c>
      <c r="K4944" t="s">
        <v>89</v>
      </c>
      <c r="L4944" t="s">
        <v>345</v>
      </c>
      <c r="M4944" t="s">
        <v>589</v>
      </c>
      <c r="N4944" t="s">
        <v>589</v>
      </c>
      <c r="O4944" t="s">
        <v>444</v>
      </c>
      <c r="S4944" t="s">
        <v>2659</v>
      </c>
      <c r="T4944" t="s">
        <v>26</v>
      </c>
    </row>
    <row r="4945" spans="1:20" x14ac:dyDescent="0.3">
      <c r="A4945" t="s">
        <v>20</v>
      </c>
      <c r="B4945" s="1">
        <v>43716</v>
      </c>
      <c r="C4945">
        <v>13</v>
      </c>
      <c r="D4945" t="s">
        <v>48</v>
      </c>
      <c r="E4945" t="s">
        <v>258</v>
      </c>
      <c r="F4945" t="s">
        <v>281</v>
      </c>
      <c r="G4945">
        <v>62</v>
      </c>
      <c r="H4945">
        <v>69</v>
      </c>
      <c r="I4945">
        <v>61</v>
      </c>
      <c r="J4945" t="s">
        <v>396</v>
      </c>
      <c r="K4945" t="s">
        <v>49</v>
      </c>
      <c r="L4945" t="s">
        <v>37</v>
      </c>
      <c r="M4945" t="s">
        <v>702</v>
      </c>
      <c r="N4945" t="s">
        <v>685</v>
      </c>
      <c r="O4945" t="s">
        <v>451</v>
      </c>
      <c r="S4945" t="s">
        <v>2660</v>
      </c>
      <c r="T4945" t="s">
        <v>26</v>
      </c>
    </row>
    <row r="4946" spans="1:20" x14ac:dyDescent="0.3">
      <c r="A4946" t="s">
        <v>20</v>
      </c>
      <c r="B4946" s="1">
        <v>43716</v>
      </c>
      <c r="C4946">
        <v>11</v>
      </c>
      <c r="D4946" t="s">
        <v>114</v>
      </c>
      <c r="E4946" t="s">
        <v>272</v>
      </c>
      <c r="F4946" t="s">
        <v>79</v>
      </c>
      <c r="G4946">
        <v>85</v>
      </c>
      <c r="H4946">
        <v>91</v>
      </c>
      <c r="I4946">
        <v>84</v>
      </c>
      <c r="J4946" t="s">
        <v>100</v>
      </c>
      <c r="K4946" t="s">
        <v>64</v>
      </c>
      <c r="L4946" t="s">
        <v>89</v>
      </c>
      <c r="M4946" t="s">
        <v>590</v>
      </c>
      <c r="N4946" t="s">
        <v>590</v>
      </c>
      <c r="O4946" t="s">
        <v>589</v>
      </c>
      <c r="S4946" t="s">
        <v>2661</v>
      </c>
      <c r="T4946" t="s">
        <v>26</v>
      </c>
    </row>
    <row r="4947" spans="1:20" x14ac:dyDescent="0.3">
      <c r="A4947" t="s">
        <v>20</v>
      </c>
      <c r="B4947" s="1">
        <v>43716</v>
      </c>
      <c r="C4947">
        <v>12</v>
      </c>
      <c r="D4947" t="s">
        <v>281</v>
      </c>
      <c r="E4947" t="s">
        <v>219</v>
      </c>
      <c r="F4947" t="s">
        <v>114</v>
      </c>
      <c r="G4947">
        <v>67</v>
      </c>
      <c r="H4947">
        <v>85</v>
      </c>
      <c r="I4947">
        <v>67</v>
      </c>
      <c r="J4947" t="s">
        <v>37</v>
      </c>
      <c r="K4947" t="s">
        <v>80</v>
      </c>
      <c r="L4947" t="s">
        <v>37</v>
      </c>
      <c r="M4947" t="s">
        <v>451</v>
      </c>
      <c r="N4947" t="s">
        <v>604</v>
      </c>
      <c r="O4947" t="s">
        <v>590</v>
      </c>
      <c r="S4947" t="s">
        <v>1319</v>
      </c>
      <c r="T4947" t="s">
        <v>26</v>
      </c>
    </row>
    <row r="4948" spans="1:20" x14ac:dyDescent="0.3">
      <c r="A4948" t="s">
        <v>20</v>
      </c>
      <c r="B4948" s="1">
        <v>43716</v>
      </c>
      <c r="C4948">
        <v>17</v>
      </c>
      <c r="D4948" t="s">
        <v>1580</v>
      </c>
      <c r="E4948" t="s">
        <v>2331</v>
      </c>
      <c r="F4948" t="s">
        <v>214</v>
      </c>
      <c r="G4948">
        <v>53</v>
      </c>
      <c r="H4948">
        <v>62</v>
      </c>
      <c r="I4948">
        <v>52</v>
      </c>
      <c r="J4948" t="s">
        <v>396</v>
      </c>
      <c r="K4948" t="s">
        <v>73</v>
      </c>
      <c r="L4948" t="s">
        <v>37</v>
      </c>
      <c r="M4948" t="s">
        <v>308</v>
      </c>
      <c r="N4948" t="s">
        <v>444</v>
      </c>
      <c r="O4948" t="s">
        <v>308</v>
      </c>
      <c r="S4948" t="s">
        <v>2662</v>
      </c>
      <c r="T4948" t="s">
        <v>26</v>
      </c>
    </row>
    <row r="4949" spans="1:20" x14ac:dyDescent="0.3">
      <c r="A4949" t="s">
        <v>20</v>
      </c>
      <c r="B4949" s="1">
        <v>43716</v>
      </c>
      <c r="C4949">
        <v>16</v>
      </c>
      <c r="D4949" t="s">
        <v>34</v>
      </c>
      <c r="E4949" t="s">
        <v>2041</v>
      </c>
      <c r="F4949" t="s">
        <v>214</v>
      </c>
      <c r="G4949">
        <v>61</v>
      </c>
      <c r="H4949">
        <v>63</v>
      </c>
      <c r="I4949">
        <v>57</v>
      </c>
      <c r="J4949" t="s">
        <v>49</v>
      </c>
      <c r="K4949" t="s">
        <v>63</v>
      </c>
      <c r="L4949" t="s">
        <v>345</v>
      </c>
      <c r="M4949" t="s">
        <v>444</v>
      </c>
      <c r="N4949" t="s">
        <v>590</v>
      </c>
      <c r="O4949" t="s">
        <v>444</v>
      </c>
      <c r="S4949" t="s">
        <v>2663</v>
      </c>
      <c r="T4949" t="s">
        <v>26</v>
      </c>
    </row>
    <row r="4950" spans="1:20" x14ac:dyDescent="0.3">
      <c r="A4950" t="s">
        <v>20</v>
      </c>
      <c r="B4950" s="1">
        <v>43716</v>
      </c>
      <c r="C4950">
        <v>15</v>
      </c>
      <c r="D4950" t="s">
        <v>214</v>
      </c>
      <c r="E4950" t="s">
        <v>251</v>
      </c>
      <c r="F4950" t="s">
        <v>335</v>
      </c>
      <c r="G4950">
        <v>62</v>
      </c>
      <c r="H4950">
        <v>63</v>
      </c>
      <c r="I4950">
        <v>51</v>
      </c>
      <c r="J4950" t="s">
        <v>100</v>
      </c>
      <c r="K4950" t="s">
        <v>100</v>
      </c>
      <c r="L4950" t="s">
        <v>574</v>
      </c>
      <c r="M4950" t="s">
        <v>590</v>
      </c>
      <c r="N4950" t="s">
        <v>702</v>
      </c>
      <c r="O4950" t="s">
        <v>590</v>
      </c>
      <c r="S4950" t="s">
        <v>2094</v>
      </c>
      <c r="T4950" t="s">
        <v>26</v>
      </c>
    </row>
    <row r="4951" spans="1:20" x14ac:dyDescent="0.3">
      <c r="A4951" t="s">
        <v>20</v>
      </c>
      <c r="B4951" s="1">
        <v>43716</v>
      </c>
      <c r="C4951">
        <v>18</v>
      </c>
      <c r="D4951" t="s">
        <v>1580</v>
      </c>
      <c r="E4951" t="s">
        <v>427</v>
      </c>
      <c r="F4951" t="s">
        <v>1376</v>
      </c>
      <c r="G4951">
        <v>49</v>
      </c>
      <c r="H4951">
        <v>53</v>
      </c>
      <c r="I4951">
        <v>48</v>
      </c>
      <c r="J4951" t="s">
        <v>579</v>
      </c>
      <c r="K4951" t="s">
        <v>35</v>
      </c>
      <c r="L4951" t="s">
        <v>572</v>
      </c>
      <c r="M4951" t="s">
        <v>244</v>
      </c>
      <c r="N4951" t="s">
        <v>308</v>
      </c>
      <c r="O4951" t="s">
        <v>193</v>
      </c>
      <c r="S4951" t="s">
        <v>2389</v>
      </c>
      <c r="T4951" t="s">
        <v>26</v>
      </c>
    </row>
    <row r="4952" spans="1:20" x14ac:dyDescent="0.3">
      <c r="A4952" t="s">
        <v>20</v>
      </c>
      <c r="B4952" s="1">
        <v>43716</v>
      </c>
      <c r="C4952">
        <v>19</v>
      </c>
      <c r="D4952" t="s">
        <v>247</v>
      </c>
      <c r="E4952" t="s">
        <v>427</v>
      </c>
      <c r="F4952" t="s">
        <v>247</v>
      </c>
      <c r="G4952">
        <v>61</v>
      </c>
      <c r="H4952">
        <v>63</v>
      </c>
      <c r="I4952">
        <v>47</v>
      </c>
      <c r="J4952" t="s">
        <v>368</v>
      </c>
      <c r="K4952" t="s">
        <v>109</v>
      </c>
      <c r="L4952" t="s">
        <v>573</v>
      </c>
      <c r="M4952" t="s">
        <v>329</v>
      </c>
      <c r="N4952" t="s">
        <v>329</v>
      </c>
      <c r="O4952" t="s">
        <v>91</v>
      </c>
      <c r="S4952" t="s">
        <v>1265</v>
      </c>
      <c r="T4952" t="s">
        <v>26</v>
      </c>
    </row>
    <row r="4953" spans="1:20" x14ac:dyDescent="0.3">
      <c r="A4953" t="s">
        <v>20</v>
      </c>
      <c r="B4953" s="1">
        <v>43716</v>
      </c>
      <c r="C4953">
        <v>20</v>
      </c>
      <c r="D4953" t="s">
        <v>228</v>
      </c>
      <c r="E4953" t="s">
        <v>27</v>
      </c>
      <c r="F4953" t="s">
        <v>286</v>
      </c>
      <c r="G4953">
        <v>69</v>
      </c>
      <c r="H4953">
        <v>74</v>
      </c>
      <c r="I4953">
        <v>62</v>
      </c>
      <c r="J4953" t="s">
        <v>389</v>
      </c>
      <c r="K4953" t="s">
        <v>216</v>
      </c>
      <c r="L4953" t="s">
        <v>393</v>
      </c>
      <c r="M4953" t="s">
        <v>315</v>
      </c>
      <c r="N4953" t="s">
        <v>273</v>
      </c>
      <c r="O4953" t="s">
        <v>193</v>
      </c>
      <c r="S4953" t="s">
        <v>2664</v>
      </c>
      <c r="T4953" t="s">
        <v>26</v>
      </c>
    </row>
    <row r="4954" spans="1:20" x14ac:dyDescent="0.3">
      <c r="A4954" t="s">
        <v>20</v>
      </c>
      <c r="B4954" s="1">
        <v>43716</v>
      </c>
      <c r="C4954">
        <v>21</v>
      </c>
      <c r="D4954" t="s">
        <v>236</v>
      </c>
      <c r="E4954" t="s">
        <v>229</v>
      </c>
      <c r="F4954" t="s">
        <v>236</v>
      </c>
      <c r="G4954">
        <v>71</v>
      </c>
      <c r="H4954">
        <v>71</v>
      </c>
      <c r="I4954">
        <v>64</v>
      </c>
      <c r="J4954" t="s">
        <v>383</v>
      </c>
      <c r="K4954" t="s">
        <v>368</v>
      </c>
      <c r="L4954" t="s">
        <v>570</v>
      </c>
      <c r="M4954" t="s">
        <v>276</v>
      </c>
      <c r="N4954" t="s">
        <v>276</v>
      </c>
      <c r="O4954" t="s">
        <v>193</v>
      </c>
      <c r="S4954" t="s">
        <v>2665</v>
      </c>
      <c r="T4954" t="s">
        <v>26</v>
      </c>
    </row>
    <row r="4955" spans="1:20" x14ac:dyDescent="0.3">
      <c r="A4955" t="s">
        <v>20</v>
      </c>
      <c r="B4955" s="1">
        <v>43717</v>
      </c>
      <c r="C4955">
        <v>2</v>
      </c>
      <c r="D4955" t="s">
        <v>228</v>
      </c>
      <c r="E4955" t="s">
        <v>256</v>
      </c>
      <c r="F4955" t="s">
        <v>228</v>
      </c>
      <c r="G4955">
        <v>80</v>
      </c>
      <c r="H4955">
        <v>80</v>
      </c>
      <c r="I4955">
        <v>75</v>
      </c>
      <c r="J4955" t="s">
        <v>65</v>
      </c>
      <c r="K4955" t="s">
        <v>109</v>
      </c>
      <c r="L4955" t="s">
        <v>64</v>
      </c>
      <c r="M4955" t="s">
        <v>590</v>
      </c>
      <c r="N4955" t="s">
        <v>447</v>
      </c>
      <c r="O4955" t="s">
        <v>590</v>
      </c>
      <c r="S4955" t="e" vm="51">
        <f>_FV(-3,"22")</f>
        <v>#VALUE!</v>
      </c>
      <c r="T4955" t="s">
        <v>26</v>
      </c>
    </row>
    <row r="4956" spans="1:20" x14ac:dyDescent="0.3">
      <c r="A4956" t="s">
        <v>20</v>
      </c>
      <c r="B4956" s="1">
        <v>43717</v>
      </c>
      <c r="C4956">
        <v>0</v>
      </c>
      <c r="D4956" t="s">
        <v>228</v>
      </c>
      <c r="E4956" t="s">
        <v>229</v>
      </c>
      <c r="F4956" t="s">
        <v>228</v>
      </c>
      <c r="G4956">
        <v>75</v>
      </c>
      <c r="H4956">
        <v>75</v>
      </c>
      <c r="I4956">
        <v>70</v>
      </c>
      <c r="J4956" t="s">
        <v>345</v>
      </c>
      <c r="K4956" t="s">
        <v>345</v>
      </c>
      <c r="L4956" t="s">
        <v>373</v>
      </c>
      <c r="M4956" t="s">
        <v>605</v>
      </c>
      <c r="N4956" t="s">
        <v>605</v>
      </c>
      <c r="O4956" t="s">
        <v>407</v>
      </c>
      <c r="S4956" t="e" vm="80">
        <f>_FV(-3,"59")</f>
        <v>#VALUE!</v>
      </c>
      <c r="T4956" t="s">
        <v>26</v>
      </c>
    </row>
    <row r="4957" spans="1:20" x14ac:dyDescent="0.3">
      <c r="A4957" t="s">
        <v>20</v>
      </c>
      <c r="B4957" s="1">
        <v>43717</v>
      </c>
      <c r="C4957">
        <v>1</v>
      </c>
      <c r="D4957" t="s">
        <v>256</v>
      </c>
      <c r="E4957" t="s">
        <v>256</v>
      </c>
      <c r="F4957" t="s">
        <v>228</v>
      </c>
      <c r="G4957">
        <v>75</v>
      </c>
      <c r="H4957">
        <v>77</v>
      </c>
      <c r="I4957">
        <v>74</v>
      </c>
      <c r="J4957" t="s">
        <v>119</v>
      </c>
      <c r="K4957" t="s">
        <v>65</v>
      </c>
      <c r="L4957" t="s">
        <v>345</v>
      </c>
      <c r="M4957" t="s">
        <v>447</v>
      </c>
      <c r="N4957" t="s">
        <v>451</v>
      </c>
      <c r="O4957" t="s">
        <v>605</v>
      </c>
      <c r="S4957" t="e" vm="28">
        <f>_FV(-3,"52")</f>
        <v>#VALUE!</v>
      </c>
      <c r="T4957" t="s">
        <v>26</v>
      </c>
    </row>
    <row r="4958" spans="1:20" x14ac:dyDescent="0.3">
      <c r="A4958" t="s">
        <v>20</v>
      </c>
      <c r="B4958" s="1">
        <v>43717</v>
      </c>
      <c r="C4958">
        <v>7</v>
      </c>
      <c r="D4958" t="s">
        <v>22</v>
      </c>
      <c r="E4958" t="s">
        <v>118</v>
      </c>
      <c r="F4958" t="s">
        <v>22</v>
      </c>
      <c r="G4958">
        <v>91</v>
      </c>
      <c r="H4958">
        <v>91</v>
      </c>
      <c r="I4958">
        <v>88</v>
      </c>
      <c r="J4958" t="s">
        <v>36</v>
      </c>
      <c r="K4958" t="s">
        <v>49</v>
      </c>
      <c r="L4958" t="s">
        <v>36</v>
      </c>
      <c r="M4958" t="s">
        <v>283</v>
      </c>
      <c r="N4958" t="s">
        <v>386</v>
      </c>
      <c r="O4958" t="s">
        <v>282</v>
      </c>
      <c r="S4958" t="e" vm="45">
        <f>_FV(-3,"60")</f>
        <v>#VALUE!</v>
      </c>
      <c r="T4958" t="s">
        <v>26</v>
      </c>
    </row>
    <row r="4959" spans="1:20" x14ac:dyDescent="0.3">
      <c r="A4959" t="s">
        <v>20</v>
      </c>
      <c r="B4959" s="1">
        <v>43717</v>
      </c>
      <c r="C4959">
        <v>4</v>
      </c>
      <c r="D4959" t="s">
        <v>156</v>
      </c>
      <c r="E4959" t="s">
        <v>265</v>
      </c>
      <c r="F4959" t="s">
        <v>156</v>
      </c>
      <c r="G4959">
        <v>86</v>
      </c>
      <c r="H4959">
        <v>86</v>
      </c>
      <c r="I4959">
        <v>82</v>
      </c>
      <c r="J4959" t="s">
        <v>64</v>
      </c>
      <c r="K4959" t="s">
        <v>73</v>
      </c>
      <c r="L4959" t="s">
        <v>64</v>
      </c>
      <c r="M4959" t="s">
        <v>494</v>
      </c>
      <c r="N4959" t="s">
        <v>637</v>
      </c>
      <c r="O4959" t="s">
        <v>431</v>
      </c>
      <c r="S4959" t="e" vm="36">
        <f>_FV(-3,"58")</f>
        <v>#VALUE!</v>
      </c>
      <c r="T4959" t="s">
        <v>26</v>
      </c>
    </row>
    <row r="4960" spans="1:20" x14ac:dyDescent="0.3">
      <c r="A4960" t="s">
        <v>20</v>
      </c>
      <c r="B4960" s="1">
        <v>43717</v>
      </c>
      <c r="C4960">
        <v>3</v>
      </c>
      <c r="D4960" t="s">
        <v>265</v>
      </c>
      <c r="E4960" t="s">
        <v>228</v>
      </c>
      <c r="F4960" t="s">
        <v>310</v>
      </c>
      <c r="G4960">
        <v>82</v>
      </c>
      <c r="H4960">
        <v>83</v>
      </c>
      <c r="I4960">
        <v>80</v>
      </c>
      <c r="J4960" t="s">
        <v>73</v>
      </c>
      <c r="K4960" t="s">
        <v>63</v>
      </c>
      <c r="L4960" t="s">
        <v>119</v>
      </c>
      <c r="M4960" t="s">
        <v>637</v>
      </c>
      <c r="N4960" t="s">
        <v>447</v>
      </c>
      <c r="O4960" t="s">
        <v>637</v>
      </c>
      <c r="S4960" t="e" vm="53">
        <f>_FV(-2,"93")</f>
        <v>#VALUE!</v>
      </c>
      <c r="T4960" t="s">
        <v>26</v>
      </c>
    </row>
    <row r="4961" spans="1:20" x14ac:dyDescent="0.3">
      <c r="A4961" t="s">
        <v>20</v>
      </c>
      <c r="B4961" s="1">
        <v>43717</v>
      </c>
      <c r="C4961">
        <v>23</v>
      </c>
      <c r="D4961" t="s">
        <v>233</v>
      </c>
      <c r="E4961" t="s">
        <v>261</v>
      </c>
      <c r="F4961" t="s">
        <v>286</v>
      </c>
      <c r="G4961">
        <v>80</v>
      </c>
      <c r="H4961">
        <v>80</v>
      </c>
      <c r="I4961">
        <v>68</v>
      </c>
      <c r="J4961" t="s">
        <v>49</v>
      </c>
      <c r="K4961" t="s">
        <v>89</v>
      </c>
      <c r="L4961" t="s">
        <v>377</v>
      </c>
      <c r="M4961" t="s">
        <v>330</v>
      </c>
      <c r="N4961" t="s">
        <v>330</v>
      </c>
      <c r="O4961" t="s">
        <v>141</v>
      </c>
      <c r="S4961" s="2">
        <v>1975</v>
      </c>
      <c r="T4961" t="s">
        <v>174</v>
      </c>
    </row>
    <row r="4962" spans="1:20" x14ac:dyDescent="0.3">
      <c r="A4962" t="s">
        <v>20</v>
      </c>
      <c r="B4962" s="1">
        <v>43717</v>
      </c>
      <c r="C4962">
        <v>8</v>
      </c>
      <c r="D4962" t="s">
        <v>63</v>
      </c>
      <c r="E4962" t="s">
        <v>22</v>
      </c>
      <c r="F4962" t="s">
        <v>63</v>
      </c>
      <c r="G4962">
        <v>92</v>
      </c>
      <c r="H4962">
        <v>92</v>
      </c>
      <c r="I4962">
        <v>91</v>
      </c>
      <c r="J4962" t="s">
        <v>345</v>
      </c>
      <c r="K4962" t="s">
        <v>36</v>
      </c>
      <c r="L4962" t="s">
        <v>345</v>
      </c>
      <c r="M4962" t="s">
        <v>283</v>
      </c>
      <c r="N4962" t="s">
        <v>283</v>
      </c>
      <c r="O4962" t="s">
        <v>282</v>
      </c>
      <c r="S4962" t="e" vm="45">
        <f>_FV(-3,"60")</f>
        <v>#VALUE!</v>
      </c>
      <c r="T4962" t="s">
        <v>26</v>
      </c>
    </row>
    <row r="4963" spans="1:20" x14ac:dyDescent="0.3">
      <c r="A4963" t="s">
        <v>20</v>
      </c>
      <c r="B4963" s="1">
        <v>43717</v>
      </c>
      <c r="C4963">
        <v>5</v>
      </c>
      <c r="D4963" t="s">
        <v>108</v>
      </c>
      <c r="E4963" t="s">
        <v>156</v>
      </c>
      <c r="F4963" t="s">
        <v>108</v>
      </c>
      <c r="G4963">
        <v>86</v>
      </c>
      <c r="H4963">
        <v>86</v>
      </c>
      <c r="I4963">
        <v>85</v>
      </c>
      <c r="J4963" t="s">
        <v>99</v>
      </c>
      <c r="K4963" t="s">
        <v>64</v>
      </c>
      <c r="L4963" t="s">
        <v>99</v>
      </c>
      <c r="M4963" t="s">
        <v>450</v>
      </c>
      <c r="N4963" t="s">
        <v>494</v>
      </c>
      <c r="O4963" t="s">
        <v>450</v>
      </c>
      <c r="S4963" t="e" vm="63">
        <f>_FV(-3,"11")</f>
        <v>#VALUE!</v>
      </c>
      <c r="T4963" t="s">
        <v>26</v>
      </c>
    </row>
    <row r="4964" spans="1:20" x14ac:dyDescent="0.3">
      <c r="A4964" t="s">
        <v>20</v>
      </c>
      <c r="B4964" s="1">
        <v>43717</v>
      </c>
      <c r="C4964">
        <v>10</v>
      </c>
      <c r="D4964" t="s">
        <v>136</v>
      </c>
      <c r="E4964" t="s">
        <v>136</v>
      </c>
      <c r="F4964" t="s">
        <v>80</v>
      </c>
      <c r="G4964">
        <v>92</v>
      </c>
      <c r="H4964">
        <v>92</v>
      </c>
      <c r="I4964">
        <v>92</v>
      </c>
      <c r="J4964" t="s">
        <v>89</v>
      </c>
      <c r="K4964" t="s">
        <v>89</v>
      </c>
      <c r="L4964" t="s">
        <v>163</v>
      </c>
      <c r="M4964" t="s">
        <v>450</v>
      </c>
      <c r="N4964" t="s">
        <v>450</v>
      </c>
      <c r="O4964" t="s">
        <v>386</v>
      </c>
      <c r="S4964" t="s">
        <v>2666</v>
      </c>
      <c r="T4964" t="s">
        <v>26</v>
      </c>
    </row>
    <row r="4965" spans="1:20" x14ac:dyDescent="0.3">
      <c r="A4965" t="s">
        <v>20</v>
      </c>
      <c r="B4965" s="1">
        <v>43717</v>
      </c>
      <c r="C4965">
        <v>6</v>
      </c>
      <c r="D4965" t="s">
        <v>118</v>
      </c>
      <c r="E4965" t="s">
        <v>108</v>
      </c>
      <c r="F4965" t="s">
        <v>118</v>
      </c>
      <c r="G4965">
        <v>88</v>
      </c>
      <c r="H4965">
        <v>88</v>
      </c>
      <c r="I4965">
        <v>86</v>
      </c>
      <c r="J4965" t="s">
        <v>49</v>
      </c>
      <c r="K4965" t="s">
        <v>99</v>
      </c>
      <c r="L4965" t="s">
        <v>49</v>
      </c>
      <c r="M4965" t="s">
        <v>386</v>
      </c>
      <c r="N4965" t="s">
        <v>450</v>
      </c>
      <c r="O4965" t="s">
        <v>386</v>
      </c>
      <c r="S4965" t="e" vm="66">
        <f>_FV(-3,"31")</f>
        <v>#VALUE!</v>
      </c>
      <c r="T4965" t="s">
        <v>26</v>
      </c>
    </row>
    <row r="4966" spans="1:20" x14ac:dyDescent="0.3">
      <c r="A4966" t="s">
        <v>20</v>
      </c>
      <c r="B4966" s="1">
        <v>43717</v>
      </c>
      <c r="C4966">
        <v>9</v>
      </c>
      <c r="D4966" t="s">
        <v>63</v>
      </c>
      <c r="E4966" t="s">
        <v>87</v>
      </c>
      <c r="F4966" t="s">
        <v>63</v>
      </c>
      <c r="G4966">
        <v>92</v>
      </c>
      <c r="H4966">
        <v>92</v>
      </c>
      <c r="I4966">
        <v>92</v>
      </c>
      <c r="J4966" t="s">
        <v>36</v>
      </c>
      <c r="K4966" t="s">
        <v>36</v>
      </c>
      <c r="L4966" t="s">
        <v>345</v>
      </c>
      <c r="M4966" t="s">
        <v>386</v>
      </c>
      <c r="N4966" t="s">
        <v>386</v>
      </c>
      <c r="O4966" t="s">
        <v>282</v>
      </c>
      <c r="S4966" t="e" vm="45">
        <f>_FV(-3,"60")</f>
        <v>#VALUE!</v>
      </c>
      <c r="T4966" t="s">
        <v>26</v>
      </c>
    </row>
    <row r="4967" spans="1:20" x14ac:dyDescent="0.3">
      <c r="A4967" t="s">
        <v>20</v>
      </c>
      <c r="B4967" s="1">
        <v>43717</v>
      </c>
      <c r="C4967">
        <v>13</v>
      </c>
      <c r="D4967" t="s">
        <v>335</v>
      </c>
      <c r="E4967" t="s">
        <v>317</v>
      </c>
      <c r="F4967" t="s">
        <v>204</v>
      </c>
      <c r="G4967">
        <v>66</v>
      </c>
      <c r="H4967">
        <v>73</v>
      </c>
      <c r="I4967">
        <v>64</v>
      </c>
      <c r="J4967" t="s">
        <v>81</v>
      </c>
      <c r="K4967" t="s">
        <v>80</v>
      </c>
      <c r="L4967" t="s">
        <v>345</v>
      </c>
      <c r="M4967" t="s">
        <v>637</v>
      </c>
      <c r="N4967" t="s">
        <v>637</v>
      </c>
      <c r="O4967" t="s">
        <v>605</v>
      </c>
      <c r="S4967" t="s">
        <v>2667</v>
      </c>
      <c r="T4967" t="s">
        <v>26</v>
      </c>
    </row>
    <row r="4968" spans="1:20" x14ac:dyDescent="0.3">
      <c r="A4968" t="s">
        <v>20</v>
      </c>
      <c r="B4968" s="1">
        <v>43717</v>
      </c>
      <c r="C4968">
        <v>12</v>
      </c>
      <c r="D4968" t="s">
        <v>215</v>
      </c>
      <c r="E4968" t="s">
        <v>243</v>
      </c>
      <c r="F4968" t="s">
        <v>192</v>
      </c>
      <c r="G4968">
        <v>70</v>
      </c>
      <c r="H4968">
        <v>84</v>
      </c>
      <c r="I4968">
        <v>70</v>
      </c>
      <c r="J4968" t="s">
        <v>81</v>
      </c>
      <c r="K4968" t="s">
        <v>87</v>
      </c>
      <c r="L4968" t="s">
        <v>81</v>
      </c>
      <c r="M4968" t="s">
        <v>637</v>
      </c>
      <c r="N4968" t="s">
        <v>637</v>
      </c>
      <c r="O4968" t="s">
        <v>493</v>
      </c>
      <c r="S4968" t="s">
        <v>2668</v>
      </c>
      <c r="T4968" t="s">
        <v>26</v>
      </c>
    </row>
    <row r="4969" spans="1:20" x14ac:dyDescent="0.3">
      <c r="A4969" t="s">
        <v>20</v>
      </c>
      <c r="B4969" s="1">
        <v>43717</v>
      </c>
      <c r="C4969">
        <v>11</v>
      </c>
      <c r="D4969" t="s">
        <v>192</v>
      </c>
      <c r="E4969" t="s">
        <v>192</v>
      </c>
      <c r="F4969" t="s">
        <v>136</v>
      </c>
      <c r="G4969">
        <v>84</v>
      </c>
      <c r="H4969">
        <v>92</v>
      </c>
      <c r="I4969">
        <v>84</v>
      </c>
      <c r="J4969" t="s">
        <v>73</v>
      </c>
      <c r="K4969" t="s">
        <v>109</v>
      </c>
      <c r="L4969" t="s">
        <v>89</v>
      </c>
      <c r="M4969" t="s">
        <v>493</v>
      </c>
      <c r="N4969" t="s">
        <v>493</v>
      </c>
      <c r="O4969" t="s">
        <v>450</v>
      </c>
      <c r="S4969" t="s">
        <v>2669</v>
      </c>
      <c r="T4969" t="s">
        <v>26</v>
      </c>
    </row>
    <row r="4970" spans="1:20" x14ac:dyDescent="0.3">
      <c r="A4970" t="s">
        <v>20</v>
      </c>
      <c r="B4970" s="1">
        <v>43717</v>
      </c>
      <c r="C4970">
        <v>18</v>
      </c>
      <c r="D4970" t="s">
        <v>2490</v>
      </c>
      <c r="E4970" t="s">
        <v>2416</v>
      </c>
      <c r="F4970" t="s">
        <v>1362</v>
      </c>
      <c r="G4970">
        <v>51</v>
      </c>
      <c r="H4970">
        <v>55</v>
      </c>
      <c r="I4970">
        <v>50</v>
      </c>
      <c r="J4970" t="s">
        <v>373</v>
      </c>
      <c r="K4970" t="s">
        <v>35</v>
      </c>
      <c r="L4970" t="s">
        <v>588</v>
      </c>
      <c r="M4970" t="s">
        <v>122</v>
      </c>
      <c r="N4970" t="s">
        <v>315</v>
      </c>
      <c r="O4970" t="s">
        <v>90</v>
      </c>
      <c r="S4970" t="s">
        <v>2611</v>
      </c>
      <c r="T4970" t="s">
        <v>26</v>
      </c>
    </row>
    <row r="4971" spans="1:20" x14ac:dyDescent="0.3">
      <c r="A4971" t="s">
        <v>20</v>
      </c>
      <c r="B4971" s="1">
        <v>43717</v>
      </c>
      <c r="C4971">
        <v>14</v>
      </c>
      <c r="D4971" t="s">
        <v>251</v>
      </c>
      <c r="E4971" t="s">
        <v>370</v>
      </c>
      <c r="F4971" t="s">
        <v>48</v>
      </c>
      <c r="G4971">
        <v>61</v>
      </c>
      <c r="H4971">
        <v>68</v>
      </c>
      <c r="I4971">
        <v>61</v>
      </c>
      <c r="J4971" t="s">
        <v>99</v>
      </c>
      <c r="K4971" t="s">
        <v>80</v>
      </c>
      <c r="L4971" t="s">
        <v>35</v>
      </c>
      <c r="M4971" t="s">
        <v>595</v>
      </c>
      <c r="N4971" t="s">
        <v>637</v>
      </c>
      <c r="O4971" t="s">
        <v>595</v>
      </c>
      <c r="S4971" t="s">
        <v>2216</v>
      </c>
      <c r="T4971" t="s">
        <v>26</v>
      </c>
    </row>
    <row r="4972" spans="1:20" x14ac:dyDescent="0.3">
      <c r="A4972" t="s">
        <v>20</v>
      </c>
      <c r="B4972" s="1">
        <v>43717</v>
      </c>
      <c r="C4972">
        <v>17</v>
      </c>
      <c r="D4972" t="s">
        <v>2048</v>
      </c>
      <c r="E4972" t="s">
        <v>2048</v>
      </c>
      <c r="F4972" t="s">
        <v>32</v>
      </c>
      <c r="G4972">
        <v>53</v>
      </c>
      <c r="H4972">
        <v>57</v>
      </c>
      <c r="I4972">
        <v>51</v>
      </c>
      <c r="J4972" t="s">
        <v>224</v>
      </c>
      <c r="K4972" t="s">
        <v>36</v>
      </c>
      <c r="L4972" t="s">
        <v>393</v>
      </c>
      <c r="M4972" t="s">
        <v>315</v>
      </c>
      <c r="N4972" t="s">
        <v>329</v>
      </c>
      <c r="O4972" t="s">
        <v>315</v>
      </c>
      <c r="S4972" t="s">
        <v>465</v>
      </c>
      <c r="T4972" t="s">
        <v>26</v>
      </c>
    </row>
    <row r="4973" spans="1:20" x14ac:dyDescent="0.3">
      <c r="A4973" t="s">
        <v>20</v>
      </c>
      <c r="B4973" s="1">
        <v>43717</v>
      </c>
      <c r="C4973">
        <v>15</v>
      </c>
      <c r="D4973" t="s">
        <v>34</v>
      </c>
      <c r="E4973" t="s">
        <v>415</v>
      </c>
      <c r="F4973" t="s">
        <v>258</v>
      </c>
      <c r="G4973">
        <v>62</v>
      </c>
      <c r="H4973">
        <v>65</v>
      </c>
      <c r="I4973">
        <v>60</v>
      </c>
      <c r="J4973" t="s">
        <v>99</v>
      </c>
      <c r="K4973" t="s">
        <v>87</v>
      </c>
      <c r="L4973" t="s">
        <v>36</v>
      </c>
      <c r="M4973" t="s">
        <v>444</v>
      </c>
      <c r="N4973" t="s">
        <v>595</v>
      </c>
      <c r="O4973" t="s">
        <v>444</v>
      </c>
      <c r="S4973" t="s">
        <v>2670</v>
      </c>
      <c r="T4973" t="s">
        <v>26</v>
      </c>
    </row>
    <row r="4974" spans="1:20" x14ac:dyDescent="0.3">
      <c r="A4974" t="s">
        <v>20</v>
      </c>
      <c r="B4974" s="1">
        <v>43717</v>
      </c>
      <c r="C4974">
        <v>16</v>
      </c>
      <c r="D4974" t="s">
        <v>33</v>
      </c>
      <c r="E4974" t="s">
        <v>2038</v>
      </c>
      <c r="F4974" t="s">
        <v>214</v>
      </c>
      <c r="G4974">
        <v>55</v>
      </c>
      <c r="H4974">
        <v>63</v>
      </c>
      <c r="I4974">
        <v>53</v>
      </c>
      <c r="J4974" t="s">
        <v>396</v>
      </c>
      <c r="K4974" t="s">
        <v>65</v>
      </c>
      <c r="L4974" t="s">
        <v>292</v>
      </c>
      <c r="M4974" t="s">
        <v>329</v>
      </c>
      <c r="N4974" t="s">
        <v>444</v>
      </c>
      <c r="O4974" t="s">
        <v>329</v>
      </c>
      <c r="S4974" t="s">
        <v>2671</v>
      </c>
      <c r="T4974" t="s">
        <v>26</v>
      </c>
    </row>
    <row r="4975" spans="1:20" x14ac:dyDescent="0.3">
      <c r="A4975" t="s">
        <v>20</v>
      </c>
      <c r="B4975" s="1">
        <v>43717</v>
      </c>
      <c r="C4975">
        <v>19</v>
      </c>
      <c r="D4975" t="s">
        <v>33</v>
      </c>
      <c r="E4975" t="s">
        <v>427</v>
      </c>
      <c r="F4975" t="s">
        <v>1360</v>
      </c>
      <c r="G4975">
        <v>57</v>
      </c>
      <c r="H4975">
        <v>57</v>
      </c>
      <c r="I4975">
        <v>49</v>
      </c>
      <c r="J4975" t="s">
        <v>345</v>
      </c>
      <c r="K4975" t="s">
        <v>28</v>
      </c>
      <c r="L4975" t="s">
        <v>577</v>
      </c>
      <c r="M4975" t="s">
        <v>82</v>
      </c>
      <c r="N4975" t="s">
        <v>122</v>
      </c>
      <c r="O4975" t="s">
        <v>82</v>
      </c>
      <c r="S4975" t="s">
        <v>2672</v>
      </c>
      <c r="T4975" t="s">
        <v>26</v>
      </c>
    </row>
    <row r="4976" spans="1:20" x14ac:dyDescent="0.3">
      <c r="A4976" t="s">
        <v>20</v>
      </c>
      <c r="B4976" s="1">
        <v>43717</v>
      </c>
      <c r="C4976">
        <v>20</v>
      </c>
      <c r="D4976" t="s">
        <v>47</v>
      </c>
      <c r="E4976" t="s">
        <v>1580</v>
      </c>
      <c r="F4976" t="s">
        <v>220</v>
      </c>
      <c r="G4976">
        <v>59</v>
      </c>
      <c r="H4976">
        <v>65</v>
      </c>
      <c r="I4976">
        <v>54</v>
      </c>
      <c r="J4976" t="s">
        <v>396</v>
      </c>
      <c r="K4976" t="s">
        <v>73</v>
      </c>
      <c r="L4976" t="s">
        <v>373</v>
      </c>
      <c r="M4976" t="s">
        <v>254</v>
      </c>
      <c r="N4976" t="s">
        <v>82</v>
      </c>
      <c r="O4976" t="s">
        <v>227</v>
      </c>
      <c r="S4976" t="s">
        <v>2673</v>
      </c>
      <c r="T4976" t="s">
        <v>26</v>
      </c>
    </row>
    <row r="4977" spans="1:20" x14ac:dyDescent="0.3">
      <c r="A4977" t="s">
        <v>20</v>
      </c>
      <c r="B4977" s="1">
        <v>43717</v>
      </c>
      <c r="C4977">
        <v>22</v>
      </c>
      <c r="D4977" t="s">
        <v>261</v>
      </c>
      <c r="E4977" t="s">
        <v>342</v>
      </c>
      <c r="F4977" t="s">
        <v>261</v>
      </c>
      <c r="G4977">
        <v>68</v>
      </c>
      <c r="H4977">
        <v>70</v>
      </c>
      <c r="I4977">
        <v>68</v>
      </c>
      <c r="J4977" t="s">
        <v>163</v>
      </c>
      <c r="K4977" t="s">
        <v>109</v>
      </c>
      <c r="L4977" t="s">
        <v>163</v>
      </c>
      <c r="M4977" t="s">
        <v>328</v>
      </c>
      <c r="N4977" t="s">
        <v>328</v>
      </c>
      <c r="O4977" t="s">
        <v>96</v>
      </c>
      <c r="S4977" t="s">
        <v>2674</v>
      </c>
      <c r="T4977" t="s">
        <v>26</v>
      </c>
    </row>
    <row r="4978" spans="1:20" x14ac:dyDescent="0.3">
      <c r="A4978" t="s">
        <v>20</v>
      </c>
      <c r="B4978" s="1">
        <v>43717</v>
      </c>
      <c r="C4978">
        <v>21</v>
      </c>
      <c r="D4978" t="s">
        <v>342</v>
      </c>
      <c r="E4978" t="s">
        <v>47</v>
      </c>
      <c r="F4978" t="s">
        <v>48</v>
      </c>
      <c r="G4978">
        <v>68</v>
      </c>
      <c r="H4978">
        <v>68</v>
      </c>
      <c r="I4978">
        <v>59</v>
      </c>
      <c r="J4978" t="s">
        <v>119</v>
      </c>
      <c r="K4978" t="s">
        <v>119</v>
      </c>
      <c r="L4978" t="s">
        <v>396</v>
      </c>
      <c r="M4978" t="s">
        <v>209</v>
      </c>
      <c r="N4978" t="s">
        <v>209</v>
      </c>
      <c r="O4978" t="s">
        <v>231</v>
      </c>
      <c r="S4978" t="s">
        <v>2675</v>
      </c>
      <c r="T4978" t="s">
        <v>26</v>
      </c>
    </row>
    <row r="4979" spans="1:20" x14ac:dyDescent="0.3">
      <c r="A4979" t="s">
        <v>20</v>
      </c>
      <c r="B4979" s="1">
        <v>43718</v>
      </c>
      <c r="C4979">
        <v>13</v>
      </c>
      <c r="D4979" t="s">
        <v>48</v>
      </c>
      <c r="E4979" t="s">
        <v>264</v>
      </c>
      <c r="F4979" t="s">
        <v>186</v>
      </c>
      <c r="G4979">
        <v>65</v>
      </c>
      <c r="H4979">
        <v>75</v>
      </c>
      <c r="I4979">
        <v>64</v>
      </c>
      <c r="J4979" t="s">
        <v>49</v>
      </c>
      <c r="K4979" t="s">
        <v>136</v>
      </c>
      <c r="L4979" t="s">
        <v>345</v>
      </c>
      <c r="M4979" t="s">
        <v>407</v>
      </c>
      <c r="N4979" t="s">
        <v>422</v>
      </c>
      <c r="O4979" t="s">
        <v>407</v>
      </c>
      <c r="S4979" t="s">
        <v>2397</v>
      </c>
      <c r="T4979" t="s">
        <v>26</v>
      </c>
    </row>
    <row r="4980" spans="1:20" x14ac:dyDescent="0.3">
      <c r="A4980" t="s">
        <v>20</v>
      </c>
      <c r="B4980" s="1">
        <v>43718</v>
      </c>
      <c r="C4980">
        <v>12</v>
      </c>
      <c r="D4980" t="s">
        <v>215</v>
      </c>
      <c r="E4980" t="s">
        <v>250</v>
      </c>
      <c r="F4980" t="s">
        <v>233</v>
      </c>
      <c r="G4980">
        <v>74</v>
      </c>
      <c r="H4980">
        <v>86</v>
      </c>
      <c r="I4980">
        <v>74</v>
      </c>
      <c r="J4980" t="s">
        <v>63</v>
      </c>
      <c r="K4980" t="s">
        <v>88</v>
      </c>
      <c r="L4980" t="s">
        <v>73</v>
      </c>
      <c r="M4980" t="s">
        <v>407</v>
      </c>
      <c r="N4980" t="s">
        <v>407</v>
      </c>
      <c r="O4980" t="s">
        <v>386</v>
      </c>
      <c r="S4980" t="s">
        <v>1259</v>
      </c>
      <c r="T4980" t="s">
        <v>26</v>
      </c>
    </row>
    <row r="4981" spans="1:20" x14ac:dyDescent="0.3">
      <c r="A4981" t="s">
        <v>20</v>
      </c>
      <c r="B4981" s="1">
        <v>43718</v>
      </c>
      <c r="C4981">
        <v>15</v>
      </c>
      <c r="D4981" t="s">
        <v>251</v>
      </c>
      <c r="E4981" t="s">
        <v>1360</v>
      </c>
      <c r="F4981" t="s">
        <v>342</v>
      </c>
      <c r="G4981">
        <v>61</v>
      </c>
      <c r="H4981">
        <v>67</v>
      </c>
      <c r="I4981">
        <v>57</v>
      </c>
      <c r="J4981" t="s">
        <v>89</v>
      </c>
      <c r="K4981" t="s">
        <v>64</v>
      </c>
      <c r="L4981" t="s">
        <v>373</v>
      </c>
      <c r="M4981" t="s">
        <v>308</v>
      </c>
      <c r="N4981" t="s">
        <v>357</v>
      </c>
      <c r="O4981" t="s">
        <v>308</v>
      </c>
      <c r="S4981" t="s">
        <v>2676</v>
      </c>
      <c r="T4981" t="s">
        <v>26</v>
      </c>
    </row>
    <row r="4982" spans="1:20" x14ac:dyDescent="0.3">
      <c r="A4982" t="s">
        <v>20</v>
      </c>
      <c r="B4982" s="1">
        <v>43718</v>
      </c>
      <c r="C4982">
        <v>11</v>
      </c>
      <c r="D4982" t="s">
        <v>192</v>
      </c>
      <c r="E4982" t="s">
        <v>192</v>
      </c>
      <c r="F4982" t="s">
        <v>62</v>
      </c>
      <c r="G4982">
        <v>86</v>
      </c>
      <c r="H4982">
        <v>93</v>
      </c>
      <c r="I4982">
        <v>86</v>
      </c>
      <c r="J4982" t="s">
        <v>136</v>
      </c>
      <c r="K4982" t="s">
        <v>62</v>
      </c>
      <c r="L4982" t="s">
        <v>119</v>
      </c>
      <c r="M4982" t="s">
        <v>386</v>
      </c>
      <c r="N4982" t="s">
        <v>386</v>
      </c>
      <c r="O4982" t="s">
        <v>282</v>
      </c>
      <c r="S4982" t="s">
        <v>2677</v>
      </c>
      <c r="T4982" t="s">
        <v>26</v>
      </c>
    </row>
    <row r="4983" spans="1:20" x14ac:dyDescent="0.3">
      <c r="A4983" t="s">
        <v>20</v>
      </c>
      <c r="B4983" s="1">
        <v>43718</v>
      </c>
      <c r="C4983">
        <v>14</v>
      </c>
      <c r="D4983" t="s">
        <v>21</v>
      </c>
      <c r="E4983" t="s">
        <v>34</v>
      </c>
      <c r="F4983" t="s">
        <v>200</v>
      </c>
      <c r="G4983">
        <v>66</v>
      </c>
      <c r="H4983">
        <v>67</v>
      </c>
      <c r="I4983">
        <v>61</v>
      </c>
      <c r="J4983" t="s">
        <v>81</v>
      </c>
      <c r="K4983" t="s">
        <v>73</v>
      </c>
      <c r="L4983" t="s">
        <v>35</v>
      </c>
      <c r="M4983" t="s">
        <v>357</v>
      </c>
      <c r="N4983" t="s">
        <v>407</v>
      </c>
      <c r="O4983" t="s">
        <v>283</v>
      </c>
      <c r="S4983" t="s">
        <v>2073</v>
      </c>
      <c r="T4983" t="s">
        <v>26</v>
      </c>
    </row>
    <row r="4984" spans="1:20" x14ac:dyDescent="0.3">
      <c r="A4984" t="s">
        <v>20</v>
      </c>
      <c r="B4984" s="1">
        <v>43718</v>
      </c>
      <c r="C4984">
        <v>21</v>
      </c>
      <c r="D4984" t="s">
        <v>264</v>
      </c>
      <c r="E4984" t="s">
        <v>43</v>
      </c>
      <c r="F4984" t="s">
        <v>264</v>
      </c>
      <c r="G4984">
        <v>66</v>
      </c>
      <c r="H4984">
        <v>66</v>
      </c>
      <c r="I4984">
        <v>60</v>
      </c>
      <c r="J4984" t="s">
        <v>28</v>
      </c>
      <c r="K4984" t="s">
        <v>65</v>
      </c>
      <c r="L4984" t="s">
        <v>49</v>
      </c>
      <c r="M4984" t="s">
        <v>45</v>
      </c>
      <c r="N4984" t="s">
        <v>45</v>
      </c>
      <c r="O4984" t="s">
        <v>232</v>
      </c>
      <c r="S4984" t="s">
        <v>2678</v>
      </c>
      <c r="T4984" t="s">
        <v>26</v>
      </c>
    </row>
    <row r="4985" spans="1:20" x14ac:dyDescent="0.3">
      <c r="A4985" t="s">
        <v>20</v>
      </c>
      <c r="B4985" s="1">
        <v>43718</v>
      </c>
      <c r="C4985">
        <v>3</v>
      </c>
      <c r="D4985" t="s">
        <v>206</v>
      </c>
      <c r="E4985" t="s">
        <v>185</v>
      </c>
      <c r="F4985" t="s">
        <v>206</v>
      </c>
      <c r="G4985">
        <v>77</v>
      </c>
      <c r="H4985">
        <v>78</v>
      </c>
      <c r="I4985">
        <v>77</v>
      </c>
      <c r="J4985" t="s">
        <v>73</v>
      </c>
      <c r="K4985" t="s">
        <v>80</v>
      </c>
      <c r="L4985" t="s">
        <v>65</v>
      </c>
      <c r="M4985" t="s">
        <v>433</v>
      </c>
      <c r="N4985" t="s">
        <v>450</v>
      </c>
      <c r="O4985" t="s">
        <v>433</v>
      </c>
      <c r="S4985" t="e" vm="25">
        <f>_FV(-3,"37")</f>
        <v>#VALUE!</v>
      </c>
      <c r="T4985" t="s">
        <v>26</v>
      </c>
    </row>
    <row r="4986" spans="1:20" x14ac:dyDescent="0.3">
      <c r="A4986" t="s">
        <v>20</v>
      </c>
      <c r="B4986" s="1">
        <v>43718</v>
      </c>
      <c r="C4986">
        <v>0</v>
      </c>
      <c r="D4986" t="s">
        <v>157</v>
      </c>
      <c r="E4986" t="s">
        <v>233</v>
      </c>
      <c r="F4986" t="s">
        <v>156</v>
      </c>
      <c r="G4986">
        <v>86</v>
      </c>
      <c r="H4986">
        <v>86</v>
      </c>
      <c r="I4986">
        <v>80</v>
      </c>
      <c r="J4986" t="s">
        <v>65</v>
      </c>
      <c r="K4986" t="s">
        <v>65</v>
      </c>
      <c r="L4986" t="s">
        <v>345</v>
      </c>
      <c r="M4986" t="s">
        <v>273</v>
      </c>
      <c r="N4986" t="s">
        <v>273</v>
      </c>
      <c r="O4986" t="s">
        <v>306</v>
      </c>
      <c r="S4986" t="e" vm="63">
        <f>_FV(-2,"11")</f>
        <v>#VALUE!</v>
      </c>
      <c r="T4986" t="s">
        <v>26</v>
      </c>
    </row>
    <row r="4987" spans="1:20" x14ac:dyDescent="0.3">
      <c r="A4987" t="s">
        <v>20</v>
      </c>
      <c r="B4987" s="1">
        <v>43718</v>
      </c>
      <c r="C4987">
        <v>10</v>
      </c>
      <c r="D4987" t="s">
        <v>62</v>
      </c>
      <c r="E4987" t="s">
        <v>62</v>
      </c>
      <c r="F4987" t="s">
        <v>58</v>
      </c>
      <c r="G4987">
        <v>93</v>
      </c>
      <c r="H4987">
        <v>93</v>
      </c>
      <c r="I4987">
        <v>92</v>
      </c>
      <c r="J4987" t="s">
        <v>64</v>
      </c>
      <c r="K4987" t="s">
        <v>119</v>
      </c>
      <c r="L4987" t="s">
        <v>81</v>
      </c>
      <c r="M4987" t="s">
        <v>282</v>
      </c>
      <c r="N4987" t="s">
        <v>282</v>
      </c>
      <c r="O4987" t="s">
        <v>330</v>
      </c>
      <c r="S4987" t="s">
        <v>2679</v>
      </c>
      <c r="T4987" t="s">
        <v>26</v>
      </c>
    </row>
    <row r="4988" spans="1:20" x14ac:dyDescent="0.3">
      <c r="A4988" t="s">
        <v>20</v>
      </c>
      <c r="B4988" s="1">
        <v>43718</v>
      </c>
      <c r="C4988">
        <v>22</v>
      </c>
      <c r="D4988" t="s">
        <v>247</v>
      </c>
      <c r="E4988" t="s">
        <v>264</v>
      </c>
      <c r="F4988" t="s">
        <v>247</v>
      </c>
      <c r="G4988">
        <v>68</v>
      </c>
      <c r="H4988">
        <v>68</v>
      </c>
      <c r="I4988">
        <v>66</v>
      </c>
      <c r="J4988" t="s">
        <v>100</v>
      </c>
      <c r="K4988" t="s">
        <v>28</v>
      </c>
      <c r="L4988" t="s">
        <v>89</v>
      </c>
      <c r="M4988" t="s">
        <v>123</v>
      </c>
      <c r="N4988" t="s">
        <v>123</v>
      </c>
      <c r="O4988" t="s">
        <v>45</v>
      </c>
      <c r="S4988" t="s">
        <v>2680</v>
      </c>
      <c r="T4988" t="s">
        <v>26</v>
      </c>
    </row>
    <row r="4989" spans="1:20" x14ac:dyDescent="0.3">
      <c r="A4989" t="s">
        <v>20</v>
      </c>
      <c r="B4989" s="1">
        <v>43718</v>
      </c>
      <c r="C4989">
        <v>7</v>
      </c>
      <c r="D4989" t="s">
        <v>148</v>
      </c>
      <c r="E4989" t="s">
        <v>149</v>
      </c>
      <c r="F4989" t="s">
        <v>118</v>
      </c>
      <c r="G4989">
        <v>92</v>
      </c>
      <c r="H4989">
        <v>92</v>
      </c>
      <c r="I4989">
        <v>90</v>
      </c>
      <c r="J4989" t="s">
        <v>65</v>
      </c>
      <c r="K4989" t="s">
        <v>73</v>
      </c>
      <c r="L4989" t="s">
        <v>64</v>
      </c>
      <c r="M4989" t="s">
        <v>244</v>
      </c>
      <c r="N4989" t="s">
        <v>245</v>
      </c>
      <c r="O4989" t="s">
        <v>244</v>
      </c>
      <c r="S4989" t="e" vm="25">
        <f>_FV(-3,"37")</f>
        <v>#VALUE!</v>
      </c>
      <c r="T4989" t="s">
        <v>26</v>
      </c>
    </row>
    <row r="4990" spans="1:20" x14ac:dyDescent="0.3">
      <c r="A4990" t="s">
        <v>20</v>
      </c>
      <c r="B4990" s="1">
        <v>43718</v>
      </c>
      <c r="C4990">
        <v>23</v>
      </c>
      <c r="D4990" t="s">
        <v>219</v>
      </c>
      <c r="E4990" t="s">
        <v>247</v>
      </c>
      <c r="F4990" t="s">
        <v>219</v>
      </c>
      <c r="G4990">
        <v>67</v>
      </c>
      <c r="H4990">
        <v>70</v>
      </c>
      <c r="I4990">
        <v>66</v>
      </c>
      <c r="J4990" t="s">
        <v>163</v>
      </c>
      <c r="K4990" t="s">
        <v>81</v>
      </c>
      <c r="L4990" t="s">
        <v>35</v>
      </c>
      <c r="M4990" t="s">
        <v>90</v>
      </c>
      <c r="N4990" t="s">
        <v>90</v>
      </c>
      <c r="O4990" t="s">
        <v>123</v>
      </c>
      <c r="S4990" t="e" vm="15">
        <f>_FV(-3,"16")</f>
        <v>#VALUE!</v>
      </c>
      <c r="T4990" t="s">
        <v>26</v>
      </c>
    </row>
    <row r="4991" spans="1:20" x14ac:dyDescent="0.3">
      <c r="A4991" t="s">
        <v>20</v>
      </c>
      <c r="B4991" s="1">
        <v>43718</v>
      </c>
      <c r="C4991">
        <v>1</v>
      </c>
      <c r="D4991" t="s">
        <v>185</v>
      </c>
      <c r="E4991" t="s">
        <v>185</v>
      </c>
      <c r="F4991" t="s">
        <v>157</v>
      </c>
      <c r="G4991">
        <v>77</v>
      </c>
      <c r="H4991">
        <v>87</v>
      </c>
      <c r="I4991">
        <v>77</v>
      </c>
      <c r="J4991" t="s">
        <v>109</v>
      </c>
      <c r="K4991" t="s">
        <v>22</v>
      </c>
      <c r="L4991" t="s">
        <v>119</v>
      </c>
      <c r="M4991" t="s">
        <v>357</v>
      </c>
      <c r="N4991" t="s">
        <v>357</v>
      </c>
      <c r="O4991" t="s">
        <v>273</v>
      </c>
      <c r="S4991" t="e" vm="24">
        <f>_FV(-2,"02")</f>
        <v>#VALUE!</v>
      </c>
      <c r="T4991" t="s">
        <v>26</v>
      </c>
    </row>
    <row r="4992" spans="1:20" x14ac:dyDescent="0.3">
      <c r="A4992" t="s">
        <v>20</v>
      </c>
      <c r="B4992" s="1">
        <v>43718</v>
      </c>
      <c r="C4992">
        <v>2</v>
      </c>
      <c r="D4992" t="s">
        <v>185</v>
      </c>
      <c r="E4992" t="s">
        <v>256</v>
      </c>
      <c r="F4992" t="s">
        <v>185</v>
      </c>
      <c r="G4992">
        <v>77</v>
      </c>
      <c r="H4992">
        <v>78</v>
      </c>
      <c r="I4992">
        <v>76</v>
      </c>
      <c r="J4992" t="s">
        <v>109</v>
      </c>
      <c r="K4992" t="s">
        <v>80</v>
      </c>
      <c r="L4992" t="s">
        <v>73</v>
      </c>
      <c r="M4992" t="s">
        <v>450</v>
      </c>
      <c r="N4992" t="s">
        <v>450</v>
      </c>
      <c r="O4992" t="s">
        <v>357</v>
      </c>
      <c r="S4992" t="e" vm="50">
        <f>_FV(-2,"88")</f>
        <v>#VALUE!</v>
      </c>
      <c r="T4992" t="s">
        <v>26</v>
      </c>
    </row>
    <row r="4993" spans="1:20" x14ac:dyDescent="0.3">
      <c r="A4993" t="s">
        <v>20</v>
      </c>
      <c r="B4993" s="1">
        <v>43718</v>
      </c>
      <c r="C4993">
        <v>6</v>
      </c>
      <c r="D4993" t="s">
        <v>149</v>
      </c>
      <c r="E4993" t="s">
        <v>114</v>
      </c>
      <c r="F4993" t="s">
        <v>149</v>
      </c>
      <c r="G4993">
        <v>90</v>
      </c>
      <c r="H4993">
        <v>90</v>
      </c>
      <c r="I4993">
        <v>88</v>
      </c>
      <c r="J4993" t="s">
        <v>73</v>
      </c>
      <c r="K4993" t="s">
        <v>73</v>
      </c>
      <c r="L4993" t="s">
        <v>119</v>
      </c>
      <c r="M4993" t="s">
        <v>245</v>
      </c>
      <c r="N4993" t="s">
        <v>306</v>
      </c>
      <c r="O4993" t="s">
        <v>245</v>
      </c>
      <c r="S4993" t="e" vm="92">
        <f>_FV(-3,"41")</f>
        <v>#VALUE!</v>
      </c>
      <c r="T4993" t="s">
        <v>26</v>
      </c>
    </row>
    <row r="4994" spans="1:20" x14ac:dyDescent="0.3">
      <c r="A4994" t="s">
        <v>20</v>
      </c>
      <c r="B4994" s="1">
        <v>43718</v>
      </c>
      <c r="C4994">
        <v>8</v>
      </c>
      <c r="D4994" t="s">
        <v>88</v>
      </c>
      <c r="E4994" t="s">
        <v>121</v>
      </c>
      <c r="F4994" t="s">
        <v>88</v>
      </c>
      <c r="G4994">
        <v>92</v>
      </c>
      <c r="H4994">
        <v>92</v>
      </c>
      <c r="I4994">
        <v>92</v>
      </c>
      <c r="J4994" t="s">
        <v>64</v>
      </c>
      <c r="K4994" t="s">
        <v>65</v>
      </c>
      <c r="L4994" t="s">
        <v>64</v>
      </c>
      <c r="M4994" t="s">
        <v>315</v>
      </c>
      <c r="N4994" t="s">
        <v>315</v>
      </c>
      <c r="O4994" t="s">
        <v>193</v>
      </c>
      <c r="S4994" t="e" vm="28">
        <f>_FV(-3,"52")</f>
        <v>#VALUE!</v>
      </c>
      <c r="T4994" t="s">
        <v>26</v>
      </c>
    </row>
    <row r="4995" spans="1:20" x14ac:dyDescent="0.3">
      <c r="A4995" t="s">
        <v>20</v>
      </c>
      <c r="B4995" s="1">
        <v>43718</v>
      </c>
      <c r="C4995">
        <v>4</v>
      </c>
      <c r="D4995" t="s">
        <v>286</v>
      </c>
      <c r="E4995" t="s">
        <v>206</v>
      </c>
      <c r="F4995" t="s">
        <v>286</v>
      </c>
      <c r="G4995">
        <v>86</v>
      </c>
      <c r="H4995">
        <v>86</v>
      </c>
      <c r="I4995">
        <v>77</v>
      </c>
      <c r="J4995" t="s">
        <v>109</v>
      </c>
      <c r="K4995" t="s">
        <v>109</v>
      </c>
      <c r="L4995" t="s">
        <v>65</v>
      </c>
      <c r="M4995" t="s">
        <v>273</v>
      </c>
      <c r="N4995" t="s">
        <v>433</v>
      </c>
      <c r="O4995" t="s">
        <v>273</v>
      </c>
      <c r="S4995" t="e" vm="85">
        <f>_FV(-3,"45")</f>
        <v>#VALUE!</v>
      </c>
      <c r="T4995" t="s">
        <v>26</v>
      </c>
    </row>
    <row r="4996" spans="1:20" x14ac:dyDescent="0.3">
      <c r="A4996" t="s">
        <v>20</v>
      </c>
      <c r="B4996" s="1">
        <v>43718</v>
      </c>
      <c r="C4996">
        <v>5</v>
      </c>
      <c r="D4996" t="s">
        <v>114</v>
      </c>
      <c r="E4996" t="s">
        <v>286</v>
      </c>
      <c r="F4996" t="s">
        <v>114</v>
      </c>
      <c r="G4996">
        <v>88</v>
      </c>
      <c r="H4996">
        <v>88</v>
      </c>
      <c r="I4996">
        <v>86</v>
      </c>
      <c r="J4996" t="s">
        <v>65</v>
      </c>
      <c r="K4996" t="s">
        <v>80</v>
      </c>
      <c r="L4996" t="s">
        <v>65</v>
      </c>
      <c r="M4996" t="s">
        <v>306</v>
      </c>
      <c r="N4996" t="s">
        <v>273</v>
      </c>
      <c r="O4996" t="s">
        <v>312</v>
      </c>
      <c r="S4996" t="e" vm="27">
        <f>_FV(-3,"53")</f>
        <v>#VALUE!</v>
      </c>
      <c r="T4996" t="s">
        <v>26</v>
      </c>
    </row>
    <row r="4997" spans="1:20" x14ac:dyDescent="0.3">
      <c r="A4997" t="s">
        <v>20</v>
      </c>
      <c r="B4997" s="1">
        <v>43718</v>
      </c>
      <c r="C4997">
        <v>16</v>
      </c>
      <c r="D4997" t="s">
        <v>32</v>
      </c>
      <c r="E4997" t="s">
        <v>33</v>
      </c>
      <c r="F4997" t="s">
        <v>392</v>
      </c>
      <c r="G4997">
        <v>57</v>
      </c>
      <c r="H4997">
        <v>62</v>
      </c>
      <c r="I4997">
        <v>54</v>
      </c>
      <c r="J4997" t="s">
        <v>163</v>
      </c>
      <c r="K4997" t="s">
        <v>81</v>
      </c>
      <c r="L4997" t="s">
        <v>37</v>
      </c>
      <c r="M4997" t="s">
        <v>193</v>
      </c>
      <c r="N4997" t="s">
        <v>308</v>
      </c>
      <c r="O4997" t="s">
        <v>193</v>
      </c>
      <c r="S4997" t="s">
        <v>2681</v>
      </c>
      <c r="T4997" t="s">
        <v>26</v>
      </c>
    </row>
    <row r="4998" spans="1:20" x14ac:dyDescent="0.3">
      <c r="A4998" t="s">
        <v>20</v>
      </c>
      <c r="B4998" s="1">
        <v>43718</v>
      </c>
      <c r="C4998">
        <v>9</v>
      </c>
      <c r="D4998" t="s">
        <v>62</v>
      </c>
      <c r="E4998" t="s">
        <v>88</v>
      </c>
      <c r="F4998" t="s">
        <v>62</v>
      </c>
      <c r="G4998">
        <v>92</v>
      </c>
      <c r="H4998">
        <v>92</v>
      </c>
      <c r="I4998">
        <v>92</v>
      </c>
      <c r="J4998" t="s">
        <v>28</v>
      </c>
      <c r="K4998" t="s">
        <v>119</v>
      </c>
      <c r="L4998" t="s">
        <v>28</v>
      </c>
      <c r="M4998" t="s">
        <v>330</v>
      </c>
      <c r="N4998" t="s">
        <v>330</v>
      </c>
      <c r="O4998" t="s">
        <v>315</v>
      </c>
      <c r="S4998" t="e" vm="1">
        <f>_FV(-3,"32")</f>
        <v>#VALUE!</v>
      </c>
      <c r="T4998" t="s">
        <v>26</v>
      </c>
    </row>
    <row r="4999" spans="1:20" x14ac:dyDescent="0.3">
      <c r="A4999" t="s">
        <v>20</v>
      </c>
      <c r="B4999" s="1">
        <v>43718</v>
      </c>
      <c r="C4999">
        <v>17</v>
      </c>
      <c r="D4999" t="s">
        <v>2339</v>
      </c>
      <c r="E4999" t="s">
        <v>2339</v>
      </c>
      <c r="F4999" t="s">
        <v>251</v>
      </c>
      <c r="G4999">
        <v>56</v>
      </c>
      <c r="H4999">
        <v>61</v>
      </c>
      <c r="I4999">
        <v>54</v>
      </c>
      <c r="J4999" t="s">
        <v>89</v>
      </c>
      <c r="K4999" t="s">
        <v>28</v>
      </c>
      <c r="L4999" t="s">
        <v>224</v>
      </c>
      <c r="M4999" t="s">
        <v>142</v>
      </c>
      <c r="N4999" t="s">
        <v>193</v>
      </c>
      <c r="O4999" t="s">
        <v>209</v>
      </c>
      <c r="S4999" t="s">
        <v>2682</v>
      </c>
      <c r="T4999" t="s">
        <v>26</v>
      </c>
    </row>
    <row r="5000" spans="1:20" x14ac:dyDescent="0.3">
      <c r="A5000" t="s">
        <v>20</v>
      </c>
      <c r="B5000" s="1">
        <v>43718</v>
      </c>
      <c r="C5000">
        <v>18</v>
      </c>
      <c r="D5000" t="s">
        <v>1362</v>
      </c>
      <c r="E5000" t="s">
        <v>2490</v>
      </c>
      <c r="F5000" t="s">
        <v>1362</v>
      </c>
      <c r="G5000">
        <v>56</v>
      </c>
      <c r="H5000">
        <v>56</v>
      </c>
      <c r="I5000">
        <v>53</v>
      </c>
      <c r="J5000" t="s">
        <v>35</v>
      </c>
      <c r="K5000" t="s">
        <v>49</v>
      </c>
      <c r="L5000" t="s">
        <v>224</v>
      </c>
      <c r="M5000" t="s">
        <v>227</v>
      </c>
      <c r="N5000" t="s">
        <v>142</v>
      </c>
      <c r="O5000" t="s">
        <v>227</v>
      </c>
      <c r="S5000" t="s">
        <v>2276</v>
      </c>
      <c r="T5000" t="s">
        <v>26</v>
      </c>
    </row>
    <row r="5001" spans="1:20" x14ac:dyDescent="0.3">
      <c r="A5001" t="s">
        <v>20</v>
      </c>
      <c r="B5001" s="1">
        <v>43718</v>
      </c>
      <c r="C5001">
        <v>20</v>
      </c>
      <c r="D5001" t="s">
        <v>297</v>
      </c>
      <c r="E5001" t="s">
        <v>1362</v>
      </c>
      <c r="F5001" t="s">
        <v>297</v>
      </c>
      <c r="G5001">
        <v>62</v>
      </c>
      <c r="H5001">
        <v>62</v>
      </c>
      <c r="I5001">
        <v>58</v>
      </c>
      <c r="J5001" t="s">
        <v>28</v>
      </c>
      <c r="K5001" t="s">
        <v>73</v>
      </c>
      <c r="L5001" t="s">
        <v>36</v>
      </c>
      <c r="M5001" t="s">
        <v>232</v>
      </c>
      <c r="N5001" t="s">
        <v>132</v>
      </c>
      <c r="O5001" t="s">
        <v>232</v>
      </c>
      <c r="S5001" t="s">
        <v>722</v>
      </c>
      <c r="T5001" t="s">
        <v>26</v>
      </c>
    </row>
    <row r="5002" spans="1:20" x14ac:dyDescent="0.3">
      <c r="A5002" t="s">
        <v>20</v>
      </c>
      <c r="B5002" s="1">
        <v>43718</v>
      </c>
      <c r="C5002">
        <v>19</v>
      </c>
      <c r="D5002" t="s">
        <v>412</v>
      </c>
      <c r="E5002" t="s">
        <v>2331</v>
      </c>
      <c r="F5002" t="s">
        <v>415</v>
      </c>
      <c r="G5002">
        <v>60</v>
      </c>
      <c r="H5002">
        <v>61</v>
      </c>
      <c r="I5002">
        <v>55</v>
      </c>
      <c r="J5002" t="s">
        <v>28</v>
      </c>
      <c r="K5002" t="s">
        <v>65</v>
      </c>
      <c r="L5002" t="s">
        <v>44</v>
      </c>
      <c r="M5002" t="s">
        <v>132</v>
      </c>
      <c r="N5002" t="s">
        <v>254</v>
      </c>
      <c r="O5002" t="s">
        <v>132</v>
      </c>
      <c r="S5002" t="s">
        <v>1450</v>
      </c>
      <c r="T5002" t="s">
        <v>26</v>
      </c>
    </row>
    <row r="5003" spans="1:20" x14ac:dyDescent="0.3">
      <c r="A5003" t="s">
        <v>20</v>
      </c>
      <c r="B5003" s="1">
        <v>43719</v>
      </c>
      <c r="C5003">
        <v>16</v>
      </c>
      <c r="D5003" t="s">
        <v>34</v>
      </c>
      <c r="E5003" t="s">
        <v>1376</v>
      </c>
      <c r="F5003" t="s">
        <v>214</v>
      </c>
      <c r="G5003">
        <v>58</v>
      </c>
      <c r="H5003">
        <v>61</v>
      </c>
      <c r="I5003">
        <v>55</v>
      </c>
      <c r="J5003" t="s">
        <v>35</v>
      </c>
      <c r="K5003" t="s">
        <v>99</v>
      </c>
      <c r="L5003" t="s">
        <v>292</v>
      </c>
      <c r="M5003" t="s">
        <v>82</v>
      </c>
      <c r="N5003" t="s">
        <v>244</v>
      </c>
      <c r="O5003" t="s">
        <v>82</v>
      </c>
      <c r="S5003" t="s">
        <v>2683</v>
      </c>
      <c r="T5003" t="s">
        <v>26</v>
      </c>
    </row>
    <row r="5004" spans="1:20" x14ac:dyDescent="0.3">
      <c r="A5004" t="s">
        <v>20</v>
      </c>
      <c r="B5004" s="1">
        <v>43719</v>
      </c>
      <c r="C5004">
        <v>15</v>
      </c>
      <c r="D5004" t="s">
        <v>297</v>
      </c>
      <c r="E5004" t="s">
        <v>415</v>
      </c>
      <c r="F5004" t="s">
        <v>264</v>
      </c>
      <c r="G5004">
        <v>57</v>
      </c>
      <c r="H5004">
        <v>66</v>
      </c>
      <c r="I5004">
        <v>57</v>
      </c>
      <c r="J5004" t="s">
        <v>216</v>
      </c>
      <c r="K5004" t="s">
        <v>119</v>
      </c>
      <c r="L5004" t="s">
        <v>373</v>
      </c>
      <c r="M5004" t="s">
        <v>244</v>
      </c>
      <c r="N5004" t="s">
        <v>330</v>
      </c>
      <c r="O5004" t="s">
        <v>193</v>
      </c>
      <c r="S5004" t="s">
        <v>2684</v>
      </c>
      <c r="T5004" t="s">
        <v>26</v>
      </c>
    </row>
    <row r="5005" spans="1:20" x14ac:dyDescent="0.3">
      <c r="A5005" t="s">
        <v>20</v>
      </c>
      <c r="B5005" s="1">
        <v>43719</v>
      </c>
      <c r="C5005">
        <v>4</v>
      </c>
      <c r="D5005" t="s">
        <v>310</v>
      </c>
      <c r="E5005" t="s">
        <v>229</v>
      </c>
      <c r="F5005" t="s">
        <v>310</v>
      </c>
      <c r="G5005">
        <v>78</v>
      </c>
      <c r="H5005">
        <v>79</v>
      </c>
      <c r="I5005">
        <v>74</v>
      </c>
      <c r="J5005" t="s">
        <v>49</v>
      </c>
      <c r="K5005" t="s">
        <v>89</v>
      </c>
      <c r="L5005" t="s">
        <v>36</v>
      </c>
      <c r="M5005" t="s">
        <v>90</v>
      </c>
      <c r="N5005" t="s">
        <v>328</v>
      </c>
      <c r="O5005" t="s">
        <v>90</v>
      </c>
      <c r="S5005" t="e" vm="55">
        <f>_FV(-3,"51")</f>
        <v>#VALUE!</v>
      </c>
      <c r="T5005" t="s">
        <v>26</v>
      </c>
    </row>
    <row r="5006" spans="1:20" x14ac:dyDescent="0.3">
      <c r="A5006" t="s">
        <v>20</v>
      </c>
      <c r="B5006" s="1">
        <v>43719</v>
      </c>
      <c r="C5006">
        <v>3</v>
      </c>
      <c r="D5006" t="s">
        <v>229</v>
      </c>
      <c r="E5006" t="s">
        <v>206</v>
      </c>
      <c r="F5006" t="s">
        <v>229</v>
      </c>
      <c r="G5006">
        <v>74</v>
      </c>
      <c r="H5006">
        <v>74</v>
      </c>
      <c r="I5006">
        <v>72</v>
      </c>
      <c r="J5006" t="s">
        <v>49</v>
      </c>
      <c r="K5006" t="s">
        <v>100</v>
      </c>
      <c r="L5006" t="s">
        <v>345</v>
      </c>
      <c r="M5006" t="s">
        <v>328</v>
      </c>
      <c r="N5006" t="s">
        <v>23</v>
      </c>
      <c r="O5006" t="s">
        <v>328</v>
      </c>
      <c r="S5006" t="e" vm="80">
        <f>_FV(-3,"59")</f>
        <v>#VALUE!</v>
      </c>
      <c r="T5006" t="s">
        <v>26</v>
      </c>
    </row>
    <row r="5007" spans="1:20" x14ac:dyDescent="0.3">
      <c r="A5007" t="s">
        <v>20</v>
      </c>
      <c r="B5007" s="1">
        <v>43719</v>
      </c>
      <c r="C5007">
        <v>14</v>
      </c>
      <c r="D5007" t="s">
        <v>220</v>
      </c>
      <c r="E5007" t="s">
        <v>47</v>
      </c>
      <c r="F5007" t="s">
        <v>205</v>
      </c>
      <c r="G5007">
        <v>64</v>
      </c>
      <c r="H5007">
        <v>69</v>
      </c>
      <c r="I5007">
        <v>64</v>
      </c>
      <c r="J5007" t="s">
        <v>99</v>
      </c>
      <c r="K5007" t="s">
        <v>63</v>
      </c>
      <c r="L5007" t="s">
        <v>163</v>
      </c>
      <c r="M5007" t="s">
        <v>330</v>
      </c>
      <c r="N5007" t="s">
        <v>329</v>
      </c>
      <c r="O5007" t="s">
        <v>330</v>
      </c>
      <c r="S5007" t="s">
        <v>1501</v>
      </c>
      <c r="T5007" t="s">
        <v>26</v>
      </c>
    </row>
    <row r="5008" spans="1:20" x14ac:dyDescent="0.3">
      <c r="A5008" t="s">
        <v>20</v>
      </c>
      <c r="B5008" s="1">
        <v>43719</v>
      </c>
      <c r="C5008">
        <v>9</v>
      </c>
      <c r="D5008" t="s">
        <v>136</v>
      </c>
      <c r="E5008" t="s">
        <v>95</v>
      </c>
      <c r="F5008" t="s">
        <v>136</v>
      </c>
      <c r="G5008">
        <v>90</v>
      </c>
      <c r="H5008">
        <v>90</v>
      </c>
      <c r="I5008">
        <v>88</v>
      </c>
      <c r="J5008" t="s">
        <v>361</v>
      </c>
      <c r="K5008" t="s">
        <v>163</v>
      </c>
      <c r="L5008" t="s">
        <v>361</v>
      </c>
      <c r="M5008" t="s">
        <v>209</v>
      </c>
      <c r="N5008" t="s">
        <v>209</v>
      </c>
      <c r="O5008" t="s">
        <v>231</v>
      </c>
      <c r="S5008" t="e" vm="80">
        <f>_FV(-3,"59")</f>
        <v>#VALUE!</v>
      </c>
      <c r="T5008" t="s">
        <v>26</v>
      </c>
    </row>
    <row r="5009" spans="1:20" x14ac:dyDescent="0.3">
      <c r="A5009" t="s">
        <v>20</v>
      </c>
      <c r="B5009" s="1">
        <v>43719</v>
      </c>
      <c r="C5009">
        <v>13</v>
      </c>
      <c r="D5009" t="s">
        <v>264</v>
      </c>
      <c r="E5009" t="s">
        <v>264</v>
      </c>
      <c r="F5009" t="s">
        <v>204</v>
      </c>
      <c r="G5009">
        <v>68</v>
      </c>
      <c r="H5009">
        <v>73</v>
      </c>
      <c r="I5009">
        <v>66</v>
      </c>
      <c r="J5009" t="s">
        <v>73</v>
      </c>
      <c r="K5009" t="s">
        <v>109</v>
      </c>
      <c r="L5009" t="s">
        <v>89</v>
      </c>
      <c r="M5009" t="s">
        <v>329</v>
      </c>
      <c r="N5009" t="s">
        <v>329</v>
      </c>
      <c r="O5009" t="s">
        <v>312</v>
      </c>
      <c r="S5009" t="s">
        <v>1020</v>
      </c>
      <c r="T5009" t="s">
        <v>26</v>
      </c>
    </row>
    <row r="5010" spans="1:20" x14ac:dyDescent="0.3">
      <c r="A5010" t="s">
        <v>20</v>
      </c>
      <c r="B5010" s="1">
        <v>43719</v>
      </c>
      <c r="C5010">
        <v>12</v>
      </c>
      <c r="D5010" t="s">
        <v>204</v>
      </c>
      <c r="E5010" t="s">
        <v>27</v>
      </c>
      <c r="F5010" t="s">
        <v>333</v>
      </c>
      <c r="G5010">
        <v>72</v>
      </c>
      <c r="H5010">
        <v>82</v>
      </c>
      <c r="I5010">
        <v>70</v>
      </c>
      <c r="J5010" t="s">
        <v>81</v>
      </c>
      <c r="K5010" t="s">
        <v>73</v>
      </c>
      <c r="L5010" t="s">
        <v>89</v>
      </c>
      <c r="M5010" t="s">
        <v>306</v>
      </c>
      <c r="N5010" t="s">
        <v>306</v>
      </c>
      <c r="O5010" t="s">
        <v>315</v>
      </c>
      <c r="S5010" t="s">
        <v>1624</v>
      </c>
      <c r="T5010" t="s">
        <v>26</v>
      </c>
    </row>
    <row r="5011" spans="1:20" x14ac:dyDescent="0.3">
      <c r="A5011" t="s">
        <v>20</v>
      </c>
      <c r="B5011" s="1">
        <v>43719</v>
      </c>
      <c r="C5011">
        <v>21</v>
      </c>
      <c r="D5011" t="s">
        <v>21</v>
      </c>
      <c r="E5011" t="s">
        <v>291</v>
      </c>
      <c r="F5011" t="s">
        <v>21</v>
      </c>
      <c r="G5011">
        <v>63</v>
      </c>
      <c r="H5011">
        <v>64</v>
      </c>
      <c r="I5011">
        <v>61</v>
      </c>
      <c r="J5011" t="s">
        <v>35</v>
      </c>
      <c r="K5011" t="s">
        <v>99</v>
      </c>
      <c r="L5011" t="s">
        <v>35</v>
      </c>
      <c r="M5011" t="s">
        <v>232</v>
      </c>
      <c r="N5011" t="s">
        <v>232</v>
      </c>
      <c r="O5011" t="s">
        <v>52</v>
      </c>
      <c r="S5011" t="s">
        <v>1089</v>
      </c>
      <c r="T5011" t="s">
        <v>26</v>
      </c>
    </row>
    <row r="5012" spans="1:20" x14ac:dyDescent="0.3">
      <c r="A5012" t="s">
        <v>20</v>
      </c>
      <c r="B5012" s="1">
        <v>43719</v>
      </c>
      <c r="C5012">
        <v>5</v>
      </c>
      <c r="D5012" t="s">
        <v>286</v>
      </c>
      <c r="E5012" t="s">
        <v>310</v>
      </c>
      <c r="F5012" t="s">
        <v>286</v>
      </c>
      <c r="G5012">
        <v>80</v>
      </c>
      <c r="H5012">
        <v>80</v>
      </c>
      <c r="I5012">
        <v>78</v>
      </c>
      <c r="J5012" t="s">
        <v>36</v>
      </c>
      <c r="K5012" t="s">
        <v>49</v>
      </c>
      <c r="L5012" t="s">
        <v>345</v>
      </c>
      <c r="M5012" t="s">
        <v>137</v>
      </c>
      <c r="N5012" t="s">
        <v>90</v>
      </c>
      <c r="O5012" t="s">
        <v>137</v>
      </c>
      <c r="S5012" t="e" vm="52">
        <f>_FV(-3,"56")</f>
        <v>#VALUE!</v>
      </c>
      <c r="T5012" t="s">
        <v>26</v>
      </c>
    </row>
    <row r="5013" spans="1:20" x14ac:dyDescent="0.3">
      <c r="A5013" t="s">
        <v>20</v>
      </c>
      <c r="B5013" s="1">
        <v>43719</v>
      </c>
      <c r="C5013">
        <v>0</v>
      </c>
      <c r="D5013" t="s">
        <v>281</v>
      </c>
      <c r="E5013" t="s">
        <v>219</v>
      </c>
      <c r="F5013" t="s">
        <v>281</v>
      </c>
      <c r="G5013">
        <v>71</v>
      </c>
      <c r="H5013">
        <v>71</v>
      </c>
      <c r="I5013">
        <v>67</v>
      </c>
      <c r="J5013" t="s">
        <v>163</v>
      </c>
      <c r="K5013" t="s">
        <v>36</v>
      </c>
      <c r="L5013" t="s">
        <v>361</v>
      </c>
      <c r="M5013" t="s">
        <v>328</v>
      </c>
      <c r="N5013" t="s">
        <v>188</v>
      </c>
      <c r="O5013" t="s">
        <v>29</v>
      </c>
      <c r="S5013" t="e" vm="30">
        <f>_FV(-3,"36")</f>
        <v>#VALUE!</v>
      </c>
      <c r="T5013" t="s">
        <v>26</v>
      </c>
    </row>
    <row r="5014" spans="1:20" x14ac:dyDescent="0.3">
      <c r="A5014" t="s">
        <v>20</v>
      </c>
      <c r="B5014" s="1">
        <v>43719</v>
      </c>
      <c r="C5014">
        <v>23</v>
      </c>
      <c r="D5014" t="s">
        <v>256</v>
      </c>
      <c r="E5014" t="s">
        <v>219</v>
      </c>
      <c r="F5014" t="s">
        <v>256</v>
      </c>
      <c r="G5014">
        <v>65</v>
      </c>
      <c r="H5014">
        <v>66</v>
      </c>
      <c r="I5014">
        <v>64</v>
      </c>
      <c r="J5014" t="s">
        <v>383</v>
      </c>
      <c r="K5014" t="s">
        <v>396</v>
      </c>
      <c r="L5014" t="s">
        <v>383</v>
      </c>
      <c r="M5014" t="s">
        <v>142</v>
      </c>
      <c r="N5014" t="s">
        <v>142</v>
      </c>
      <c r="O5014" t="s">
        <v>137</v>
      </c>
      <c r="S5014" t="e" vm="8">
        <f>_FV(-3,"44")</f>
        <v>#VALUE!</v>
      </c>
      <c r="T5014" t="s">
        <v>26</v>
      </c>
    </row>
    <row r="5015" spans="1:20" x14ac:dyDescent="0.3">
      <c r="A5015" t="s">
        <v>20</v>
      </c>
      <c r="B5015" s="1">
        <v>43719</v>
      </c>
      <c r="C5015">
        <v>7</v>
      </c>
      <c r="D5015" t="s">
        <v>121</v>
      </c>
      <c r="E5015" t="s">
        <v>149</v>
      </c>
      <c r="F5015" t="s">
        <v>121</v>
      </c>
      <c r="G5015">
        <v>87</v>
      </c>
      <c r="H5015">
        <v>87</v>
      </c>
      <c r="I5015">
        <v>85</v>
      </c>
      <c r="J5015" t="s">
        <v>36</v>
      </c>
      <c r="K5015" t="s">
        <v>36</v>
      </c>
      <c r="L5015" t="s">
        <v>345</v>
      </c>
      <c r="M5015" t="s">
        <v>132</v>
      </c>
      <c r="N5015" t="s">
        <v>180</v>
      </c>
      <c r="O5015" t="s">
        <v>132</v>
      </c>
      <c r="S5015" t="e" vm="80">
        <f>_FV(-3,"59")</f>
        <v>#VALUE!</v>
      </c>
      <c r="T5015" t="s">
        <v>26</v>
      </c>
    </row>
    <row r="5016" spans="1:20" x14ac:dyDescent="0.3">
      <c r="A5016" t="s">
        <v>20</v>
      </c>
      <c r="B5016" s="1">
        <v>43719</v>
      </c>
      <c r="C5016">
        <v>22</v>
      </c>
      <c r="D5016" t="s">
        <v>219</v>
      </c>
      <c r="E5016" t="s">
        <v>21</v>
      </c>
      <c r="F5016" t="s">
        <v>219</v>
      </c>
      <c r="G5016">
        <v>66</v>
      </c>
      <c r="H5016">
        <v>66</v>
      </c>
      <c r="I5016">
        <v>63</v>
      </c>
      <c r="J5016" t="s">
        <v>396</v>
      </c>
      <c r="K5016" t="s">
        <v>36</v>
      </c>
      <c r="L5016" t="s">
        <v>396</v>
      </c>
      <c r="M5016" t="s">
        <v>82</v>
      </c>
      <c r="N5016" t="s">
        <v>82</v>
      </c>
      <c r="O5016" t="s">
        <v>130</v>
      </c>
      <c r="S5016" t="s">
        <v>2685</v>
      </c>
      <c r="T5016" t="s">
        <v>26</v>
      </c>
    </row>
    <row r="5017" spans="1:20" x14ac:dyDescent="0.3">
      <c r="A5017" t="s">
        <v>20</v>
      </c>
      <c r="B5017" s="1">
        <v>43719</v>
      </c>
      <c r="C5017">
        <v>1</v>
      </c>
      <c r="D5017" t="s">
        <v>281</v>
      </c>
      <c r="E5017" t="s">
        <v>275</v>
      </c>
      <c r="F5017" t="s">
        <v>281</v>
      </c>
      <c r="G5017">
        <v>71</v>
      </c>
      <c r="H5017">
        <v>71</v>
      </c>
      <c r="I5017">
        <v>68</v>
      </c>
      <c r="J5017" t="s">
        <v>345</v>
      </c>
      <c r="K5017" t="s">
        <v>36</v>
      </c>
      <c r="L5017" t="s">
        <v>35</v>
      </c>
      <c r="M5017" t="s">
        <v>23</v>
      </c>
      <c r="N5017" t="s">
        <v>23</v>
      </c>
      <c r="O5017" t="s">
        <v>328</v>
      </c>
      <c r="S5017" t="e" vm="80">
        <f>_FV(-3,"59")</f>
        <v>#VALUE!</v>
      </c>
      <c r="T5017" t="s">
        <v>26</v>
      </c>
    </row>
    <row r="5018" spans="1:20" x14ac:dyDescent="0.3">
      <c r="A5018" t="s">
        <v>20</v>
      </c>
      <c r="B5018" s="1">
        <v>43719</v>
      </c>
      <c r="C5018">
        <v>2</v>
      </c>
      <c r="D5018" t="s">
        <v>206</v>
      </c>
      <c r="E5018" t="s">
        <v>281</v>
      </c>
      <c r="F5018" t="s">
        <v>206</v>
      </c>
      <c r="G5018">
        <v>72</v>
      </c>
      <c r="H5018">
        <v>72</v>
      </c>
      <c r="I5018">
        <v>71</v>
      </c>
      <c r="J5018" t="s">
        <v>345</v>
      </c>
      <c r="K5018" t="s">
        <v>36</v>
      </c>
      <c r="L5018" t="s">
        <v>163</v>
      </c>
      <c r="M5018" t="s">
        <v>315</v>
      </c>
      <c r="N5018" t="s">
        <v>23</v>
      </c>
      <c r="O5018" t="s">
        <v>315</v>
      </c>
      <c r="S5018" t="e" vm="45">
        <f>_FV(-3,"60")</f>
        <v>#VALUE!</v>
      </c>
      <c r="T5018" t="s">
        <v>26</v>
      </c>
    </row>
    <row r="5019" spans="1:20" x14ac:dyDescent="0.3">
      <c r="A5019" t="s">
        <v>20</v>
      </c>
      <c r="B5019" s="1">
        <v>43719</v>
      </c>
      <c r="C5019">
        <v>8</v>
      </c>
      <c r="D5019" t="s">
        <v>95</v>
      </c>
      <c r="E5019" t="s">
        <v>121</v>
      </c>
      <c r="F5019" t="s">
        <v>95</v>
      </c>
      <c r="G5019">
        <v>88</v>
      </c>
      <c r="H5019">
        <v>88</v>
      </c>
      <c r="I5019">
        <v>87</v>
      </c>
      <c r="J5019" t="s">
        <v>163</v>
      </c>
      <c r="K5019" t="s">
        <v>36</v>
      </c>
      <c r="L5019" t="s">
        <v>163</v>
      </c>
      <c r="M5019" t="s">
        <v>231</v>
      </c>
      <c r="N5019" t="s">
        <v>231</v>
      </c>
      <c r="O5019" t="s">
        <v>66</v>
      </c>
      <c r="S5019" t="e" vm="37">
        <f>_FV(-3,"43")</f>
        <v>#VALUE!</v>
      </c>
      <c r="T5019" t="s">
        <v>26</v>
      </c>
    </row>
    <row r="5020" spans="1:20" x14ac:dyDescent="0.3">
      <c r="A5020" t="s">
        <v>20</v>
      </c>
      <c r="B5020" s="1">
        <v>43719</v>
      </c>
      <c r="C5020">
        <v>6</v>
      </c>
      <c r="D5020" t="s">
        <v>149</v>
      </c>
      <c r="E5020" t="s">
        <v>286</v>
      </c>
      <c r="F5020" t="s">
        <v>149</v>
      </c>
      <c r="G5020">
        <v>85</v>
      </c>
      <c r="H5020">
        <v>85</v>
      </c>
      <c r="I5020">
        <v>80</v>
      </c>
      <c r="J5020" t="s">
        <v>345</v>
      </c>
      <c r="K5020" t="s">
        <v>36</v>
      </c>
      <c r="L5020" t="s">
        <v>163</v>
      </c>
      <c r="M5020" t="s">
        <v>180</v>
      </c>
      <c r="N5020" t="s">
        <v>137</v>
      </c>
      <c r="O5020" t="s">
        <v>180</v>
      </c>
      <c r="S5020" t="e" vm="17">
        <f>_FV(-3,"55")</f>
        <v>#VALUE!</v>
      </c>
      <c r="T5020" t="s">
        <v>26</v>
      </c>
    </row>
    <row r="5021" spans="1:20" x14ac:dyDescent="0.3">
      <c r="A5021" t="s">
        <v>20</v>
      </c>
      <c r="B5021" s="1">
        <v>43719</v>
      </c>
      <c r="C5021">
        <v>10</v>
      </c>
      <c r="D5021" t="s">
        <v>22</v>
      </c>
      <c r="E5021" t="s">
        <v>22</v>
      </c>
      <c r="F5021" t="s">
        <v>63</v>
      </c>
      <c r="G5021">
        <v>90</v>
      </c>
      <c r="H5021">
        <v>91</v>
      </c>
      <c r="I5021">
        <v>90</v>
      </c>
      <c r="J5021" t="s">
        <v>36</v>
      </c>
      <c r="K5021" t="s">
        <v>36</v>
      </c>
      <c r="L5021" t="s">
        <v>44</v>
      </c>
      <c r="M5021" t="s">
        <v>141</v>
      </c>
      <c r="N5021" t="s">
        <v>141</v>
      </c>
      <c r="O5021" t="s">
        <v>209</v>
      </c>
      <c r="S5021" t="s">
        <v>2686</v>
      </c>
      <c r="T5021" t="s">
        <v>26</v>
      </c>
    </row>
    <row r="5022" spans="1:20" x14ac:dyDescent="0.3">
      <c r="A5022" t="s">
        <v>20</v>
      </c>
      <c r="B5022" s="1">
        <v>43719</v>
      </c>
      <c r="C5022">
        <v>11</v>
      </c>
      <c r="D5022" t="s">
        <v>333</v>
      </c>
      <c r="E5022" t="s">
        <v>333</v>
      </c>
      <c r="F5022" t="s">
        <v>22</v>
      </c>
      <c r="G5022">
        <v>82</v>
      </c>
      <c r="H5022">
        <v>90</v>
      </c>
      <c r="I5022">
        <v>82</v>
      </c>
      <c r="J5022" t="s">
        <v>99</v>
      </c>
      <c r="K5022" t="s">
        <v>99</v>
      </c>
      <c r="L5022" t="s">
        <v>345</v>
      </c>
      <c r="M5022" t="s">
        <v>315</v>
      </c>
      <c r="N5022" t="s">
        <v>315</v>
      </c>
      <c r="O5022" t="s">
        <v>141</v>
      </c>
      <c r="S5022" t="s">
        <v>2687</v>
      </c>
      <c r="T5022" t="s">
        <v>26</v>
      </c>
    </row>
    <row r="5023" spans="1:20" x14ac:dyDescent="0.3">
      <c r="A5023" t="s">
        <v>20</v>
      </c>
      <c r="B5023" s="1">
        <v>43719</v>
      </c>
      <c r="C5023">
        <v>17</v>
      </c>
      <c r="D5023" t="s">
        <v>2041</v>
      </c>
      <c r="E5023" t="s">
        <v>2038</v>
      </c>
      <c r="F5023" t="s">
        <v>34</v>
      </c>
      <c r="G5023">
        <v>55</v>
      </c>
      <c r="H5023">
        <v>60</v>
      </c>
      <c r="I5023">
        <v>54</v>
      </c>
      <c r="J5023" t="s">
        <v>44</v>
      </c>
      <c r="K5023" t="s">
        <v>36</v>
      </c>
      <c r="L5023" t="s">
        <v>388</v>
      </c>
      <c r="M5023" t="s">
        <v>132</v>
      </c>
      <c r="N5023" t="s">
        <v>82</v>
      </c>
      <c r="O5023" t="s">
        <v>66</v>
      </c>
      <c r="S5023" t="s">
        <v>2688</v>
      </c>
      <c r="T5023" t="s">
        <v>26</v>
      </c>
    </row>
    <row r="5024" spans="1:20" x14ac:dyDescent="0.3">
      <c r="A5024" t="s">
        <v>20</v>
      </c>
      <c r="B5024" s="1">
        <v>43719</v>
      </c>
      <c r="C5024">
        <v>18</v>
      </c>
      <c r="D5024" t="s">
        <v>1362</v>
      </c>
      <c r="E5024" t="s">
        <v>1580</v>
      </c>
      <c r="F5024" t="s">
        <v>370</v>
      </c>
      <c r="G5024">
        <v>56</v>
      </c>
      <c r="H5024">
        <v>57</v>
      </c>
      <c r="I5024">
        <v>52</v>
      </c>
      <c r="J5024" t="s">
        <v>44</v>
      </c>
      <c r="K5024" t="s">
        <v>36</v>
      </c>
      <c r="L5024" t="s">
        <v>383</v>
      </c>
      <c r="M5024" t="s">
        <v>59</v>
      </c>
      <c r="N5024" t="s">
        <v>132</v>
      </c>
      <c r="O5024" t="s">
        <v>59</v>
      </c>
      <c r="S5024" t="s">
        <v>2689</v>
      </c>
      <c r="T5024" t="s">
        <v>26</v>
      </c>
    </row>
    <row r="5025" spans="1:20" x14ac:dyDescent="0.3">
      <c r="A5025" t="s">
        <v>20</v>
      </c>
      <c r="B5025" s="1">
        <v>43719</v>
      </c>
      <c r="C5025">
        <v>19</v>
      </c>
      <c r="D5025" t="s">
        <v>43</v>
      </c>
      <c r="E5025" t="s">
        <v>33</v>
      </c>
      <c r="F5025" t="s">
        <v>251</v>
      </c>
      <c r="G5025">
        <v>60</v>
      </c>
      <c r="H5025">
        <v>60</v>
      </c>
      <c r="I5025">
        <v>56</v>
      </c>
      <c r="J5025" t="s">
        <v>100</v>
      </c>
      <c r="K5025" t="s">
        <v>100</v>
      </c>
      <c r="L5025" t="s">
        <v>216</v>
      </c>
      <c r="M5025" t="s">
        <v>140</v>
      </c>
      <c r="N5025" t="s">
        <v>59</v>
      </c>
      <c r="O5025" t="s">
        <v>140</v>
      </c>
      <c r="S5025" t="s">
        <v>2690</v>
      </c>
      <c r="T5025" t="s">
        <v>26</v>
      </c>
    </row>
    <row r="5026" spans="1:20" x14ac:dyDescent="0.3">
      <c r="A5026" t="s">
        <v>20</v>
      </c>
      <c r="B5026" s="1">
        <v>43719</v>
      </c>
      <c r="C5026">
        <v>20</v>
      </c>
      <c r="D5026" t="s">
        <v>317</v>
      </c>
      <c r="E5026" t="s">
        <v>32</v>
      </c>
      <c r="F5026" t="s">
        <v>47</v>
      </c>
      <c r="G5026">
        <v>62</v>
      </c>
      <c r="H5026">
        <v>63</v>
      </c>
      <c r="I5026">
        <v>59</v>
      </c>
      <c r="J5026" t="s">
        <v>100</v>
      </c>
      <c r="K5026" t="s">
        <v>64</v>
      </c>
      <c r="L5026" t="s">
        <v>36</v>
      </c>
      <c r="M5026" t="s">
        <v>52</v>
      </c>
      <c r="N5026" t="s">
        <v>298</v>
      </c>
      <c r="O5026" t="s">
        <v>39</v>
      </c>
      <c r="S5026" t="s">
        <v>2691</v>
      </c>
      <c r="T5026" t="s">
        <v>26</v>
      </c>
    </row>
    <row r="5027" spans="1:20" x14ac:dyDescent="0.3">
      <c r="A5027" t="s">
        <v>20</v>
      </c>
      <c r="B5027" s="1">
        <v>43720</v>
      </c>
      <c r="C5027">
        <v>1</v>
      </c>
      <c r="D5027" t="s">
        <v>265</v>
      </c>
      <c r="E5027" t="s">
        <v>285</v>
      </c>
      <c r="F5027" t="s">
        <v>265</v>
      </c>
      <c r="G5027">
        <v>72</v>
      </c>
      <c r="H5027">
        <v>72</v>
      </c>
      <c r="I5027">
        <v>69</v>
      </c>
      <c r="J5027" t="s">
        <v>37</v>
      </c>
      <c r="K5027" t="s">
        <v>37</v>
      </c>
      <c r="L5027" t="s">
        <v>383</v>
      </c>
      <c r="M5027" t="s">
        <v>315</v>
      </c>
      <c r="N5027" t="s">
        <v>315</v>
      </c>
      <c r="O5027" t="s">
        <v>188</v>
      </c>
      <c r="S5027" t="e" vm="45">
        <f>_FV(-3,"60")</f>
        <v>#VALUE!</v>
      </c>
      <c r="T5027" t="s">
        <v>26</v>
      </c>
    </row>
    <row r="5028" spans="1:20" x14ac:dyDescent="0.3">
      <c r="A5028" t="s">
        <v>20</v>
      </c>
      <c r="B5028" s="1">
        <v>43720</v>
      </c>
      <c r="C5028">
        <v>15</v>
      </c>
      <c r="D5028" t="s">
        <v>32</v>
      </c>
      <c r="E5028" t="s">
        <v>1360</v>
      </c>
      <c r="F5028" t="s">
        <v>258</v>
      </c>
      <c r="G5028">
        <v>54</v>
      </c>
      <c r="H5028">
        <v>64</v>
      </c>
      <c r="I5028">
        <v>54</v>
      </c>
      <c r="J5028" t="s">
        <v>368</v>
      </c>
      <c r="K5028" t="s">
        <v>28</v>
      </c>
      <c r="L5028" t="s">
        <v>368</v>
      </c>
      <c r="M5028" t="s">
        <v>141</v>
      </c>
      <c r="N5028" t="s">
        <v>23</v>
      </c>
      <c r="O5028" t="s">
        <v>141</v>
      </c>
      <c r="S5028" t="s">
        <v>2692</v>
      </c>
      <c r="T5028" t="s">
        <v>26</v>
      </c>
    </row>
    <row r="5029" spans="1:20" x14ac:dyDescent="0.3">
      <c r="A5029" t="s">
        <v>20</v>
      </c>
      <c r="B5029" s="1">
        <v>43720</v>
      </c>
      <c r="C5029">
        <v>11</v>
      </c>
      <c r="D5029" t="s">
        <v>285</v>
      </c>
      <c r="E5029" t="s">
        <v>195</v>
      </c>
      <c r="F5029" t="s">
        <v>136</v>
      </c>
      <c r="G5029">
        <v>76</v>
      </c>
      <c r="H5029">
        <v>90</v>
      </c>
      <c r="I5029">
        <v>76</v>
      </c>
      <c r="J5029" t="s">
        <v>89</v>
      </c>
      <c r="K5029" t="s">
        <v>119</v>
      </c>
      <c r="L5029" t="s">
        <v>361</v>
      </c>
      <c r="M5029" t="s">
        <v>122</v>
      </c>
      <c r="N5029" t="s">
        <v>122</v>
      </c>
      <c r="O5029" t="s">
        <v>96</v>
      </c>
      <c r="S5029" t="s">
        <v>2693</v>
      </c>
      <c r="T5029" t="s">
        <v>26</v>
      </c>
    </row>
    <row r="5030" spans="1:20" x14ac:dyDescent="0.3">
      <c r="A5030" t="s">
        <v>20</v>
      </c>
      <c r="B5030" s="1">
        <v>43720</v>
      </c>
      <c r="C5030">
        <v>10</v>
      </c>
      <c r="D5030" t="s">
        <v>136</v>
      </c>
      <c r="E5030" t="s">
        <v>136</v>
      </c>
      <c r="F5030" t="s">
        <v>80</v>
      </c>
      <c r="G5030">
        <v>90</v>
      </c>
      <c r="H5030">
        <v>91</v>
      </c>
      <c r="I5030">
        <v>90</v>
      </c>
      <c r="J5030" t="s">
        <v>361</v>
      </c>
      <c r="K5030" t="s">
        <v>361</v>
      </c>
      <c r="L5030" t="s">
        <v>35</v>
      </c>
      <c r="M5030" t="s">
        <v>96</v>
      </c>
      <c r="N5030" t="s">
        <v>96</v>
      </c>
      <c r="O5030" t="s">
        <v>132</v>
      </c>
      <c r="S5030" t="s">
        <v>2694</v>
      </c>
      <c r="T5030" t="s">
        <v>26</v>
      </c>
    </row>
    <row r="5031" spans="1:20" x14ac:dyDescent="0.3">
      <c r="A5031" t="s">
        <v>20</v>
      </c>
      <c r="B5031" s="1">
        <v>43720</v>
      </c>
      <c r="C5031">
        <v>14</v>
      </c>
      <c r="D5031" t="s">
        <v>317</v>
      </c>
      <c r="E5031" t="s">
        <v>34</v>
      </c>
      <c r="F5031" t="s">
        <v>200</v>
      </c>
      <c r="G5031">
        <v>62</v>
      </c>
      <c r="H5031">
        <v>65</v>
      </c>
      <c r="I5031">
        <v>61</v>
      </c>
      <c r="J5031" t="s">
        <v>49</v>
      </c>
      <c r="K5031" t="s">
        <v>64</v>
      </c>
      <c r="L5031" t="s">
        <v>216</v>
      </c>
      <c r="M5031" t="s">
        <v>23</v>
      </c>
      <c r="N5031" t="s">
        <v>245</v>
      </c>
      <c r="O5031" t="s">
        <v>315</v>
      </c>
      <c r="S5031" t="s">
        <v>2695</v>
      </c>
      <c r="T5031" t="s">
        <v>26</v>
      </c>
    </row>
    <row r="5032" spans="1:20" x14ac:dyDescent="0.3">
      <c r="A5032" t="s">
        <v>20</v>
      </c>
      <c r="B5032" s="1">
        <v>43720</v>
      </c>
      <c r="C5032">
        <v>13</v>
      </c>
      <c r="D5032" t="s">
        <v>21</v>
      </c>
      <c r="E5032" t="s">
        <v>392</v>
      </c>
      <c r="F5032" t="s">
        <v>385</v>
      </c>
      <c r="G5032">
        <v>63</v>
      </c>
      <c r="H5032">
        <v>70</v>
      </c>
      <c r="I5032">
        <v>62</v>
      </c>
      <c r="J5032" t="s">
        <v>44</v>
      </c>
      <c r="K5032" t="s">
        <v>64</v>
      </c>
      <c r="L5032" t="s">
        <v>44</v>
      </c>
      <c r="M5032" t="s">
        <v>23</v>
      </c>
      <c r="N5032" t="s">
        <v>23</v>
      </c>
      <c r="O5032" t="s">
        <v>188</v>
      </c>
      <c r="S5032" t="s">
        <v>1783</v>
      </c>
      <c r="T5032" t="s">
        <v>26</v>
      </c>
    </row>
    <row r="5033" spans="1:20" x14ac:dyDescent="0.3">
      <c r="A5033" t="s">
        <v>20</v>
      </c>
      <c r="B5033" s="1">
        <v>43720</v>
      </c>
      <c r="C5033">
        <v>4</v>
      </c>
      <c r="D5033" t="s">
        <v>71</v>
      </c>
      <c r="E5033" t="s">
        <v>114</v>
      </c>
      <c r="F5033" t="s">
        <v>71</v>
      </c>
      <c r="G5033">
        <v>83</v>
      </c>
      <c r="H5033">
        <v>83</v>
      </c>
      <c r="I5033">
        <v>80</v>
      </c>
      <c r="J5033" t="s">
        <v>216</v>
      </c>
      <c r="K5033" t="s">
        <v>35</v>
      </c>
      <c r="L5033" t="s">
        <v>216</v>
      </c>
      <c r="M5033" t="s">
        <v>209</v>
      </c>
      <c r="N5033" t="s">
        <v>91</v>
      </c>
      <c r="O5033" t="s">
        <v>209</v>
      </c>
      <c r="S5033" t="e" vm="45">
        <f>_FV(-3,"60")</f>
        <v>#VALUE!</v>
      </c>
      <c r="T5033" t="s">
        <v>26</v>
      </c>
    </row>
    <row r="5034" spans="1:20" x14ac:dyDescent="0.3">
      <c r="A5034" t="s">
        <v>20</v>
      </c>
      <c r="B5034" s="1">
        <v>43720</v>
      </c>
      <c r="C5034">
        <v>12</v>
      </c>
      <c r="D5034" t="s">
        <v>219</v>
      </c>
      <c r="E5034" t="s">
        <v>250</v>
      </c>
      <c r="F5034" t="s">
        <v>285</v>
      </c>
      <c r="G5034">
        <v>68</v>
      </c>
      <c r="H5034">
        <v>77</v>
      </c>
      <c r="I5034">
        <v>68</v>
      </c>
      <c r="J5034" t="s">
        <v>36</v>
      </c>
      <c r="K5034" t="s">
        <v>28</v>
      </c>
      <c r="L5034" t="s">
        <v>345</v>
      </c>
      <c r="M5034" t="s">
        <v>188</v>
      </c>
      <c r="N5034" t="s">
        <v>188</v>
      </c>
      <c r="O5034" t="s">
        <v>90</v>
      </c>
      <c r="S5034" t="s">
        <v>2696</v>
      </c>
      <c r="T5034" t="s">
        <v>26</v>
      </c>
    </row>
    <row r="5035" spans="1:20" x14ac:dyDescent="0.3">
      <c r="A5035" t="s">
        <v>20</v>
      </c>
      <c r="B5035" s="1">
        <v>43720</v>
      </c>
      <c r="C5035">
        <v>21</v>
      </c>
      <c r="D5035" t="s">
        <v>264</v>
      </c>
      <c r="E5035" t="s">
        <v>32</v>
      </c>
      <c r="F5035" t="s">
        <v>264</v>
      </c>
      <c r="G5035">
        <v>48</v>
      </c>
      <c r="H5035">
        <v>49</v>
      </c>
      <c r="I5035">
        <v>37</v>
      </c>
      <c r="J5035" t="s">
        <v>2697</v>
      </c>
      <c r="K5035" t="s">
        <v>2698</v>
      </c>
      <c r="L5035" t="s">
        <v>2699</v>
      </c>
      <c r="M5035" t="s">
        <v>132</v>
      </c>
      <c r="N5035" t="s">
        <v>45</v>
      </c>
      <c r="O5035" t="s">
        <v>130</v>
      </c>
      <c r="S5035" t="s">
        <v>2700</v>
      </c>
      <c r="T5035" t="s">
        <v>26</v>
      </c>
    </row>
    <row r="5036" spans="1:20" x14ac:dyDescent="0.3">
      <c r="A5036" t="s">
        <v>20</v>
      </c>
      <c r="B5036" s="1">
        <v>43720</v>
      </c>
      <c r="C5036">
        <v>2</v>
      </c>
      <c r="D5036" t="s">
        <v>356</v>
      </c>
      <c r="E5036" t="s">
        <v>265</v>
      </c>
      <c r="F5036" t="s">
        <v>356</v>
      </c>
      <c r="G5036">
        <v>77</v>
      </c>
      <c r="H5036">
        <v>77</v>
      </c>
      <c r="I5036">
        <v>72</v>
      </c>
      <c r="J5036" t="s">
        <v>377</v>
      </c>
      <c r="K5036" t="s">
        <v>377</v>
      </c>
      <c r="L5036" t="s">
        <v>373</v>
      </c>
      <c r="M5036" t="s">
        <v>311</v>
      </c>
      <c r="N5036" t="s">
        <v>312</v>
      </c>
      <c r="O5036" t="s">
        <v>315</v>
      </c>
      <c r="S5036" t="e" vm="45">
        <f>_FV(-3,"60")</f>
        <v>#VALUE!</v>
      </c>
      <c r="T5036" t="s">
        <v>26</v>
      </c>
    </row>
    <row r="5037" spans="1:20" x14ac:dyDescent="0.3">
      <c r="A5037" t="s">
        <v>20</v>
      </c>
      <c r="B5037" s="1">
        <v>43720</v>
      </c>
      <c r="C5037">
        <v>23</v>
      </c>
      <c r="D5037" t="s">
        <v>281</v>
      </c>
      <c r="E5037" t="s">
        <v>215</v>
      </c>
      <c r="F5037" t="s">
        <v>281</v>
      </c>
      <c r="G5037">
        <v>67</v>
      </c>
      <c r="H5037">
        <v>67</v>
      </c>
      <c r="I5037">
        <v>60</v>
      </c>
      <c r="J5037" t="s">
        <v>292</v>
      </c>
      <c r="K5037" t="s">
        <v>292</v>
      </c>
      <c r="L5037" t="s">
        <v>588</v>
      </c>
      <c r="M5037" t="s">
        <v>141</v>
      </c>
      <c r="N5037" t="s">
        <v>141</v>
      </c>
      <c r="O5037" t="s">
        <v>96</v>
      </c>
      <c r="S5037" t="e" vm="45">
        <f>_FV(-3,"60")</f>
        <v>#VALUE!</v>
      </c>
      <c r="T5037" t="s">
        <v>26</v>
      </c>
    </row>
    <row r="5038" spans="1:20" x14ac:dyDescent="0.3">
      <c r="A5038" t="s">
        <v>20</v>
      </c>
      <c r="B5038" s="1">
        <v>43720</v>
      </c>
      <c r="C5038">
        <v>0</v>
      </c>
      <c r="D5038" t="s">
        <v>285</v>
      </c>
      <c r="E5038" t="s">
        <v>256</v>
      </c>
      <c r="F5038" t="s">
        <v>285</v>
      </c>
      <c r="G5038">
        <v>69</v>
      </c>
      <c r="H5038">
        <v>69</v>
      </c>
      <c r="I5038">
        <v>65</v>
      </c>
      <c r="J5038" t="s">
        <v>383</v>
      </c>
      <c r="K5038" t="s">
        <v>383</v>
      </c>
      <c r="L5038" t="s">
        <v>389</v>
      </c>
      <c r="M5038" t="s">
        <v>188</v>
      </c>
      <c r="N5038" t="s">
        <v>188</v>
      </c>
      <c r="O5038" t="s">
        <v>142</v>
      </c>
      <c r="S5038" t="e" vm="45">
        <f>_FV(-3,"60")</f>
        <v>#VALUE!</v>
      </c>
      <c r="T5038" t="s">
        <v>26</v>
      </c>
    </row>
    <row r="5039" spans="1:20" x14ac:dyDescent="0.3">
      <c r="A5039" t="s">
        <v>20</v>
      </c>
      <c r="B5039" s="1">
        <v>43720</v>
      </c>
      <c r="C5039">
        <v>22</v>
      </c>
      <c r="D5039" t="s">
        <v>215</v>
      </c>
      <c r="E5039" t="s">
        <v>264</v>
      </c>
      <c r="F5039" t="s">
        <v>215</v>
      </c>
      <c r="G5039">
        <v>60</v>
      </c>
      <c r="H5039">
        <v>60</v>
      </c>
      <c r="I5039">
        <v>48</v>
      </c>
      <c r="J5039" t="s">
        <v>583</v>
      </c>
      <c r="K5039" t="s">
        <v>588</v>
      </c>
      <c r="L5039" t="s">
        <v>2701</v>
      </c>
      <c r="M5039" t="s">
        <v>96</v>
      </c>
      <c r="N5039" t="s">
        <v>96</v>
      </c>
      <c r="O5039" t="s">
        <v>132</v>
      </c>
      <c r="S5039" t="s">
        <v>2702</v>
      </c>
      <c r="T5039" t="s">
        <v>26</v>
      </c>
    </row>
    <row r="5040" spans="1:20" x14ac:dyDescent="0.3">
      <c r="A5040" t="s">
        <v>20</v>
      </c>
      <c r="B5040" s="1">
        <v>43720</v>
      </c>
      <c r="C5040">
        <v>5</v>
      </c>
      <c r="D5040" t="s">
        <v>62</v>
      </c>
      <c r="E5040" t="s">
        <v>71</v>
      </c>
      <c r="F5040" t="s">
        <v>62</v>
      </c>
      <c r="G5040">
        <v>86</v>
      </c>
      <c r="H5040">
        <v>86</v>
      </c>
      <c r="I5040">
        <v>83</v>
      </c>
      <c r="J5040" t="s">
        <v>35</v>
      </c>
      <c r="K5040" t="s">
        <v>35</v>
      </c>
      <c r="L5040" t="s">
        <v>216</v>
      </c>
      <c r="M5040" t="s">
        <v>227</v>
      </c>
      <c r="N5040" t="s">
        <v>209</v>
      </c>
      <c r="O5040" t="s">
        <v>227</v>
      </c>
      <c r="S5040" t="e" vm="45">
        <f>_FV(-3,"60")</f>
        <v>#VALUE!</v>
      </c>
      <c r="T5040" t="s">
        <v>26</v>
      </c>
    </row>
    <row r="5041" spans="1:20" x14ac:dyDescent="0.3">
      <c r="A5041" t="s">
        <v>20</v>
      </c>
      <c r="B5041" s="1">
        <v>43720</v>
      </c>
      <c r="C5041">
        <v>3</v>
      </c>
      <c r="D5041" t="s">
        <v>114</v>
      </c>
      <c r="E5041" t="s">
        <v>356</v>
      </c>
      <c r="F5041" t="s">
        <v>114</v>
      </c>
      <c r="G5041">
        <v>80</v>
      </c>
      <c r="H5041">
        <v>80</v>
      </c>
      <c r="I5041">
        <v>77</v>
      </c>
      <c r="J5041" t="s">
        <v>216</v>
      </c>
      <c r="K5041" t="s">
        <v>35</v>
      </c>
      <c r="L5041" t="s">
        <v>377</v>
      </c>
      <c r="M5041" t="s">
        <v>91</v>
      </c>
      <c r="N5041" t="s">
        <v>311</v>
      </c>
      <c r="O5041" t="s">
        <v>91</v>
      </c>
      <c r="S5041" t="e" vm="45">
        <f>_FV(-3,"60")</f>
        <v>#VALUE!</v>
      </c>
      <c r="T5041" t="s">
        <v>26</v>
      </c>
    </row>
    <row r="5042" spans="1:20" x14ac:dyDescent="0.3">
      <c r="A5042" t="s">
        <v>20</v>
      </c>
      <c r="B5042" s="1">
        <v>43720</v>
      </c>
      <c r="C5042">
        <v>9</v>
      </c>
      <c r="D5042" t="s">
        <v>80</v>
      </c>
      <c r="E5042" t="s">
        <v>87</v>
      </c>
      <c r="F5042" t="s">
        <v>65</v>
      </c>
      <c r="G5042">
        <v>91</v>
      </c>
      <c r="H5042">
        <v>91</v>
      </c>
      <c r="I5042">
        <v>89</v>
      </c>
      <c r="J5042" t="s">
        <v>44</v>
      </c>
      <c r="K5042" t="s">
        <v>44</v>
      </c>
      <c r="L5042" t="s">
        <v>396</v>
      </c>
      <c r="M5042" t="s">
        <v>132</v>
      </c>
      <c r="N5042" t="s">
        <v>132</v>
      </c>
      <c r="O5042" t="s">
        <v>181</v>
      </c>
      <c r="S5042" t="e" vm="45">
        <f>_FV(-3,"60")</f>
        <v>#VALUE!</v>
      </c>
      <c r="T5042" t="s">
        <v>26</v>
      </c>
    </row>
    <row r="5043" spans="1:20" x14ac:dyDescent="0.3">
      <c r="A5043" t="s">
        <v>20</v>
      </c>
      <c r="B5043" s="1">
        <v>43720</v>
      </c>
      <c r="C5043">
        <v>7</v>
      </c>
      <c r="D5043" t="s">
        <v>87</v>
      </c>
      <c r="E5043" t="s">
        <v>79</v>
      </c>
      <c r="F5043" t="s">
        <v>87</v>
      </c>
      <c r="G5043">
        <v>89</v>
      </c>
      <c r="H5043">
        <v>89</v>
      </c>
      <c r="I5043">
        <v>87</v>
      </c>
      <c r="J5043" t="s">
        <v>35</v>
      </c>
      <c r="K5043" t="s">
        <v>35</v>
      </c>
      <c r="L5043" t="s">
        <v>216</v>
      </c>
      <c r="M5043" t="s">
        <v>298</v>
      </c>
      <c r="N5043" t="s">
        <v>130</v>
      </c>
      <c r="O5043" t="s">
        <v>298</v>
      </c>
      <c r="S5043" t="e" vm="45">
        <f>_FV(-3,"60")</f>
        <v>#VALUE!</v>
      </c>
      <c r="T5043" t="s">
        <v>26</v>
      </c>
    </row>
    <row r="5044" spans="1:20" x14ac:dyDescent="0.3">
      <c r="A5044" t="s">
        <v>20</v>
      </c>
      <c r="B5044" s="1">
        <v>43720</v>
      </c>
      <c r="C5044">
        <v>17</v>
      </c>
      <c r="D5044" t="s">
        <v>33</v>
      </c>
      <c r="E5044" t="s">
        <v>2333</v>
      </c>
      <c r="F5044" t="s">
        <v>415</v>
      </c>
      <c r="G5044">
        <v>53</v>
      </c>
      <c r="H5044">
        <v>53</v>
      </c>
      <c r="I5044">
        <v>48</v>
      </c>
      <c r="J5044" t="s">
        <v>388</v>
      </c>
      <c r="K5044" t="s">
        <v>292</v>
      </c>
      <c r="L5044" t="s">
        <v>575</v>
      </c>
      <c r="M5044" t="s">
        <v>45</v>
      </c>
      <c r="N5044" t="s">
        <v>123</v>
      </c>
      <c r="O5044" t="s">
        <v>45</v>
      </c>
      <c r="S5044" t="s">
        <v>2472</v>
      </c>
      <c r="T5044" t="s">
        <v>26</v>
      </c>
    </row>
    <row r="5045" spans="1:20" x14ac:dyDescent="0.3">
      <c r="A5045" t="s">
        <v>20</v>
      </c>
      <c r="B5045" s="1">
        <v>43720</v>
      </c>
      <c r="C5045">
        <v>16</v>
      </c>
      <c r="D5045" t="s">
        <v>1362</v>
      </c>
      <c r="E5045" t="s">
        <v>2048</v>
      </c>
      <c r="F5045" t="s">
        <v>370</v>
      </c>
      <c r="G5045">
        <v>52</v>
      </c>
      <c r="H5045">
        <v>55</v>
      </c>
      <c r="I5045">
        <v>50</v>
      </c>
      <c r="J5045" t="s">
        <v>393</v>
      </c>
      <c r="K5045" t="s">
        <v>216</v>
      </c>
      <c r="L5045" t="s">
        <v>565</v>
      </c>
      <c r="M5045" t="s">
        <v>123</v>
      </c>
      <c r="N5045" t="s">
        <v>328</v>
      </c>
      <c r="O5045" t="s">
        <v>123</v>
      </c>
      <c r="S5045" t="s">
        <v>2703</v>
      </c>
      <c r="T5045" t="s">
        <v>26</v>
      </c>
    </row>
    <row r="5046" spans="1:20" x14ac:dyDescent="0.3">
      <c r="A5046" t="s">
        <v>20</v>
      </c>
      <c r="B5046" s="1">
        <v>43720</v>
      </c>
      <c r="C5046">
        <v>19</v>
      </c>
      <c r="D5046" t="s">
        <v>1362</v>
      </c>
      <c r="E5046" t="s">
        <v>2339</v>
      </c>
      <c r="F5046" t="s">
        <v>415</v>
      </c>
      <c r="G5046">
        <v>44</v>
      </c>
      <c r="H5046">
        <v>52</v>
      </c>
      <c r="I5046">
        <v>44</v>
      </c>
      <c r="J5046" t="s">
        <v>2590</v>
      </c>
      <c r="K5046" t="s">
        <v>577</v>
      </c>
      <c r="L5046" t="s">
        <v>2590</v>
      </c>
      <c r="M5046" t="s">
        <v>190</v>
      </c>
      <c r="N5046" t="s">
        <v>232</v>
      </c>
      <c r="O5046" t="s">
        <v>190</v>
      </c>
      <c r="S5046" t="s">
        <v>863</v>
      </c>
      <c r="T5046" t="s">
        <v>26</v>
      </c>
    </row>
    <row r="5047" spans="1:20" x14ac:dyDescent="0.3">
      <c r="A5047" t="s">
        <v>20</v>
      </c>
      <c r="B5047" s="1">
        <v>43720</v>
      </c>
      <c r="C5047">
        <v>18</v>
      </c>
      <c r="D5047" t="s">
        <v>32</v>
      </c>
      <c r="E5047" t="s">
        <v>2331</v>
      </c>
      <c r="F5047" t="s">
        <v>415</v>
      </c>
      <c r="G5047">
        <v>51</v>
      </c>
      <c r="H5047">
        <v>53</v>
      </c>
      <c r="I5047">
        <v>48</v>
      </c>
      <c r="J5047" t="s">
        <v>579</v>
      </c>
      <c r="K5047" t="s">
        <v>292</v>
      </c>
      <c r="L5047" t="s">
        <v>659</v>
      </c>
      <c r="M5047" t="s">
        <v>232</v>
      </c>
      <c r="N5047" t="s">
        <v>45</v>
      </c>
      <c r="O5047" t="s">
        <v>130</v>
      </c>
      <c r="S5047" t="s">
        <v>189</v>
      </c>
      <c r="T5047" t="s">
        <v>26</v>
      </c>
    </row>
    <row r="5048" spans="1:20" x14ac:dyDescent="0.3">
      <c r="A5048" t="s">
        <v>20</v>
      </c>
      <c r="B5048" s="1">
        <v>43720</v>
      </c>
      <c r="C5048">
        <v>8</v>
      </c>
      <c r="D5048" t="s">
        <v>87</v>
      </c>
      <c r="E5048" t="s">
        <v>87</v>
      </c>
      <c r="F5048" t="s">
        <v>63</v>
      </c>
      <c r="G5048">
        <v>89</v>
      </c>
      <c r="H5048">
        <v>90</v>
      </c>
      <c r="I5048">
        <v>89</v>
      </c>
      <c r="J5048" t="s">
        <v>44</v>
      </c>
      <c r="K5048" t="s">
        <v>44</v>
      </c>
      <c r="L5048" t="s">
        <v>216</v>
      </c>
      <c r="M5048" t="s">
        <v>181</v>
      </c>
      <c r="N5048" t="s">
        <v>181</v>
      </c>
      <c r="O5048" t="s">
        <v>298</v>
      </c>
      <c r="S5048" t="e" vm="45">
        <f>_FV(-3,"60")</f>
        <v>#VALUE!</v>
      </c>
      <c r="T5048" t="s">
        <v>26</v>
      </c>
    </row>
    <row r="5049" spans="1:20" x14ac:dyDescent="0.3">
      <c r="A5049" t="s">
        <v>20</v>
      </c>
      <c r="B5049" s="1">
        <v>43720</v>
      </c>
      <c r="C5049">
        <v>20</v>
      </c>
      <c r="D5049" t="s">
        <v>415</v>
      </c>
      <c r="E5049" t="s">
        <v>2339</v>
      </c>
      <c r="F5049" t="s">
        <v>415</v>
      </c>
      <c r="G5049">
        <v>39</v>
      </c>
      <c r="H5049">
        <v>44</v>
      </c>
      <c r="I5049">
        <v>34</v>
      </c>
      <c r="J5049" t="s">
        <v>2704</v>
      </c>
      <c r="K5049" t="s">
        <v>2705</v>
      </c>
      <c r="L5049" t="s">
        <v>1209</v>
      </c>
      <c r="M5049" t="s">
        <v>130</v>
      </c>
      <c r="N5049" t="s">
        <v>232</v>
      </c>
      <c r="O5049" t="s">
        <v>190</v>
      </c>
      <c r="S5049" t="s">
        <v>2706</v>
      </c>
      <c r="T5049" t="s">
        <v>26</v>
      </c>
    </row>
    <row r="5050" spans="1:20" x14ac:dyDescent="0.3">
      <c r="A5050" t="s">
        <v>20</v>
      </c>
      <c r="B5050" s="1">
        <v>43720</v>
      </c>
      <c r="C5050">
        <v>6</v>
      </c>
      <c r="D5050" t="s">
        <v>79</v>
      </c>
      <c r="E5050" t="s">
        <v>62</v>
      </c>
      <c r="F5050" t="s">
        <v>79</v>
      </c>
      <c r="G5050">
        <v>87</v>
      </c>
      <c r="H5050">
        <v>87</v>
      </c>
      <c r="I5050">
        <v>86</v>
      </c>
      <c r="J5050" t="s">
        <v>216</v>
      </c>
      <c r="K5050" t="s">
        <v>35</v>
      </c>
      <c r="L5050" t="s">
        <v>216</v>
      </c>
      <c r="M5050" t="s">
        <v>130</v>
      </c>
      <c r="N5050" t="s">
        <v>227</v>
      </c>
      <c r="O5050" t="s">
        <v>130</v>
      </c>
      <c r="S5050" t="e" vm="45">
        <f>_FV(-3,"60")</f>
        <v>#VALUE!</v>
      </c>
      <c r="T5050" t="s">
        <v>26</v>
      </c>
    </row>
    <row r="5051" spans="1:20" x14ac:dyDescent="0.3">
      <c r="A5051" t="s">
        <v>20</v>
      </c>
      <c r="B5051" s="1">
        <v>43721</v>
      </c>
      <c r="C5051">
        <v>23</v>
      </c>
      <c r="D5051" t="s">
        <v>275</v>
      </c>
      <c r="E5051" t="s">
        <v>261</v>
      </c>
      <c r="F5051" t="s">
        <v>275</v>
      </c>
      <c r="G5051">
        <v>61</v>
      </c>
      <c r="H5051">
        <v>66</v>
      </c>
      <c r="I5051">
        <v>59</v>
      </c>
      <c r="J5051" t="s">
        <v>573</v>
      </c>
      <c r="K5051" t="s">
        <v>396</v>
      </c>
      <c r="L5051" t="s">
        <v>575</v>
      </c>
      <c r="M5051" t="s">
        <v>141</v>
      </c>
      <c r="N5051" t="s">
        <v>141</v>
      </c>
      <c r="O5051" t="s">
        <v>82</v>
      </c>
      <c r="S5051" t="e" vm="45">
        <f>_FV(-3,"60")</f>
        <v>#VALUE!</v>
      </c>
      <c r="T5051" t="s">
        <v>26</v>
      </c>
    </row>
    <row r="5052" spans="1:20" x14ac:dyDescent="0.3">
      <c r="A5052" t="s">
        <v>20</v>
      </c>
      <c r="B5052" s="1">
        <v>43721</v>
      </c>
      <c r="C5052">
        <v>14</v>
      </c>
      <c r="D5052" t="s">
        <v>297</v>
      </c>
      <c r="E5052" t="s">
        <v>32</v>
      </c>
      <c r="F5052" t="s">
        <v>342</v>
      </c>
      <c r="G5052">
        <v>55</v>
      </c>
      <c r="H5052">
        <v>64</v>
      </c>
      <c r="I5052">
        <v>55</v>
      </c>
      <c r="J5052" t="s">
        <v>388</v>
      </c>
      <c r="K5052" t="s">
        <v>99</v>
      </c>
      <c r="L5052" t="s">
        <v>388</v>
      </c>
      <c r="M5052" t="s">
        <v>386</v>
      </c>
      <c r="N5052" t="s">
        <v>363</v>
      </c>
      <c r="O5052" t="s">
        <v>357</v>
      </c>
      <c r="S5052" t="s">
        <v>2707</v>
      </c>
      <c r="T5052" t="s">
        <v>26</v>
      </c>
    </row>
    <row r="5053" spans="1:20" x14ac:dyDescent="0.3">
      <c r="A5053" t="s">
        <v>20</v>
      </c>
      <c r="B5053" s="1">
        <v>43721</v>
      </c>
      <c r="C5053">
        <v>13</v>
      </c>
      <c r="D5053" t="s">
        <v>342</v>
      </c>
      <c r="E5053" t="s">
        <v>220</v>
      </c>
      <c r="F5053" t="s">
        <v>261</v>
      </c>
      <c r="G5053">
        <v>64</v>
      </c>
      <c r="H5053">
        <v>69</v>
      </c>
      <c r="I5053">
        <v>61</v>
      </c>
      <c r="J5053" t="s">
        <v>163</v>
      </c>
      <c r="K5053" t="s">
        <v>100</v>
      </c>
      <c r="L5053" t="s">
        <v>224</v>
      </c>
      <c r="M5053" t="s">
        <v>357</v>
      </c>
      <c r="N5053" t="s">
        <v>386</v>
      </c>
      <c r="O5053" t="s">
        <v>329</v>
      </c>
      <c r="S5053" t="s">
        <v>2708</v>
      </c>
      <c r="T5053" t="s">
        <v>26</v>
      </c>
    </row>
    <row r="5054" spans="1:20" x14ac:dyDescent="0.3">
      <c r="A5054" t="s">
        <v>20</v>
      </c>
      <c r="B5054" s="1">
        <v>43721</v>
      </c>
      <c r="C5054">
        <v>1</v>
      </c>
      <c r="D5054" t="s">
        <v>285</v>
      </c>
      <c r="E5054" t="s">
        <v>195</v>
      </c>
      <c r="F5054" t="s">
        <v>285</v>
      </c>
      <c r="G5054">
        <v>75</v>
      </c>
      <c r="H5054">
        <v>75</v>
      </c>
      <c r="I5054">
        <v>73</v>
      </c>
      <c r="J5054" t="s">
        <v>36</v>
      </c>
      <c r="K5054" t="s">
        <v>49</v>
      </c>
      <c r="L5054" t="s">
        <v>35</v>
      </c>
      <c r="M5054" t="s">
        <v>276</v>
      </c>
      <c r="N5054" t="s">
        <v>276</v>
      </c>
      <c r="O5054" t="s">
        <v>311</v>
      </c>
      <c r="S5054" t="e" vm="80">
        <f>_FV(-3,"59")</f>
        <v>#VALUE!</v>
      </c>
      <c r="T5054" t="s">
        <v>26</v>
      </c>
    </row>
    <row r="5055" spans="1:20" x14ac:dyDescent="0.3">
      <c r="A5055" t="s">
        <v>20</v>
      </c>
      <c r="B5055" s="1">
        <v>43721</v>
      </c>
      <c r="C5055">
        <v>4</v>
      </c>
      <c r="D5055" t="s">
        <v>279</v>
      </c>
      <c r="E5055" t="s">
        <v>302</v>
      </c>
      <c r="F5055" t="s">
        <v>279</v>
      </c>
      <c r="G5055">
        <v>73</v>
      </c>
      <c r="H5055">
        <v>73</v>
      </c>
      <c r="I5055">
        <v>69</v>
      </c>
      <c r="J5055" t="s">
        <v>216</v>
      </c>
      <c r="K5055" t="s">
        <v>35</v>
      </c>
      <c r="L5055" t="s">
        <v>373</v>
      </c>
      <c r="M5055" t="s">
        <v>90</v>
      </c>
      <c r="N5055" t="s">
        <v>311</v>
      </c>
      <c r="O5055" t="s">
        <v>90</v>
      </c>
      <c r="S5055" t="e" vm="45">
        <f>_FV(-3,"60")</f>
        <v>#VALUE!</v>
      </c>
      <c r="T5055" t="s">
        <v>26</v>
      </c>
    </row>
    <row r="5056" spans="1:20" x14ac:dyDescent="0.3">
      <c r="A5056" t="s">
        <v>20</v>
      </c>
      <c r="B5056" s="1">
        <v>43721</v>
      </c>
      <c r="C5056">
        <v>5</v>
      </c>
      <c r="D5056" t="s">
        <v>286</v>
      </c>
      <c r="E5056" t="s">
        <v>279</v>
      </c>
      <c r="F5056" t="s">
        <v>333</v>
      </c>
      <c r="G5056">
        <v>77</v>
      </c>
      <c r="H5056">
        <v>77</v>
      </c>
      <c r="I5056">
        <v>74</v>
      </c>
      <c r="J5056" t="s">
        <v>216</v>
      </c>
      <c r="K5056" t="s">
        <v>44</v>
      </c>
      <c r="L5056" t="s">
        <v>396</v>
      </c>
      <c r="M5056" t="s">
        <v>137</v>
      </c>
      <c r="N5056" t="s">
        <v>90</v>
      </c>
      <c r="O5056" t="s">
        <v>150</v>
      </c>
      <c r="S5056" t="e" vm="45">
        <f>_FV(-3,"60")</f>
        <v>#VALUE!</v>
      </c>
      <c r="T5056" t="s">
        <v>26</v>
      </c>
    </row>
    <row r="5057" spans="1:20" x14ac:dyDescent="0.3">
      <c r="A5057" t="s">
        <v>20</v>
      </c>
      <c r="B5057" s="1">
        <v>43721</v>
      </c>
      <c r="C5057">
        <v>11</v>
      </c>
      <c r="D5057" t="s">
        <v>321</v>
      </c>
      <c r="E5057" t="s">
        <v>321</v>
      </c>
      <c r="F5057" t="s">
        <v>58</v>
      </c>
      <c r="G5057">
        <v>74</v>
      </c>
      <c r="H5057">
        <v>87</v>
      </c>
      <c r="I5057">
        <v>74</v>
      </c>
      <c r="J5057" t="s">
        <v>35</v>
      </c>
      <c r="K5057" t="s">
        <v>163</v>
      </c>
      <c r="L5057" t="s">
        <v>216</v>
      </c>
      <c r="M5057" t="s">
        <v>311</v>
      </c>
      <c r="N5057" t="s">
        <v>311</v>
      </c>
      <c r="O5057" t="s">
        <v>193</v>
      </c>
      <c r="S5057" t="s">
        <v>2709</v>
      </c>
      <c r="T5057" t="s">
        <v>26</v>
      </c>
    </row>
    <row r="5058" spans="1:20" x14ac:dyDescent="0.3">
      <c r="A5058" t="s">
        <v>20</v>
      </c>
      <c r="B5058" s="1">
        <v>43721</v>
      </c>
      <c r="C5058">
        <v>6</v>
      </c>
      <c r="D5058" t="s">
        <v>107</v>
      </c>
      <c r="E5058" t="s">
        <v>286</v>
      </c>
      <c r="F5058" t="s">
        <v>107</v>
      </c>
      <c r="G5058">
        <v>82</v>
      </c>
      <c r="H5058">
        <v>82</v>
      </c>
      <c r="I5058">
        <v>77</v>
      </c>
      <c r="J5058" t="s">
        <v>35</v>
      </c>
      <c r="K5058" t="s">
        <v>35</v>
      </c>
      <c r="L5058" t="s">
        <v>396</v>
      </c>
      <c r="M5058" t="s">
        <v>150</v>
      </c>
      <c r="N5058" t="s">
        <v>137</v>
      </c>
      <c r="O5058" t="s">
        <v>227</v>
      </c>
      <c r="S5058" t="e" vm="36">
        <f>_FV(-3,"58")</f>
        <v>#VALUE!</v>
      </c>
      <c r="T5058" t="s">
        <v>26</v>
      </c>
    </row>
    <row r="5059" spans="1:20" x14ac:dyDescent="0.3">
      <c r="A5059" t="s">
        <v>20</v>
      </c>
      <c r="B5059" s="1">
        <v>43721</v>
      </c>
      <c r="C5059">
        <v>8</v>
      </c>
      <c r="D5059" t="s">
        <v>58</v>
      </c>
      <c r="E5059" t="s">
        <v>88</v>
      </c>
      <c r="F5059" t="s">
        <v>58</v>
      </c>
      <c r="G5059">
        <v>87</v>
      </c>
      <c r="H5059">
        <v>88</v>
      </c>
      <c r="I5059">
        <v>87</v>
      </c>
      <c r="J5059" t="s">
        <v>35</v>
      </c>
      <c r="K5059" t="s">
        <v>163</v>
      </c>
      <c r="L5059" t="s">
        <v>35</v>
      </c>
      <c r="M5059" t="s">
        <v>150</v>
      </c>
      <c r="N5059" t="s">
        <v>137</v>
      </c>
      <c r="O5059" t="s">
        <v>227</v>
      </c>
      <c r="S5059" t="e" vm="45">
        <f>_FV(-3,"60")</f>
        <v>#VALUE!</v>
      </c>
      <c r="T5059" t="s">
        <v>26</v>
      </c>
    </row>
    <row r="5060" spans="1:20" x14ac:dyDescent="0.3">
      <c r="A5060" t="s">
        <v>20</v>
      </c>
      <c r="B5060" s="1">
        <v>43721</v>
      </c>
      <c r="C5060">
        <v>12</v>
      </c>
      <c r="D5060" t="s">
        <v>261</v>
      </c>
      <c r="E5060" t="s">
        <v>215</v>
      </c>
      <c r="F5060" t="s">
        <v>321</v>
      </c>
      <c r="G5060">
        <v>69</v>
      </c>
      <c r="H5060">
        <v>74</v>
      </c>
      <c r="I5060">
        <v>67</v>
      </c>
      <c r="J5060" t="s">
        <v>345</v>
      </c>
      <c r="K5060" t="s">
        <v>36</v>
      </c>
      <c r="L5060" t="s">
        <v>396</v>
      </c>
      <c r="M5060" t="s">
        <v>329</v>
      </c>
      <c r="N5060" t="s">
        <v>329</v>
      </c>
      <c r="O5060" t="s">
        <v>311</v>
      </c>
      <c r="S5060" t="s">
        <v>2710</v>
      </c>
      <c r="T5060" t="s">
        <v>26</v>
      </c>
    </row>
    <row r="5061" spans="1:20" x14ac:dyDescent="0.3">
      <c r="A5061" t="s">
        <v>20</v>
      </c>
      <c r="B5061" s="1">
        <v>43721</v>
      </c>
      <c r="C5061">
        <v>21</v>
      </c>
      <c r="D5061" t="s">
        <v>342</v>
      </c>
      <c r="E5061" t="s">
        <v>291</v>
      </c>
      <c r="F5061" t="s">
        <v>342</v>
      </c>
      <c r="G5061">
        <v>63</v>
      </c>
      <c r="H5061">
        <v>63</v>
      </c>
      <c r="I5061">
        <v>58</v>
      </c>
      <c r="J5061" t="s">
        <v>216</v>
      </c>
      <c r="K5061" t="s">
        <v>361</v>
      </c>
      <c r="L5061" t="s">
        <v>373</v>
      </c>
      <c r="M5061" t="s">
        <v>227</v>
      </c>
      <c r="N5061" t="s">
        <v>227</v>
      </c>
      <c r="O5061" t="s">
        <v>45</v>
      </c>
      <c r="S5061" t="s">
        <v>2711</v>
      </c>
      <c r="T5061" t="s">
        <v>26</v>
      </c>
    </row>
    <row r="5062" spans="1:20" x14ac:dyDescent="0.3">
      <c r="A5062" t="s">
        <v>20</v>
      </c>
      <c r="B5062" s="1">
        <v>43721</v>
      </c>
      <c r="C5062">
        <v>0</v>
      </c>
      <c r="D5062" t="s">
        <v>285</v>
      </c>
      <c r="E5062" t="s">
        <v>281</v>
      </c>
      <c r="F5062" t="s">
        <v>285</v>
      </c>
      <c r="G5062">
        <v>73</v>
      </c>
      <c r="H5062">
        <v>73</v>
      </c>
      <c r="I5062">
        <v>67</v>
      </c>
      <c r="J5062" t="s">
        <v>35</v>
      </c>
      <c r="K5062" t="s">
        <v>35</v>
      </c>
      <c r="L5062" t="s">
        <v>292</v>
      </c>
      <c r="M5062" t="s">
        <v>311</v>
      </c>
      <c r="N5062" t="s">
        <v>311</v>
      </c>
      <c r="O5062" t="s">
        <v>141</v>
      </c>
      <c r="S5062" t="e" vm="45">
        <f>_FV(-3,"60")</f>
        <v>#VALUE!</v>
      </c>
      <c r="T5062" t="s">
        <v>26</v>
      </c>
    </row>
    <row r="5063" spans="1:20" x14ac:dyDescent="0.3">
      <c r="A5063" t="s">
        <v>20</v>
      </c>
      <c r="B5063" s="1">
        <v>43721</v>
      </c>
      <c r="C5063">
        <v>22</v>
      </c>
      <c r="D5063" t="s">
        <v>261</v>
      </c>
      <c r="E5063" t="s">
        <v>342</v>
      </c>
      <c r="F5063" t="s">
        <v>261</v>
      </c>
      <c r="G5063">
        <v>65</v>
      </c>
      <c r="H5063">
        <v>65</v>
      </c>
      <c r="I5063">
        <v>62</v>
      </c>
      <c r="J5063" t="s">
        <v>377</v>
      </c>
      <c r="K5063" t="s">
        <v>361</v>
      </c>
      <c r="L5063" t="s">
        <v>292</v>
      </c>
      <c r="M5063" t="s">
        <v>82</v>
      </c>
      <c r="N5063" t="s">
        <v>82</v>
      </c>
      <c r="O5063" t="s">
        <v>227</v>
      </c>
      <c r="S5063" t="s">
        <v>2712</v>
      </c>
      <c r="T5063" t="s">
        <v>26</v>
      </c>
    </row>
    <row r="5064" spans="1:20" x14ac:dyDescent="0.3">
      <c r="A5064" t="s">
        <v>20</v>
      </c>
      <c r="B5064" s="1">
        <v>43721</v>
      </c>
      <c r="C5064">
        <v>10</v>
      </c>
      <c r="D5064" t="s">
        <v>58</v>
      </c>
      <c r="E5064" t="s">
        <v>58</v>
      </c>
      <c r="F5064" t="s">
        <v>87</v>
      </c>
      <c r="G5064">
        <v>87</v>
      </c>
      <c r="H5064">
        <v>88</v>
      </c>
      <c r="I5064">
        <v>87</v>
      </c>
      <c r="J5064" t="s">
        <v>35</v>
      </c>
      <c r="K5064" t="s">
        <v>44</v>
      </c>
      <c r="L5064" t="s">
        <v>216</v>
      </c>
      <c r="M5064" t="s">
        <v>193</v>
      </c>
      <c r="N5064" t="s">
        <v>193</v>
      </c>
      <c r="O5064" t="s">
        <v>29</v>
      </c>
      <c r="S5064" t="s">
        <v>2713</v>
      </c>
      <c r="T5064" t="s">
        <v>26</v>
      </c>
    </row>
    <row r="5065" spans="1:20" x14ac:dyDescent="0.3">
      <c r="A5065" t="s">
        <v>20</v>
      </c>
      <c r="B5065" s="1">
        <v>43721</v>
      </c>
      <c r="C5065">
        <v>15</v>
      </c>
      <c r="D5065" t="s">
        <v>47</v>
      </c>
      <c r="E5065" t="s">
        <v>2038</v>
      </c>
      <c r="F5065" t="s">
        <v>47</v>
      </c>
      <c r="G5065">
        <v>58</v>
      </c>
      <c r="H5065">
        <v>58</v>
      </c>
      <c r="I5065">
        <v>54</v>
      </c>
      <c r="J5065" t="s">
        <v>373</v>
      </c>
      <c r="K5065" t="s">
        <v>99</v>
      </c>
      <c r="L5065" t="s">
        <v>393</v>
      </c>
      <c r="M5065" t="s">
        <v>308</v>
      </c>
      <c r="N5065" t="s">
        <v>386</v>
      </c>
      <c r="O5065" t="s">
        <v>308</v>
      </c>
      <c r="S5065" t="s">
        <v>2714</v>
      </c>
      <c r="T5065" t="s">
        <v>26</v>
      </c>
    </row>
    <row r="5066" spans="1:20" x14ac:dyDescent="0.3">
      <c r="A5066" t="s">
        <v>20</v>
      </c>
      <c r="B5066" s="1">
        <v>43721</v>
      </c>
      <c r="C5066">
        <v>3</v>
      </c>
      <c r="D5066" t="s">
        <v>302</v>
      </c>
      <c r="E5066" t="s">
        <v>302</v>
      </c>
      <c r="F5066" t="s">
        <v>239</v>
      </c>
      <c r="G5066">
        <v>70</v>
      </c>
      <c r="H5066">
        <v>78</v>
      </c>
      <c r="I5066">
        <v>70</v>
      </c>
      <c r="J5066" t="s">
        <v>224</v>
      </c>
      <c r="K5066" t="s">
        <v>89</v>
      </c>
      <c r="L5066" t="s">
        <v>224</v>
      </c>
      <c r="M5066" t="s">
        <v>245</v>
      </c>
      <c r="N5066" t="s">
        <v>329</v>
      </c>
      <c r="O5066" t="s">
        <v>245</v>
      </c>
      <c r="S5066" t="e" vm="45">
        <f>_FV(-3,"60")</f>
        <v>#VALUE!</v>
      </c>
      <c r="T5066" t="s">
        <v>26</v>
      </c>
    </row>
    <row r="5067" spans="1:20" x14ac:dyDescent="0.3">
      <c r="A5067" t="s">
        <v>20</v>
      </c>
      <c r="B5067" s="1">
        <v>43721</v>
      </c>
      <c r="C5067">
        <v>7</v>
      </c>
      <c r="D5067" t="s">
        <v>88</v>
      </c>
      <c r="E5067" t="s">
        <v>107</v>
      </c>
      <c r="F5067" t="s">
        <v>88</v>
      </c>
      <c r="G5067">
        <v>87</v>
      </c>
      <c r="H5067">
        <v>87</v>
      </c>
      <c r="I5067">
        <v>82</v>
      </c>
      <c r="J5067" t="s">
        <v>163</v>
      </c>
      <c r="K5067" t="s">
        <v>163</v>
      </c>
      <c r="L5067" t="s">
        <v>35</v>
      </c>
      <c r="M5067" t="s">
        <v>254</v>
      </c>
      <c r="N5067" t="s">
        <v>150</v>
      </c>
      <c r="O5067" t="s">
        <v>227</v>
      </c>
      <c r="S5067" t="e" vm="45">
        <f>_FV(-3,"60")</f>
        <v>#VALUE!</v>
      </c>
      <c r="T5067" t="s">
        <v>26</v>
      </c>
    </row>
    <row r="5068" spans="1:20" x14ac:dyDescent="0.3">
      <c r="A5068" t="s">
        <v>20</v>
      </c>
      <c r="B5068" s="1">
        <v>43721</v>
      </c>
      <c r="C5068">
        <v>16</v>
      </c>
      <c r="D5068" t="s">
        <v>34</v>
      </c>
      <c r="E5068" t="s">
        <v>2038</v>
      </c>
      <c r="F5068" t="s">
        <v>392</v>
      </c>
      <c r="G5068">
        <v>55</v>
      </c>
      <c r="H5068">
        <v>59</v>
      </c>
      <c r="I5068">
        <v>53</v>
      </c>
      <c r="J5068" t="s">
        <v>383</v>
      </c>
      <c r="K5068" t="s">
        <v>216</v>
      </c>
      <c r="L5068" t="s">
        <v>393</v>
      </c>
      <c r="M5068" t="s">
        <v>311</v>
      </c>
      <c r="N5068" t="s">
        <v>308</v>
      </c>
      <c r="O5068" t="s">
        <v>311</v>
      </c>
      <c r="S5068" t="s">
        <v>2715</v>
      </c>
      <c r="T5068" t="s">
        <v>26</v>
      </c>
    </row>
    <row r="5069" spans="1:20" x14ac:dyDescent="0.3">
      <c r="A5069" t="s">
        <v>20</v>
      </c>
      <c r="B5069" s="1">
        <v>43721</v>
      </c>
      <c r="C5069">
        <v>20</v>
      </c>
      <c r="D5069" t="s">
        <v>214</v>
      </c>
      <c r="E5069" t="s">
        <v>2041</v>
      </c>
      <c r="F5069" t="s">
        <v>317</v>
      </c>
      <c r="G5069">
        <v>58</v>
      </c>
      <c r="H5069">
        <v>58</v>
      </c>
      <c r="I5069">
        <v>52</v>
      </c>
      <c r="J5069" t="s">
        <v>396</v>
      </c>
      <c r="K5069" t="s">
        <v>396</v>
      </c>
      <c r="L5069" t="s">
        <v>393</v>
      </c>
      <c r="M5069" t="s">
        <v>45</v>
      </c>
      <c r="N5069" t="s">
        <v>231</v>
      </c>
      <c r="O5069" t="s">
        <v>132</v>
      </c>
      <c r="S5069" t="s">
        <v>1343</v>
      </c>
      <c r="T5069" t="s">
        <v>26</v>
      </c>
    </row>
    <row r="5070" spans="1:20" x14ac:dyDescent="0.3">
      <c r="A5070" t="s">
        <v>20</v>
      </c>
      <c r="B5070" s="1">
        <v>43721</v>
      </c>
      <c r="C5070">
        <v>9</v>
      </c>
      <c r="D5070" t="s">
        <v>136</v>
      </c>
      <c r="E5070" t="s">
        <v>58</v>
      </c>
      <c r="F5070" t="s">
        <v>136</v>
      </c>
      <c r="G5070">
        <v>88</v>
      </c>
      <c r="H5070">
        <v>88</v>
      </c>
      <c r="I5070">
        <v>87</v>
      </c>
      <c r="J5070" t="s">
        <v>216</v>
      </c>
      <c r="K5070" t="s">
        <v>35</v>
      </c>
      <c r="L5070" t="s">
        <v>216</v>
      </c>
      <c r="M5070" t="s">
        <v>29</v>
      </c>
      <c r="N5070" t="s">
        <v>29</v>
      </c>
      <c r="O5070" t="s">
        <v>150</v>
      </c>
      <c r="S5070" t="e" vm="45">
        <f>_FV(-3,"60")</f>
        <v>#VALUE!</v>
      </c>
      <c r="T5070" t="s">
        <v>26</v>
      </c>
    </row>
    <row r="5071" spans="1:20" x14ac:dyDescent="0.3">
      <c r="A5071" t="s">
        <v>20</v>
      </c>
      <c r="B5071" s="1">
        <v>43721</v>
      </c>
      <c r="C5071">
        <v>17</v>
      </c>
      <c r="D5071" t="s">
        <v>32</v>
      </c>
      <c r="E5071" t="s">
        <v>2048</v>
      </c>
      <c r="F5071" t="s">
        <v>251</v>
      </c>
      <c r="G5071">
        <v>55</v>
      </c>
      <c r="H5071">
        <v>56</v>
      </c>
      <c r="I5071">
        <v>51</v>
      </c>
      <c r="J5071" t="s">
        <v>373</v>
      </c>
      <c r="K5071" t="s">
        <v>396</v>
      </c>
      <c r="L5071" t="s">
        <v>583</v>
      </c>
      <c r="M5071" t="s">
        <v>122</v>
      </c>
      <c r="N5071" t="s">
        <v>311</v>
      </c>
      <c r="O5071" t="s">
        <v>90</v>
      </c>
      <c r="S5071" t="s">
        <v>2716</v>
      </c>
      <c r="T5071" t="s">
        <v>26</v>
      </c>
    </row>
    <row r="5072" spans="1:20" x14ac:dyDescent="0.3">
      <c r="A5072" t="s">
        <v>20</v>
      </c>
      <c r="B5072" s="1">
        <v>43721</v>
      </c>
      <c r="C5072">
        <v>2</v>
      </c>
      <c r="D5072" t="s">
        <v>321</v>
      </c>
      <c r="E5072" t="s">
        <v>229</v>
      </c>
      <c r="F5072" t="s">
        <v>239</v>
      </c>
      <c r="G5072">
        <v>76</v>
      </c>
      <c r="H5072">
        <v>78</v>
      </c>
      <c r="I5072">
        <v>74</v>
      </c>
      <c r="J5072" t="s">
        <v>36</v>
      </c>
      <c r="K5072" t="s">
        <v>100</v>
      </c>
      <c r="L5072" t="s">
        <v>345</v>
      </c>
      <c r="M5072" t="s">
        <v>329</v>
      </c>
      <c r="N5072" t="s">
        <v>329</v>
      </c>
      <c r="O5072" t="s">
        <v>276</v>
      </c>
      <c r="S5072" t="e" vm="36">
        <f>_FV(-3,"58")</f>
        <v>#VALUE!</v>
      </c>
      <c r="T5072" t="s">
        <v>26</v>
      </c>
    </row>
    <row r="5073" spans="1:20" x14ac:dyDescent="0.3">
      <c r="A5073" t="s">
        <v>20</v>
      </c>
      <c r="B5073" s="1">
        <v>43721</v>
      </c>
      <c r="C5073">
        <v>18</v>
      </c>
      <c r="D5073" t="s">
        <v>32</v>
      </c>
      <c r="E5073" t="s">
        <v>2048</v>
      </c>
      <c r="F5073" t="s">
        <v>297</v>
      </c>
      <c r="G5073">
        <v>52</v>
      </c>
      <c r="H5073">
        <v>57</v>
      </c>
      <c r="I5073">
        <v>51</v>
      </c>
      <c r="J5073" t="s">
        <v>393</v>
      </c>
      <c r="K5073" t="s">
        <v>163</v>
      </c>
      <c r="L5073" t="s">
        <v>393</v>
      </c>
      <c r="M5073" t="s">
        <v>123</v>
      </c>
      <c r="N5073" t="s">
        <v>122</v>
      </c>
      <c r="O5073" t="s">
        <v>123</v>
      </c>
      <c r="S5073" t="s">
        <v>2120</v>
      </c>
      <c r="T5073" t="s">
        <v>26</v>
      </c>
    </row>
    <row r="5074" spans="1:20" x14ac:dyDescent="0.3">
      <c r="A5074" t="s">
        <v>20</v>
      </c>
      <c r="B5074" s="1">
        <v>43721</v>
      </c>
      <c r="C5074">
        <v>19</v>
      </c>
      <c r="D5074" t="s">
        <v>32</v>
      </c>
      <c r="E5074" t="s">
        <v>2038</v>
      </c>
      <c r="F5074" t="s">
        <v>370</v>
      </c>
      <c r="G5074">
        <v>54</v>
      </c>
      <c r="H5074">
        <v>56</v>
      </c>
      <c r="I5074">
        <v>51</v>
      </c>
      <c r="J5074" t="s">
        <v>292</v>
      </c>
      <c r="K5074" t="s">
        <v>224</v>
      </c>
      <c r="L5074" t="s">
        <v>393</v>
      </c>
      <c r="M5074" t="s">
        <v>180</v>
      </c>
      <c r="N5074" t="s">
        <v>123</v>
      </c>
      <c r="O5074" t="s">
        <v>180</v>
      </c>
      <c r="S5074" t="s">
        <v>2717</v>
      </c>
      <c r="T5074" t="s">
        <v>26</v>
      </c>
    </row>
    <row r="5075" spans="1:20" x14ac:dyDescent="0.3">
      <c r="A5075" t="s">
        <v>20</v>
      </c>
      <c r="B5075" s="1">
        <v>43722</v>
      </c>
      <c r="C5075">
        <v>11</v>
      </c>
      <c r="D5075" t="s">
        <v>239</v>
      </c>
      <c r="E5075" t="s">
        <v>239</v>
      </c>
      <c r="F5075" t="s">
        <v>79</v>
      </c>
      <c r="G5075">
        <v>79</v>
      </c>
      <c r="H5075">
        <v>90</v>
      </c>
      <c r="I5075">
        <v>79</v>
      </c>
      <c r="J5075" t="s">
        <v>99</v>
      </c>
      <c r="K5075" t="s">
        <v>81</v>
      </c>
      <c r="L5075" t="s">
        <v>345</v>
      </c>
      <c r="M5075" t="s">
        <v>330</v>
      </c>
      <c r="N5075" t="s">
        <v>330</v>
      </c>
      <c r="O5075" t="s">
        <v>193</v>
      </c>
      <c r="S5075" t="s">
        <v>2718</v>
      </c>
      <c r="T5075" t="s">
        <v>26</v>
      </c>
    </row>
    <row r="5076" spans="1:20" x14ac:dyDescent="0.3">
      <c r="A5076" t="s">
        <v>20</v>
      </c>
      <c r="B5076" s="1">
        <v>43722</v>
      </c>
      <c r="C5076">
        <v>15</v>
      </c>
      <c r="D5076" t="s">
        <v>317</v>
      </c>
      <c r="E5076" t="s">
        <v>1362</v>
      </c>
      <c r="F5076" t="s">
        <v>392</v>
      </c>
      <c r="G5076">
        <v>58</v>
      </c>
      <c r="H5076">
        <v>60</v>
      </c>
      <c r="I5076">
        <v>55</v>
      </c>
      <c r="J5076" t="s">
        <v>224</v>
      </c>
      <c r="K5076" t="s">
        <v>49</v>
      </c>
      <c r="L5076" t="s">
        <v>373</v>
      </c>
      <c r="M5076" t="s">
        <v>245</v>
      </c>
      <c r="N5076" t="s">
        <v>273</v>
      </c>
      <c r="O5076" t="s">
        <v>23</v>
      </c>
      <c r="S5076" t="s">
        <v>2719</v>
      </c>
      <c r="T5076" t="s">
        <v>26</v>
      </c>
    </row>
    <row r="5077" spans="1:20" x14ac:dyDescent="0.3">
      <c r="A5077" t="s">
        <v>20</v>
      </c>
      <c r="B5077" s="1">
        <v>43722</v>
      </c>
      <c r="C5077">
        <v>10</v>
      </c>
      <c r="D5077" t="s">
        <v>79</v>
      </c>
      <c r="E5077" t="s">
        <v>79</v>
      </c>
      <c r="F5077" t="s">
        <v>80</v>
      </c>
      <c r="G5077">
        <v>90</v>
      </c>
      <c r="H5077">
        <v>90</v>
      </c>
      <c r="I5077">
        <v>90</v>
      </c>
      <c r="J5077" t="s">
        <v>345</v>
      </c>
      <c r="K5077" t="s">
        <v>345</v>
      </c>
      <c r="L5077" t="s">
        <v>35</v>
      </c>
      <c r="M5077" t="s">
        <v>193</v>
      </c>
      <c r="N5077" t="s">
        <v>193</v>
      </c>
      <c r="O5077" t="s">
        <v>90</v>
      </c>
      <c r="S5077" t="s">
        <v>2720</v>
      </c>
      <c r="T5077" t="s">
        <v>26</v>
      </c>
    </row>
    <row r="5078" spans="1:20" x14ac:dyDescent="0.3">
      <c r="A5078" t="s">
        <v>20</v>
      </c>
      <c r="B5078" s="1">
        <v>43722</v>
      </c>
      <c r="C5078">
        <v>1</v>
      </c>
      <c r="D5078" t="s">
        <v>239</v>
      </c>
      <c r="E5078" t="s">
        <v>385</v>
      </c>
      <c r="F5078" t="s">
        <v>239</v>
      </c>
      <c r="G5078">
        <v>70</v>
      </c>
      <c r="H5078">
        <v>70</v>
      </c>
      <c r="I5078">
        <v>63</v>
      </c>
      <c r="J5078" t="s">
        <v>389</v>
      </c>
      <c r="K5078" t="s">
        <v>388</v>
      </c>
      <c r="L5078" t="s">
        <v>588</v>
      </c>
      <c r="M5078" t="s">
        <v>245</v>
      </c>
      <c r="N5078" t="s">
        <v>245</v>
      </c>
      <c r="O5078" t="s">
        <v>244</v>
      </c>
      <c r="S5078" t="e" vm="45">
        <f>_FV(-3,"60")</f>
        <v>#VALUE!</v>
      </c>
      <c r="T5078" t="s">
        <v>26</v>
      </c>
    </row>
    <row r="5079" spans="1:20" x14ac:dyDescent="0.3">
      <c r="A5079" t="s">
        <v>20</v>
      </c>
      <c r="B5079" s="1">
        <v>43722</v>
      </c>
      <c r="C5079">
        <v>4</v>
      </c>
      <c r="D5079" t="s">
        <v>286</v>
      </c>
      <c r="E5079" t="s">
        <v>233</v>
      </c>
      <c r="F5079" t="s">
        <v>333</v>
      </c>
      <c r="G5079">
        <v>78</v>
      </c>
      <c r="H5079">
        <v>78</v>
      </c>
      <c r="I5079">
        <v>77</v>
      </c>
      <c r="J5079" t="s">
        <v>44</v>
      </c>
      <c r="K5079" t="s">
        <v>44</v>
      </c>
      <c r="L5079" t="s">
        <v>216</v>
      </c>
      <c r="M5079" t="s">
        <v>90</v>
      </c>
      <c r="N5079" t="s">
        <v>245</v>
      </c>
      <c r="O5079" t="s">
        <v>90</v>
      </c>
      <c r="S5079" t="e" vm="45">
        <f>_FV(-3,"60")</f>
        <v>#VALUE!</v>
      </c>
      <c r="T5079" t="s">
        <v>26</v>
      </c>
    </row>
    <row r="5080" spans="1:20" x14ac:dyDescent="0.3">
      <c r="A5080" t="s">
        <v>20</v>
      </c>
      <c r="B5080" s="1">
        <v>43722</v>
      </c>
      <c r="C5080">
        <v>8</v>
      </c>
      <c r="D5080" t="s">
        <v>136</v>
      </c>
      <c r="E5080" t="s">
        <v>62</v>
      </c>
      <c r="F5080" t="s">
        <v>136</v>
      </c>
      <c r="G5080">
        <v>89</v>
      </c>
      <c r="H5080">
        <v>89</v>
      </c>
      <c r="I5080">
        <v>86</v>
      </c>
      <c r="J5080" t="s">
        <v>35</v>
      </c>
      <c r="K5080" t="s">
        <v>361</v>
      </c>
      <c r="L5080" t="s">
        <v>35</v>
      </c>
      <c r="M5080" t="s">
        <v>96</v>
      </c>
      <c r="N5080" t="s">
        <v>96</v>
      </c>
      <c r="O5080" t="s">
        <v>227</v>
      </c>
      <c r="S5080" t="e" vm="45">
        <f>_FV(-3,"60")</f>
        <v>#VALUE!</v>
      </c>
      <c r="T5080" t="s">
        <v>26</v>
      </c>
    </row>
    <row r="5081" spans="1:20" x14ac:dyDescent="0.3">
      <c r="A5081" t="s">
        <v>20</v>
      </c>
      <c r="B5081" s="1">
        <v>43722</v>
      </c>
      <c r="C5081">
        <v>14</v>
      </c>
      <c r="D5081" t="s">
        <v>317</v>
      </c>
      <c r="E5081" t="s">
        <v>43</v>
      </c>
      <c r="F5081" t="s">
        <v>264</v>
      </c>
      <c r="G5081">
        <v>57</v>
      </c>
      <c r="H5081">
        <v>62</v>
      </c>
      <c r="I5081">
        <v>55</v>
      </c>
      <c r="J5081" t="s">
        <v>292</v>
      </c>
      <c r="K5081" t="s">
        <v>36</v>
      </c>
      <c r="L5081" t="s">
        <v>368</v>
      </c>
      <c r="M5081" t="s">
        <v>273</v>
      </c>
      <c r="N5081" t="s">
        <v>357</v>
      </c>
      <c r="O5081" t="s">
        <v>273</v>
      </c>
      <c r="S5081" t="s">
        <v>2721</v>
      </c>
      <c r="T5081" t="s">
        <v>26</v>
      </c>
    </row>
    <row r="5082" spans="1:20" x14ac:dyDescent="0.3">
      <c r="A5082" t="s">
        <v>20</v>
      </c>
      <c r="B5082" s="1">
        <v>43722</v>
      </c>
      <c r="C5082">
        <v>12</v>
      </c>
      <c r="D5082" t="s">
        <v>57</v>
      </c>
      <c r="E5082" t="s">
        <v>219</v>
      </c>
      <c r="F5082" t="s">
        <v>236</v>
      </c>
      <c r="G5082">
        <v>67</v>
      </c>
      <c r="H5082">
        <v>79</v>
      </c>
      <c r="I5082">
        <v>65</v>
      </c>
      <c r="J5082" t="s">
        <v>35</v>
      </c>
      <c r="K5082" t="s">
        <v>81</v>
      </c>
      <c r="L5082" t="s">
        <v>377</v>
      </c>
      <c r="M5082" t="s">
        <v>353</v>
      </c>
      <c r="N5082" t="s">
        <v>353</v>
      </c>
      <c r="O5082" t="s">
        <v>330</v>
      </c>
      <c r="S5082" t="s">
        <v>2722</v>
      </c>
      <c r="T5082" t="s">
        <v>26</v>
      </c>
    </row>
    <row r="5083" spans="1:20" x14ac:dyDescent="0.3">
      <c r="A5083" t="s">
        <v>20</v>
      </c>
      <c r="B5083" s="1">
        <v>43722</v>
      </c>
      <c r="C5083">
        <v>3</v>
      </c>
      <c r="D5083" t="s">
        <v>233</v>
      </c>
      <c r="E5083" t="s">
        <v>192</v>
      </c>
      <c r="F5083" t="s">
        <v>286</v>
      </c>
      <c r="G5083">
        <v>77</v>
      </c>
      <c r="H5083">
        <v>77</v>
      </c>
      <c r="I5083">
        <v>74</v>
      </c>
      <c r="J5083" t="s">
        <v>216</v>
      </c>
      <c r="K5083" t="s">
        <v>216</v>
      </c>
      <c r="L5083" t="s">
        <v>224</v>
      </c>
      <c r="M5083" t="s">
        <v>245</v>
      </c>
      <c r="N5083" t="s">
        <v>330</v>
      </c>
      <c r="O5083" t="s">
        <v>245</v>
      </c>
      <c r="S5083" t="e" vm="45">
        <f>_FV(-3,"60")</f>
        <v>#VALUE!</v>
      </c>
      <c r="T5083" t="s">
        <v>26</v>
      </c>
    </row>
    <row r="5084" spans="1:20" x14ac:dyDescent="0.3">
      <c r="A5084" t="s">
        <v>20</v>
      </c>
      <c r="B5084" s="1">
        <v>43722</v>
      </c>
      <c r="C5084">
        <v>16</v>
      </c>
      <c r="D5084" t="s">
        <v>43</v>
      </c>
      <c r="E5084" t="s">
        <v>1362</v>
      </c>
      <c r="F5084" t="s">
        <v>317</v>
      </c>
      <c r="G5084">
        <v>56</v>
      </c>
      <c r="H5084">
        <v>61</v>
      </c>
      <c r="I5084">
        <v>54</v>
      </c>
      <c r="J5084" t="s">
        <v>373</v>
      </c>
      <c r="K5084" t="s">
        <v>49</v>
      </c>
      <c r="L5084" t="s">
        <v>292</v>
      </c>
      <c r="M5084" t="s">
        <v>90</v>
      </c>
      <c r="N5084" t="s">
        <v>245</v>
      </c>
      <c r="O5084" t="s">
        <v>90</v>
      </c>
      <c r="S5084" t="s">
        <v>2723</v>
      </c>
      <c r="T5084" t="s">
        <v>26</v>
      </c>
    </row>
    <row r="5085" spans="1:20" x14ac:dyDescent="0.3">
      <c r="A5085" t="s">
        <v>20</v>
      </c>
      <c r="B5085" s="1">
        <v>43722</v>
      </c>
      <c r="C5085">
        <v>13</v>
      </c>
      <c r="D5085" t="s">
        <v>220</v>
      </c>
      <c r="E5085" t="s">
        <v>220</v>
      </c>
      <c r="F5085" t="s">
        <v>57</v>
      </c>
      <c r="G5085">
        <v>59</v>
      </c>
      <c r="H5085">
        <v>67</v>
      </c>
      <c r="I5085">
        <v>59</v>
      </c>
      <c r="J5085" t="s">
        <v>373</v>
      </c>
      <c r="K5085" t="s">
        <v>163</v>
      </c>
      <c r="L5085" t="s">
        <v>373</v>
      </c>
      <c r="M5085" t="s">
        <v>357</v>
      </c>
      <c r="N5085" t="s">
        <v>386</v>
      </c>
      <c r="O5085" t="s">
        <v>353</v>
      </c>
      <c r="S5085" t="s">
        <v>800</v>
      </c>
      <c r="T5085" t="s">
        <v>26</v>
      </c>
    </row>
    <row r="5086" spans="1:20" x14ac:dyDescent="0.3">
      <c r="A5086" t="s">
        <v>20</v>
      </c>
      <c r="B5086" s="1">
        <v>43722</v>
      </c>
      <c r="C5086">
        <v>21</v>
      </c>
      <c r="D5086" t="s">
        <v>201</v>
      </c>
      <c r="E5086" t="s">
        <v>1362</v>
      </c>
      <c r="F5086" t="s">
        <v>201</v>
      </c>
      <c r="G5086">
        <v>56</v>
      </c>
      <c r="H5086">
        <v>57</v>
      </c>
      <c r="I5086">
        <v>49</v>
      </c>
      <c r="J5086" t="s">
        <v>397</v>
      </c>
      <c r="K5086" t="s">
        <v>577</v>
      </c>
      <c r="L5086" t="s">
        <v>575</v>
      </c>
      <c r="M5086" t="s">
        <v>52</v>
      </c>
      <c r="N5086" t="s">
        <v>52</v>
      </c>
      <c r="O5086" t="s">
        <v>131</v>
      </c>
      <c r="S5086" t="s">
        <v>2724</v>
      </c>
      <c r="T5086" t="s">
        <v>26</v>
      </c>
    </row>
    <row r="5087" spans="1:20" x14ac:dyDescent="0.3">
      <c r="A5087" t="s">
        <v>20</v>
      </c>
      <c r="B5087" s="1">
        <v>43722</v>
      </c>
      <c r="C5087">
        <v>7</v>
      </c>
      <c r="D5087" t="s">
        <v>62</v>
      </c>
      <c r="E5087" t="s">
        <v>72</v>
      </c>
      <c r="F5087" t="s">
        <v>62</v>
      </c>
      <c r="G5087">
        <v>86</v>
      </c>
      <c r="H5087">
        <v>86</v>
      </c>
      <c r="I5087">
        <v>83</v>
      </c>
      <c r="J5087" t="s">
        <v>35</v>
      </c>
      <c r="K5087" t="s">
        <v>361</v>
      </c>
      <c r="L5087" t="s">
        <v>216</v>
      </c>
      <c r="M5087" t="s">
        <v>227</v>
      </c>
      <c r="N5087" t="s">
        <v>254</v>
      </c>
      <c r="O5087" t="s">
        <v>231</v>
      </c>
      <c r="S5087" t="e" vm="45">
        <f>_FV(-3,"60")</f>
        <v>#VALUE!</v>
      </c>
      <c r="T5087" t="s">
        <v>26</v>
      </c>
    </row>
    <row r="5088" spans="1:20" x14ac:dyDescent="0.3">
      <c r="A5088" t="s">
        <v>20</v>
      </c>
      <c r="B5088" s="1">
        <v>43722</v>
      </c>
      <c r="C5088">
        <v>9</v>
      </c>
      <c r="D5088" t="s">
        <v>63</v>
      </c>
      <c r="E5088" t="s">
        <v>136</v>
      </c>
      <c r="F5088" t="s">
        <v>63</v>
      </c>
      <c r="G5088">
        <v>90</v>
      </c>
      <c r="H5088">
        <v>90</v>
      </c>
      <c r="I5088">
        <v>89</v>
      </c>
      <c r="J5088" t="s">
        <v>44</v>
      </c>
      <c r="K5088" t="s">
        <v>44</v>
      </c>
      <c r="L5088" t="s">
        <v>35</v>
      </c>
      <c r="M5088" t="s">
        <v>90</v>
      </c>
      <c r="N5088" t="s">
        <v>90</v>
      </c>
      <c r="O5088" t="s">
        <v>96</v>
      </c>
      <c r="S5088" t="e" vm="45">
        <f>_FV(-3,"60")</f>
        <v>#VALUE!</v>
      </c>
      <c r="T5088" t="s">
        <v>26</v>
      </c>
    </row>
    <row r="5089" spans="1:20" x14ac:dyDescent="0.3">
      <c r="A5089" t="s">
        <v>20</v>
      </c>
      <c r="B5089" s="1">
        <v>43722</v>
      </c>
      <c r="C5089">
        <v>0</v>
      </c>
      <c r="D5089" t="s">
        <v>385</v>
      </c>
      <c r="E5089" t="s">
        <v>204</v>
      </c>
      <c r="F5089" t="s">
        <v>281</v>
      </c>
      <c r="G5089">
        <v>63</v>
      </c>
      <c r="H5089">
        <v>65</v>
      </c>
      <c r="I5089">
        <v>59</v>
      </c>
      <c r="J5089" t="s">
        <v>393</v>
      </c>
      <c r="K5089" t="s">
        <v>368</v>
      </c>
      <c r="L5089" t="s">
        <v>575</v>
      </c>
      <c r="M5089" t="s">
        <v>244</v>
      </c>
      <c r="N5089" t="s">
        <v>244</v>
      </c>
      <c r="O5089" t="s">
        <v>141</v>
      </c>
      <c r="S5089" t="e" vm="45">
        <f>_FV(-3,"60")</f>
        <v>#VALUE!</v>
      </c>
      <c r="T5089" t="s">
        <v>26</v>
      </c>
    </row>
    <row r="5090" spans="1:20" x14ac:dyDescent="0.3">
      <c r="A5090" t="s">
        <v>20</v>
      </c>
      <c r="B5090" s="1">
        <v>43722</v>
      </c>
      <c r="C5090">
        <v>2</v>
      </c>
      <c r="D5090" t="s">
        <v>192</v>
      </c>
      <c r="E5090" t="s">
        <v>239</v>
      </c>
      <c r="F5090" t="s">
        <v>192</v>
      </c>
      <c r="G5090">
        <v>74</v>
      </c>
      <c r="H5090">
        <v>74</v>
      </c>
      <c r="I5090">
        <v>70</v>
      </c>
      <c r="J5090" t="s">
        <v>373</v>
      </c>
      <c r="K5090" t="s">
        <v>373</v>
      </c>
      <c r="L5090" t="s">
        <v>389</v>
      </c>
      <c r="M5090" t="s">
        <v>312</v>
      </c>
      <c r="N5090" t="s">
        <v>312</v>
      </c>
      <c r="O5090" t="s">
        <v>245</v>
      </c>
      <c r="S5090" t="e" vm="45">
        <f>_FV(-3,"60")</f>
        <v>#VALUE!</v>
      </c>
      <c r="T5090" t="s">
        <v>26</v>
      </c>
    </row>
    <row r="5091" spans="1:20" x14ac:dyDescent="0.3">
      <c r="A5091" t="s">
        <v>20</v>
      </c>
      <c r="B5091" s="1">
        <v>43722</v>
      </c>
      <c r="C5091">
        <v>17</v>
      </c>
      <c r="D5091" t="s">
        <v>2048</v>
      </c>
      <c r="E5091" t="s">
        <v>2333</v>
      </c>
      <c r="F5091" t="s">
        <v>43</v>
      </c>
      <c r="G5091">
        <v>50</v>
      </c>
      <c r="H5091">
        <v>57</v>
      </c>
      <c r="I5091">
        <v>48</v>
      </c>
      <c r="J5091" t="s">
        <v>397</v>
      </c>
      <c r="K5091" t="s">
        <v>345</v>
      </c>
      <c r="L5091" t="s">
        <v>575</v>
      </c>
      <c r="M5091" t="s">
        <v>231</v>
      </c>
      <c r="N5091" t="s">
        <v>90</v>
      </c>
      <c r="O5091" t="s">
        <v>231</v>
      </c>
      <c r="S5091" t="s">
        <v>2649</v>
      </c>
      <c r="T5091" t="s">
        <v>26</v>
      </c>
    </row>
    <row r="5092" spans="1:20" x14ac:dyDescent="0.3">
      <c r="A5092" t="s">
        <v>20</v>
      </c>
      <c r="B5092" s="1">
        <v>43722</v>
      </c>
      <c r="C5092">
        <v>23</v>
      </c>
      <c r="D5092" t="s">
        <v>208</v>
      </c>
      <c r="E5092" t="s">
        <v>48</v>
      </c>
      <c r="F5092" t="s">
        <v>208</v>
      </c>
      <c r="G5092">
        <v>61</v>
      </c>
      <c r="H5092">
        <v>61</v>
      </c>
      <c r="I5092">
        <v>59</v>
      </c>
      <c r="J5092" t="s">
        <v>37</v>
      </c>
      <c r="K5092" t="s">
        <v>37</v>
      </c>
      <c r="L5092" t="s">
        <v>383</v>
      </c>
      <c r="M5092" t="s">
        <v>45</v>
      </c>
      <c r="N5092" t="s">
        <v>45</v>
      </c>
      <c r="O5092" t="s">
        <v>190</v>
      </c>
      <c r="S5092" t="e" vm="45">
        <f>_FV(-3,"60")</f>
        <v>#VALUE!</v>
      </c>
      <c r="T5092" t="s">
        <v>26</v>
      </c>
    </row>
    <row r="5093" spans="1:20" x14ac:dyDescent="0.3">
      <c r="A5093" t="s">
        <v>20</v>
      </c>
      <c r="B5093" s="1">
        <v>43722</v>
      </c>
      <c r="C5093">
        <v>22</v>
      </c>
      <c r="D5093" t="s">
        <v>48</v>
      </c>
      <c r="E5093" t="s">
        <v>201</v>
      </c>
      <c r="F5093" t="s">
        <v>48</v>
      </c>
      <c r="G5093">
        <v>61</v>
      </c>
      <c r="H5093">
        <v>61</v>
      </c>
      <c r="I5093">
        <v>56</v>
      </c>
      <c r="J5093" t="s">
        <v>292</v>
      </c>
      <c r="K5093" t="s">
        <v>373</v>
      </c>
      <c r="L5093" t="s">
        <v>393</v>
      </c>
      <c r="M5093" t="s">
        <v>190</v>
      </c>
      <c r="N5093" t="s">
        <v>190</v>
      </c>
      <c r="O5093" t="s">
        <v>52</v>
      </c>
      <c r="S5093" t="s">
        <v>959</v>
      </c>
      <c r="T5093" t="s">
        <v>26</v>
      </c>
    </row>
    <row r="5094" spans="1:20" x14ac:dyDescent="0.3">
      <c r="A5094" t="s">
        <v>20</v>
      </c>
      <c r="B5094" s="1">
        <v>43722</v>
      </c>
      <c r="C5094">
        <v>18</v>
      </c>
      <c r="D5094" t="s">
        <v>33</v>
      </c>
      <c r="E5094" t="s">
        <v>2331</v>
      </c>
      <c r="F5094" t="s">
        <v>415</v>
      </c>
      <c r="G5094">
        <v>49</v>
      </c>
      <c r="H5094">
        <v>53</v>
      </c>
      <c r="I5094">
        <v>47</v>
      </c>
      <c r="J5094" t="s">
        <v>572</v>
      </c>
      <c r="K5094" t="s">
        <v>388</v>
      </c>
      <c r="L5094" t="s">
        <v>659</v>
      </c>
      <c r="M5094" t="s">
        <v>130</v>
      </c>
      <c r="N5094" t="s">
        <v>231</v>
      </c>
      <c r="O5094" t="s">
        <v>130</v>
      </c>
      <c r="S5094" t="s">
        <v>2725</v>
      </c>
      <c r="T5094" t="s">
        <v>26</v>
      </c>
    </row>
    <row r="5095" spans="1:20" x14ac:dyDescent="0.3">
      <c r="A5095" t="s">
        <v>20</v>
      </c>
      <c r="B5095" s="1">
        <v>43722</v>
      </c>
      <c r="C5095">
        <v>20</v>
      </c>
      <c r="D5095" t="s">
        <v>1362</v>
      </c>
      <c r="E5095" t="s">
        <v>2048</v>
      </c>
      <c r="F5095" t="s">
        <v>370</v>
      </c>
      <c r="G5095">
        <v>49</v>
      </c>
      <c r="H5095">
        <v>52</v>
      </c>
      <c r="I5095">
        <v>48</v>
      </c>
      <c r="J5095" t="s">
        <v>565</v>
      </c>
      <c r="K5095" t="s">
        <v>389</v>
      </c>
      <c r="L5095" t="s">
        <v>659</v>
      </c>
      <c r="M5095" t="s">
        <v>131</v>
      </c>
      <c r="N5095" t="s">
        <v>52</v>
      </c>
      <c r="O5095" t="s">
        <v>140</v>
      </c>
      <c r="S5095" t="s">
        <v>1474</v>
      </c>
      <c r="T5095" t="s">
        <v>26</v>
      </c>
    </row>
    <row r="5096" spans="1:20" x14ac:dyDescent="0.3">
      <c r="A5096" t="s">
        <v>20</v>
      </c>
      <c r="B5096" s="1">
        <v>43722</v>
      </c>
      <c r="C5096">
        <v>5</v>
      </c>
      <c r="D5096" t="s">
        <v>272</v>
      </c>
      <c r="E5096" t="s">
        <v>286</v>
      </c>
      <c r="F5096" t="s">
        <v>272</v>
      </c>
      <c r="G5096">
        <v>80</v>
      </c>
      <c r="H5096">
        <v>80</v>
      </c>
      <c r="I5096">
        <v>78</v>
      </c>
      <c r="J5096" t="s">
        <v>44</v>
      </c>
      <c r="K5096" t="s">
        <v>44</v>
      </c>
      <c r="L5096" t="s">
        <v>35</v>
      </c>
      <c r="M5096" t="s">
        <v>82</v>
      </c>
      <c r="N5096" t="s">
        <v>90</v>
      </c>
      <c r="O5096" t="s">
        <v>82</v>
      </c>
      <c r="S5096" t="e" vm="45">
        <f>_FV(-3,"60")</f>
        <v>#VALUE!</v>
      </c>
      <c r="T5096" t="s">
        <v>26</v>
      </c>
    </row>
    <row r="5097" spans="1:20" x14ac:dyDescent="0.3">
      <c r="A5097" t="s">
        <v>20</v>
      </c>
      <c r="B5097" s="1">
        <v>43722</v>
      </c>
      <c r="C5097">
        <v>6</v>
      </c>
      <c r="D5097" t="s">
        <v>72</v>
      </c>
      <c r="E5097" t="s">
        <v>272</v>
      </c>
      <c r="F5097" t="s">
        <v>72</v>
      </c>
      <c r="G5097">
        <v>83</v>
      </c>
      <c r="H5097">
        <v>83</v>
      </c>
      <c r="I5097">
        <v>80</v>
      </c>
      <c r="J5097" t="s">
        <v>361</v>
      </c>
      <c r="K5097" t="s">
        <v>361</v>
      </c>
      <c r="L5097" t="s">
        <v>44</v>
      </c>
      <c r="M5097" t="s">
        <v>254</v>
      </c>
      <c r="N5097" t="s">
        <v>123</v>
      </c>
      <c r="O5097" t="s">
        <v>254</v>
      </c>
      <c r="S5097" t="e" vm="80">
        <f>_FV(-3,"59")</f>
        <v>#VALUE!</v>
      </c>
      <c r="T5097" t="s">
        <v>26</v>
      </c>
    </row>
    <row r="5098" spans="1:20" x14ac:dyDescent="0.3">
      <c r="A5098" t="s">
        <v>20</v>
      </c>
      <c r="B5098" s="1">
        <v>43722</v>
      </c>
      <c r="C5098">
        <v>19</v>
      </c>
      <c r="D5098" t="s">
        <v>2041</v>
      </c>
      <c r="E5098" t="s">
        <v>2416</v>
      </c>
      <c r="F5098" t="s">
        <v>32</v>
      </c>
      <c r="G5098">
        <v>49</v>
      </c>
      <c r="H5098">
        <v>51</v>
      </c>
      <c r="I5098">
        <v>46</v>
      </c>
      <c r="J5098" t="s">
        <v>583</v>
      </c>
      <c r="K5098" t="s">
        <v>383</v>
      </c>
      <c r="L5098" t="s">
        <v>600</v>
      </c>
      <c r="M5098" t="s">
        <v>52</v>
      </c>
      <c r="N5098" t="s">
        <v>232</v>
      </c>
      <c r="O5098" t="s">
        <v>52</v>
      </c>
      <c r="S5098" t="s">
        <v>2553</v>
      </c>
      <c r="T5098" t="s">
        <v>26</v>
      </c>
    </row>
    <row r="5099" spans="1:20" x14ac:dyDescent="0.3">
      <c r="A5099" t="s">
        <v>20</v>
      </c>
      <c r="B5099" s="1">
        <v>43723</v>
      </c>
      <c r="C5099">
        <v>21</v>
      </c>
      <c r="D5099" t="s">
        <v>335</v>
      </c>
      <c r="E5099" t="s">
        <v>412</v>
      </c>
      <c r="F5099" t="s">
        <v>335</v>
      </c>
      <c r="G5099">
        <v>66</v>
      </c>
      <c r="H5099">
        <v>66</v>
      </c>
      <c r="I5099">
        <v>57</v>
      </c>
      <c r="J5099" t="s">
        <v>28</v>
      </c>
      <c r="K5099" t="s">
        <v>64</v>
      </c>
      <c r="L5099" t="s">
        <v>35</v>
      </c>
      <c r="M5099" t="s">
        <v>162</v>
      </c>
      <c r="N5099" t="s">
        <v>162</v>
      </c>
      <c r="O5099" t="s">
        <v>75</v>
      </c>
      <c r="S5099" t="s">
        <v>2726</v>
      </c>
      <c r="T5099" t="s">
        <v>26</v>
      </c>
    </row>
    <row r="5100" spans="1:20" x14ac:dyDescent="0.3">
      <c r="A5100" t="s">
        <v>20</v>
      </c>
      <c r="B5100" s="1">
        <v>43723</v>
      </c>
      <c r="C5100">
        <v>13</v>
      </c>
      <c r="D5100" t="s">
        <v>214</v>
      </c>
      <c r="E5100" t="s">
        <v>214</v>
      </c>
      <c r="F5100" t="s">
        <v>27</v>
      </c>
      <c r="G5100">
        <v>61</v>
      </c>
      <c r="H5100">
        <v>70</v>
      </c>
      <c r="I5100">
        <v>61</v>
      </c>
      <c r="J5100" t="s">
        <v>49</v>
      </c>
      <c r="K5100" t="s">
        <v>73</v>
      </c>
      <c r="L5100" t="s">
        <v>216</v>
      </c>
      <c r="M5100" t="s">
        <v>23</v>
      </c>
      <c r="N5100" t="s">
        <v>306</v>
      </c>
      <c r="O5100" t="s">
        <v>23</v>
      </c>
      <c r="S5100" t="s">
        <v>2727</v>
      </c>
      <c r="T5100" t="s">
        <v>26</v>
      </c>
    </row>
    <row r="5101" spans="1:20" x14ac:dyDescent="0.3">
      <c r="A5101" t="s">
        <v>20</v>
      </c>
      <c r="B5101" s="1">
        <v>43723</v>
      </c>
      <c r="C5101">
        <v>1</v>
      </c>
      <c r="D5101" t="s">
        <v>385</v>
      </c>
      <c r="E5101" t="s">
        <v>250</v>
      </c>
      <c r="F5101" t="s">
        <v>385</v>
      </c>
      <c r="G5101">
        <v>73</v>
      </c>
      <c r="H5101">
        <v>75</v>
      </c>
      <c r="I5101">
        <v>67</v>
      </c>
      <c r="J5101" t="s">
        <v>64</v>
      </c>
      <c r="K5101" t="s">
        <v>109</v>
      </c>
      <c r="L5101" t="s">
        <v>163</v>
      </c>
      <c r="M5101" t="s">
        <v>122</v>
      </c>
      <c r="N5101" t="s">
        <v>122</v>
      </c>
      <c r="O5101" t="s">
        <v>150</v>
      </c>
      <c r="S5101" t="e" vm="45">
        <f>_FV(-3,"60")</f>
        <v>#VALUE!</v>
      </c>
      <c r="T5101" t="s">
        <v>26</v>
      </c>
    </row>
    <row r="5102" spans="1:20" x14ac:dyDescent="0.3">
      <c r="A5102" t="s">
        <v>20</v>
      </c>
      <c r="B5102" s="1">
        <v>43723</v>
      </c>
      <c r="C5102">
        <v>12</v>
      </c>
      <c r="D5102" t="s">
        <v>27</v>
      </c>
      <c r="E5102" t="s">
        <v>243</v>
      </c>
      <c r="F5102" t="s">
        <v>228</v>
      </c>
      <c r="G5102">
        <v>70</v>
      </c>
      <c r="H5102">
        <v>79</v>
      </c>
      <c r="I5102">
        <v>70</v>
      </c>
      <c r="J5102" t="s">
        <v>64</v>
      </c>
      <c r="K5102" t="s">
        <v>109</v>
      </c>
      <c r="L5102" t="s">
        <v>99</v>
      </c>
      <c r="M5102" t="s">
        <v>245</v>
      </c>
      <c r="N5102" t="s">
        <v>245</v>
      </c>
      <c r="O5102" t="s">
        <v>244</v>
      </c>
      <c r="S5102" t="s">
        <v>2728</v>
      </c>
      <c r="T5102" t="s">
        <v>26</v>
      </c>
    </row>
    <row r="5103" spans="1:20" x14ac:dyDescent="0.3">
      <c r="A5103" t="s">
        <v>20</v>
      </c>
      <c r="B5103" s="1">
        <v>43723</v>
      </c>
      <c r="C5103">
        <v>3</v>
      </c>
      <c r="D5103" t="s">
        <v>206</v>
      </c>
      <c r="E5103" t="s">
        <v>256</v>
      </c>
      <c r="F5103" t="s">
        <v>206</v>
      </c>
      <c r="G5103">
        <v>72</v>
      </c>
      <c r="H5103">
        <v>72</v>
      </c>
      <c r="I5103">
        <v>68</v>
      </c>
      <c r="J5103" t="s">
        <v>163</v>
      </c>
      <c r="K5103" t="s">
        <v>345</v>
      </c>
      <c r="L5103" t="s">
        <v>377</v>
      </c>
      <c r="M5103" t="s">
        <v>328</v>
      </c>
      <c r="N5103" t="s">
        <v>193</v>
      </c>
      <c r="O5103" t="s">
        <v>328</v>
      </c>
      <c r="S5103" t="e" vm="45">
        <f>_FV(-3,"60")</f>
        <v>#VALUE!</v>
      </c>
      <c r="T5103" t="s">
        <v>26</v>
      </c>
    </row>
    <row r="5104" spans="1:20" x14ac:dyDescent="0.3">
      <c r="A5104" t="s">
        <v>20</v>
      </c>
      <c r="B5104" s="1">
        <v>43723</v>
      </c>
      <c r="C5104">
        <v>11</v>
      </c>
      <c r="D5104" t="s">
        <v>228</v>
      </c>
      <c r="E5104" t="s">
        <v>228</v>
      </c>
      <c r="F5104" t="s">
        <v>62</v>
      </c>
      <c r="G5104">
        <v>79</v>
      </c>
      <c r="H5104">
        <v>91</v>
      </c>
      <c r="I5104">
        <v>79</v>
      </c>
      <c r="J5104" t="s">
        <v>64</v>
      </c>
      <c r="K5104" t="s">
        <v>87</v>
      </c>
      <c r="L5104" t="s">
        <v>81</v>
      </c>
      <c r="M5104" t="s">
        <v>244</v>
      </c>
      <c r="N5104" t="s">
        <v>244</v>
      </c>
      <c r="O5104" t="s">
        <v>328</v>
      </c>
      <c r="S5104" t="s">
        <v>2729</v>
      </c>
      <c r="T5104" t="s">
        <v>26</v>
      </c>
    </row>
    <row r="5105" spans="1:20" x14ac:dyDescent="0.3">
      <c r="A5105" t="s">
        <v>20</v>
      </c>
      <c r="B5105" s="1">
        <v>43723</v>
      </c>
      <c r="C5105">
        <v>5</v>
      </c>
      <c r="D5105" t="s">
        <v>228</v>
      </c>
      <c r="E5105" t="s">
        <v>202</v>
      </c>
      <c r="F5105" t="s">
        <v>228</v>
      </c>
      <c r="G5105">
        <v>79</v>
      </c>
      <c r="H5105">
        <v>82</v>
      </c>
      <c r="I5105">
        <v>78</v>
      </c>
      <c r="J5105" t="s">
        <v>64</v>
      </c>
      <c r="K5105" t="s">
        <v>63</v>
      </c>
      <c r="L5105" t="s">
        <v>64</v>
      </c>
      <c r="M5105" t="s">
        <v>137</v>
      </c>
      <c r="N5105" t="s">
        <v>96</v>
      </c>
      <c r="O5105" t="s">
        <v>150</v>
      </c>
      <c r="S5105" t="e" vm="55">
        <f>_FV(-3,"51")</f>
        <v>#VALUE!</v>
      </c>
      <c r="T5105" t="s">
        <v>26</v>
      </c>
    </row>
    <row r="5106" spans="1:20" x14ac:dyDescent="0.3">
      <c r="A5106" t="s">
        <v>20</v>
      </c>
      <c r="B5106" s="1">
        <v>43723</v>
      </c>
      <c r="C5106">
        <v>4</v>
      </c>
      <c r="D5106" t="s">
        <v>195</v>
      </c>
      <c r="E5106" t="s">
        <v>206</v>
      </c>
      <c r="F5106" t="s">
        <v>285</v>
      </c>
      <c r="G5106">
        <v>79</v>
      </c>
      <c r="H5106">
        <v>80</v>
      </c>
      <c r="I5106">
        <v>72</v>
      </c>
      <c r="J5106" t="s">
        <v>65</v>
      </c>
      <c r="K5106" t="s">
        <v>73</v>
      </c>
      <c r="L5106" t="s">
        <v>163</v>
      </c>
      <c r="M5106" t="s">
        <v>96</v>
      </c>
      <c r="N5106" t="s">
        <v>328</v>
      </c>
      <c r="O5106" t="s">
        <v>96</v>
      </c>
      <c r="S5106" t="e" vm="45">
        <f>_FV(-3,"60")</f>
        <v>#VALUE!</v>
      </c>
      <c r="T5106" t="s">
        <v>26</v>
      </c>
    </row>
    <row r="5107" spans="1:20" x14ac:dyDescent="0.3">
      <c r="A5107" t="s">
        <v>20</v>
      </c>
      <c r="B5107" s="1">
        <v>43723</v>
      </c>
      <c r="C5107">
        <v>8</v>
      </c>
      <c r="D5107" t="s">
        <v>62</v>
      </c>
      <c r="E5107" t="s">
        <v>279</v>
      </c>
      <c r="F5107" t="s">
        <v>62</v>
      </c>
      <c r="G5107">
        <v>90</v>
      </c>
      <c r="H5107">
        <v>90</v>
      </c>
      <c r="I5107">
        <v>81</v>
      </c>
      <c r="J5107" t="s">
        <v>100</v>
      </c>
      <c r="K5107" t="s">
        <v>65</v>
      </c>
      <c r="L5107" t="s">
        <v>36</v>
      </c>
      <c r="M5107" t="s">
        <v>82</v>
      </c>
      <c r="N5107" t="s">
        <v>96</v>
      </c>
      <c r="O5107" t="s">
        <v>137</v>
      </c>
      <c r="S5107" t="e" vm="52">
        <f>_FV(-3,"56")</f>
        <v>#VALUE!</v>
      </c>
      <c r="T5107" t="s">
        <v>26</v>
      </c>
    </row>
    <row r="5108" spans="1:20" x14ac:dyDescent="0.3">
      <c r="A5108" t="s">
        <v>20</v>
      </c>
      <c r="B5108" s="1">
        <v>43723</v>
      </c>
      <c r="C5108">
        <v>6</v>
      </c>
      <c r="D5108" t="s">
        <v>321</v>
      </c>
      <c r="E5108" t="s">
        <v>285</v>
      </c>
      <c r="F5108" t="s">
        <v>321</v>
      </c>
      <c r="G5108">
        <v>80</v>
      </c>
      <c r="H5108">
        <v>80</v>
      </c>
      <c r="I5108">
        <v>79</v>
      </c>
      <c r="J5108" t="s">
        <v>65</v>
      </c>
      <c r="K5108" t="s">
        <v>73</v>
      </c>
      <c r="L5108" t="s">
        <v>64</v>
      </c>
      <c r="M5108" t="s">
        <v>150</v>
      </c>
      <c r="N5108" t="s">
        <v>82</v>
      </c>
      <c r="O5108" t="s">
        <v>150</v>
      </c>
      <c r="S5108" t="e" vm="45">
        <f>_FV(-3,"60")</f>
        <v>#VALUE!</v>
      </c>
      <c r="T5108" t="s">
        <v>26</v>
      </c>
    </row>
    <row r="5109" spans="1:20" x14ac:dyDescent="0.3">
      <c r="A5109" t="s">
        <v>20</v>
      </c>
      <c r="B5109" s="1">
        <v>43723</v>
      </c>
      <c r="C5109">
        <v>15</v>
      </c>
      <c r="D5109" t="s">
        <v>251</v>
      </c>
      <c r="E5109" t="s">
        <v>1362</v>
      </c>
      <c r="F5109" t="s">
        <v>392</v>
      </c>
      <c r="G5109">
        <v>61</v>
      </c>
      <c r="H5109">
        <v>64</v>
      </c>
      <c r="I5109">
        <v>58</v>
      </c>
      <c r="J5109" t="s">
        <v>99</v>
      </c>
      <c r="K5109" t="s">
        <v>73</v>
      </c>
      <c r="L5109" t="s">
        <v>36</v>
      </c>
      <c r="M5109" t="s">
        <v>90</v>
      </c>
      <c r="N5109" t="s">
        <v>244</v>
      </c>
      <c r="O5109" t="s">
        <v>90</v>
      </c>
      <c r="S5109" t="s">
        <v>2730</v>
      </c>
      <c r="T5109" t="s">
        <v>26</v>
      </c>
    </row>
    <row r="5110" spans="1:20" x14ac:dyDescent="0.3">
      <c r="A5110" t="s">
        <v>20</v>
      </c>
      <c r="B5110" s="1">
        <v>43723</v>
      </c>
      <c r="C5110">
        <v>14</v>
      </c>
      <c r="D5110" t="s">
        <v>297</v>
      </c>
      <c r="E5110" t="s">
        <v>412</v>
      </c>
      <c r="F5110" t="s">
        <v>220</v>
      </c>
      <c r="G5110">
        <v>62</v>
      </c>
      <c r="H5110">
        <v>63</v>
      </c>
      <c r="I5110">
        <v>57</v>
      </c>
      <c r="J5110" t="s">
        <v>28</v>
      </c>
      <c r="K5110" t="s">
        <v>119</v>
      </c>
      <c r="L5110" t="s">
        <v>377</v>
      </c>
      <c r="M5110" t="s">
        <v>193</v>
      </c>
      <c r="N5110" t="s">
        <v>23</v>
      </c>
      <c r="O5110" t="s">
        <v>193</v>
      </c>
      <c r="S5110" t="s">
        <v>2731</v>
      </c>
      <c r="T5110" t="s">
        <v>26</v>
      </c>
    </row>
    <row r="5111" spans="1:20" x14ac:dyDescent="0.3">
      <c r="A5111" t="s">
        <v>20</v>
      </c>
      <c r="B5111" s="1">
        <v>43723</v>
      </c>
      <c r="C5111">
        <v>16</v>
      </c>
      <c r="D5111" t="s">
        <v>412</v>
      </c>
      <c r="E5111" t="s">
        <v>2339</v>
      </c>
      <c r="F5111" t="s">
        <v>34</v>
      </c>
      <c r="G5111">
        <v>57</v>
      </c>
      <c r="H5111">
        <v>63</v>
      </c>
      <c r="I5111">
        <v>56</v>
      </c>
      <c r="J5111" t="s">
        <v>361</v>
      </c>
      <c r="K5111" t="s">
        <v>87</v>
      </c>
      <c r="L5111" t="s">
        <v>44</v>
      </c>
      <c r="M5111" t="s">
        <v>180</v>
      </c>
      <c r="N5111" t="s">
        <v>90</v>
      </c>
      <c r="O5111" t="s">
        <v>180</v>
      </c>
      <c r="S5111" t="s">
        <v>2526</v>
      </c>
      <c r="T5111" t="s">
        <v>26</v>
      </c>
    </row>
    <row r="5112" spans="1:20" x14ac:dyDescent="0.3">
      <c r="A5112" t="s">
        <v>20</v>
      </c>
      <c r="B5112" s="1">
        <v>43723</v>
      </c>
      <c r="C5112">
        <v>17</v>
      </c>
      <c r="D5112" t="s">
        <v>2496</v>
      </c>
      <c r="E5112" t="s">
        <v>2732</v>
      </c>
      <c r="F5112" t="s">
        <v>32</v>
      </c>
      <c r="G5112">
        <v>44</v>
      </c>
      <c r="H5112">
        <v>58</v>
      </c>
      <c r="I5112">
        <v>41</v>
      </c>
      <c r="J5112" t="s">
        <v>566</v>
      </c>
      <c r="K5112" t="s">
        <v>100</v>
      </c>
      <c r="L5112" t="s">
        <v>2590</v>
      </c>
      <c r="M5112" t="s">
        <v>39</v>
      </c>
      <c r="N5112" t="s">
        <v>180</v>
      </c>
      <c r="O5112" t="s">
        <v>39</v>
      </c>
      <c r="S5112" t="s">
        <v>2623</v>
      </c>
      <c r="T5112" t="s">
        <v>26</v>
      </c>
    </row>
    <row r="5113" spans="1:20" x14ac:dyDescent="0.3">
      <c r="A5113" t="s">
        <v>20</v>
      </c>
      <c r="B5113" s="1">
        <v>43723</v>
      </c>
      <c r="C5113">
        <v>18</v>
      </c>
      <c r="D5113" t="s">
        <v>2496</v>
      </c>
      <c r="E5113" t="s">
        <v>2733</v>
      </c>
      <c r="F5113" t="s">
        <v>2339</v>
      </c>
      <c r="G5113">
        <v>41</v>
      </c>
      <c r="H5113">
        <v>46</v>
      </c>
      <c r="I5113">
        <v>31</v>
      </c>
      <c r="J5113" t="s">
        <v>2590</v>
      </c>
      <c r="K5113" t="s">
        <v>575</v>
      </c>
      <c r="L5113" t="s">
        <v>430</v>
      </c>
      <c r="M5113" t="s">
        <v>38</v>
      </c>
      <c r="N5113" t="s">
        <v>39</v>
      </c>
      <c r="O5113" t="s">
        <v>38</v>
      </c>
      <c r="S5113" t="s">
        <v>1902</v>
      </c>
      <c r="T5113" t="s">
        <v>26</v>
      </c>
    </row>
    <row r="5114" spans="1:20" x14ac:dyDescent="0.3">
      <c r="A5114" t="s">
        <v>20</v>
      </c>
      <c r="B5114" s="1">
        <v>43723</v>
      </c>
      <c r="C5114">
        <v>9</v>
      </c>
      <c r="D5114" t="s">
        <v>22</v>
      </c>
      <c r="E5114" t="s">
        <v>62</v>
      </c>
      <c r="F5114" t="s">
        <v>22</v>
      </c>
      <c r="G5114">
        <v>91</v>
      </c>
      <c r="H5114">
        <v>91</v>
      </c>
      <c r="I5114">
        <v>90</v>
      </c>
      <c r="J5114" t="s">
        <v>49</v>
      </c>
      <c r="K5114" t="s">
        <v>100</v>
      </c>
      <c r="L5114" t="s">
        <v>49</v>
      </c>
      <c r="M5114" t="s">
        <v>142</v>
      </c>
      <c r="N5114" t="s">
        <v>142</v>
      </c>
      <c r="O5114" t="s">
        <v>82</v>
      </c>
      <c r="S5114" t="e" vm="45">
        <f>_FV(-3,"60")</f>
        <v>#VALUE!</v>
      </c>
      <c r="T5114" t="s">
        <v>26</v>
      </c>
    </row>
    <row r="5115" spans="1:20" x14ac:dyDescent="0.3">
      <c r="A5115" t="s">
        <v>20</v>
      </c>
      <c r="B5115" s="1">
        <v>43723</v>
      </c>
      <c r="C5115">
        <v>10</v>
      </c>
      <c r="D5115" t="s">
        <v>62</v>
      </c>
      <c r="E5115" t="s">
        <v>62</v>
      </c>
      <c r="F5115" t="s">
        <v>22</v>
      </c>
      <c r="G5115">
        <v>91</v>
      </c>
      <c r="H5115">
        <v>92</v>
      </c>
      <c r="I5115">
        <v>91</v>
      </c>
      <c r="J5115" t="s">
        <v>81</v>
      </c>
      <c r="K5115" t="s">
        <v>81</v>
      </c>
      <c r="L5115" t="s">
        <v>49</v>
      </c>
      <c r="M5115" t="s">
        <v>328</v>
      </c>
      <c r="N5115" t="s">
        <v>188</v>
      </c>
      <c r="O5115" t="s">
        <v>142</v>
      </c>
      <c r="S5115" t="s">
        <v>2734</v>
      </c>
      <c r="T5115" t="s">
        <v>26</v>
      </c>
    </row>
    <row r="5116" spans="1:20" x14ac:dyDescent="0.3">
      <c r="A5116" t="s">
        <v>20</v>
      </c>
      <c r="B5116" s="1">
        <v>43723</v>
      </c>
      <c r="C5116">
        <v>23</v>
      </c>
      <c r="D5116" t="s">
        <v>219</v>
      </c>
      <c r="E5116" t="s">
        <v>342</v>
      </c>
      <c r="F5116" t="s">
        <v>219</v>
      </c>
      <c r="G5116">
        <v>73</v>
      </c>
      <c r="H5116">
        <v>73</v>
      </c>
      <c r="I5116">
        <v>68</v>
      </c>
      <c r="J5116" t="s">
        <v>73</v>
      </c>
      <c r="K5116" t="s">
        <v>63</v>
      </c>
      <c r="L5116" t="s">
        <v>65</v>
      </c>
      <c r="M5116" t="s">
        <v>181</v>
      </c>
      <c r="N5116" t="s">
        <v>181</v>
      </c>
      <c r="O5116" t="s">
        <v>39</v>
      </c>
      <c r="S5116" t="e" vm="45">
        <f>_FV(-3,"60")</f>
        <v>#VALUE!</v>
      </c>
      <c r="T5116" t="s">
        <v>26</v>
      </c>
    </row>
    <row r="5117" spans="1:20" x14ac:dyDescent="0.3">
      <c r="A5117" t="s">
        <v>20</v>
      </c>
      <c r="B5117" s="1">
        <v>43723</v>
      </c>
      <c r="C5117">
        <v>7</v>
      </c>
      <c r="D5117" t="s">
        <v>279</v>
      </c>
      <c r="E5117" t="s">
        <v>321</v>
      </c>
      <c r="F5117" t="s">
        <v>239</v>
      </c>
      <c r="G5117">
        <v>81</v>
      </c>
      <c r="H5117">
        <v>81</v>
      </c>
      <c r="I5117">
        <v>80</v>
      </c>
      <c r="J5117" t="s">
        <v>65</v>
      </c>
      <c r="K5117" t="s">
        <v>65</v>
      </c>
      <c r="L5117" t="s">
        <v>64</v>
      </c>
      <c r="M5117" t="s">
        <v>137</v>
      </c>
      <c r="N5117" t="s">
        <v>137</v>
      </c>
      <c r="O5117" t="s">
        <v>150</v>
      </c>
      <c r="S5117" t="e" vm="45">
        <f>_FV(-3,"60")</f>
        <v>#VALUE!</v>
      </c>
      <c r="T5117" t="s">
        <v>26</v>
      </c>
    </row>
    <row r="5118" spans="1:20" x14ac:dyDescent="0.3">
      <c r="A5118" t="s">
        <v>20</v>
      </c>
      <c r="B5118" s="1">
        <v>43723</v>
      </c>
      <c r="C5118">
        <v>2</v>
      </c>
      <c r="D5118" t="s">
        <v>256</v>
      </c>
      <c r="E5118" t="s">
        <v>385</v>
      </c>
      <c r="F5118" t="s">
        <v>256</v>
      </c>
      <c r="G5118">
        <v>68</v>
      </c>
      <c r="H5118">
        <v>74</v>
      </c>
      <c r="I5118">
        <v>68</v>
      </c>
      <c r="J5118" t="s">
        <v>396</v>
      </c>
      <c r="K5118" t="s">
        <v>64</v>
      </c>
      <c r="L5118" t="s">
        <v>377</v>
      </c>
      <c r="M5118" t="s">
        <v>91</v>
      </c>
      <c r="N5118" t="s">
        <v>91</v>
      </c>
      <c r="O5118" t="s">
        <v>122</v>
      </c>
      <c r="S5118" t="e" vm="45">
        <f>_FV(-3,"60")</f>
        <v>#VALUE!</v>
      </c>
      <c r="T5118" t="s">
        <v>26</v>
      </c>
    </row>
    <row r="5119" spans="1:20" x14ac:dyDescent="0.3">
      <c r="A5119" t="s">
        <v>20</v>
      </c>
      <c r="B5119" s="1">
        <v>43723</v>
      </c>
      <c r="C5119">
        <v>0</v>
      </c>
      <c r="D5119" t="s">
        <v>250</v>
      </c>
      <c r="E5119" t="s">
        <v>48</v>
      </c>
      <c r="F5119" t="s">
        <v>250</v>
      </c>
      <c r="G5119">
        <v>67</v>
      </c>
      <c r="H5119">
        <v>67</v>
      </c>
      <c r="I5119">
        <v>56</v>
      </c>
      <c r="J5119" t="s">
        <v>361</v>
      </c>
      <c r="K5119" t="s">
        <v>361</v>
      </c>
      <c r="L5119" t="s">
        <v>565</v>
      </c>
      <c r="M5119" t="s">
        <v>150</v>
      </c>
      <c r="N5119" t="s">
        <v>150</v>
      </c>
      <c r="O5119" t="s">
        <v>45</v>
      </c>
      <c r="S5119" t="e" vm="45">
        <f>_FV(-3,"60")</f>
        <v>#VALUE!</v>
      </c>
      <c r="T5119" t="s">
        <v>26</v>
      </c>
    </row>
    <row r="5120" spans="1:20" x14ac:dyDescent="0.3">
      <c r="A5120" t="s">
        <v>20</v>
      </c>
      <c r="B5120" s="1">
        <v>43723</v>
      </c>
      <c r="C5120">
        <v>19</v>
      </c>
      <c r="D5120" t="s">
        <v>2048</v>
      </c>
      <c r="E5120" t="s">
        <v>2657</v>
      </c>
      <c r="F5120" t="s">
        <v>1362</v>
      </c>
      <c r="G5120">
        <v>56</v>
      </c>
      <c r="H5120">
        <v>56</v>
      </c>
      <c r="I5120">
        <v>41</v>
      </c>
      <c r="J5120" t="s">
        <v>36</v>
      </c>
      <c r="K5120" t="s">
        <v>49</v>
      </c>
      <c r="L5120" t="s">
        <v>1440</v>
      </c>
      <c r="M5120" t="s">
        <v>750</v>
      </c>
      <c r="N5120" t="s">
        <v>162</v>
      </c>
      <c r="O5120" t="s">
        <v>750</v>
      </c>
      <c r="S5120" t="s">
        <v>1435</v>
      </c>
      <c r="T5120" t="s">
        <v>26</v>
      </c>
    </row>
    <row r="5121" spans="1:20" x14ac:dyDescent="0.3">
      <c r="A5121" t="s">
        <v>20</v>
      </c>
      <c r="B5121" s="1">
        <v>43723</v>
      </c>
      <c r="C5121">
        <v>22</v>
      </c>
      <c r="D5121" t="s">
        <v>342</v>
      </c>
      <c r="E5121" t="s">
        <v>201</v>
      </c>
      <c r="F5121" t="s">
        <v>342</v>
      </c>
      <c r="G5121">
        <v>69</v>
      </c>
      <c r="H5121">
        <v>70</v>
      </c>
      <c r="I5121">
        <v>66</v>
      </c>
      <c r="J5121" t="s">
        <v>80</v>
      </c>
      <c r="K5121" t="s">
        <v>80</v>
      </c>
      <c r="L5121" t="s">
        <v>81</v>
      </c>
      <c r="M5121" t="s">
        <v>39</v>
      </c>
      <c r="N5121" t="s">
        <v>39</v>
      </c>
      <c r="O5121" t="s">
        <v>162</v>
      </c>
      <c r="S5121" t="s">
        <v>2735</v>
      </c>
      <c r="T5121" t="s">
        <v>26</v>
      </c>
    </row>
    <row r="5122" spans="1:20" x14ac:dyDescent="0.3">
      <c r="A5122" t="s">
        <v>20</v>
      </c>
      <c r="B5122" s="1">
        <v>43723</v>
      </c>
      <c r="C5122">
        <v>20</v>
      </c>
      <c r="D5122" t="s">
        <v>370</v>
      </c>
      <c r="E5122" t="s">
        <v>2333</v>
      </c>
      <c r="F5122" t="s">
        <v>370</v>
      </c>
      <c r="G5122">
        <v>58</v>
      </c>
      <c r="H5122">
        <v>58</v>
      </c>
      <c r="I5122">
        <v>51</v>
      </c>
      <c r="J5122" t="s">
        <v>44</v>
      </c>
      <c r="K5122" t="s">
        <v>163</v>
      </c>
      <c r="L5122" t="s">
        <v>577</v>
      </c>
      <c r="M5122" t="s">
        <v>75</v>
      </c>
      <c r="N5122" t="s">
        <v>750</v>
      </c>
      <c r="O5122" t="s">
        <v>75</v>
      </c>
      <c r="S5122" t="s">
        <v>2736</v>
      </c>
      <c r="T5122" t="s">
        <v>26</v>
      </c>
    </row>
    <row r="5123" spans="1:20" x14ac:dyDescent="0.3">
      <c r="A5123" t="s">
        <v>20</v>
      </c>
      <c r="B5123" s="1">
        <v>43724</v>
      </c>
      <c r="C5123">
        <v>1</v>
      </c>
      <c r="D5123" t="s">
        <v>185</v>
      </c>
      <c r="E5123" t="s">
        <v>256</v>
      </c>
      <c r="F5123" t="s">
        <v>185</v>
      </c>
      <c r="G5123">
        <v>72</v>
      </c>
      <c r="H5123">
        <v>73</v>
      </c>
      <c r="I5123">
        <v>71</v>
      </c>
      <c r="J5123" t="s">
        <v>49</v>
      </c>
      <c r="K5123" t="s">
        <v>81</v>
      </c>
      <c r="L5123" t="s">
        <v>163</v>
      </c>
      <c r="M5123" t="s">
        <v>123</v>
      </c>
      <c r="N5123" t="s">
        <v>123</v>
      </c>
      <c r="O5123" t="s">
        <v>66</v>
      </c>
      <c r="S5123" t="e" vm="45">
        <f>_FV(-3,"60")</f>
        <v>#VALUE!</v>
      </c>
      <c r="T5123" t="s">
        <v>26</v>
      </c>
    </row>
    <row r="5124" spans="1:20" x14ac:dyDescent="0.3">
      <c r="A5124" t="s">
        <v>20</v>
      </c>
      <c r="B5124" s="1">
        <v>43724</v>
      </c>
      <c r="C5124">
        <v>3</v>
      </c>
      <c r="D5124" t="s">
        <v>265</v>
      </c>
      <c r="E5124" t="s">
        <v>206</v>
      </c>
      <c r="F5124" t="s">
        <v>265</v>
      </c>
      <c r="G5124">
        <v>80</v>
      </c>
      <c r="H5124">
        <v>80</v>
      </c>
      <c r="I5124">
        <v>71</v>
      </c>
      <c r="J5124" t="s">
        <v>28</v>
      </c>
      <c r="K5124" t="s">
        <v>28</v>
      </c>
      <c r="L5124" t="s">
        <v>163</v>
      </c>
      <c r="M5124" t="s">
        <v>122</v>
      </c>
      <c r="N5124" t="s">
        <v>328</v>
      </c>
      <c r="O5124" t="s">
        <v>122</v>
      </c>
      <c r="S5124" t="e" vm="45">
        <f>_FV(-3,"60")</f>
        <v>#VALUE!</v>
      </c>
      <c r="T5124" t="s">
        <v>26</v>
      </c>
    </row>
    <row r="5125" spans="1:20" x14ac:dyDescent="0.3">
      <c r="A5125" t="s">
        <v>20</v>
      </c>
      <c r="B5125" s="1">
        <v>43724</v>
      </c>
      <c r="C5125">
        <v>5</v>
      </c>
      <c r="D5125" t="s">
        <v>157</v>
      </c>
      <c r="E5125" t="s">
        <v>187</v>
      </c>
      <c r="F5125" t="s">
        <v>157</v>
      </c>
      <c r="G5125">
        <v>84</v>
      </c>
      <c r="H5125">
        <v>84</v>
      </c>
      <c r="I5125">
        <v>82</v>
      </c>
      <c r="J5125" t="s">
        <v>81</v>
      </c>
      <c r="K5125" t="s">
        <v>81</v>
      </c>
      <c r="L5125" t="s">
        <v>99</v>
      </c>
      <c r="M5125" t="s">
        <v>231</v>
      </c>
      <c r="N5125" t="s">
        <v>123</v>
      </c>
      <c r="O5125" t="s">
        <v>231</v>
      </c>
      <c r="S5125" t="e" vm="45">
        <f>_FV(-3,"60")</f>
        <v>#VALUE!</v>
      </c>
      <c r="T5125" t="s">
        <v>26</v>
      </c>
    </row>
    <row r="5126" spans="1:20" x14ac:dyDescent="0.3">
      <c r="A5126" t="s">
        <v>20</v>
      </c>
      <c r="B5126" s="1">
        <v>43724</v>
      </c>
      <c r="C5126">
        <v>11</v>
      </c>
      <c r="D5126" t="s">
        <v>195</v>
      </c>
      <c r="E5126" t="s">
        <v>195</v>
      </c>
      <c r="F5126" t="s">
        <v>95</v>
      </c>
      <c r="G5126">
        <v>79</v>
      </c>
      <c r="H5126">
        <v>91</v>
      </c>
      <c r="I5126">
        <v>79</v>
      </c>
      <c r="J5126" t="s">
        <v>65</v>
      </c>
      <c r="K5126" t="s">
        <v>80</v>
      </c>
      <c r="L5126" t="s">
        <v>99</v>
      </c>
      <c r="M5126" t="s">
        <v>188</v>
      </c>
      <c r="N5126" t="s">
        <v>188</v>
      </c>
      <c r="O5126" t="s">
        <v>29</v>
      </c>
      <c r="S5126" t="s">
        <v>2737</v>
      </c>
      <c r="T5126" t="s">
        <v>26</v>
      </c>
    </row>
    <row r="5127" spans="1:20" x14ac:dyDescent="0.3">
      <c r="A5127" t="s">
        <v>20</v>
      </c>
      <c r="B5127" s="1">
        <v>43724</v>
      </c>
      <c r="C5127">
        <v>4</v>
      </c>
      <c r="D5127" t="s">
        <v>187</v>
      </c>
      <c r="E5127" t="s">
        <v>265</v>
      </c>
      <c r="F5127" t="s">
        <v>286</v>
      </c>
      <c r="G5127">
        <v>82</v>
      </c>
      <c r="H5127">
        <v>83</v>
      </c>
      <c r="I5127">
        <v>80</v>
      </c>
      <c r="J5127" t="s">
        <v>81</v>
      </c>
      <c r="K5127" t="s">
        <v>64</v>
      </c>
      <c r="L5127" t="s">
        <v>81</v>
      </c>
      <c r="M5127" t="s">
        <v>123</v>
      </c>
      <c r="N5127" t="s">
        <v>122</v>
      </c>
      <c r="O5127" t="s">
        <v>123</v>
      </c>
      <c r="S5127" t="e" vm="45">
        <f>_FV(-3,"60")</f>
        <v>#VALUE!</v>
      </c>
      <c r="T5127" t="s">
        <v>26</v>
      </c>
    </row>
    <row r="5128" spans="1:20" x14ac:dyDescent="0.3">
      <c r="A5128" t="s">
        <v>20</v>
      </c>
      <c r="B5128" s="1">
        <v>43724</v>
      </c>
      <c r="C5128">
        <v>13</v>
      </c>
      <c r="D5128" t="s">
        <v>21</v>
      </c>
      <c r="E5128" t="s">
        <v>201</v>
      </c>
      <c r="F5128" t="s">
        <v>261</v>
      </c>
      <c r="G5128">
        <v>67</v>
      </c>
      <c r="H5128">
        <v>73</v>
      </c>
      <c r="I5128">
        <v>67</v>
      </c>
      <c r="J5128" t="s">
        <v>64</v>
      </c>
      <c r="K5128" t="s">
        <v>79</v>
      </c>
      <c r="L5128" t="s">
        <v>99</v>
      </c>
      <c r="M5128" t="s">
        <v>312</v>
      </c>
      <c r="N5128" t="s">
        <v>312</v>
      </c>
      <c r="O5128" t="s">
        <v>23</v>
      </c>
      <c r="S5128" t="s">
        <v>2008</v>
      </c>
      <c r="T5128" t="s">
        <v>26</v>
      </c>
    </row>
    <row r="5129" spans="1:20" x14ac:dyDescent="0.3">
      <c r="A5129" t="s">
        <v>20</v>
      </c>
      <c r="B5129" s="1">
        <v>43724</v>
      </c>
      <c r="C5129">
        <v>12</v>
      </c>
      <c r="D5129" t="s">
        <v>247</v>
      </c>
      <c r="E5129" t="s">
        <v>243</v>
      </c>
      <c r="F5129" t="s">
        <v>195</v>
      </c>
      <c r="G5129">
        <v>71</v>
      </c>
      <c r="H5129">
        <v>79</v>
      </c>
      <c r="I5129">
        <v>70</v>
      </c>
      <c r="J5129" t="s">
        <v>65</v>
      </c>
      <c r="K5129" t="s">
        <v>63</v>
      </c>
      <c r="L5129" t="s">
        <v>81</v>
      </c>
      <c r="M5129" t="s">
        <v>23</v>
      </c>
      <c r="N5129" t="s">
        <v>245</v>
      </c>
      <c r="O5129" t="s">
        <v>328</v>
      </c>
      <c r="S5129" t="s">
        <v>969</v>
      </c>
      <c r="T5129" t="s">
        <v>26</v>
      </c>
    </row>
    <row r="5130" spans="1:20" x14ac:dyDescent="0.3">
      <c r="A5130" t="s">
        <v>20</v>
      </c>
      <c r="B5130" s="1">
        <v>43724</v>
      </c>
      <c r="C5130">
        <v>8</v>
      </c>
      <c r="D5130" t="s">
        <v>62</v>
      </c>
      <c r="E5130" t="s">
        <v>149</v>
      </c>
      <c r="F5130" t="s">
        <v>95</v>
      </c>
      <c r="G5130">
        <v>90</v>
      </c>
      <c r="H5130">
        <v>90</v>
      </c>
      <c r="I5130">
        <v>87</v>
      </c>
      <c r="J5130" t="s">
        <v>100</v>
      </c>
      <c r="K5130" t="s">
        <v>99</v>
      </c>
      <c r="L5130" t="s">
        <v>89</v>
      </c>
      <c r="M5130" t="s">
        <v>227</v>
      </c>
      <c r="N5130" t="s">
        <v>227</v>
      </c>
      <c r="O5130" t="s">
        <v>132</v>
      </c>
      <c r="S5130" t="e" vm="45">
        <f>_FV(-3,"60")</f>
        <v>#VALUE!</v>
      </c>
      <c r="T5130" t="s">
        <v>26</v>
      </c>
    </row>
    <row r="5131" spans="1:20" x14ac:dyDescent="0.3">
      <c r="A5131" t="s">
        <v>20</v>
      </c>
      <c r="B5131" s="1">
        <v>43724</v>
      </c>
      <c r="C5131">
        <v>14</v>
      </c>
      <c r="D5131" t="s">
        <v>43</v>
      </c>
      <c r="E5131" t="s">
        <v>43</v>
      </c>
      <c r="F5131" t="s">
        <v>200</v>
      </c>
      <c r="G5131">
        <v>58</v>
      </c>
      <c r="H5131">
        <v>67</v>
      </c>
      <c r="I5131">
        <v>58</v>
      </c>
      <c r="J5131" t="s">
        <v>361</v>
      </c>
      <c r="K5131" t="s">
        <v>109</v>
      </c>
      <c r="L5131" t="s">
        <v>216</v>
      </c>
      <c r="M5131" t="s">
        <v>315</v>
      </c>
      <c r="N5131" t="s">
        <v>312</v>
      </c>
      <c r="O5131" t="s">
        <v>315</v>
      </c>
      <c r="S5131" t="s">
        <v>2118</v>
      </c>
      <c r="T5131" t="s">
        <v>26</v>
      </c>
    </row>
    <row r="5132" spans="1:20" x14ac:dyDescent="0.3">
      <c r="A5132" t="s">
        <v>20</v>
      </c>
      <c r="B5132" s="1">
        <v>43724</v>
      </c>
      <c r="C5132">
        <v>6</v>
      </c>
      <c r="D5132" t="s">
        <v>156</v>
      </c>
      <c r="E5132" t="s">
        <v>157</v>
      </c>
      <c r="F5132" t="s">
        <v>114</v>
      </c>
      <c r="G5132">
        <v>85</v>
      </c>
      <c r="H5132">
        <v>85</v>
      </c>
      <c r="I5132">
        <v>84</v>
      </c>
      <c r="J5132" t="s">
        <v>81</v>
      </c>
      <c r="K5132" t="s">
        <v>28</v>
      </c>
      <c r="L5132" t="s">
        <v>99</v>
      </c>
      <c r="M5132" t="s">
        <v>66</v>
      </c>
      <c r="N5132" t="s">
        <v>231</v>
      </c>
      <c r="O5132" t="s">
        <v>232</v>
      </c>
      <c r="S5132" t="e" vm="45">
        <f>_FV(-3,"60")</f>
        <v>#VALUE!</v>
      </c>
      <c r="T5132" t="s">
        <v>26</v>
      </c>
    </row>
    <row r="5133" spans="1:20" x14ac:dyDescent="0.3">
      <c r="A5133" t="s">
        <v>20</v>
      </c>
      <c r="B5133" s="1">
        <v>43724</v>
      </c>
      <c r="C5133">
        <v>16</v>
      </c>
      <c r="D5133" t="s">
        <v>2339</v>
      </c>
      <c r="E5133" t="s">
        <v>2331</v>
      </c>
      <c r="F5133" t="s">
        <v>370</v>
      </c>
      <c r="G5133">
        <v>50</v>
      </c>
      <c r="H5133">
        <v>59</v>
      </c>
      <c r="I5133">
        <v>48</v>
      </c>
      <c r="J5133" t="s">
        <v>383</v>
      </c>
      <c r="K5133" t="s">
        <v>49</v>
      </c>
      <c r="L5133" t="s">
        <v>572</v>
      </c>
      <c r="M5133" t="s">
        <v>254</v>
      </c>
      <c r="N5133" t="s">
        <v>90</v>
      </c>
      <c r="O5133" t="s">
        <v>254</v>
      </c>
      <c r="S5133" t="s">
        <v>2738</v>
      </c>
      <c r="T5133" t="s">
        <v>26</v>
      </c>
    </row>
    <row r="5134" spans="1:20" x14ac:dyDescent="0.3">
      <c r="A5134" t="s">
        <v>20</v>
      </c>
      <c r="B5134" s="1">
        <v>43724</v>
      </c>
      <c r="C5134">
        <v>15</v>
      </c>
      <c r="D5134" t="s">
        <v>415</v>
      </c>
      <c r="E5134" t="s">
        <v>1360</v>
      </c>
      <c r="F5134" t="s">
        <v>317</v>
      </c>
      <c r="G5134">
        <v>59</v>
      </c>
      <c r="H5134">
        <v>61</v>
      </c>
      <c r="I5134">
        <v>57</v>
      </c>
      <c r="J5134" t="s">
        <v>36</v>
      </c>
      <c r="K5134" t="s">
        <v>28</v>
      </c>
      <c r="L5134" t="s">
        <v>377</v>
      </c>
      <c r="M5134" t="s">
        <v>90</v>
      </c>
      <c r="N5134" t="s">
        <v>315</v>
      </c>
      <c r="O5134" t="s">
        <v>90</v>
      </c>
      <c r="S5134" t="s">
        <v>2739</v>
      </c>
      <c r="T5134" t="s">
        <v>26</v>
      </c>
    </row>
    <row r="5135" spans="1:20" x14ac:dyDescent="0.3">
      <c r="A5135" t="s">
        <v>20</v>
      </c>
      <c r="B5135" s="1">
        <v>43724</v>
      </c>
      <c r="C5135">
        <v>9</v>
      </c>
      <c r="D5135" t="s">
        <v>58</v>
      </c>
      <c r="E5135" t="s">
        <v>62</v>
      </c>
      <c r="F5135" t="s">
        <v>58</v>
      </c>
      <c r="G5135">
        <v>91</v>
      </c>
      <c r="H5135">
        <v>91</v>
      </c>
      <c r="I5135">
        <v>90</v>
      </c>
      <c r="J5135" t="s">
        <v>89</v>
      </c>
      <c r="K5135" t="s">
        <v>100</v>
      </c>
      <c r="L5135" t="s">
        <v>89</v>
      </c>
      <c r="M5135" t="s">
        <v>96</v>
      </c>
      <c r="N5135" t="s">
        <v>96</v>
      </c>
      <c r="O5135" t="s">
        <v>227</v>
      </c>
      <c r="S5135" t="e" vm="36">
        <f>_FV(-3,"58")</f>
        <v>#VALUE!</v>
      </c>
      <c r="T5135" t="s">
        <v>26</v>
      </c>
    </row>
    <row r="5136" spans="1:20" x14ac:dyDescent="0.3">
      <c r="A5136" t="s">
        <v>20</v>
      </c>
      <c r="B5136" s="1">
        <v>43724</v>
      </c>
      <c r="C5136">
        <v>17</v>
      </c>
      <c r="D5136" t="s">
        <v>1580</v>
      </c>
      <c r="E5136" t="s">
        <v>2657</v>
      </c>
      <c r="F5136" t="s">
        <v>1360</v>
      </c>
      <c r="G5136">
        <v>50</v>
      </c>
      <c r="H5136">
        <v>54</v>
      </c>
      <c r="I5136">
        <v>48</v>
      </c>
      <c r="J5136" t="s">
        <v>383</v>
      </c>
      <c r="K5136" t="s">
        <v>396</v>
      </c>
      <c r="L5136" t="s">
        <v>575</v>
      </c>
      <c r="M5136" t="s">
        <v>190</v>
      </c>
      <c r="N5136" t="s">
        <v>254</v>
      </c>
      <c r="O5136" t="s">
        <v>181</v>
      </c>
      <c r="S5136" t="s">
        <v>2641</v>
      </c>
      <c r="T5136" t="s">
        <v>26</v>
      </c>
    </row>
    <row r="5137" spans="1:20" x14ac:dyDescent="0.3">
      <c r="A5137" t="s">
        <v>20</v>
      </c>
      <c r="B5137" s="1">
        <v>43724</v>
      </c>
      <c r="C5137">
        <v>22</v>
      </c>
      <c r="D5137" t="s">
        <v>205</v>
      </c>
      <c r="E5137" t="s">
        <v>201</v>
      </c>
      <c r="F5137" t="s">
        <v>205</v>
      </c>
      <c r="G5137">
        <v>62</v>
      </c>
      <c r="H5137">
        <v>62</v>
      </c>
      <c r="I5137">
        <v>61</v>
      </c>
      <c r="J5137" t="s">
        <v>373</v>
      </c>
      <c r="K5137" t="s">
        <v>35</v>
      </c>
      <c r="L5137" t="s">
        <v>373</v>
      </c>
      <c r="M5137" t="s">
        <v>131</v>
      </c>
      <c r="N5137" t="s">
        <v>131</v>
      </c>
      <c r="O5137" t="s">
        <v>53</v>
      </c>
      <c r="S5137" s="2">
        <v>9144</v>
      </c>
      <c r="T5137" t="s">
        <v>26</v>
      </c>
    </row>
    <row r="5138" spans="1:20" x14ac:dyDescent="0.3">
      <c r="A5138" t="s">
        <v>20</v>
      </c>
      <c r="B5138" s="1">
        <v>43724</v>
      </c>
      <c r="C5138">
        <v>10</v>
      </c>
      <c r="D5138" t="s">
        <v>95</v>
      </c>
      <c r="E5138" t="s">
        <v>95</v>
      </c>
      <c r="F5138" t="s">
        <v>22</v>
      </c>
      <c r="G5138">
        <v>91</v>
      </c>
      <c r="H5138">
        <v>91</v>
      </c>
      <c r="I5138">
        <v>91</v>
      </c>
      <c r="J5138" t="s">
        <v>99</v>
      </c>
      <c r="K5138" t="s">
        <v>99</v>
      </c>
      <c r="L5138" t="s">
        <v>36</v>
      </c>
      <c r="M5138" t="s">
        <v>29</v>
      </c>
      <c r="N5138" t="s">
        <v>29</v>
      </c>
      <c r="O5138" t="s">
        <v>96</v>
      </c>
      <c r="S5138" t="s">
        <v>2740</v>
      </c>
      <c r="T5138" t="s">
        <v>26</v>
      </c>
    </row>
    <row r="5139" spans="1:20" x14ac:dyDescent="0.3">
      <c r="A5139" t="s">
        <v>20</v>
      </c>
      <c r="B5139" s="1">
        <v>43724</v>
      </c>
      <c r="C5139">
        <v>2</v>
      </c>
      <c r="D5139" t="s">
        <v>206</v>
      </c>
      <c r="E5139" t="s">
        <v>281</v>
      </c>
      <c r="F5139" t="s">
        <v>206</v>
      </c>
      <c r="G5139">
        <v>71</v>
      </c>
      <c r="H5139">
        <v>73</v>
      </c>
      <c r="I5139">
        <v>70</v>
      </c>
      <c r="J5139" t="s">
        <v>361</v>
      </c>
      <c r="K5139" t="s">
        <v>89</v>
      </c>
      <c r="L5139" t="s">
        <v>44</v>
      </c>
      <c r="M5139" t="s">
        <v>141</v>
      </c>
      <c r="N5139" t="s">
        <v>141</v>
      </c>
      <c r="O5139" t="s">
        <v>123</v>
      </c>
      <c r="S5139" t="e" vm="45">
        <f>_FV(-3,"60")</f>
        <v>#VALUE!</v>
      </c>
      <c r="T5139" t="s">
        <v>26</v>
      </c>
    </row>
    <row r="5140" spans="1:20" x14ac:dyDescent="0.3">
      <c r="A5140" t="s">
        <v>20</v>
      </c>
      <c r="B5140" s="1">
        <v>43724</v>
      </c>
      <c r="C5140">
        <v>21</v>
      </c>
      <c r="D5140" t="s">
        <v>201</v>
      </c>
      <c r="E5140" t="s">
        <v>43</v>
      </c>
      <c r="F5140" t="s">
        <v>201</v>
      </c>
      <c r="G5140">
        <v>62</v>
      </c>
      <c r="H5140">
        <v>62</v>
      </c>
      <c r="I5140">
        <v>53</v>
      </c>
      <c r="J5140" t="s">
        <v>35</v>
      </c>
      <c r="K5140" t="s">
        <v>345</v>
      </c>
      <c r="L5140" t="s">
        <v>393</v>
      </c>
      <c r="M5140" t="s">
        <v>51</v>
      </c>
      <c r="N5140" t="s">
        <v>51</v>
      </c>
      <c r="O5140" t="s">
        <v>162</v>
      </c>
      <c r="S5140" t="s">
        <v>2741</v>
      </c>
      <c r="T5140" t="s">
        <v>26</v>
      </c>
    </row>
    <row r="5141" spans="1:20" x14ac:dyDescent="0.3">
      <c r="A5141" t="s">
        <v>20</v>
      </c>
      <c r="B5141" s="1">
        <v>43724</v>
      </c>
      <c r="C5141">
        <v>19</v>
      </c>
      <c r="D5141" t="s">
        <v>2041</v>
      </c>
      <c r="E5141" t="s">
        <v>2416</v>
      </c>
      <c r="F5141" t="s">
        <v>33</v>
      </c>
      <c r="G5141">
        <v>52</v>
      </c>
      <c r="H5141">
        <v>53</v>
      </c>
      <c r="I5141">
        <v>48</v>
      </c>
      <c r="J5141" t="s">
        <v>388</v>
      </c>
      <c r="K5141" t="s">
        <v>37</v>
      </c>
      <c r="L5141" t="s">
        <v>573</v>
      </c>
      <c r="M5141" t="s">
        <v>153</v>
      </c>
      <c r="N5141" t="s">
        <v>140</v>
      </c>
      <c r="O5141" t="s">
        <v>153</v>
      </c>
      <c r="S5141" t="s">
        <v>2197</v>
      </c>
      <c r="T5141" t="s">
        <v>26</v>
      </c>
    </row>
    <row r="5142" spans="1:20" x14ac:dyDescent="0.3">
      <c r="A5142" t="s">
        <v>20</v>
      </c>
      <c r="B5142" s="1">
        <v>43724</v>
      </c>
      <c r="C5142">
        <v>23</v>
      </c>
      <c r="D5142" t="s">
        <v>219</v>
      </c>
      <c r="E5142" t="s">
        <v>205</v>
      </c>
      <c r="F5142" t="s">
        <v>219</v>
      </c>
      <c r="G5142">
        <v>65</v>
      </c>
      <c r="H5142">
        <v>66</v>
      </c>
      <c r="I5142">
        <v>62</v>
      </c>
      <c r="J5142" t="s">
        <v>377</v>
      </c>
      <c r="K5142" t="s">
        <v>396</v>
      </c>
      <c r="L5142" t="s">
        <v>37</v>
      </c>
      <c r="M5142" t="s">
        <v>45</v>
      </c>
      <c r="N5142" t="s">
        <v>45</v>
      </c>
      <c r="O5142" t="s">
        <v>131</v>
      </c>
      <c r="S5142" t="e" vm="45">
        <f>_FV(-3,"60")</f>
        <v>#VALUE!</v>
      </c>
      <c r="T5142" t="s">
        <v>26</v>
      </c>
    </row>
    <row r="5143" spans="1:20" x14ac:dyDescent="0.3">
      <c r="A5143" t="s">
        <v>20</v>
      </c>
      <c r="B5143" s="1">
        <v>43724</v>
      </c>
      <c r="C5143">
        <v>18</v>
      </c>
      <c r="D5143" t="s">
        <v>2331</v>
      </c>
      <c r="E5143" t="s">
        <v>2331</v>
      </c>
      <c r="F5143" t="s">
        <v>1360</v>
      </c>
      <c r="G5143">
        <v>50</v>
      </c>
      <c r="H5143">
        <v>53</v>
      </c>
      <c r="I5143">
        <v>48</v>
      </c>
      <c r="J5143" t="s">
        <v>368</v>
      </c>
      <c r="K5143" t="s">
        <v>373</v>
      </c>
      <c r="L5143" t="s">
        <v>570</v>
      </c>
      <c r="M5143" t="s">
        <v>140</v>
      </c>
      <c r="N5143" t="s">
        <v>190</v>
      </c>
      <c r="O5143" t="s">
        <v>140</v>
      </c>
      <c r="S5143" t="s">
        <v>2242</v>
      </c>
      <c r="T5143" t="s">
        <v>26</v>
      </c>
    </row>
    <row r="5144" spans="1:20" x14ac:dyDescent="0.3">
      <c r="A5144" t="s">
        <v>20</v>
      </c>
      <c r="B5144" s="1">
        <v>43724</v>
      </c>
      <c r="C5144">
        <v>7</v>
      </c>
      <c r="D5144" t="s">
        <v>149</v>
      </c>
      <c r="E5144" t="s">
        <v>156</v>
      </c>
      <c r="F5144" t="s">
        <v>149</v>
      </c>
      <c r="G5144">
        <v>87</v>
      </c>
      <c r="H5144">
        <v>87</v>
      </c>
      <c r="I5144">
        <v>85</v>
      </c>
      <c r="J5144" t="s">
        <v>99</v>
      </c>
      <c r="K5144" t="s">
        <v>81</v>
      </c>
      <c r="L5144" t="s">
        <v>99</v>
      </c>
      <c r="M5144" t="s">
        <v>132</v>
      </c>
      <c r="N5144" t="s">
        <v>45</v>
      </c>
      <c r="O5144" t="s">
        <v>66</v>
      </c>
      <c r="S5144" t="e" vm="45">
        <f>_FV(-3,"60")</f>
        <v>#VALUE!</v>
      </c>
      <c r="T5144" t="s">
        <v>26</v>
      </c>
    </row>
    <row r="5145" spans="1:20" x14ac:dyDescent="0.3">
      <c r="A5145" t="s">
        <v>20</v>
      </c>
      <c r="B5145" s="1">
        <v>43724</v>
      </c>
      <c r="C5145">
        <v>20</v>
      </c>
      <c r="D5145" t="s">
        <v>34</v>
      </c>
      <c r="E5145" t="s">
        <v>1580</v>
      </c>
      <c r="F5145" t="s">
        <v>34</v>
      </c>
      <c r="G5145">
        <v>56</v>
      </c>
      <c r="H5145">
        <v>57</v>
      </c>
      <c r="I5145">
        <v>49</v>
      </c>
      <c r="J5145" t="s">
        <v>37</v>
      </c>
      <c r="K5145" t="s">
        <v>163</v>
      </c>
      <c r="L5145" t="s">
        <v>570</v>
      </c>
      <c r="M5145" t="s">
        <v>153</v>
      </c>
      <c r="N5145" t="s">
        <v>120</v>
      </c>
      <c r="O5145" t="s">
        <v>162</v>
      </c>
      <c r="S5145" t="s">
        <v>2742</v>
      </c>
      <c r="T5145" t="s">
        <v>26</v>
      </c>
    </row>
    <row r="5146" spans="1:20" x14ac:dyDescent="0.3">
      <c r="A5146" t="s">
        <v>20</v>
      </c>
      <c r="B5146" s="1">
        <v>43724</v>
      </c>
      <c r="C5146">
        <v>0</v>
      </c>
      <c r="D5146" t="s">
        <v>256</v>
      </c>
      <c r="E5146" t="s">
        <v>219</v>
      </c>
      <c r="F5146" t="s">
        <v>256</v>
      </c>
      <c r="G5146">
        <v>73</v>
      </c>
      <c r="H5146">
        <v>74</v>
      </c>
      <c r="I5146">
        <v>73</v>
      </c>
      <c r="J5146" t="s">
        <v>99</v>
      </c>
      <c r="K5146" t="s">
        <v>65</v>
      </c>
      <c r="L5146" t="s">
        <v>99</v>
      </c>
      <c r="M5146" t="s">
        <v>66</v>
      </c>
      <c r="N5146" t="s">
        <v>66</v>
      </c>
      <c r="O5146" t="s">
        <v>181</v>
      </c>
      <c r="S5146" t="e" vm="80">
        <f>_FV(-3,"59")</f>
        <v>#VALUE!</v>
      </c>
      <c r="T5146" t="s">
        <v>26</v>
      </c>
    </row>
    <row r="5147" spans="1:20" x14ac:dyDescent="0.3">
      <c r="A5147" t="s">
        <v>20</v>
      </c>
      <c r="B5147" s="1">
        <v>43725</v>
      </c>
      <c r="C5147">
        <v>11</v>
      </c>
      <c r="D5147" t="s">
        <v>302</v>
      </c>
      <c r="E5147" t="s">
        <v>302</v>
      </c>
      <c r="F5147" t="s">
        <v>107</v>
      </c>
      <c r="G5147">
        <v>77</v>
      </c>
      <c r="H5147">
        <v>87</v>
      </c>
      <c r="I5147">
        <v>77</v>
      </c>
      <c r="J5147" t="s">
        <v>64</v>
      </c>
      <c r="K5147" t="s">
        <v>73</v>
      </c>
      <c r="L5147" t="s">
        <v>100</v>
      </c>
      <c r="M5147" t="s">
        <v>142</v>
      </c>
      <c r="N5147" t="s">
        <v>142</v>
      </c>
      <c r="O5147" t="s">
        <v>137</v>
      </c>
      <c r="S5147" t="s">
        <v>2743</v>
      </c>
      <c r="T5147" t="s">
        <v>26</v>
      </c>
    </row>
    <row r="5148" spans="1:20" x14ac:dyDescent="0.3">
      <c r="A5148" t="s">
        <v>20</v>
      </c>
      <c r="B5148" s="1">
        <v>43725</v>
      </c>
      <c r="C5148">
        <v>6</v>
      </c>
      <c r="D5148" t="s">
        <v>107</v>
      </c>
      <c r="E5148" t="s">
        <v>286</v>
      </c>
      <c r="F5148" t="s">
        <v>107</v>
      </c>
      <c r="G5148">
        <v>85</v>
      </c>
      <c r="H5148">
        <v>85</v>
      </c>
      <c r="I5148">
        <v>81</v>
      </c>
      <c r="J5148" t="s">
        <v>89</v>
      </c>
      <c r="K5148" t="s">
        <v>89</v>
      </c>
      <c r="L5148" t="s">
        <v>36</v>
      </c>
      <c r="M5148" t="s">
        <v>130</v>
      </c>
      <c r="N5148" t="s">
        <v>227</v>
      </c>
      <c r="O5148" t="s">
        <v>130</v>
      </c>
      <c r="S5148" t="e" vm="45">
        <f>_FV(-3,"60")</f>
        <v>#VALUE!</v>
      </c>
      <c r="T5148" t="s">
        <v>26</v>
      </c>
    </row>
    <row r="5149" spans="1:20" x14ac:dyDescent="0.3">
      <c r="A5149" t="s">
        <v>20</v>
      </c>
      <c r="B5149" s="1">
        <v>43725</v>
      </c>
      <c r="C5149">
        <v>15</v>
      </c>
      <c r="D5149" t="s">
        <v>2038</v>
      </c>
      <c r="E5149" t="s">
        <v>2038</v>
      </c>
      <c r="F5149" t="s">
        <v>220</v>
      </c>
      <c r="G5149">
        <v>55</v>
      </c>
      <c r="H5149">
        <v>66</v>
      </c>
      <c r="I5149">
        <v>54</v>
      </c>
      <c r="J5149" t="s">
        <v>163</v>
      </c>
      <c r="K5149" t="s">
        <v>99</v>
      </c>
      <c r="L5149" t="s">
        <v>292</v>
      </c>
      <c r="M5149" t="s">
        <v>29</v>
      </c>
      <c r="N5149" t="s">
        <v>315</v>
      </c>
      <c r="O5149" t="s">
        <v>29</v>
      </c>
      <c r="S5149" t="s">
        <v>2744</v>
      </c>
      <c r="T5149" t="s">
        <v>26</v>
      </c>
    </row>
    <row r="5150" spans="1:20" x14ac:dyDescent="0.3">
      <c r="A5150" t="s">
        <v>20</v>
      </c>
      <c r="B5150" s="1">
        <v>43725</v>
      </c>
      <c r="C5150">
        <v>4</v>
      </c>
      <c r="D5150" t="s">
        <v>228</v>
      </c>
      <c r="E5150" t="s">
        <v>281</v>
      </c>
      <c r="F5150" t="s">
        <v>228</v>
      </c>
      <c r="G5150">
        <v>77</v>
      </c>
      <c r="H5150">
        <v>77</v>
      </c>
      <c r="I5150">
        <v>73</v>
      </c>
      <c r="J5150" t="s">
        <v>89</v>
      </c>
      <c r="K5150" t="s">
        <v>100</v>
      </c>
      <c r="L5150" t="s">
        <v>49</v>
      </c>
      <c r="M5150" t="s">
        <v>123</v>
      </c>
      <c r="N5150" t="s">
        <v>90</v>
      </c>
      <c r="O5150" t="s">
        <v>123</v>
      </c>
      <c r="S5150" t="e" vm="12">
        <f>_FV(-2,"57")</f>
        <v>#VALUE!</v>
      </c>
      <c r="T5150" t="s">
        <v>26</v>
      </c>
    </row>
    <row r="5151" spans="1:20" x14ac:dyDescent="0.3">
      <c r="A5151" t="s">
        <v>20</v>
      </c>
      <c r="B5151" s="1">
        <v>43725</v>
      </c>
      <c r="C5151">
        <v>12</v>
      </c>
      <c r="D5151" t="s">
        <v>243</v>
      </c>
      <c r="E5151" t="s">
        <v>205</v>
      </c>
      <c r="F5151" t="s">
        <v>302</v>
      </c>
      <c r="G5151">
        <v>71</v>
      </c>
      <c r="H5151">
        <v>77</v>
      </c>
      <c r="I5151">
        <v>70</v>
      </c>
      <c r="J5151" t="s">
        <v>73</v>
      </c>
      <c r="K5151" t="s">
        <v>63</v>
      </c>
      <c r="L5151" t="s">
        <v>28</v>
      </c>
      <c r="M5151" t="s">
        <v>328</v>
      </c>
      <c r="N5151" t="s">
        <v>328</v>
      </c>
      <c r="O5151" t="s">
        <v>142</v>
      </c>
      <c r="S5151" t="s">
        <v>2745</v>
      </c>
      <c r="T5151" t="s">
        <v>26</v>
      </c>
    </row>
    <row r="5152" spans="1:20" x14ac:dyDescent="0.3">
      <c r="A5152" t="s">
        <v>20</v>
      </c>
      <c r="B5152" s="1">
        <v>43725</v>
      </c>
      <c r="C5152">
        <v>14</v>
      </c>
      <c r="D5152" t="s">
        <v>392</v>
      </c>
      <c r="E5152" t="s">
        <v>43</v>
      </c>
      <c r="F5152" t="s">
        <v>21</v>
      </c>
      <c r="G5152">
        <v>65</v>
      </c>
      <c r="H5152">
        <v>67</v>
      </c>
      <c r="I5152">
        <v>61</v>
      </c>
      <c r="J5152" t="s">
        <v>65</v>
      </c>
      <c r="K5152" t="s">
        <v>87</v>
      </c>
      <c r="L5152" t="s">
        <v>49</v>
      </c>
      <c r="M5152" t="s">
        <v>315</v>
      </c>
      <c r="N5152" t="s">
        <v>23</v>
      </c>
      <c r="O5152" t="s">
        <v>193</v>
      </c>
      <c r="S5152" t="s">
        <v>2746</v>
      </c>
      <c r="T5152" t="s">
        <v>138</v>
      </c>
    </row>
    <row r="5153" spans="1:20" x14ac:dyDescent="0.3">
      <c r="A5153" t="s">
        <v>20</v>
      </c>
      <c r="B5153" s="1">
        <v>43725</v>
      </c>
      <c r="C5153">
        <v>13</v>
      </c>
      <c r="D5153" t="s">
        <v>291</v>
      </c>
      <c r="E5153" t="s">
        <v>34</v>
      </c>
      <c r="F5153" t="s">
        <v>243</v>
      </c>
      <c r="G5153">
        <v>62</v>
      </c>
      <c r="H5153">
        <v>71</v>
      </c>
      <c r="I5153">
        <v>61</v>
      </c>
      <c r="J5153" t="s">
        <v>100</v>
      </c>
      <c r="K5153" t="s">
        <v>109</v>
      </c>
      <c r="L5153" t="s">
        <v>44</v>
      </c>
      <c r="M5153" t="s">
        <v>193</v>
      </c>
      <c r="N5153" t="s">
        <v>244</v>
      </c>
      <c r="O5153" t="s">
        <v>328</v>
      </c>
      <c r="S5153" t="s">
        <v>2747</v>
      </c>
      <c r="T5153" t="s">
        <v>26</v>
      </c>
    </row>
    <row r="5154" spans="1:20" x14ac:dyDescent="0.3">
      <c r="A5154" t="s">
        <v>20</v>
      </c>
      <c r="B5154" s="1">
        <v>43725</v>
      </c>
      <c r="C5154">
        <v>5</v>
      </c>
      <c r="D5154" t="s">
        <v>286</v>
      </c>
      <c r="E5154" t="s">
        <v>228</v>
      </c>
      <c r="F5154" t="s">
        <v>286</v>
      </c>
      <c r="G5154">
        <v>81</v>
      </c>
      <c r="H5154">
        <v>81</v>
      </c>
      <c r="I5154">
        <v>77</v>
      </c>
      <c r="J5154" t="s">
        <v>49</v>
      </c>
      <c r="K5154" t="s">
        <v>100</v>
      </c>
      <c r="L5154" t="s">
        <v>49</v>
      </c>
      <c r="M5154" t="s">
        <v>227</v>
      </c>
      <c r="N5154" t="s">
        <v>123</v>
      </c>
      <c r="O5154" t="s">
        <v>227</v>
      </c>
      <c r="S5154" t="e" vm="25">
        <f>_FV(-3,"37")</f>
        <v>#VALUE!</v>
      </c>
      <c r="T5154" t="s">
        <v>26</v>
      </c>
    </row>
    <row r="5155" spans="1:20" x14ac:dyDescent="0.3">
      <c r="A5155" t="s">
        <v>20</v>
      </c>
      <c r="B5155" s="1">
        <v>43725</v>
      </c>
      <c r="C5155">
        <v>17</v>
      </c>
      <c r="D5155" t="s">
        <v>2333</v>
      </c>
      <c r="E5155" t="s">
        <v>2496</v>
      </c>
      <c r="F5155" t="s">
        <v>33</v>
      </c>
      <c r="G5155">
        <v>49</v>
      </c>
      <c r="H5155">
        <v>55</v>
      </c>
      <c r="I5155">
        <v>47</v>
      </c>
      <c r="J5155" t="s">
        <v>393</v>
      </c>
      <c r="K5155" t="s">
        <v>345</v>
      </c>
      <c r="L5155" t="s">
        <v>572</v>
      </c>
      <c r="M5155" t="s">
        <v>181</v>
      </c>
      <c r="N5155" t="s">
        <v>231</v>
      </c>
      <c r="O5155" t="s">
        <v>181</v>
      </c>
      <c r="S5155" t="s">
        <v>2623</v>
      </c>
      <c r="T5155" t="s">
        <v>26</v>
      </c>
    </row>
    <row r="5156" spans="1:20" x14ac:dyDescent="0.3">
      <c r="A5156" t="s">
        <v>20</v>
      </c>
      <c r="B5156" s="1">
        <v>43725</v>
      </c>
      <c r="C5156">
        <v>16</v>
      </c>
      <c r="D5156" t="s">
        <v>2331</v>
      </c>
      <c r="E5156" t="s">
        <v>2416</v>
      </c>
      <c r="F5156" t="s">
        <v>415</v>
      </c>
      <c r="G5156">
        <v>54</v>
      </c>
      <c r="H5156">
        <v>57</v>
      </c>
      <c r="I5156">
        <v>50</v>
      </c>
      <c r="J5156" t="s">
        <v>345</v>
      </c>
      <c r="K5156" t="s">
        <v>89</v>
      </c>
      <c r="L5156" t="s">
        <v>389</v>
      </c>
      <c r="M5156" t="s">
        <v>231</v>
      </c>
      <c r="N5156" t="s">
        <v>29</v>
      </c>
      <c r="O5156" t="s">
        <v>231</v>
      </c>
      <c r="S5156" t="s">
        <v>1387</v>
      </c>
      <c r="T5156" t="s">
        <v>26</v>
      </c>
    </row>
    <row r="5157" spans="1:20" x14ac:dyDescent="0.3">
      <c r="A5157" t="s">
        <v>20</v>
      </c>
      <c r="B5157" s="1">
        <v>43725</v>
      </c>
      <c r="C5157">
        <v>8</v>
      </c>
      <c r="D5157" t="s">
        <v>148</v>
      </c>
      <c r="E5157" t="s">
        <v>72</v>
      </c>
      <c r="F5157" t="s">
        <v>148</v>
      </c>
      <c r="G5157">
        <v>88</v>
      </c>
      <c r="H5157">
        <v>88</v>
      </c>
      <c r="I5157">
        <v>85</v>
      </c>
      <c r="J5157" t="s">
        <v>89</v>
      </c>
      <c r="K5157" t="s">
        <v>89</v>
      </c>
      <c r="L5157" t="s">
        <v>89</v>
      </c>
      <c r="M5157" t="s">
        <v>130</v>
      </c>
      <c r="N5157" t="s">
        <v>232</v>
      </c>
      <c r="O5157" t="s">
        <v>181</v>
      </c>
      <c r="S5157" t="e" vm="45">
        <f>_FV(-3,"60")</f>
        <v>#VALUE!</v>
      </c>
      <c r="T5157" t="s">
        <v>26</v>
      </c>
    </row>
    <row r="5158" spans="1:20" x14ac:dyDescent="0.3">
      <c r="A5158" t="s">
        <v>20</v>
      </c>
      <c r="B5158" s="1">
        <v>43725</v>
      </c>
      <c r="C5158">
        <v>1</v>
      </c>
      <c r="D5158" t="s">
        <v>275</v>
      </c>
      <c r="E5158" t="s">
        <v>57</v>
      </c>
      <c r="F5158" t="s">
        <v>385</v>
      </c>
      <c r="G5158">
        <v>70</v>
      </c>
      <c r="H5158">
        <v>71</v>
      </c>
      <c r="I5158">
        <v>66</v>
      </c>
      <c r="J5158" t="s">
        <v>36</v>
      </c>
      <c r="K5158" t="s">
        <v>89</v>
      </c>
      <c r="L5158" t="s">
        <v>377</v>
      </c>
      <c r="M5158" t="s">
        <v>29</v>
      </c>
      <c r="N5158" t="s">
        <v>29</v>
      </c>
      <c r="O5158" t="s">
        <v>82</v>
      </c>
      <c r="S5158" t="e" vm="80">
        <f>_FV(-3,"59")</f>
        <v>#VALUE!</v>
      </c>
      <c r="T5158" t="s">
        <v>26</v>
      </c>
    </row>
    <row r="5159" spans="1:20" x14ac:dyDescent="0.3">
      <c r="A5159" t="s">
        <v>20</v>
      </c>
      <c r="B5159" s="1">
        <v>43725</v>
      </c>
      <c r="C5159">
        <v>2</v>
      </c>
      <c r="D5159" t="s">
        <v>186</v>
      </c>
      <c r="E5159" t="s">
        <v>275</v>
      </c>
      <c r="F5159" t="s">
        <v>186</v>
      </c>
      <c r="G5159">
        <v>69</v>
      </c>
      <c r="H5159">
        <v>72</v>
      </c>
      <c r="I5159">
        <v>68</v>
      </c>
      <c r="J5159" t="s">
        <v>361</v>
      </c>
      <c r="K5159" t="s">
        <v>100</v>
      </c>
      <c r="L5159" t="s">
        <v>216</v>
      </c>
      <c r="M5159" t="s">
        <v>141</v>
      </c>
      <c r="N5159" t="s">
        <v>328</v>
      </c>
      <c r="O5159" t="s">
        <v>29</v>
      </c>
      <c r="S5159" t="e" vm="12">
        <f>_FV(-3,"57")</f>
        <v>#VALUE!</v>
      </c>
      <c r="T5159" t="s">
        <v>26</v>
      </c>
    </row>
    <row r="5160" spans="1:20" x14ac:dyDescent="0.3">
      <c r="A5160" t="s">
        <v>20</v>
      </c>
      <c r="B5160" s="1">
        <v>43725</v>
      </c>
      <c r="C5160">
        <v>18</v>
      </c>
      <c r="D5160" t="s">
        <v>2416</v>
      </c>
      <c r="E5160" t="s">
        <v>2657</v>
      </c>
      <c r="F5160" t="s">
        <v>33</v>
      </c>
      <c r="G5160">
        <v>49</v>
      </c>
      <c r="H5160">
        <v>52</v>
      </c>
      <c r="I5160">
        <v>46</v>
      </c>
      <c r="J5160" t="s">
        <v>577</v>
      </c>
      <c r="K5160" t="s">
        <v>292</v>
      </c>
      <c r="L5160" t="s">
        <v>574</v>
      </c>
      <c r="M5160" t="s">
        <v>120</v>
      </c>
      <c r="N5160" t="s">
        <v>181</v>
      </c>
      <c r="O5160" t="s">
        <v>120</v>
      </c>
      <c r="S5160" t="s">
        <v>2748</v>
      </c>
      <c r="T5160" t="s">
        <v>26</v>
      </c>
    </row>
    <row r="5161" spans="1:20" x14ac:dyDescent="0.3">
      <c r="A5161" t="s">
        <v>20</v>
      </c>
      <c r="B5161" s="1">
        <v>43725</v>
      </c>
      <c r="C5161">
        <v>9</v>
      </c>
      <c r="D5161" t="s">
        <v>88</v>
      </c>
      <c r="E5161" t="s">
        <v>148</v>
      </c>
      <c r="F5161" t="s">
        <v>88</v>
      </c>
      <c r="G5161">
        <v>89</v>
      </c>
      <c r="H5161">
        <v>89</v>
      </c>
      <c r="I5161">
        <v>88</v>
      </c>
      <c r="J5161" t="s">
        <v>89</v>
      </c>
      <c r="K5161" t="s">
        <v>100</v>
      </c>
      <c r="L5161" t="s">
        <v>89</v>
      </c>
      <c r="M5161" t="s">
        <v>180</v>
      </c>
      <c r="N5161" t="s">
        <v>180</v>
      </c>
      <c r="O5161" t="s">
        <v>130</v>
      </c>
      <c r="S5161" t="e" vm="45">
        <f>_FV(-3,"60")</f>
        <v>#VALUE!</v>
      </c>
      <c r="T5161" t="s">
        <v>26</v>
      </c>
    </row>
    <row r="5162" spans="1:20" x14ac:dyDescent="0.3">
      <c r="A5162" t="s">
        <v>20</v>
      </c>
      <c r="B5162" s="1">
        <v>43725</v>
      </c>
      <c r="C5162">
        <v>19</v>
      </c>
      <c r="D5162" t="s">
        <v>412</v>
      </c>
      <c r="E5162" t="s">
        <v>2416</v>
      </c>
      <c r="F5162" t="s">
        <v>412</v>
      </c>
      <c r="G5162">
        <v>54</v>
      </c>
      <c r="H5162">
        <v>54</v>
      </c>
      <c r="I5162">
        <v>47</v>
      </c>
      <c r="J5162" t="s">
        <v>37</v>
      </c>
      <c r="K5162" t="s">
        <v>35</v>
      </c>
      <c r="L5162" t="s">
        <v>565</v>
      </c>
      <c r="M5162" t="s">
        <v>74</v>
      </c>
      <c r="N5162" t="s">
        <v>120</v>
      </c>
      <c r="O5162" t="s">
        <v>74</v>
      </c>
      <c r="S5162" t="s">
        <v>2749</v>
      </c>
      <c r="T5162" t="s">
        <v>26</v>
      </c>
    </row>
    <row r="5163" spans="1:20" x14ac:dyDescent="0.3">
      <c r="A5163" t="s">
        <v>20</v>
      </c>
      <c r="B5163" s="1">
        <v>43725</v>
      </c>
      <c r="C5163">
        <v>10</v>
      </c>
      <c r="D5163" t="s">
        <v>107</v>
      </c>
      <c r="E5163" t="s">
        <v>107</v>
      </c>
      <c r="F5163" t="s">
        <v>88</v>
      </c>
      <c r="G5163">
        <v>87</v>
      </c>
      <c r="H5163">
        <v>89</v>
      </c>
      <c r="I5163">
        <v>87</v>
      </c>
      <c r="J5163" t="s">
        <v>81</v>
      </c>
      <c r="K5163" t="s">
        <v>81</v>
      </c>
      <c r="L5163" t="s">
        <v>89</v>
      </c>
      <c r="M5163" t="s">
        <v>82</v>
      </c>
      <c r="N5163" t="s">
        <v>82</v>
      </c>
      <c r="O5163" t="s">
        <v>180</v>
      </c>
      <c r="S5163" t="s">
        <v>2750</v>
      </c>
      <c r="T5163" t="s">
        <v>26</v>
      </c>
    </row>
    <row r="5164" spans="1:20" x14ac:dyDescent="0.3">
      <c r="A5164" t="s">
        <v>20</v>
      </c>
      <c r="B5164" s="1">
        <v>43725</v>
      </c>
      <c r="C5164">
        <v>20</v>
      </c>
      <c r="D5164" t="s">
        <v>47</v>
      </c>
      <c r="E5164" t="s">
        <v>412</v>
      </c>
      <c r="F5164" t="s">
        <v>47</v>
      </c>
      <c r="G5164">
        <v>60</v>
      </c>
      <c r="H5164">
        <v>61</v>
      </c>
      <c r="I5164">
        <v>54</v>
      </c>
      <c r="J5164" t="s">
        <v>35</v>
      </c>
      <c r="K5164" t="s">
        <v>89</v>
      </c>
      <c r="L5164" t="s">
        <v>37</v>
      </c>
      <c r="M5164" t="s">
        <v>197</v>
      </c>
      <c r="N5164" t="s">
        <v>197</v>
      </c>
      <c r="O5164" t="s">
        <v>75</v>
      </c>
      <c r="S5164" t="s">
        <v>2751</v>
      </c>
      <c r="T5164" t="s">
        <v>26</v>
      </c>
    </row>
    <row r="5165" spans="1:20" x14ac:dyDescent="0.3">
      <c r="A5165" t="s">
        <v>20</v>
      </c>
      <c r="B5165" s="1">
        <v>43725</v>
      </c>
      <c r="C5165">
        <v>3</v>
      </c>
      <c r="D5165" t="s">
        <v>185</v>
      </c>
      <c r="E5165" t="s">
        <v>186</v>
      </c>
      <c r="F5165" t="s">
        <v>185</v>
      </c>
      <c r="G5165">
        <v>73</v>
      </c>
      <c r="H5165">
        <v>73</v>
      </c>
      <c r="I5165">
        <v>70</v>
      </c>
      <c r="J5165" t="s">
        <v>100</v>
      </c>
      <c r="K5165" t="s">
        <v>99</v>
      </c>
      <c r="L5165" t="s">
        <v>361</v>
      </c>
      <c r="M5165" t="s">
        <v>90</v>
      </c>
      <c r="N5165" t="s">
        <v>328</v>
      </c>
      <c r="O5165" t="s">
        <v>90</v>
      </c>
      <c r="S5165" t="e" vm="29">
        <f>_FV(-3,"49")</f>
        <v>#VALUE!</v>
      </c>
      <c r="T5165" t="s">
        <v>26</v>
      </c>
    </row>
    <row r="5166" spans="1:20" x14ac:dyDescent="0.3">
      <c r="A5166" t="s">
        <v>20</v>
      </c>
      <c r="B5166" s="1">
        <v>43725</v>
      </c>
      <c r="C5166">
        <v>21</v>
      </c>
      <c r="D5166" t="s">
        <v>200</v>
      </c>
      <c r="E5166" t="s">
        <v>47</v>
      </c>
      <c r="F5166" t="s">
        <v>200</v>
      </c>
      <c r="G5166">
        <v>65</v>
      </c>
      <c r="H5166">
        <v>66</v>
      </c>
      <c r="I5166">
        <v>60</v>
      </c>
      <c r="J5166" t="s">
        <v>163</v>
      </c>
      <c r="K5166" t="s">
        <v>81</v>
      </c>
      <c r="L5166" t="s">
        <v>44</v>
      </c>
      <c r="M5166" t="s">
        <v>140</v>
      </c>
      <c r="N5166" t="s">
        <v>140</v>
      </c>
      <c r="O5166" t="s">
        <v>120</v>
      </c>
      <c r="S5166" t="s">
        <v>2752</v>
      </c>
      <c r="T5166" t="s">
        <v>26</v>
      </c>
    </row>
    <row r="5167" spans="1:20" x14ac:dyDescent="0.3">
      <c r="A5167" t="s">
        <v>20</v>
      </c>
      <c r="B5167" s="1">
        <v>43725</v>
      </c>
      <c r="C5167">
        <v>22</v>
      </c>
      <c r="D5167" t="s">
        <v>250</v>
      </c>
      <c r="E5167" t="s">
        <v>200</v>
      </c>
      <c r="F5167" t="s">
        <v>250</v>
      </c>
      <c r="G5167">
        <v>67</v>
      </c>
      <c r="H5167">
        <v>67</v>
      </c>
      <c r="I5167">
        <v>63</v>
      </c>
      <c r="J5167" t="s">
        <v>361</v>
      </c>
      <c r="K5167" t="s">
        <v>36</v>
      </c>
      <c r="L5167" t="s">
        <v>216</v>
      </c>
      <c r="M5167" t="s">
        <v>131</v>
      </c>
      <c r="N5167" t="s">
        <v>52</v>
      </c>
      <c r="O5167" t="s">
        <v>39</v>
      </c>
      <c r="S5167" s="2">
        <v>6706</v>
      </c>
      <c r="T5167" t="s">
        <v>26</v>
      </c>
    </row>
    <row r="5168" spans="1:20" x14ac:dyDescent="0.3">
      <c r="A5168" t="s">
        <v>20</v>
      </c>
      <c r="B5168" s="1">
        <v>43725</v>
      </c>
      <c r="C5168">
        <v>0</v>
      </c>
      <c r="D5168" t="s">
        <v>57</v>
      </c>
      <c r="E5168" t="s">
        <v>219</v>
      </c>
      <c r="F5168" t="s">
        <v>57</v>
      </c>
      <c r="G5168">
        <v>66</v>
      </c>
      <c r="H5168">
        <v>67</v>
      </c>
      <c r="I5168">
        <v>65</v>
      </c>
      <c r="J5168" t="s">
        <v>396</v>
      </c>
      <c r="K5168" t="s">
        <v>44</v>
      </c>
      <c r="L5168" t="s">
        <v>373</v>
      </c>
      <c r="M5168" t="s">
        <v>137</v>
      </c>
      <c r="N5168" t="s">
        <v>82</v>
      </c>
      <c r="O5168" t="s">
        <v>45</v>
      </c>
      <c r="S5168" t="e" vm="45">
        <f>_FV(-3,"60")</f>
        <v>#VALUE!</v>
      </c>
      <c r="T5168" t="s">
        <v>26</v>
      </c>
    </row>
    <row r="5169" spans="1:20" x14ac:dyDescent="0.3">
      <c r="A5169" t="s">
        <v>20</v>
      </c>
      <c r="B5169" s="1">
        <v>43725</v>
      </c>
      <c r="C5169">
        <v>7</v>
      </c>
      <c r="D5169" t="s">
        <v>72</v>
      </c>
      <c r="E5169" t="s">
        <v>108</v>
      </c>
      <c r="F5169" t="s">
        <v>107</v>
      </c>
      <c r="G5169">
        <v>85</v>
      </c>
      <c r="H5169">
        <v>86</v>
      </c>
      <c r="I5169">
        <v>85</v>
      </c>
      <c r="J5169" t="s">
        <v>89</v>
      </c>
      <c r="K5169" t="s">
        <v>100</v>
      </c>
      <c r="L5169" t="s">
        <v>89</v>
      </c>
      <c r="M5169" t="s">
        <v>190</v>
      </c>
      <c r="N5169" t="s">
        <v>130</v>
      </c>
      <c r="O5169" t="s">
        <v>181</v>
      </c>
      <c r="S5169" t="e" vm="45">
        <f>_FV(-3,"60")</f>
        <v>#VALUE!</v>
      </c>
      <c r="T5169" t="s">
        <v>26</v>
      </c>
    </row>
    <row r="5170" spans="1:20" x14ac:dyDescent="0.3">
      <c r="A5170" t="s">
        <v>20</v>
      </c>
      <c r="B5170" s="1">
        <v>43725</v>
      </c>
      <c r="C5170">
        <v>23</v>
      </c>
      <c r="D5170" t="s">
        <v>204</v>
      </c>
      <c r="E5170" t="s">
        <v>250</v>
      </c>
      <c r="F5170" t="s">
        <v>204</v>
      </c>
      <c r="G5170">
        <v>69</v>
      </c>
      <c r="H5170">
        <v>70</v>
      </c>
      <c r="I5170">
        <v>67</v>
      </c>
      <c r="J5170" t="s">
        <v>163</v>
      </c>
      <c r="K5170" t="s">
        <v>89</v>
      </c>
      <c r="L5170" t="s">
        <v>361</v>
      </c>
      <c r="M5170" t="s">
        <v>59</v>
      </c>
      <c r="N5170" t="s">
        <v>181</v>
      </c>
      <c r="O5170" t="s">
        <v>140</v>
      </c>
      <c r="S5170" t="e" vm="45">
        <f>_FV(-3,"60")</f>
        <v>#VALUE!</v>
      </c>
      <c r="T5170" t="s">
        <v>26</v>
      </c>
    </row>
    <row r="5171" spans="1:20" x14ac:dyDescent="0.3">
      <c r="A5171" t="s">
        <v>20</v>
      </c>
      <c r="B5171" s="1">
        <v>43726</v>
      </c>
      <c r="C5171">
        <v>0</v>
      </c>
      <c r="D5171" t="s">
        <v>186</v>
      </c>
      <c r="E5171" t="s">
        <v>204</v>
      </c>
      <c r="F5171" t="s">
        <v>186</v>
      </c>
      <c r="G5171">
        <v>70</v>
      </c>
      <c r="H5171">
        <v>70</v>
      </c>
      <c r="I5171">
        <v>67</v>
      </c>
      <c r="J5171" t="s">
        <v>163</v>
      </c>
      <c r="K5171" t="s">
        <v>345</v>
      </c>
      <c r="L5171" t="s">
        <v>396</v>
      </c>
      <c r="M5171" t="s">
        <v>45</v>
      </c>
      <c r="N5171" t="s">
        <v>45</v>
      </c>
      <c r="O5171" t="s">
        <v>59</v>
      </c>
      <c r="P5171" t="s">
        <v>104</v>
      </c>
      <c r="Q5171">
        <v>68</v>
      </c>
      <c r="R5171" t="s">
        <v>41</v>
      </c>
      <c r="S5171" t="e" vm="45">
        <f>_FV(-3,"60")</f>
        <v>#VALUE!</v>
      </c>
      <c r="T5171" t="s">
        <v>26</v>
      </c>
    </row>
    <row r="5172" spans="1:20" x14ac:dyDescent="0.3">
      <c r="A5172" t="s">
        <v>20</v>
      </c>
      <c r="B5172" s="1">
        <v>43726</v>
      </c>
      <c r="C5172">
        <v>16</v>
      </c>
      <c r="D5172" t="s">
        <v>2038</v>
      </c>
      <c r="E5172" t="s">
        <v>2416</v>
      </c>
      <c r="F5172" t="s">
        <v>251</v>
      </c>
      <c r="G5172">
        <v>54</v>
      </c>
      <c r="H5172">
        <v>59</v>
      </c>
      <c r="I5172">
        <v>53</v>
      </c>
      <c r="J5172" t="s">
        <v>396</v>
      </c>
      <c r="K5172" t="s">
        <v>49</v>
      </c>
      <c r="L5172" t="s">
        <v>388</v>
      </c>
      <c r="M5172" t="s">
        <v>298</v>
      </c>
      <c r="N5172" t="s">
        <v>180</v>
      </c>
      <c r="O5172" t="s">
        <v>298</v>
      </c>
      <c r="P5172" t="s">
        <v>182</v>
      </c>
      <c r="Q5172">
        <v>77</v>
      </c>
      <c r="R5172" t="s">
        <v>580</v>
      </c>
      <c r="S5172" t="s">
        <v>2753</v>
      </c>
      <c r="T5172" t="s">
        <v>26</v>
      </c>
    </row>
    <row r="5173" spans="1:20" x14ac:dyDescent="0.3">
      <c r="A5173" t="s">
        <v>20</v>
      </c>
      <c r="B5173" s="1">
        <v>43726</v>
      </c>
      <c r="C5173">
        <v>23</v>
      </c>
      <c r="D5173" t="s">
        <v>57</v>
      </c>
      <c r="E5173" t="s">
        <v>243</v>
      </c>
      <c r="F5173" t="s">
        <v>57</v>
      </c>
      <c r="G5173">
        <v>69</v>
      </c>
      <c r="H5173">
        <v>70</v>
      </c>
      <c r="I5173">
        <v>66</v>
      </c>
      <c r="J5173" t="s">
        <v>36</v>
      </c>
      <c r="K5173" t="s">
        <v>89</v>
      </c>
      <c r="L5173" t="s">
        <v>163</v>
      </c>
      <c r="M5173" t="s">
        <v>120</v>
      </c>
      <c r="N5173" t="s">
        <v>120</v>
      </c>
      <c r="O5173" t="s">
        <v>750</v>
      </c>
      <c r="P5173" t="s">
        <v>182</v>
      </c>
      <c r="Q5173">
        <v>78</v>
      </c>
      <c r="R5173" t="s">
        <v>567</v>
      </c>
      <c r="S5173" t="e" vm="45">
        <f>_FV(-3,"60")</f>
        <v>#VALUE!</v>
      </c>
      <c r="T5173" t="s">
        <v>26</v>
      </c>
    </row>
    <row r="5174" spans="1:20" x14ac:dyDescent="0.3">
      <c r="A5174" t="s">
        <v>20</v>
      </c>
      <c r="B5174" s="1">
        <v>43726</v>
      </c>
      <c r="C5174">
        <v>8</v>
      </c>
      <c r="D5174" t="s">
        <v>58</v>
      </c>
      <c r="E5174" t="s">
        <v>62</v>
      </c>
      <c r="F5174" t="s">
        <v>58</v>
      </c>
      <c r="G5174">
        <v>90</v>
      </c>
      <c r="H5174">
        <v>90</v>
      </c>
      <c r="I5174">
        <v>89</v>
      </c>
      <c r="J5174" t="s">
        <v>36</v>
      </c>
      <c r="K5174" t="s">
        <v>49</v>
      </c>
      <c r="L5174" t="s">
        <v>345</v>
      </c>
      <c r="M5174" t="s">
        <v>39</v>
      </c>
      <c r="N5174" t="s">
        <v>39</v>
      </c>
      <c r="O5174" t="s">
        <v>197</v>
      </c>
      <c r="P5174" t="s">
        <v>115</v>
      </c>
      <c r="Q5174">
        <v>13</v>
      </c>
      <c r="R5174" t="s">
        <v>101</v>
      </c>
      <c r="S5174" t="e" vm="43">
        <f>_FV(-3,"38")</f>
        <v>#VALUE!</v>
      </c>
      <c r="T5174" t="s">
        <v>26</v>
      </c>
    </row>
    <row r="5175" spans="1:20" x14ac:dyDescent="0.3">
      <c r="A5175" t="s">
        <v>20</v>
      </c>
      <c r="B5175" s="1">
        <v>43726</v>
      </c>
      <c r="C5175">
        <v>17</v>
      </c>
      <c r="D5175" t="s">
        <v>1580</v>
      </c>
      <c r="E5175" t="s">
        <v>2416</v>
      </c>
      <c r="F5175" t="s">
        <v>1362</v>
      </c>
      <c r="G5175">
        <v>54</v>
      </c>
      <c r="H5175">
        <v>56</v>
      </c>
      <c r="I5175">
        <v>51</v>
      </c>
      <c r="J5175" t="s">
        <v>35</v>
      </c>
      <c r="K5175" t="s">
        <v>49</v>
      </c>
      <c r="L5175" t="s">
        <v>389</v>
      </c>
      <c r="M5175" t="s">
        <v>120</v>
      </c>
      <c r="N5175" t="s">
        <v>298</v>
      </c>
      <c r="O5175" t="s">
        <v>120</v>
      </c>
      <c r="P5175" t="s">
        <v>116</v>
      </c>
      <c r="Q5175">
        <v>86</v>
      </c>
      <c r="R5175" t="s">
        <v>428</v>
      </c>
      <c r="S5175" t="s">
        <v>2272</v>
      </c>
      <c r="T5175" t="s">
        <v>26</v>
      </c>
    </row>
    <row r="5176" spans="1:20" x14ac:dyDescent="0.3">
      <c r="A5176" t="s">
        <v>20</v>
      </c>
      <c r="B5176" s="1">
        <v>43726</v>
      </c>
      <c r="C5176">
        <v>4</v>
      </c>
      <c r="D5176" t="s">
        <v>233</v>
      </c>
      <c r="E5176" t="s">
        <v>239</v>
      </c>
      <c r="F5176" t="s">
        <v>233</v>
      </c>
      <c r="G5176">
        <v>81</v>
      </c>
      <c r="H5176">
        <v>81</v>
      </c>
      <c r="I5176">
        <v>78</v>
      </c>
      <c r="J5176" t="s">
        <v>89</v>
      </c>
      <c r="K5176" t="s">
        <v>100</v>
      </c>
      <c r="L5176" t="s">
        <v>89</v>
      </c>
      <c r="M5176" t="s">
        <v>232</v>
      </c>
      <c r="N5176" t="s">
        <v>254</v>
      </c>
      <c r="O5176" t="s">
        <v>232</v>
      </c>
      <c r="P5176" t="s">
        <v>60</v>
      </c>
      <c r="Q5176">
        <v>44</v>
      </c>
      <c r="R5176" t="s">
        <v>207</v>
      </c>
      <c r="S5176" t="e" vm="45">
        <f>_FV(-3,"60")</f>
        <v>#VALUE!</v>
      </c>
      <c r="T5176" t="s">
        <v>26</v>
      </c>
    </row>
    <row r="5177" spans="1:20" x14ac:dyDescent="0.3">
      <c r="A5177" t="s">
        <v>20</v>
      </c>
      <c r="B5177" s="1">
        <v>43726</v>
      </c>
      <c r="C5177">
        <v>11</v>
      </c>
      <c r="D5177" t="s">
        <v>265</v>
      </c>
      <c r="E5177" t="s">
        <v>239</v>
      </c>
      <c r="F5177" t="s">
        <v>22</v>
      </c>
      <c r="G5177">
        <v>81</v>
      </c>
      <c r="H5177">
        <v>91</v>
      </c>
      <c r="I5177">
        <v>81</v>
      </c>
      <c r="J5177" t="s">
        <v>65</v>
      </c>
      <c r="K5177" t="s">
        <v>109</v>
      </c>
      <c r="L5177" t="s">
        <v>36</v>
      </c>
      <c r="M5177" t="s">
        <v>66</v>
      </c>
      <c r="N5177" t="s">
        <v>66</v>
      </c>
      <c r="O5177" t="s">
        <v>190</v>
      </c>
      <c r="P5177" t="s">
        <v>176</v>
      </c>
      <c r="Q5177">
        <v>27</v>
      </c>
      <c r="R5177" t="s">
        <v>207</v>
      </c>
      <c r="S5177" t="s">
        <v>2754</v>
      </c>
      <c r="T5177" t="s">
        <v>26</v>
      </c>
    </row>
    <row r="5178" spans="1:20" x14ac:dyDescent="0.3">
      <c r="A5178" t="s">
        <v>20</v>
      </c>
      <c r="B5178" s="1">
        <v>43726</v>
      </c>
      <c r="C5178">
        <v>5</v>
      </c>
      <c r="D5178" t="s">
        <v>72</v>
      </c>
      <c r="E5178" t="s">
        <v>233</v>
      </c>
      <c r="F5178" t="s">
        <v>72</v>
      </c>
      <c r="G5178">
        <v>85</v>
      </c>
      <c r="H5178">
        <v>85</v>
      </c>
      <c r="I5178">
        <v>80</v>
      </c>
      <c r="J5178" t="s">
        <v>49</v>
      </c>
      <c r="K5178" t="s">
        <v>89</v>
      </c>
      <c r="L5178" t="s">
        <v>36</v>
      </c>
      <c r="M5178" t="s">
        <v>52</v>
      </c>
      <c r="N5178" t="s">
        <v>232</v>
      </c>
      <c r="O5178" t="s">
        <v>52</v>
      </c>
      <c r="P5178" t="s">
        <v>83</v>
      </c>
      <c r="Q5178">
        <v>12</v>
      </c>
      <c r="R5178" t="s">
        <v>237</v>
      </c>
      <c r="S5178" t="e" vm="45">
        <f>_FV(-3,"60")</f>
        <v>#VALUE!</v>
      </c>
      <c r="T5178" t="s">
        <v>26</v>
      </c>
    </row>
    <row r="5179" spans="1:20" x14ac:dyDescent="0.3">
      <c r="A5179" t="s">
        <v>20</v>
      </c>
      <c r="B5179" s="1">
        <v>43726</v>
      </c>
      <c r="C5179">
        <v>6</v>
      </c>
      <c r="D5179" t="s">
        <v>118</v>
      </c>
      <c r="E5179" t="s">
        <v>72</v>
      </c>
      <c r="F5179" t="s">
        <v>118</v>
      </c>
      <c r="G5179">
        <v>88</v>
      </c>
      <c r="H5179">
        <v>88</v>
      </c>
      <c r="I5179">
        <v>85</v>
      </c>
      <c r="J5179" t="s">
        <v>49</v>
      </c>
      <c r="K5179" t="s">
        <v>49</v>
      </c>
      <c r="L5179" t="s">
        <v>36</v>
      </c>
      <c r="M5179" t="s">
        <v>197</v>
      </c>
      <c r="N5179" t="s">
        <v>52</v>
      </c>
      <c r="O5179" t="s">
        <v>197</v>
      </c>
      <c r="P5179" t="s">
        <v>83</v>
      </c>
      <c r="Q5179">
        <v>13</v>
      </c>
      <c r="R5179" t="s">
        <v>127</v>
      </c>
      <c r="S5179" t="e" vm="45">
        <f>_FV(-3,"60")</f>
        <v>#VALUE!</v>
      </c>
      <c r="T5179" t="s">
        <v>26</v>
      </c>
    </row>
    <row r="5180" spans="1:20" x14ac:dyDescent="0.3">
      <c r="A5180" t="s">
        <v>20</v>
      </c>
      <c r="B5180" s="1">
        <v>43726</v>
      </c>
      <c r="C5180">
        <v>15</v>
      </c>
      <c r="D5180" t="s">
        <v>32</v>
      </c>
      <c r="E5180" t="s">
        <v>1362</v>
      </c>
      <c r="F5180" t="s">
        <v>317</v>
      </c>
      <c r="G5180">
        <v>57</v>
      </c>
      <c r="H5180">
        <v>62</v>
      </c>
      <c r="I5180">
        <v>56</v>
      </c>
      <c r="J5180" t="s">
        <v>35</v>
      </c>
      <c r="K5180" t="s">
        <v>28</v>
      </c>
      <c r="L5180" t="s">
        <v>377</v>
      </c>
      <c r="M5180" t="s">
        <v>180</v>
      </c>
      <c r="N5180" t="s">
        <v>150</v>
      </c>
      <c r="O5180" t="s">
        <v>180</v>
      </c>
      <c r="P5180" t="s">
        <v>240</v>
      </c>
      <c r="Q5180">
        <v>78</v>
      </c>
      <c r="R5180" t="s">
        <v>359</v>
      </c>
      <c r="S5180" t="s">
        <v>2755</v>
      </c>
      <c r="T5180" t="s">
        <v>26</v>
      </c>
    </row>
    <row r="5181" spans="1:20" x14ac:dyDescent="0.3">
      <c r="A5181" t="s">
        <v>20</v>
      </c>
      <c r="B5181" s="1">
        <v>43726</v>
      </c>
      <c r="C5181">
        <v>22</v>
      </c>
      <c r="D5181" t="s">
        <v>243</v>
      </c>
      <c r="E5181" t="s">
        <v>21</v>
      </c>
      <c r="F5181" t="s">
        <v>243</v>
      </c>
      <c r="G5181">
        <v>66</v>
      </c>
      <c r="H5181">
        <v>66</v>
      </c>
      <c r="I5181">
        <v>63</v>
      </c>
      <c r="J5181" t="s">
        <v>345</v>
      </c>
      <c r="K5181" t="s">
        <v>89</v>
      </c>
      <c r="L5181" t="s">
        <v>35</v>
      </c>
      <c r="M5181" t="s">
        <v>750</v>
      </c>
      <c r="N5181" t="s">
        <v>750</v>
      </c>
      <c r="O5181" t="s">
        <v>74</v>
      </c>
      <c r="P5181" t="s">
        <v>182</v>
      </c>
      <c r="Q5181">
        <v>81</v>
      </c>
      <c r="R5181" t="s">
        <v>567</v>
      </c>
      <c r="S5181" t="s">
        <v>2756</v>
      </c>
      <c r="T5181" t="s">
        <v>26</v>
      </c>
    </row>
    <row r="5182" spans="1:20" x14ac:dyDescent="0.3">
      <c r="A5182" t="s">
        <v>20</v>
      </c>
      <c r="B5182" s="1">
        <v>43726</v>
      </c>
      <c r="C5182">
        <v>13</v>
      </c>
      <c r="D5182" t="s">
        <v>243</v>
      </c>
      <c r="E5182" t="s">
        <v>201</v>
      </c>
      <c r="F5182" t="s">
        <v>275</v>
      </c>
      <c r="G5182">
        <v>71</v>
      </c>
      <c r="H5182">
        <v>74</v>
      </c>
      <c r="I5182">
        <v>67</v>
      </c>
      <c r="J5182" t="s">
        <v>109</v>
      </c>
      <c r="K5182" t="s">
        <v>87</v>
      </c>
      <c r="L5182" t="s">
        <v>99</v>
      </c>
      <c r="M5182" t="s">
        <v>82</v>
      </c>
      <c r="N5182" t="s">
        <v>123</v>
      </c>
      <c r="O5182" t="s">
        <v>254</v>
      </c>
      <c r="P5182" t="s">
        <v>24</v>
      </c>
      <c r="Q5182">
        <v>85</v>
      </c>
      <c r="R5182" t="s">
        <v>419</v>
      </c>
      <c r="S5182" t="s">
        <v>2757</v>
      </c>
      <c r="T5182" t="s">
        <v>26</v>
      </c>
    </row>
    <row r="5183" spans="1:20" x14ac:dyDescent="0.3">
      <c r="A5183" t="s">
        <v>20</v>
      </c>
      <c r="B5183" s="1">
        <v>43726</v>
      </c>
      <c r="C5183">
        <v>12</v>
      </c>
      <c r="D5183" t="s">
        <v>219</v>
      </c>
      <c r="E5183" t="s">
        <v>215</v>
      </c>
      <c r="F5183" t="s">
        <v>265</v>
      </c>
      <c r="G5183">
        <v>72</v>
      </c>
      <c r="H5183">
        <v>81</v>
      </c>
      <c r="I5183">
        <v>71</v>
      </c>
      <c r="J5183" t="s">
        <v>119</v>
      </c>
      <c r="K5183" t="s">
        <v>136</v>
      </c>
      <c r="L5183" t="s">
        <v>99</v>
      </c>
      <c r="M5183" t="s">
        <v>254</v>
      </c>
      <c r="N5183" t="s">
        <v>254</v>
      </c>
      <c r="O5183" t="s">
        <v>66</v>
      </c>
      <c r="P5183" t="s">
        <v>182</v>
      </c>
      <c r="Q5183">
        <v>60</v>
      </c>
      <c r="R5183" t="s">
        <v>419</v>
      </c>
      <c r="S5183" t="s">
        <v>2758</v>
      </c>
      <c r="T5183" t="s">
        <v>26</v>
      </c>
    </row>
    <row r="5184" spans="1:20" x14ac:dyDescent="0.3">
      <c r="A5184" t="s">
        <v>20</v>
      </c>
      <c r="B5184" s="1">
        <v>43726</v>
      </c>
      <c r="C5184">
        <v>1</v>
      </c>
      <c r="D5184" t="s">
        <v>186</v>
      </c>
      <c r="E5184" t="s">
        <v>385</v>
      </c>
      <c r="F5184" t="s">
        <v>256</v>
      </c>
      <c r="G5184">
        <v>71</v>
      </c>
      <c r="H5184">
        <v>71</v>
      </c>
      <c r="I5184">
        <v>69</v>
      </c>
      <c r="J5184" t="s">
        <v>36</v>
      </c>
      <c r="K5184" t="s">
        <v>36</v>
      </c>
      <c r="L5184" t="s">
        <v>44</v>
      </c>
      <c r="M5184" t="s">
        <v>123</v>
      </c>
      <c r="N5184" t="s">
        <v>123</v>
      </c>
      <c r="O5184" t="s">
        <v>45</v>
      </c>
      <c r="P5184" t="s">
        <v>92</v>
      </c>
      <c r="Q5184">
        <v>81</v>
      </c>
      <c r="R5184" t="s">
        <v>476</v>
      </c>
      <c r="S5184" t="e" vm="80">
        <f>_FV(-3,"59")</f>
        <v>#VALUE!</v>
      </c>
      <c r="T5184" t="s">
        <v>26</v>
      </c>
    </row>
    <row r="5185" spans="1:20" x14ac:dyDescent="0.3">
      <c r="A5185" t="s">
        <v>20</v>
      </c>
      <c r="B5185" s="1">
        <v>43726</v>
      </c>
      <c r="C5185">
        <v>14</v>
      </c>
      <c r="D5185" t="s">
        <v>370</v>
      </c>
      <c r="E5185" t="s">
        <v>415</v>
      </c>
      <c r="F5185" t="s">
        <v>261</v>
      </c>
      <c r="G5185">
        <v>62</v>
      </c>
      <c r="H5185">
        <v>74</v>
      </c>
      <c r="I5185">
        <v>61</v>
      </c>
      <c r="J5185" t="s">
        <v>28</v>
      </c>
      <c r="K5185" t="s">
        <v>79</v>
      </c>
      <c r="L5185" t="s">
        <v>89</v>
      </c>
      <c r="M5185" t="s">
        <v>150</v>
      </c>
      <c r="N5185" t="s">
        <v>82</v>
      </c>
      <c r="O5185" t="s">
        <v>150</v>
      </c>
      <c r="P5185" t="s">
        <v>147</v>
      </c>
      <c r="Q5185">
        <v>83</v>
      </c>
      <c r="R5185" t="s">
        <v>584</v>
      </c>
      <c r="S5185" t="s">
        <v>2759</v>
      </c>
      <c r="T5185" t="s">
        <v>26</v>
      </c>
    </row>
    <row r="5186" spans="1:20" x14ac:dyDescent="0.3">
      <c r="A5186" t="s">
        <v>20</v>
      </c>
      <c r="B5186" s="1">
        <v>43726</v>
      </c>
      <c r="C5186">
        <v>21</v>
      </c>
      <c r="D5186" t="s">
        <v>21</v>
      </c>
      <c r="E5186" t="s">
        <v>297</v>
      </c>
      <c r="F5186" t="s">
        <v>21</v>
      </c>
      <c r="G5186">
        <v>65</v>
      </c>
      <c r="H5186">
        <v>65</v>
      </c>
      <c r="I5186">
        <v>60</v>
      </c>
      <c r="J5186" t="s">
        <v>100</v>
      </c>
      <c r="K5186" t="s">
        <v>100</v>
      </c>
      <c r="L5186" t="s">
        <v>163</v>
      </c>
      <c r="M5186" t="s">
        <v>175</v>
      </c>
      <c r="N5186" t="s">
        <v>175</v>
      </c>
      <c r="O5186" t="s">
        <v>172</v>
      </c>
      <c r="P5186" t="s">
        <v>222</v>
      </c>
      <c r="Q5186">
        <v>70</v>
      </c>
      <c r="R5186" t="s">
        <v>1732</v>
      </c>
      <c r="S5186" t="s">
        <v>2760</v>
      </c>
      <c r="T5186" t="s">
        <v>26</v>
      </c>
    </row>
    <row r="5187" spans="1:20" x14ac:dyDescent="0.3">
      <c r="A5187" t="s">
        <v>20</v>
      </c>
      <c r="B5187" s="1">
        <v>43726</v>
      </c>
      <c r="C5187">
        <v>9</v>
      </c>
      <c r="D5187" t="s">
        <v>58</v>
      </c>
      <c r="E5187" t="s">
        <v>95</v>
      </c>
      <c r="F5187" t="s">
        <v>79</v>
      </c>
      <c r="G5187">
        <v>90</v>
      </c>
      <c r="H5187">
        <v>90</v>
      </c>
      <c r="I5187">
        <v>90</v>
      </c>
      <c r="J5187" t="s">
        <v>36</v>
      </c>
      <c r="K5187" t="s">
        <v>49</v>
      </c>
      <c r="L5187" t="s">
        <v>36</v>
      </c>
      <c r="M5187" t="s">
        <v>140</v>
      </c>
      <c r="N5187" t="s">
        <v>140</v>
      </c>
      <c r="O5187" t="s">
        <v>39</v>
      </c>
      <c r="P5187" t="s">
        <v>105</v>
      </c>
      <c r="Q5187">
        <v>25</v>
      </c>
      <c r="R5187" t="s">
        <v>128</v>
      </c>
      <c r="S5187" t="e" vm="57">
        <f>_FV(-3,"48")</f>
        <v>#VALUE!</v>
      </c>
      <c r="T5187" t="s">
        <v>26</v>
      </c>
    </row>
    <row r="5188" spans="1:20" x14ac:dyDescent="0.3">
      <c r="A5188" t="s">
        <v>20</v>
      </c>
      <c r="B5188" s="1">
        <v>43726</v>
      </c>
      <c r="C5188">
        <v>7</v>
      </c>
      <c r="D5188" t="s">
        <v>95</v>
      </c>
      <c r="E5188" t="s">
        <v>118</v>
      </c>
      <c r="F5188" t="s">
        <v>95</v>
      </c>
      <c r="G5188">
        <v>89</v>
      </c>
      <c r="H5188">
        <v>89</v>
      </c>
      <c r="I5188">
        <v>88</v>
      </c>
      <c r="J5188" t="s">
        <v>345</v>
      </c>
      <c r="K5188" t="s">
        <v>89</v>
      </c>
      <c r="L5188" t="s">
        <v>345</v>
      </c>
      <c r="M5188" t="s">
        <v>197</v>
      </c>
      <c r="N5188" t="s">
        <v>197</v>
      </c>
      <c r="O5188" t="s">
        <v>153</v>
      </c>
      <c r="P5188" t="s">
        <v>83</v>
      </c>
      <c r="Q5188">
        <v>347</v>
      </c>
      <c r="R5188" t="s">
        <v>173</v>
      </c>
      <c r="S5188" t="e" vm="80">
        <f>_FV(-3,"59")</f>
        <v>#VALUE!</v>
      </c>
      <c r="T5188" t="s">
        <v>26</v>
      </c>
    </row>
    <row r="5189" spans="1:20" x14ac:dyDescent="0.3">
      <c r="A5189" t="s">
        <v>20</v>
      </c>
      <c r="B5189" s="1">
        <v>43726</v>
      </c>
      <c r="C5189">
        <v>2</v>
      </c>
      <c r="D5189" t="s">
        <v>321</v>
      </c>
      <c r="E5189" t="s">
        <v>186</v>
      </c>
      <c r="F5189" t="s">
        <v>321</v>
      </c>
      <c r="G5189">
        <v>76</v>
      </c>
      <c r="H5189">
        <v>76</v>
      </c>
      <c r="I5189">
        <v>71</v>
      </c>
      <c r="J5189" t="s">
        <v>49</v>
      </c>
      <c r="K5189" t="s">
        <v>89</v>
      </c>
      <c r="L5189" t="s">
        <v>345</v>
      </c>
      <c r="M5189" t="s">
        <v>123</v>
      </c>
      <c r="N5189" t="s">
        <v>209</v>
      </c>
      <c r="O5189" t="s">
        <v>123</v>
      </c>
      <c r="P5189" t="s">
        <v>60</v>
      </c>
      <c r="Q5189">
        <v>33</v>
      </c>
      <c r="R5189" t="s">
        <v>241</v>
      </c>
      <c r="S5189" t="e" vm="80">
        <f>_FV(-3,"59")</f>
        <v>#VALUE!</v>
      </c>
      <c r="T5189" t="s">
        <v>26</v>
      </c>
    </row>
    <row r="5190" spans="1:20" x14ac:dyDescent="0.3">
      <c r="A5190" t="s">
        <v>20</v>
      </c>
      <c r="B5190" s="1">
        <v>43726</v>
      </c>
      <c r="C5190">
        <v>10</v>
      </c>
      <c r="D5190" t="s">
        <v>22</v>
      </c>
      <c r="E5190" t="s">
        <v>58</v>
      </c>
      <c r="F5190" t="s">
        <v>22</v>
      </c>
      <c r="G5190">
        <v>90</v>
      </c>
      <c r="H5190">
        <v>90</v>
      </c>
      <c r="I5190">
        <v>90</v>
      </c>
      <c r="J5190" t="s">
        <v>345</v>
      </c>
      <c r="K5190" t="s">
        <v>49</v>
      </c>
      <c r="L5190" t="s">
        <v>345</v>
      </c>
      <c r="M5190" t="s">
        <v>190</v>
      </c>
      <c r="N5190" t="s">
        <v>130</v>
      </c>
      <c r="O5190" t="s">
        <v>140</v>
      </c>
      <c r="P5190" t="s">
        <v>83</v>
      </c>
      <c r="Q5190">
        <v>336</v>
      </c>
      <c r="R5190" t="s">
        <v>86</v>
      </c>
      <c r="S5190" t="s">
        <v>2761</v>
      </c>
      <c r="T5190" t="s">
        <v>26</v>
      </c>
    </row>
    <row r="5191" spans="1:20" x14ac:dyDescent="0.3">
      <c r="A5191" t="s">
        <v>20</v>
      </c>
      <c r="B5191" s="1">
        <v>43726</v>
      </c>
      <c r="C5191">
        <v>3</v>
      </c>
      <c r="D5191" t="s">
        <v>239</v>
      </c>
      <c r="E5191" t="s">
        <v>321</v>
      </c>
      <c r="F5191" t="s">
        <v>239</v>
      </c>
      <c r="G5191">
        <v>78</v>
      </c>
      <c r="H5191">
        <v>78</v>
      </c>
      <c r="I5191">
        <v>76</v>
      </c>
      <c r="J5191" t="s">
        <v>100</v>
      </c>
      <c r="K5191" t="s">
        <v>100</v>
      </c>
      <c r="L5191" t="s">
        <v>49</v>
      </c>
      <c r="M5191" t="s">
        <v>254</v>
      </c>
      <c r="N5191" t="s">
        <v>96</v>
      </c>
      <c r="O5191" t="s">
        <v>254</v>
      </c>
      <c r="P5191" t="s">
        <v>124</v>
      </c>
      <c r="Q5191">
        <v>37</v>
      </c>
      <c r="R5191" t="s">
        <v>84</v>
      </c>
      <c r="S5191" t="e" vm="47">
        <f>_FV(-3,"34")</f>
        <v>#VALUE!</v>
      </c>
      <c r="T5191" t="s">
        <v>26</v>
      </c>
    </row>
    <row r="5192" spans="1:20" x14ac:dyDescent="0.3">
      <c r="A5192" t="s">
        <v>20</v>
      </c>
      <c r="B5192" s="1">
        <v>43726</v>
      </c>
      <c r="C5192">
        <v>19</v>
      </c>
      <c r="D5192" t="s">
        <v>2038</v>
      </c>
      <c r="E5192" t="s">
        <v>427</v>
      </c>
      <c r="F5192" t="s">
        <v>1360</v>
      </c>
      <c r="G5192">
        <v>55</v>
      </c>
      <c r="H5192">
        <v>56</v>
      </c>
      <c r="I5192">
        <v>51</v>
      </c>
      <c r="J5192" t="s">
        <v>35</v>
      </c>
      <c r="K5192" t="s">
        <v>36</v>
      </c>
      <c r="L5192" t="s">
        <v>383</v>
      </c>
      <c r="M5192" t="s">
        <v>110</v>
      </c>
      <c r="N5192" t="s">
        <v>175</v>
      </c>
      <c r="O5192" t="s">
        <v>166</v>
      </c>
      <c r="P5192" t="s">
        <v>40</v>
      </c>
      <c r="Q5192">
        <v>79</v>
      </c>
      <c r="R5192" t="s">
        <v>347</v>
      </c>
      <c r="S5192" t="s">
        <v>2762</v>
      </c>
      <c r="T5192" t="s">
        <v>26</v>
      </c>
    </row>
    <row r="5193" spans="1:20" x14ac:dyDescent="0.3">
      <c r="A5193" t="s">
        <v>20</v>
      </c>
      <c r="B5193" s="1">
        <v>43726</v>
      </c>
      <c r="C5193">
        <v>20</v>
      </c>
      <c r="D5193" t="s">
        <v>214</v>
      </c>
      <c r="E5193" t="s">
        <v>2041</v>
      </c>
      <c r="F5193" t="s">
        <v>214</v>
      </c>
      <c r="G5193">
        <v>61</v>
      </c>
      <c r="H5193">
        <v>61</v>
      </c>
      <c r="I5193">
        <v>54</v>
      </c>
      <c r="J5193" t="s">
        <v>345</v>
      </c>
      <c r="K5193" t="s">
        <v>89</v>
      </c>
      <c r="L5193" t="s">
        <v>224</v>
      </c>
      <c r="M5193" t="s">
        <v>75</v>
      </c>
      <c r="N5193" t="s">
        <v>75</v>
      </c>
      <c r="O5193" t="s">
        <v>166</v>
      </c>
      <c r="P5193" t="s">
        <v>440</v>
      </c>
      <c r="Q5193">
        <v>95</v>
      </c>
      <c r="R5193" t="s">
        <v>1732</v>
      </c>
      <c r="S5193" t="s">
        <v>2763</v>
      </c>
      <c r="T5193" t="s">
        <v>26</v>
      </c>
    </row>
    <row r="5194" spans="1:20" x14ac:dyDescent="0.3">
      <c r="A5194" t="s">
        <v>20</v>
      </c>
      <c r="B5194" s="1">
        <v>43726</v>
      </c>
      <c r="C5194">
        <v>18</v>
      </c>
      <c r="D5194" t="s">
        <v>2339</v>
      </c>
      <c r="E5194" t="s">
        <v>2496</v>
      </c>
      <c r="F5194" t="s">
        <v>1362</v>
      </c>
      <c r="G5194">
        <v>52</v>
      </c>
      <c r="H5194">
        <v>54</v>
      </c>
      <c r="I5194">
        <v>46</v>
      </c>
      <c r="J5194" t="s">
        <v>377</v>
      </c>
      <c r="K5194" t="s">
        <v>361</v>
      </c>
      <c r="L5194" t="s">
        <v>574</v>
      </c>
      <c r="M5194" t="s">
        <v>175</v>
      </c>
      <c r="N5194" t="s">
        <v>120</v>
      </c>
      <c r="O5194" t="s">
        <v>175</v>
      </c>
      <c r="P5194" t="s">
        <v>40</v>
      </c>
      <c r="Q5194">
        <v>95</v>
      </c>
      <c r="R5194" t="s">
        <v>359</v>
      </c>
      <c r="S5194" t="s">
        <v>2598</v>
      </c>
      <c r="T5194" t="s">
        <v>26</v>
      </c>
    </row>
    <row r="5195" spans="1:20" x14ac:dyDescent="0.3">
      <c r="A5195" t="s">
        <v>20</v>
      </c>
      <c r="B5195" s="1">
        <v>43727</v>
      </c>
      <c r="C5195">
        <v>23</v>
      </c>
      <c r="D5195" t="s">
        <v>206</v>
      </c>
      <c r="E5195" t="s">
        <v>219</v>
      </c>
      <c r="F5195" t="s">
        <v>206</v>
      </c>
      <c r="G5195">
        <v>67</v>
      </c>
      <c r="H5195">
        <v>67</v>
      </c>
      <c r="I5195">
        <v>63</v>
      </c>
      <c r="J5195" t="s">
        <v>388</v>
      </c>
      <c r="K5195" t="s">
        <v>292</v>
      </c>
      <c r="L5195" t="s">
        <v>368</v>
      </c>
      <c r="M5195" t="s">
        <v>180</v>
      </c>
      <c r="N5195" t="s">
        <v>180</v>
      </c>
      <c r="O5195" t="s">
        <v>181</v>
      </c>
      <c r="P5195" t="s">
        <v>92</v>
      </c>
      <c r="Q5195">
        <v>47</v>
      </c>
      <c r="R5195" t="s">
        <v>160</v>
      </c>
      <c r="S5195" t="e" vm="45">
        <f>_FV(-3,"60")</f>
        <v>#VALUE!</v>
      </c>
      <c r="T5195" t="s">
        <v>26</v>
      </c>
    </row>
    <row r="5196" spans="1:20" x14ac:dyDescent="0.3">
      <c r="A5196" t="s">
        <v>20</v>
      </c>
      <c r="B5196" s="1">
        <v>43727</v>
      </c>
      <c r="C5196">
        <v>21</v>
      </c>
      <c r="D5196" t="s">
        <v>342</v>
      </c>
      <c r="E5196" t="s">
        <v>251</v>
      </c>
      <c r="F5196" t="s">
        <v>342</v>
      </c>
      <c r="G5196">
        <v>62</v>
      </c>
      <c r="H5196">
        <v>62</v>
      </c>
      <c r="I5196">
        <v>59</v>
      </c>
      <c r="J5196" t="s">
        <v>377</v>
      </c>
      <c r="K5196" t="s">
        <v>89</v>
      </c>
      <c r="L5196" t="s">
        <v>224</v>
      </c>
      <c r="M5196" t="s">
        <v>131</v>
      </c>
      <c r="N5196" t="s">
        <v>131</v>
      </c>
      <c r="O5196" t="s">
        <v>153</v>
      </c>
      <c r="P5196" t="s">
        <v>305</v>
      </c>
      <c r="Q5196">
        <v>66</v>
      </c>
      <c r="R5196" t="s">
        <v>1395</v>
      </c>
      <c r="S5196" t="s">
        <v>2764</v>
      </c>
      <c r="T5196" t="s">
        <v>26</v>
      </c>
    </row>
    <row r="5197" spans="1:20" x14ac:dyDescent="0.3">
      <c r="A5197" t="s">
        <v>20</v>
      </c>
      <c r="B5197" s="1">
        <v>43727</v>
      </c>
      <c r="C5197">
        <v>2</v>
      </c>
      <c r="D5197" t="s">
        <v>206</v>
      </c>
      <c r="E5197" t="s">
        <v>281</v>
      </c>
      <c r="F5197" t="s">
        <v>196</v>
      </c>
      <c r="G5197">
        <v>74</v>
      </c>
      <c r="H5197">
        <v>75</v>
      </c>
      <c r="I5197">
        <v>72</v>
      </c>
      <c r="J5197" t="s">
        <v>99</v>
      </c>
      <c r="K5197" t="s">
        <v>28</v>
      </c>
      <c r="L5197" t="s">
        <v>36</v>
      </c>
      <c r="M5197" t="s">
        <v>231</v>
      </c>
      <c r="N5197" t="s">
        <v>227</v>
      </c>
      <c r="O5197" t="s">
        <v>132</v>
      </c>
      <c r="P5197" t="s">
        <v>147</v>
      </c>
      <c r="Q5197">
        <v>74</v>
      </c>
      <c r="R5197" t="s">
        <v>584</v>
      </c>
      <c r="S5197" t="e" vm="45">
        <f>_FV(-3,"60")</f>
        <v>#VALUE!</v>
      </c>
      <c r="T5197" t="s">
        <v>26</v>
      </c>
    </row>
    <row r="5198" spans="1:20" x14ac:dyDescent="0.3">
      <c r="A5198" t="s">
        <v>20</v>
      </c>
      <c r="B5198" s="1">
        <v>43727</v>
      </c>
      <c r="C5198">
        <v>5</v>
      </c>
      <c r="D5198" t="s">
        <v>285</v>
      </c>
      <c r="E5198" t="s">
        <v>202</v>
      </c>
      <c r="F5198" t="s">
        <v>285</v>
      </c>
      <c r="G5198">
        <v>74</v>
      </c>
      <c r="H5198">
        <v>76</v>
      </c>
      <c r="I5198">
        <v>73</v>
      </c>
      <c r="J5198" t="s">
        <v>163</v>
      </c>
      <c r="K5198" t="s">
        <v>100</v>
      </c>
      <c r="L5198" t="s">
        <v>44</v>
      </c>
      <c r="M5198" t="s">
        <v>52</v>
      </c>
      <c r="N5198" t="s">
        <v>130</v>
      </c>
      <c r="O5198" t="s">
        <v>131</v>
      </c>
      <c r="P5198" t="s">
        <v>183</v>
      </c>
      <c r="Q5198">
        <v>92</v>
      </c>
      <c r="R5198" t="s">
        <v>419</v>
      </c>
      <c r="S5198" t="e" vm="45">
        <f>_FV(-3,"60")</f>
        <v>#VALUE!</v>
      </c>
      <c r="T5198" t="s">
        <v>26</v>
      </c>
    </row>
    <row r="5199" spans="1:20" x14ac:dyDescent="0.3">
      <c r="A5199" t="s">
        <v>20</v>
      </c>
      <c r="B5199" s="1">
        <v>43727</v>
      </c>
      <c r="C5199">
        <v>11</v>
      </c>
      <c r="D5199" t="s">
        <v>385</v>
      </c>
      <c r="E5199" t="s">
        <v>275</v>
      </c>
      <c r="F5199" t="s">
        <v>118</v>
      </c>
      <c r="G5199">
        <v>68</v>
      </c>
      <c r="H5199">
        <v>91</v>
      </c>
      <c r="I5199">
        <v>68</v>
      </c>
      <c r="J5199" t="s">
        <v>35</v>
      </c>
      <c r="K5199" t="s">
        <v>80</v>
      </c>
      <c r="L5199" t="s">
        <v>396</v>
      </c>
      <c r="M5199" t="s">
        <v>232</v>
      </c>
      <c r="N5199" t="s">
        <v>232</v>
      </c>
      <c r="O5199" t="s">
        <v>181</v>
      </c>
      <c r="P5199" t="s">
        <v>271</v>
      </c>
      <c r="Q5199">
        <v>99</v>
      </c>
      <c r="R5199" t="s">
        <v>476</v>
      </c>
      <c r="S5199" t="s">
        <v>2765</v>
      </c>
      <c r="T5199" t="s">
        <v>26</v>
      </c>
    </row>
    <row r="5200" spans="1:20" x14ac:dyDescent="0.3">
      <c r="A5200" t="s">
        <v>20</v>
      </c>
      <c r="B5200" s="1">
        <v>43727</v>
      </c>
      <c r="C5200">
        <v>12</v>
      </c>
      <c r="D5200" t="s">
        <v>243</v>
      </c>
      <c r="E5200" t="s">
        <v>205</v>
      </c>
      <c r="F5200" t="s">
        <v>186</v>
      </c>
      <c r="G5200">
        <v>66</v>
      </c>
      <c r="H5200">
        <v>70</v>
      </c>
      <c r="I5200">
        <v>65</v>
      </c>
      <c r="J5200" t="s">
        <v>361</v>
      </c>
      <c r="K5200" t="s">
        <v>89</v>
      </c>
      <c r="L5200" t="s">
        <v>396</v>
      </c>
      <c r="M5200" t="s">
        <v>254</v>
      </c>
      <c r="N5200" t="s">
        <v>150</v>
      </c>
      <c r="O5200" t="s">
        <v>232</v>
      </c>
      <c r="P5200" t="s">
        <v>271</v>
      </c>
      <c r="Q5200">
        <v>98</v>
      </c>
      <c r="R5200" t="s">
        <v>336</v>
      </c>
      <c r="S5200" t="s">
        <v>2766</v>
      </c>
      <c r="T5200" t="s">
        <v>26</v>
      </c>
    </row>
    <row r="5201" spans="1:20" x14ac:dyDescent="0.3">
      <c r="A5201" t="s">
        <v>20</v>
      </c>
      <c r="B5201" s="1">
        <v>43727</v>
      </c>
      <c r="C5201">
        <v>22</v>
      </c>
      <c r="D5201" t="s">
        <v>219</v>
      </c>
      <c r="E5201" t="s">
        <v>342</v>
      </c>
      <c r="F5201" t="s">
        <v>219</v>
      </c>
      <c r="G5201">
        <v>63</v>
      </c>
      <c r="H5201">
        <v>63</v>
      </c>
      <c r="I5201">
        <v>60</v>
      </c>
      <c r="J5201" t="s">
        <v>388</v>
      </c>
      <c r="K5201" t="s">
        <v>224</v>
      </c>
      <c r="L5201" t="s">
        <v>383</v>
      </c>
      <c r="M5201" t="s">
        <v>181</v>
      </c>
      <c r="N5201" t="s">
        <v>181</v>
      </c>
      <c r="O5201" t="s">
        <v>131</v>
      </c>
      <c r="P5201" t="s">
        <v>271</v>
      </c>
      <c r="Q5201">
        <v>52</v>
      </c>
      <c r="R5201" t="s">
        <v>375</v>
      </c>
      <c r="S5201" t="s">
        <v>2767</v>
      </c>
      <c r="T5201" t="s">
        <v>26</v>
      </c>
    </row>
    <row r="5202" spans="1:20" x14ac:dyDescent="0.3">
      <c r="A5202" t="s">
        <v>20</v>
      </c>
      <c r="B5202" s="1">
        <v>43727</v>
      </c>
      <c r="C5202">
        <v>3</v>
      </c>
      <c r="D5202" t="s">
        <v>229</v>
      </c>
      <c r="E5202" t="s">
        <v>206</v>
      </c>
      <c r="F5202" t="s">
        <v>229</v>
      </c>
      <c r="G5202">
        <v>76</v>
      </c>
      <c r="H5202">
        <v>76</v>
      </c>
      <c r="I5202">
        <v>73</v>
      </c>
      <c r="J5202" t="s">
        <v>99</v>
      </c>
      <c r="K5202" t="s">
        <v>28</v>
      </c>
      <c r="L5202" t="s">
        <v>49</v>
      </c>
      <c r="M5202" t="s">
        <v>227</v>
      </c>
      <c r="N5202" t="s">
        <v>227</v>
      </c>
      <c r="O5202" t="s">
        <v>180</v>
      </c>
      <c r="P5202" t="s">
        <v>24</v>
      </c>
      <c r="Q5202">
        <v>86</v>
      </c>
      <c r="R5202" t="s">
        <v>339</v>
      </c>
      <c r="S5202" t="e" vm="45">
        <f>_FV(-3,"60")</f>
        <v>#VALUE!</v>
      </c>
      <c r="T5202" t="s">
        <v>26</v>
      </c>
    </row>
    <row r="5203" spans="1:20" x14ac:dyDescent="0.3">
      <c r="A5203" t="s">
        <v>20</v>
      </c>
      <c r="B5203" s="1">
        <v>43727</v>
      </c>
      <c r="C5203">
        <v>1</v>
      </c>
      <c r="D5203" t="s">
        <v>281</v>
      </c>
      <c r="E5203" t="s">
        <v>385</v>
      </c>
      <c r="F5203" t="s">
        <v>281</v>
      </c>
      <c r="G5203">
        <v>72</v>
      </c>
      <c r="H5203">
        <v>74</v>
      </c>
      <c r="I5203">
        <v>70</v>
      </c>
      <c r="J5203" t="s">
        <v>36</v>
      </c>
      <c r="K5203" t="s">
        <v>81</v>
      </c>
      <c r="L5203" t="s">
        <v>345</v>
      </c>
      <c r="M5203" t="s">
        <v>132</v>
      </c>
      <c r="N5203" t="s">
        <v>132</v>
      </c>
      <c r="O5203" t="s">
        <v>52</v>
      </c>
      <c r="P5203" t="s">
        <v>179</v>
      </c>
      <c r="Q5203">
        <v>77</v>
      </c>
      <c r="R5203" t="s">
        <v>584</v>
      </c>
      <c r="S5203" t="e" vm="80">
        <f>_FV(-3,"59")</f>
        <v>#VALUE!</v>
      </c>
      <c r="T5203" t="s">
        <v>26</v>
      </c>
    </row>
    <row r="5204" spans="1:20" x14ac:dyDescent="0.3">
      <c r="A5204" t="s">
        <v>20</v>
      </c>
      <c r="B5204" s="1">
        <v>43727</v>
      </c>
      <c r="C5204">
        <v>7</v>
      </c>
      <c r="D5204" t="s">
        <v>272</v>
      </c>
      <c r="E5204" t="s">
        <v>285</v>
      </c>
      <c r="F5204" t="s">
        <v>272</v>
      </c>
      <c r="G5204">
        <v>83</v>
      </c>
      <c r="H5204">
        <v>83</v>
      </c>
      <c r="I5204">
        <v>71</v>
      </c>
      <c r="J5204" t="s">
        <v>36</v>
      </c>
      <c r="K5204" t="s">
        <v>36</v>
      </c>
      <c r="L5204" t="s">
        <v>377</v>
      </c>
      <c r="M5204" t="s">
        <v>153</v>
      </c>
      <c r="N5204" t="s">
        <v>53</v>
      </c>
      <c r="O5204" t="s">
        <v>153</v>
      </c>
      <c r="P5204" t="s">
        <v>115</v>
      </c>
      <c r="Q5204">
        <v>20</v>
      </c>
      <c r="R5204" t="s">
        <v>428</v>
      </c>
      <c r="S5204" t="e" vm="80">
        <f>_FV(-3,"59")</f>
        <v>#VALUE!</v>
      </c>
      <c r="T5204" t="s">
        <v>26</v>
      </c>
    </row>
    <row r="5205" spans="1:20" x14ac:dyDescent="0.3">
      <c r="A5205" t="s">
        <v>20</v>
      </c>
      <c r="B5205" s="1">
        <v>43727</v>
      </c>
      <c r="C5205">
        <v>14</v>
      </c>
      <c r="D5205" t="s">
        <v>201</v>
      </c>
      <c r="E5205" t="s">
        <v>34</v>
      </c>
      <c r="F5205" t="s">
        <v>200</v>
      </c>
      <c r="G5205">
        <v>60</v>
      </c>
      <c r="H5205">
        <v>66</v>
      </c>
      <c r="I5205">
        <v>59</v>
      </c>
      <c r="J5205" t="s">
        <v>224</v>
      </c>
      <c r="K5205" t="s">
        <v>28</v>
      </c>
      <c r="L5205" t="s">
        <v>224</v>
      </c>
      <c r="M5205" t="s">
        <v>96</v>
      </c>
      <c r="N5205" t="s">
        <v>209</v>
      </c>
      <c r="O5205" t="s">
        <v>123</v>
      </c>
      <c r="P5205" t="s">
        <v>54</v>
      </c>
      <c r="Q5205">
        <v>86</v>
      </c>
      <c r="R5205" t="s">
        <v>336</v>
      </c>
      <c r="S5205" t="s">
        <v>2167</v>
      </c>
      <c r="T5205" t="s">
        <v>26</v>
      </c>
    </row>
    <row r="5206" spans="1:20" x14ac:dyDescent="0.3">
      <c r="A5206" t="s">
        <v>20</v>
      </c>
      <c r="B5206" s="1">
        <v>43727</v>
      </c>
      <c r="C5206">
        <v>18</v>
      </c>
      <c r="D5206" t="s">
        <v>1362</v>
      </c>
      <c r="E5206" t="s">
        <v>1580</v>
      </c>
      <c r="F5206" t="s">
        <v>32</v>
      </c>
      <c r="G5206">
        <v>54</v>
      </c>
      <c r="H5206">
        <v>57</v>
      </c>
      <c r="I5206">
        <v>53</v>
      </c>
      <c r="J5206" t="s">
        <v>224</v>
      </c>
      <c r="K5206" t="s">
        <v>163</v>
      </c>
      <c r="L5206" t="s">
        <v>373</v>
      </c>
      <c r="M5206" t="s">
        <v>197</v>
      </c>
      <c r="N5206" t="s">
        <v>39</v>
      </c>
      <c r="O5206" t="s">
        <v>197</v>
      </c>
      <c r="P5206" t="s">
        <v>116</v>
      </c>
      <c r="Q5206">
        <v>66</v>
      </c>
      <c r="R5206" t="s">
        <v>347</v>
      </c>
      <c r="S5206" t="s">
        <v>2768</v>
      </c>
      <c r="T5206" t="s">
        <v>26</v>
      </c>
    </row>
    <row r="5207" spans="1:20" x14ac:dyDescent="0.3">
      <c r="A5207" t="s">
        <v>20</v>
      </c>
      <c r="B5207" s="1">
        <v>43727</v>
      </c>
      <c r="C5207">
        <v>13</v>
      </c>
      <c r="D5207" t="s">
        <v>200</v>
      </c>
      <c r="E5207" t="s">
        <v>201</v>
      </c>
      <c r="F5207" t="s">
        <v>27</v>
      </c>
      <c r="G5207">
        <v>65</v>
      </c>
      <c r="H5207">
        <v>67</v>
      </c>
      <c r="I5207">
        <v>63</v>
      </c>
      <c r="J5207" t="s">
        <v>345</v>
      </c>
      <c r="K5207" t="s">
        <v>99</v>
      </c>
      <c r="L5207" t="s">
        <v>44</v>
      </c>
      <c r="M5207" t="s">
        <v>209</v>
      </c>
      <c r="N5207" t="s">
        <v>142</v>
      </c>
      <c r="O5207" t="s">
        <v>254</v>
      </c>
      <c r="P5207" t="s">
        <v>240</v>
      </c>
      <c r="Q5207">
        <v>92</v>
      </c>
      <c r="R5207" t="s">
        <v>336</v>
      </c>
      <c r="S5207" t="s">
        <v>2769</v>
      </c>
      <c r="T5207" t="s">
        <v>26</v>
      </c>
    </row>
    <row r="5208" spans="1:20" x14ac:dyDescent="0.3">
      <c r="A5208" t="s">
        <v>20</v>
      </c>
      <c r="B5208" s="1">
        <v>43727</v>
      </c>
      <c r="C5208">
        <v>10</v>
      </c>
      <c r="D5208" t="s">
        <v>118</v>
      </c>
      <c r="E5208" t="s">
        <v>118</v>
      </c>
      <c r="F5208" t="s">
        <v>58</v>
      </c>
      <c r="G5208">
        <v>90</v>
      </c>
      <c r="H5208">
        <v>91</v>
      </c>
      <c r="I5208">
        <v>89</v>
      </c>
      <c r="J5208" t="s">
        <v>81</v>
      </c>
      <c r="K5208" t="s">
        <v>81</v>
      </c>
      <c r="L5208" t="s">
        <v>36</v>
      </c>
      <c r="M5208" t="s">
        <v>181</v>
      </c>
      <c r="N5208" t="s">
        <v>181</v>
      </c>
      <c r="O5208" t="s">
        <v>140</v>
      </c>
      <c r="P5208" t="s">
        <v>70</v>
      </c>
      <c r="Q5208">
        <v>324</v>
      </c>
      <c r="R5208" t="s">
        <v>128</v>
      </c>
      <c r="S5208" t="s">
        <v>2770</v>
      </c>
      <c r="T5208" t="s">
        <v>26</v>
      </c>
    </row>
    <row r="5209" spans="1:20" x14ac:dyDescent="0.3">
      <c r="A5209" t="s">
        <v>20</v>
      </c>
      <c r="B5209" s="1">
        <v>43727</v>
      </c>
      <c r="C5209">
        <v>6</v>
      </c>
      <c r="D5209" t="s">
        <v>285</v>
      </c>
      <c r="E5209" t="s">
        <v>195</v>
      </c>
      <c r="F5209" t="s">
        <v>285</v>
      </c>
      <c r="G5209">
        <v>72</v>
      </c>
      <c r="H5209">
        <v>74</v>
      </c>
      <c r="I5209">
        <v>72</v>
      </c>
      <c r="J5209" t="s">
        <v>216</v>
      </c>
      <c r="K5209" t="s">
        <v>163</v>
      </c>
      <c r="L5209" t="s">
        <v>216</v>
      </c>
      <c r="M5209" t="s">
        <v>51</v>
      </c>
      <c r="N5209" t="s">
        <v>52</v>
      </c>
      <c r="O5209" t="s">
        <v>51</v>
      </c>
      <c r="P5209" t="s">
        <v>92</v>
      </c>
      <c r="Q5209">
        <v>75</v>
      </c>
      <c r="R5209" t="s">
        <v>248</v>
      </c>
      <c r="S5209" t="e" vm="80">
        <f>_FV(-3,"59")</f>
        <v>#VALUE!</v>
      </c>
      <c r="T5209" t="s">
        <v>26</v>
      </c>
    </row>
    <row r="5210" spans="1:20" x14ac:dyDescent="0.3">
      <c r="A5210" t="s">
        <v>20</v>
      </c>
      <c r="B5210" s="1">
        <v>43727</v>
      </c>
      <c r="C5210">
        <v>15</v>
      </c>
      <c r="D5210" t="s">
        <v>317</v>
      </c>
      <c r="E5210" t="s">
        <v>412</v>
      </c>
      <c r="F5210" t="s">
        <v>335</v>
      </c>
      <c r="G5210">
        <v>62</v>
      </c>
      <c r="H5210">
        <v>62</v>
      </c>
      <c r="I5210">
        <v>57</v>
      </c>
      <c r="J5210" t="s">
        <v>36</v>
      </c>
      <c r="K5210" t="s">
        <v>89</v>
      </c>
      <c r="L5210" t="s">
        <v>396</v>
      </c>
      <c r="M5210" t="s">
        <v>227</v>
      </c>
      <c r="N5210" t="s">
        <v>96</v>
      </c>
      <c r="O5210" t="s">
        <v>227</v>
      </c>
      <c r="P5210" t="s">
        <v>40</v>
      </c>
      <c r="Q5210">
        <v>65</v>
      </c>
      <c r="R5210" t="s">
        <v>350</v>
      </c>
      <c r="S5210" t="s">
        <v>2771</v>
      </c>
      <c r="T5210" t="s">
        <v>26</v>
      </c>
    </row>
    <row r="5211" spans="1:20" x14ac:dyDescent="0.3">
      <c r="A5211" t="s">
        <v>20</v>
      </c>
      <c r="B5211" s="1">
        <v>43727</v>
      </c>
      <c r="C5211">
        <v>16</v>
      </c>
      <c r="D5211" t="s">
        <v>415</v>
      </c>
      <c r="E5211" t="s">
        <v>33</v>
      </c>
      <c r="F5211" t="s">
        <v>317</v>
      </c>
      <c r="G5211">
        <v>57</v>
      </c>
      <c r="H5211">
        <v>62</v>
      </c>
      <c r="I5211">
        <v>53</v>
      </c>
      <c r="J5211" t="s">
        <v>35</v>
      </c>
      <c r="K5211" t="s">
        <v>49</v>
      </c>
      <c r="L5211" t="s">
        <v>388</v>
      </c>
      <c r="M5211" t="s">
        <v>190</v>
      </c>
      <c r="N5211" t="s">
        <v>227</v>
      </c>
      <c r="O5211" t="s">
        <v>190</v>
      </c>
      <c r="P5211" t="s">
        <v>222</v>
      </c>
      <c r="Q5211">
        <v>72</v>
      </c>
      <c r="R5211" t="s">
        <v>350</v>
      </c>
      <c r="S5211" t="s">
        <v>2772</v>
      </c>
      <c r="T5211" t="s">
        <v>26</v>
      </c>
    </row>
    <row r="5212" spans="1:20" x14ac:dyDescent="0.3">
      <c r="A5212" t="s">
        <v>20</v>
      </c>
      <c r="B5212" s="1">
        <v>43727</v>
      </c>
      <c r="C5212">
        <v>17</v>
      </c>
      <c r="D5212" t="s">
        <v>1360</v>
      </c>
      <c r="E5212" t="s">
        <v>2041</v>
      </c>
      <c r="F5212" t="s">
        <v>34</v>
      </c>
      <c r="G5212">
        <v>56</v>
      </c>
      <c r="H5212">
        <v>58</v>
      </c>
      <c r="I5212">
        <v>54</v>
      </c>
      <c r="J5212" t="s">
        <v>216</v>
      </c>
      <c r="K5212" t="s">
        <v>36</v>
      </c>
      <c r="L5212" t="s">
        <v>292</v>
      </c>
      <c r="M5212" t="s">
        <v>39</v>
      </c>
      <c r="N5212" t="s">
        <v>130</v>
      </c>
      <c r="O5212" t="s">
        <v>39</v>
      </c>
      <c r="P5212" t="s">
        <v>30</v>
      </c>
      <c r="Q5212">
        <v>65</v>
      </c>
      <c r="R5212" t="s">
        <v>847</v>
      </c>
      <c r="S5212" t="s">
        <v>2773</v>
      </c>
      <c r="T5212" t="s">
        <v>26</v>
      </c>
    </row>
    <row r="5213" spans="1:20" x14ac:dyDescent="0.3">
      <c r="A5213" t="s">
        <v>20</v>
      </c>
      <c r="B5213" s="1">
        <v>43727</v>
      </c>
      <c r="C5213">
        <v>19</v>
      </c>
      <c r="D5213" t="s">
        <v>1376</v>
      </c>
      <c r="E5213" t="s">
        <v>2339</v>
      </c>
      <c r="F5213" t="s">
        <v>415</v>
      </c>
      <c r="G5213">
        <v>57</v>
      </c>
      <c r="H5213">
        <v>58</v>
      </c>
      <c r="I5213">
        <v>53</v>
      </c>
      <c r="J5213" t="s">
        <v>36</v>
      </c>
      <c r="K5213" t="s">
        <v>49</v>
      </c>
      <c r="L5213" t="s">
        <v>224</v>
      </c>
      <c r="M5213" t="s">
        <v>38</v>
      </c>
      <c r="N5213" t="s">
        <v>197</v>
      </c>
      <c r="O5213" t="s">
        <v>38</v>
      </c>
      <c r="P5213" t="s">
        <v>30</v>
      </c>
      <c r="Q5213">
        <v>48</v>
      </c>
      <c r="R5213" t="s">
        <v>530</v>
      </c>
      <c r="S5213" t="s">
        <v>2774</v>
      </c>
      <c r="T5213" t="s">
        <v>26</v>
      </c>
    </row>
    <row r="5214" spans="1:20" x14ac:dyDescent="0.3">
      <c r="A5214" t="s">
        <v>20</v>
      </c>
      <c r="B5214" s="1">
        <v>43727</v>
      </c>
      <c r="C5214">
        <v>9</v>
      </c>
      <c r="D5214" t="s">
        <v>88</v>
      </c>
      <c r="E5214" t="s">
        <v>71</v>
      </c>
      <c r="F5214" t="s">
        <v>88</v>
      </c>
      <c r="G5214">
        <v>89</v>
      </c>
      <c r="H5214">
        <v>89</v>
      </c>
      <c r="I5214">
        <v>87</v>
      </c>
      <c r="J5214" t="s">
        <v>89</v>
      </c>
      <c r="K5214" t="s">
        <v>100</v>
      </c>
      <c r="L5214" t="s">
        <v>49</v>
      </c>
      <c r="M5214" t="s">
        <v>140</v>
      </c>
      <c r="N5214" t="s">
        <v>140</v>
      </c>
      <c r="O5214" t="s">
        <v>120</v>
      </c>
      <c r="P5214" t="s">
        <v>111</v>
      </c>
      <c r="Q5214">
        <v>359</v>
      </c>
      <c r="R5214" t="s">
        <v>128</v>
      </c>
      <c r="S5214" t="e" vm="45">
        <f>_FV(-3,"60")</f>
        <v>#VALUE!</v>
      </c>
      <c r="T5214" t="s">
        <v>26</v>
      </c>
    </row>
    <row r="5215" spans="1:20" x14ac:dyDescent="0.3">
      <c r="A5215" t="s">
        <v>20</v>
      </c>
      <c r="B5215" s="1">
        <v>43727</v>
      </c>
      <c r="C5215">
        <v>4</v>
      </c>
      <c r="D5215" t="s">
        <v>202</v>
      </c>
      <c r="E5215" t="s">
        <v>302</v>
      </c>
      <c r="F5215" t="s">
        <v>202</v>
      </c>
      <c r="G5215">
        <v>76</v>
      </c>
      <c r="H5215">
        <v>76</v>
      </c>
      <c r="I5215">
        <v>75</v>
      </c>
      <c r="J5215" t="s">
        <v>100</v>
      </c>
      <c r="K5215" t="s">
        <v>81</v>
      </c>
      <c r="L5215" t="s">
        <v>89</v>
      </c>
      <c r="M5215" t="s">
        <v>130</v>
      </c>
      <c r="N5215" t="s">
        <v>227</v>
      </c>
      <c r="O5215" t="s">
        <v>130</v>
      </c>
      <c r="P5215" t="s">
        <v>128</v>
      </c>
      <c r="Q5215">
        <v>91</v>
      </c>
      <c r="R5215" t="s">
        <v>419</v>
      </c>
      <c r="S5215" t="e" vm="52">
        <f>_FV(-3,"56")</f>
        <v>#VALUE!</v>
      </c>
      <c r="T5215" t="s">
        <v>26</v>
      </c>
    </row>
    <row r="5216" spans="1:20" x14ac:dyDescent="0.3">
      <c r="A5216" t="s">
        <v>20</v>
      </c>
      <c r="B5216" s="1">
        <v>43727</v>
      </c>
      <c r="C5216">
        <v>8</v>
      </c>
      <c r="D5216" t="s">
        <v>71</v>
      </c>
      <c r="E5216" t="s">
        <v>272</v>
      </c>
      <c r="F5216" t="s">
        <v>71</v>
      </c>
      <c r="G5216">
        <v>87</v>
      </c>
      <c r="H5216">
        <v>87</v>
      </c>
      <c r="I5216">
        <v>83</v>
      </c>
      <c r="J5216" t="s">
        <v>100</v>
      </c>
      <c r="K5216" t="s">
        <v>100</v>
      </c>
      <c r="L5216" t="s">
        <v>36</v>
      </c>
      <c r="M5216" t="s">
        <v>120</v>
      </c>
      <c r="N5216" t="s">
        <v>197</v>
      </c>
      <c r="O5216" t="s">
        <v>153</v>
      </c>
      <c r="P5216" t="s">
        <v>111</v>
      </c>
      <c r="Q5216">
        <v>21</v>
      </c>
      <c r="R5216" t="s">
        <v>127</v>
      </c>
      <c r="S5216" t="e" vm="45">
        <f>_FV(-3,"60")</f>
        <v>#VALUE!</v>
      </c>
      <c r="T5216" t="s">
        <v>26</v>
      </c>
    </row>
    <row r="5217" spans="1:20" x14ac:dyDescent="0.3">
      <c r="A5217" t="s">
        <v>20</v>
      </c>
      <c r="B5217" s="1">
        <v>43727</v>
      </c>
      <c r="C5217">
        <v>0</v>
      </c>
      <c r="D5217" t="s">
        <v>186</v>
      </c>
      <c r="E5217" t="s">
        <v>57</v>
      </c>
      <c r="F5217" t="s">
        <v>186</v>
      </c>
      <c r="G5217">
        <v>72</v>
      </c>
      <c r="H5217">
        <v>72</v>
      </c>
      <c r="I5217">
        <v>69</v>
      </c>
      <c r="J5217" t="s">
        <v>100</v>
      </c>
      <c r="K5217" t="s">
        <v>99</v>
      </c>
      <c r="L5217" t="s">
        <v>163</v>
      </c>
      <c r="M5217" t="s">
        <v>52</v>
      </c>
      <c r="N5217" t="s">
        <v>52</v>
      </c>
      <c r="O5217" t="s">
        <v>120</v>
      </c>
      <c r="P5217" t="s">
        <v>271</v>
      </c>
      <c r="Q5217">
        <v>78</v>
      </c>
      <c r="R5217" t="s">
        <v>343</v>
      </c>
      <c r="S5217" t="e" vm="45">
        <f>_FV(-3,"60")</f>
        <v>#VALUE!</v>
      </c>
      <c r="T5217" t="s">
        <v>26</v>
      </c>
    </row>
    <row r="5218" spans="1:20" x14ac:dyDescent="0.3">
      <c r="A5218" t="s">
        <v>20</v>
      </c>
      <c r="B5218" s="1">
        <v>43727</v>
      </c>
      <c r="C5218">
        <v>20</v>
      </c>
      <c r="D5218" t="s">
        <v>214</v>
      </c>
      <c r="E5218" t="s">
        <v>1376</v>
      </c>
      <c r="F5218" t="s">
        <v>214</v>
      </c>
      <c r="G5218">
        <v>60</v>
      </c>
      <c r="H5218">
        <v>61</v>
      </c>
      <c r="I5218">
        <v>56</v>
      </c>
      <c r="J5218" t="s">
        <v>44</v>
      </c>
      <c r="K5218" t="s">
        <v>100</v>
      </c>
      <c r="L5218" t="s">
        <v>44</v>
      </c>
      <c r="M5218" t="s">
        <v>153</v>
      </c>
      <c r="N5218" t="s">
        <v>120</v>
      </c>
      <c r="O5218" t="s">
        <v>750</v>
      </c>
      <c r="P5218" t="s">
        <v>237</v>
      </c>
      <c r="Q5218">
        <v>76</v>
      </c>
      <c r="R5218" t="s">
        <v>405</v>
      </c>
      <c r="S5218" t="s">
        <v>2775</v>
      </c>
      <c r="T5218" t="s">
        <v>26</v>
      </c>
    </row>
    <row r="5219" spans="1:20" x14ac:dyDescent="0.3">
      <c r="A5219" t="s">
        <v>20</v>
      </c>
      <c r="B5219" s="1">
        <v>43728</v>
      </c>
      <c r="C5219">
        <v>4</v>
      </c>
      <c r="D5219" t="s">
        <v>148</v>
      </c>
      <c r="E5219" t="s">
        <v>107</v>
      </c>
      <c r="F5219" t="s">
        <v>148</v>
      </c>
      <c r="G5219">
        <v>85</v>
      </c>
      <c r="H5219">
        <v>85</v>
      </c>
      <c r="I5219">
        <v>81</v>
      </c>
      <c r="J5219" t="s">
        <v>35</v>
      </c>
      <c r="K5219" t="s">
        <v>35</v>
      </c>
      <c r="L5219" t="s">
        <v>216</v>
      </c>
      <c r="M5219" t="s">
        <v>232</v>
      </c>
      <c r="N5219" t="s">
        <v>254</v>
      </c>
      <c r="O5219" t="s">
        <v>232</v>
      </c>
      <c r="P5219" t="s">
        <v>115</v>
      </c>
      <c r="Q5219">
        <v>25</v>
      </c>
      <c r="R5219" t="s">
        <v>182</v>
      </c>
      <c r="S5219" t="e" vm="45">
        <f>_FV(-3,"60")</f>
        <v>#VALUE!</v>
      </c>
      <c r="T5219" t="s">
        <v>26</v>
      </c>
    </row>
    <row r="5220" spans="1:20" x14ac:dyDescent="0.3">
      <c r="A5220" t="s">
        <v>20</v>
      </c>
      <c r="B5220" s="1">
        <v>43728</v>
      </c>
      <c r="C5220">
        <v>18</v>
      </c>
      <c r="D5220" t="s">
        <v>412</v>
      </c>
      <c r="E5220" t="s">
        <v>2339</v>
      </c>
      <c r="F5220" t="s">
        <v>32</v>
      </c>
      <c r="G5220">
        <v>52</v>
      </c>
      <c r="H5220">
        <v>52</v>
      </c>
      <c r="I5220">
        <v>44</v>
      </c>
      <c r="J5220" t="s">
        <v>397</v>
      </c>
      <c r="K5220" t="s">
        <v>292</v>
      </c>
      <c r="L5220" t="s">
        <v>2223</v>
      </c>
      <c r="M5220" t="s">
        <v>66</v>
      </c>
      <c r="N5220" t="s">
        <v>45</v>
      </c>
      <c r="O5220" t="s">
        <v>66</v>
      </c>
      <c r="P5220" t="s">
        <v>125</v>
      </c>
      <c r="Q5220">
        <v>92</v>
      </c>
      <c r="R5220" t="s">
        <v>326</v>
      </c>
      <c r="S5220" t="s">
        <v>2725</v>
      </c>
      <c r="T5220" t="s">
        <v>26</v>
      </c>
    </row>
    <row r="5221" spans="1:20" x14ac:dyDescent="0.3">
      <c r="A5221" t="s">
        <v>20</v>
      </c>
      <c r="B5221" s="1">
        <v>43728</v>
      </c>
      <c r="C5221">
        <v>0</v>
      </c>
      <c r="D5221" t="s">
        <v>279</v>
      </c>
      <c r="E5221" t="s">
        <v>206</v>
      </c>
      <c r="F5221" t="s">
        <v>239</v>
      </c>
      <c r="G5221">
        <v>73</v>
      </c>
      <c r="H5221">
        <v>73</v>
      </c>
      <c r="I5221">
        <v>67</v>
      </c>
      <c r="J5221" t="s">
        <v>377</v>
      </c>
      <c r="K5221" t="s">
        <v>396</v>
      </c>
      <c r="L5221" t="s">
        <v>388</v>
      </c>
      <c r="M5221" t="s">
        <v>82</v>
      </c>
      <c r="N5221" t="s">
        <v>82</v>
      </c>
      <c r="O5221" t="s">
        <v>180</v>
      </c>
      <c r="P5221" t="s">
        <v>92</v>
      </c>
      <c r="Q5221">
        <v>52</v>
      </c>
      <c r="R5221" t="s">
        <v>160</v>
      </c>
      <c r="S5221" t="e" vm="45">
        <f>_FV(-3,"60")</f>
        <v>#VALUE!</v>
      </c>
      <c r="T5221" t="s">
        <v>26</v>
      </c>
    </row>
    <row r="5222" spans="1:20" x14ac:dyDescent="0.3">
      <c r="A5222" t="s">
        <v>20</v>
      </c>
      <c r="B5222" s="1">
        <v>43728</v>
      </c>
      <c r="C5222">
        <v>12</v>
      </c>
      <c r="D5222" t="s">
        <v>385</v>
      </c>
      <c r="E5222" t="s">
        <v>215</v>
      </c>
      <c r="F5222" t="s">
        <v>187</v>
      </c>
      <c r="G5222">
        <v>72</v>
      </c>
      <c r="H5222">
        <v>82</v>
      </c>
      <c r="I5222">
        <v>70</v>
      </c>
      <c r="J5222" t="s">
        <v>100</v>
      </c>
      <c r="K5222" t="s">
        <v>119</v>
      </c>
      <c r="L5222" t="s">
        <v>89</v>
      </c>
      <c r="M5222" t="s">
        <v>244</v>
      </c>
      <c r="N5222" t="s">
        <v>244</v>
      </c>
      <c r="O5222" t="s">
        <v>29</v>
      </c>
      <c r="P5222" t="s">
        <v>271</v>
      </c>
      <c r="Q5222">
        <v>52</v>
      </c>
      <c r="R5222" t="s">
        <v>234</v>
      </c>
      <c r="S5222" t="s">
        <v>2776</v>
      </c>
      <c r="T5222" t="s">
        <v>26</v>
      </c>
    </row>
    <row r="5223" spans="1:20" x14ac:dyDescent="0.3">
      <c r="A5223" t="s">
        <v>20</v>
      </c>
      <c r="B5223" s="1">
        <v>43728</v>
      </c>
      <c r="C5223">
        <v>23</v>
      </c>
      <c r="D5223" t="s">
        <v>204</v>
      </c>
      <c r="E5223" t="s">
        <v>205</v>
      </c>
      <c r="F5223" t="s">
        <v>204</v>
      </c>
      <c r="G5223">
        <v>69</v>
      </c>
      <c r="H5223">
        <v>70</v>
      </c>
      <c r="I5223">
        <v>61</v>
      </c>
      <c r="J5223" t="s">
        <v>163</v>
      </c>
      <c r="K5223" t="s">
        <v>89</v>
      </c>
      <c r="L5223" t="s">
        <v>388</v>
      </c>
      <c r="M5223" t="s">
        <v>209</v>
      </c>
      <c r="N5223" t="s">
        <v>209</v>
      </c>
      <c r="O5223" t="s">
        <v>45</v>
      </c>
      <c r="P5223" t="s">
        <v>222</v>
      </c>
      <c r="Q5223">
        <v>75</v>
      </c>
      <c r="R5223" t="s">
        <v>676</v>
      </c>
      <c r="S5223" t="e" vm="45">
        <f>_FV(-3,"60")</f>
        <v>#VALUE!</v>
      </c>
      <c r="T5223" t="s">
        <v>26</v>
      </c>
    </row>
    <row r="5224" spans="1:20" x14ac:dyDescent="0.3">
      <c r="A5224" t="s">
        <v>20</v>
      </c>
      <c r="B5224" s="1">
        <v>43728</v>
      </c>
      <c r="C5224">
        <v>11</v>
      </c>
      <c r="D5224" t="s">
        <v>233</v>
      </c>
      <c r="E5224" t="s">
        <v>233</v>
      </c>
      <c r="F5224" t="s">
        <v>109</v>
      </c>
      <c r="G5224">
        <v>82</v>
      </c>
      <c r="H5224">
        <v>91</v>
      </c>
      <c r="I5224">
        <v>82</v>
      </c>
      <c r="J5224" t="s">
        <v>81</v>
      </c>
      <c r="K5224" t="s">
        <v>81</v>
      </c>
      <c r="L5224" t="s">
        <v>35</v>
      </c>
      <c r="M5224" t="s">
        <v>29</v>
      </c>
      <c r="N5224" t="s">
        <v>29</v>
      </c>
      <c r="O5224" t="s">
        <v>96</v>
      </c>
      <c r="P5224" t="s">
        <v>176</v>
      </c>
      <c r="Q5224">
        <v>22</v>
      </c>
      <c r="R5224" t="s">
        <v>440</v>
      </c>
      <c r="S5224" t="s">
        <v>2777</v>
      </c>
      <c r="T5224" t="s">
        <v>26</v>
      </c>
    </row>
    <row r="5225" spans="1:20" x14ac:dyDescent="0.3">
      <c r="A5225" t="s">
        <v>20</v>
      </c>
      <c r="B5225" s="1">
        <v>43728</v>
      </c>
      <c r="C5225">
        <v>7</v>
      </c>
      <c r="D5225" t="s">
        <v>63</v>
      </c>
      <c r="E5225" t="s">
        <v>58</v>
      </c>
      <c r="F5225" t="s">
        <v>63</v>
      </c>
      <c r="G5225">
        <v>88</v>
      </c>
      <c r="H5225">
        <v>88</v>
      </c>
      <c r="I5225">
        <v>87</v>
      </c>
      <c r="J5225" t="s">
        <v>396</v>
      </c>
      <c r="K5225" t="s">
        <v>35</v>
      </c>
      <c r="L5225" t="s">
        <v>396</v>
      </c>
      <c r="M5225" t="s">
        <v>190</v>
      </c>
      <c r="N5225" t="s">
        <v>190</v>
      </c>
      <c r="O5225" t="s">
        <v>298</v>
      </c>
      <c r="P5225" t="s">
        <v>67</v>
      </c>
      <c r="Q5225">
        <v>16</v>
      </c>
      <c r="R5225" t="s">
        <v>112</v>
      </c>
      <c r="S5225" t="e" vm="45">
        <f>_FV(-3,"60")</f>
        <v>#VALUE!</v>
      </c>
      <c r="T5225" t="s">
        <v>26</v>
      </c>
    </row>
    <row r="5226" spans="1:20" x14ac:dyDescent="0.3">
      <c r="A5226" t="s">
        <v>20</v>
      </c>
      <c r="B5226" s="1">
        <v>43728</v>
      </c>
      <c r="C5226">
        <v>1</v>
      </c>
      <c r="D5226" t="s">
        <v>236</v>
      </c>
      <c r="E5226" t="s">
        <v>279</v>
      </c>
      <c r="F5226" t="s">
        <v>236</v>
      </c>
      <c r="G5226">
        <v>74</v>
      </c>
      <c r="H5226">
        <v>75</v>
      </c>
      <c r="I5226">
        <v>73</v>
      </c>
      <c r="J5226" t="s">
        <v>377</v>
      </c>
      <c r="K5226" t="s">
        <v>377</v>
      </c>
      <c r="L5226" t="s">
        <v>224</v>
      </c>
      <c r="M5226" t="s">
        <v>96</v>
      </c>
      <c r="N5226" t="s">
        <v>96</v>
      </c>
      <c r="O5226" t="s">
        <v>82</v>
      </c>
      <c r="P5226" t="s">
        <v>128</v>
      </c>
      <c r="Q5226">
        <v>45</v>
      </c>
      <c r="R5226" t="s">
        <v>358</v>
      </c>
      <c r="S5226" t="e" vm="45">
        <f>_FV(-3,"60")</f>
        <v>#VALUE!</v>
      </c>
      <c r="T5226" t="s">
        <v>26</v>
      </c>
    </row>
    <row r="5227" spans="1:20" x14ac:dyDescent="0.3">
      <c r="A5227" t="s">
        <v>20</v>
      </c>
      <c r="B5227" s="1">
        <v>43728</v>
      </c>
      <c r="C5227">
        <v>14</v>
      </c>
      <c r="D5227" t="s">
        <v>214</v>
      </c>
      <c r="E5227" t="s">
        <v>43</v>
      </c>
      <c r="F5227" t="s">
        <v>342</v>
      </c>
      <c r="G5227">
        <v>60</v>
      </c>
      <c r="H5227">
        <v>66</v>
      </c>
      <c r="I5227">
        <v>59</v>
      </c>
      <c r="J5227" t="s">
        <v>345</v>
      </c>
      <c r="K5227" t="s">
        <v>65</v>
      </c>
      <c r="L5227" t="s">
        <v>35</v>
      </c>
      <c r="M5227" t="s">
        <v>315</v>
      </c>
      <c r="N5227" t="s">
        <v>311</v>
      </c>
      <c r="O5227" t="s">
        <v>315</v>
      </c>
      <c r="P5227" t="s">
        <v>68</v>
      </c>
      <c r="Q5227">
        <v>74</v>
      </c>
      <c r="R5227" t="s">
        <v>241</v>
      </c>
      <c r="S5227" t="s">
        <v>1621</v>
      </c>
      <c r="T5227" t="s">
        <v>26</v>
      </c>
    </row>
    <row r="5228" spans="1:20" x14ac:dyDescent="0.3">
      <c r="A5228" t="s">
        <v>20</v>
      </c>
      <c r="B5228" s="1">
        <v>43728</v>
      </c>
      <c r="C5228">
        <v>13</v>
      </c>
      <c r="D5228" t="s">
        <v>34</v>
      </c>
      <c r="E5228" t="s">
        <v>251</v>
      </c>
      <c r="F5228" t="s">
        <v>385</v>
      </c>
      <c r="G5228">
        <v>60</v>
      </c>
      <c r="H5228">
        <v>72</v>
      </c>
      <c r="I5228">
        <v>60</v>
      </c>
      <c r="J5228" t="s">
        <v>345</v>
      </c>
      <c r="K5228" t="s">
        <v>73</v>
      </c>
      <c r="L5228" t="s">
        <v>361</v>
      </c>
      <c r="M5228" t="s">
        <v>311</v>
      </c>
      <c r="N5228" t="s">
        <v>311</v>
      </c>
      <c r="O5228" t="s">
        <v>193</v>
      </c>
      <c r="P5228" t="s">
        <v>68</v>
      </c>
      <c r="Q5228">
        <v>74</v>
      </c>
      <c r="R5228" t="s">
        <v>419</v>
      </c>
      <c r="S5228" t="s">
        <v>2778</v>
      </c>
      <c r="T5228" t="s">
        <v>26</v>
      </c>
    </row>
    <row r="5229" spans="1:20" x14ac:dyDescent="0.3">
      <c r="A5229" t="s">
        <v>20</v>
      </c>
      <c r="B5229" s="1">
        <v>43728</v>
      </c>
      <c r="C5229">
        <v>22</v>
      </c>
      <c r="D5229" t="s">
        <v>205</v>
      </c>
      <c r="E5229" t="s">
        <v>48</v>
      </c>
      <c r="F5229" t="s">
        <v>243</v>
      </c>
      <c r="G5229">
        <v>63</v>
      </c>
      <c r="H5229">
        <v>65</v>
      </c>
      <c r="I5229">
        <v>62</v>
      </c>
      <c r="J5229" t="s">
        <v>224</v>
      </c>
      <c r="K5229" t="s">
        <v>361</v>
      </c>
      <c r="L5229" t="s">
        <v>224</v>
      </c>
      <c r="M5229" t="s">
        <v>45</v>
      </c>
      <c r="N5229" t="s">
        <v>45</v>
      </c>
      <c r="O5229" t="s">
        <v>181</v>
      </c>
      <c r="P5229" t="s">
        <v>154</v>
      </c>
      <c r="Q5229">
        <v>73</v>
      </c>
      <c r="R5229" t="s">
        <v>405</v>
      </c>
      <c r="S5229" s="2">
        <v>6967</v>
      </c>
      <c r="T5229" t="s">
        <v>26</v>
      </c>
    </row>
    <row r="5230" spans="1:20" x14ac:dyDescent="0.3">
      <c r="A5230" t="s">
        <v>20</v>
      </c>
      <c r="B5230" s="1">
        <v>43728</v>
      </c>
      <c r="C5230">
        <v>15</v>
      </c>
      <c r="D5230" t="s">
        <v>34</v>
      </c>
      <c r="E5230" t="s">
        <v>1360</v>
      </c>
      <c r="F5230" t="s">
        <v>317</v>
      </c>
      <c r="G5230">
        <v>63</v>
      </c>
      <c r="H5230">
        <v>64</v>
      </c>
      <c r="I5230">
        <v>59</v>
      </c>
      <c r="J5230" t="s">
        <v>64</v>
      </c>
      <c r="K5230" t="s">
        <v>80</v>
      </c>
      <c r="L5230" t="s">
        <v>163</v>
      </c>
      <c r="M5230" t="s">
        <v>141</v>
      </c>
      <c r="N5230" t="s">
        <v>315</v>
      </c>
      <c r="O5230" t="s">
        <v>141</v>
      </c>
      <c r="P5230" t="s">
        <v>222</v>
      </c>
      <c r="Q5230">
        <v>95</v>
      </c>
      <c r="R5230" t="s">
        <v>584</v>
      </c>
      <c r="S5230" t="s">
        <v>2546</v>
      </c>
      <c r="T5230" t="s">
        <v>26</v>
      </c>
    </row>
    <row r="5231" spans="1:20" x14ac:dyDescent="0.3">
      <c r="A5231" t="s">
        <v>20</v>
      </c>
      <c r="B5231" s="1">
        <v>43728</v>
      </c>
      <c r="C5231">
        <v>2</v>
      </c>
      <c r="D5231" t="s">
        <v>333</v>
      </c>
      <c r="E5231" t="s">
        <v>236</v>
      </c>
      <c r="F5231" t="s">
        <v>333</v>
      </c>
      <c r="G5231">
        <v>77</v>
      </c>
      <c r="H5231">
        <v>77</v>
      </c>
      <c r="I5231">
        <v>74</v>
      </c>
      <c r="J5231" t="s">
        <v>377</v>
      </c>
      <c r="K5231" t="s">
        <v>396</v>
      </c>
      <c r="L5231" t="s">
        <v>377</v>
      </c>
      <c r="M5231" t="s">
        <v>123</v>
      </c>
      <c r="N5231" t="s">
        <v>209</v>
      </c>
      <c r="O5231" t="s">
        <v>123</v>
      </c>
      <c r="P5231" t="s">
        <v>124</v>
      </c>
      <c r="Q5231">
        <v>38</v>
      </c>
      <c r="R5231" t="s">
        <v>170</v>
      </c>
      <c r="S5231" t="e" vm="45">
        <f>_FV(-3,"60")</f>
        <v>#VALUE!</v>
      </c>
      <c r="T5231" t="s">
        <v>26</v>
      </c>
    </row>
    <row r="5232" spans="1:20" x14ac:dyDescent="0.3">
      <c r="A5232" t="s">
        <v>20</v>
      </c>
      <c r="B5232" s="1">
        <v>43728</v>
      </c>
      <c r="C5232">
        <v>5</v>
      </c>
      <c r="D5232" t="s">
        <v>62</v>
      </c>
      <c r="E5232" t="s">
        <v>148</v>
      </c>
      <c r="F5232" t="s">
        <v>62</v>
      </c>
      <c r="G5232">
        <v>86</v>
      </c>
      <c r="H5232">
        <v>86</v>
      </c>
      <c r="I5232">
        <v>85</v>
      </c>
      <c r="J5232" t="s">
        <v>216</v>
      </c>
      <c r="K5232" t="s">
        <v>44</v>
      </c>
      <c r="L5232" t="s">
        <v>216</v>
      </c>
      <c r="M5232" t="s">
        <v>181</v>
      </c>
      <c r="N5232" t="s">
        <v>232</v>
      </c>
      <c r="O5232" t="s">
        <v>181</v>
      </c>
      <c r="P5232" t="s">
        <v>105</v>
      </c>
      <c r="Q5232">
        <v>20</v>
      </c>
      <c r="R5232" t="s">
        <v>183</v>
      </c>
      <c r="S5232" t="e" vm="45">
        <f>_FV(-3,"60")</f>
        <v>#VALUE!</v>
      </c>
      <c r="T5232" t="s">
        <v>26</v>
      </c>
    </row>
    <row r="5233" spans="1:20" x14ac:dyDescent="0.3">
      <c r="A5233" t="s">
        <v>20</v>
      </c>
      <c r="B5233" s="1">
        <v>43728</v>
      </c>
      <c r="C5233">
        <v>17</v>
      </c>
      <c r="D5233" t="s">
        <v>33</v>
      </c>
      <c r="E5233" t="s">
        <v>2333</v>
      </c>
      <c r="F5233" t="s">
        <v>43</v>
      </c>
      <c r="G5233">
        <v>52</v>
      </c>
      <c r="H5233">
        <v>61</v>
      </c>
      <c r="I5233">
        <v>52</v>
      </c>
      <c r="J5233" t="s">
        <v>383</v>
      </c>
      <c r="K5233" t="s">
        <v>119</v>
      </c>
      <c r="L5233" t="s">
        <v>383</v>
      </c>
      <c r="M5233" t="s">
        <v>45</v>
      </c>
      <c r="N5233" t="s">
        <v>123</v>
      </c>
      <c r="O5233" t="s">
        <v>45</v>
      </c>
      <c r="P5233" t="s">
        <v>237</v>
      </c>
      <c r="Q5233">
        <v>100</v>
      </c>
      <c r="R5233" t="s">
        <v>552</v>
      </c>
      <c r="S5233" t="s">
        <v>2779</v>
      </c>
      <c r="T5233" t="s">
        <v>26</v>
      </c>
    </row>
    <row r="5234" spans="1:20" x14ac:dyDescent="0.3">
      <c r="A5234" t="s">
        <v>20</v>
      </c>
      <c r="B5234" s="1">
        <v>43728</v>
      </c>
      <c r="C5234">
        <v>6</v>
      </c>
      <c r="D5234" t="s">
        <v>58</v>
      </c>
      <c r="E5234" t="s">
        <v>62</v>
      </c>
      <c r="F5234" t="s">
        <v>58</v>
      </c>
      <c r="G5234">
        <v>87</v>
      </c>
      <c r="H5234">
        <v>87</v>
      </c>
      <c r="I5234">
        <v>86</v>
      </c>
      <c r="J5234" t="s">
        <v>216</v>
      </c>
      <c r="K5234" t="s">
        <v>35</v>
      </c>
      <c r="L5234" t="s">
        <v>216</v>
      </c>
      <c r="M5234" t="s">
        <v>298</v>
      </c>
      <c r="N5234" t="s">
        <v>190</v>
      </c>
      <c r="O5234" t="s">
        <v>298</v>
      </c>
      <c r="P5234" t="s">
        <v>115</v>
      </c>
      <c r="Q5234">
        <v>23</v>
      </c>
      <c r="R5234" t="s">
        <v>112</v>
      </c>
      <c r="S5234" t="e" vm="45">
        <f>_FV(-3,"60")</f>
        <v>#VALUE!</v>
      </c>
      <c r="T5234" t="s">
        <v>26</v>
      </c>
    </row>
    <row r="5235" spans="1:20" x14ac:dyDescent="0.3">
      <c r="A5235" t="s">
        <v>20</v>
      </c>
      <c r="B5235" s="1">
        <v>43728</v>
      </c>
      <c r="C5235">
        <v>16</v>
      </c>
      <c r="D5235" t="s">
        <v>1360</v>
      </c>
      <c r="E5235" t="s">
        <v>2339</v>
      </c>
      <c r="F5235" t="s">
        <v>291</v>
      </c>
      <c r="G5235">
        <v>59</v>
      </c>
      <c r="H5235">
        <v>64</v>
      </c>
      <c r="I5235">
        <v>56</v>
      </c>
      <c r="J5235" t="s">
        <v>100</v>
      </c>
      <c r="K5235" t="s">
        <v>80</v>
      </c>
      <c r="L5235" t="s">
        <v>163</v>
      </c>
      <c r="M5235" t="s">
        <v>123</v>
      </c>
      <c r="N5235" t="s">
        <v>141</v>
      </c>
      <c r="O5235" t="s">
        <v>123</v>
      </c>
      <c r="P5235" t="s">
        <v>30</v>
      </c>
      <c r="Q5235">
        <v>91</v>
      </c>
      <c r="R5235" t="s">
        <v>584</v>
      </c>
      <c r="S5235" t="s">
        <v>2723</v>
      </c>
      <c r="T5235" t="s">
        <v>26</v>
      </c>
    </row>
    <row r="5236" spans="1:20" x14ac:dyDescent="0.3">
      <c r="A5236" t="s">
        <v>20</v>
      </c>
      <c r="B5236" s="1">
        <v>43728</v>
      </c>
      <c r="C5236">
        <v>19</v>
      </c>
      <c r="D5236" t="s">
        <v>1376</v>
      </c>
      <c r="E5236" t="s">
        <v>2339</v>
      </c>
      <c r="F5236" t="s">
        <v>415</v>
      </c>
      <c r="G5236">
        <v>52</v>
      </c>
      <c r="H5236">
        <v>55</v>
      </c>
      <c r="I5236">
        <v>51</v>
      </c>
      <c r="J5236" t="s">
        <v>292</v>
      </c>
      <c r="K5236" t="s">
        <v>216</v>
      </c>
      <c r="L5236" t="s">
        <v>393</v>
      </c>
      <c r="M5236" t="s">
        <v>59</v>
      </c>
      <c r="N5236" t="s">
        <v>66</v>
      </c>
      <c r="O5236" t="s">
        <v>59</v>
      </c>
      <c r="P5236" t="s">
        <v>30</v>
      </c>
      <c r="Q5236">
        <v>87</v>
      </c>
      <c r="R5236" t="s">
        <v>1175</v>
      </c>
      <c r="S5236" t="s">
        <v>1315</v>
      </c>
      <c r="T5236" t="s">
        <v>26</v>
      </c>
    </row>
    <row r="5237" spans="1:20" x14ac:dyDescent="0.3">
      <c r="A5237" t="s">
        <v>20</v>
      </c>
      <c r="B5237" s="1">
        <v>43728</v>
      </c>
      <c r="C5237">
        <v>20</v>
      </c>
      <c r="D5237" t="s">
        <v>251</v>
      </c>
      <c r="E5237" t="s">
        <v>2038</v>
      </c>
      <c r="F5237" t="s">
        <v>291</v>
      </c>
      <c r="G5237">
        <v>57</v>
      </c>
      <c r="H5237">
        <v>59</v>
      </c>
      <c r="I5237">
        <v>52</v>
      </c>
      <c r="J5237" t="s">
        <v>224</v>
      </c>
      <c r="K5237" t="s">
        <v>163</v>
      </c>
      <c r="L5237" t="s">
        <v>368</v>
      </c>
      <c r="M5237" t="s">
        <v>59</v>
      </c>
      <c r="N5237" t="s">
        <v>181</v>
      </c>
      <c r="O5237" t="s">
        <v>298</v>
      </c>
      <c r="P5237" t="s">
        <v>30</v>
      </c>
      <c r="Q5237">
        <v>79</v>
      </c>
      <c r="R5237" t="s">
        <v>2175</v>
      </c>
      <c r="S5237" t="s">
        <v>2780</v>
      </c>
      <c r="T5237" t="s">
        <v>26</v>
      </c>
    </row>
    <row r="5238" spans="1:20" x14ac:dyDescent="0.3">
      <c r="A5238" t="s">
        <v>20</v>
      </c>
      <c r="B5238" s="1">
        <v>43728</v>
      </c>
      <c r="C5238">
        <v>21</v>
      </c>
      <c r="D5238" t="s">
        <v>48</v>
      </c>
      <c r="E5238" t="s">
        <v>251</v>
      </c>
      <c r="F5238" t="s">
        <v>48</v>
      </c>
      <c r="G5238">
        <v>63</v>
      </c>
      <c r="H5238">
        <v>63</v>
      </c>
      <c r="I5238">
        <v>57</v>
      </c>
      <c r="J5238" t="s">
        <v>35</v>
      </c>
      <c r="K5238" t="s">
        <v>345</v>
      </c>
      <c r="L5238" t="s">
        <v>373</v>
      </c>
      <c r="M5238" t="s">
        <v>190</v>
      </c>
      <c r="N5238" t="s">
        <v>190</v>
      </c>
      <c r="O5238" t="s">
        <v>59</v>
      </c>
      <c r="P5238" t="s">
        <v>30</v>
      </c>
      <c r="Q5238">
        <v>68</v>
      </c>
      <c r="R5238" t="s">
        <v>299</v>
      </c>
      <c r="S5238" t="s">
        <v>2781</v>
      </c>
      <c r="T5238" t="s">
        <v>26</v>
      </c>
    </row>
    <row r="5239" spans="1:20" x14ac:dyDescent="0.3">
      <c r="A5239" t="s">
        <v>20</v>
      </c>
      <c r="B5239" s="1">
        <v>43728</v>
      </c>
      <c r="C5239">
        <v>8</v>
      </c>
      <c r="D5239" t="s">
        <v>109</v>
      </c>
      <c r="E5239" t="s">
        <v>87</v>
      </c>
      <c r="F5239" t="s">
        <v>109</v>
      </c>
      <c r="G5239">
        <v>90</v>
      </c>
      <c r="H5239">
        <v>90</v>
      </c>
      <c r="I5239">
        <v>88</v>
      </c>
      <c r="J5239" t="s">
        <v>396</v>
      </c>
      <c r="K5239" t="s">
        <v>216</v>
      </c>
      <c r="L5239" t="s">
        <v>377</v>
      </c>
      <c r="M5239" t="s">
        <v>132</v>
      </c>
      <c r="N5239" t="s">
        <v>132</v>
      </c>
      <c r="O5239" t="s">
        <v>190</v>
      </c>
      <c r="P5239" t="s">
        <v>67</v>
      </c>
      <c r="Q5239">
        <v>358</v>
      </c>
      <c r="R5239" t="s">
        <v>134</v>
      </c>
      <c r="S5239" t="e" vm="45">
        <f>_FV(-3,"60")</f>
        <v>#VALUE!</v>
      </c>
      <c r="T5239" t="s">
        <v>26</v>
      </c>
    </row>
    <row r="5240" spans="1:20" x14ac:dyDescent="0.3">
      <c r="A5240" t="s">
        <v>20</v>
      </c>
      <c r="B5240" s="1">
        <v>43728</v>
      </c>
      <c r="C5240">
        <v>3</v>
      </c>
      <c r="D5240" t="s">
        <v>107</v>
      </c>
      <c r="E5240" t="s">
        <v>333</v>
      </c>
      <c r="F5240" t="s">
        <v>107</v>
      </c>
      <c r="G5240">
        <v>81</v>
      </c>
      <c r="H5240">
        <v>81</v>
      </c>
      <c r="I5240">
        <v>77</v>
      </c>
      <c r="J5240" t="s">
        <v>216</v>
      </c>
      <c r="K5240" t="s">
        <v>216</v>
      </c>
      <c r="L5240" t="s">
        <v>377</v>
      </c>
      <c r="M5240" t="s">
        <v>254</v>
      </c>
      <c r="N5240" t="s">
        <v>123</v>
      </c>
      <c r="O5240" t="s">
        <v>254</v>
      </c>
      <c r="P5240" t="s">
        <v>124</v>
      </c>
      <c r="Q5240">
        <v>16</v>
      </c>
      <c r="R5240" t="s">
        <v>182</v>
      </c>
      <c r="S5240" t="e" vm="45">
        <f>_FV(-3,"60")</f>
        <v>#VALUE!</v>
      </c>
      <c r="T5240" t="s">
        <v>26</v>
      </c>
    </row>
    <row r="5241" spans="1:20" x14ac:dyDescent="0.3">
      <c r="A5241" t="s">
        <v>20</v>
      </c>
      <c r="B5241" s="1">
        <v>43728</v>
      </c>
      <c r="C5241">
        <v>9</v>
      </c>
      <c r="D5241" t="s">
        <v>64</v>
      </c>
      <c r="E5241" t="s">
        <v>109</v>
      </c>
      <c r="F5241" t="s">
        <v>28</v>
      </c>
      <c r="G5241">
        <v>92</v>
      </c>
      <c r="H5241">
        <v>92</v>
      </c>
      <c r="I5241">
        <v>90</v>
      </c>
      <c r="J5241" t="s">
        <v>377</v>
      </c>
      <c r="K5241" t="s">
        <v>396</v>
      </c>
      <c r="L5241" t="s">
        <v>224</v>
      </c>
      <c r="M5241" t="s">
        <v>150</v>
      </c>
      <c r="N5241" t="s">
        <v>150</v>
      </c>
      <c r="O5241" t="s">
        <v>132</v>
      </c>
      <c r="P5241" t="s">
        <v>111</v>
      </c>
      <c r="Q5241">
        <v>353</v>
      </c>
      <c r="R5241" t="s">
        <v>101</v>
      </c>
      <c r="S5241" t="e" vm="45">
        <f>_FV(-3,"60")</f>
        <v>#VALUE!</v>
      </c>
      <c r="T5241" t="s">
        <v>26</v>
      </c>
    </row>
    <row r="5242" spans="1:20" x14ac:dyDescent="0.3">
      <c r="A5242" t="s">
        <v>20</v>
      </c>
      <c r="B5242" s="1">
        <v>43728</v>
      </c>
      <c r="C5242">
        <v>10</v>
      </c>
      <c r="D5242" t="s">
        <v>73</v>
      </c>
      <c r="E5242" t="s">
        <v>109</v>
      </c>
      <c r="F5242" t="s">
        <v>64</v>
      </c>
      <c r="G5242">
        <v>91</v>
      </c>
      <c r="H5242">
        <v>92</v>
      </c>
      <c r="I5242">
        <v>91</v>
      </c>
      <c r="J5242" t="s">
        <v>35</v>
      </c>
      <c r="K5242" t="s">
        <v>35</v>
      </c>
      <c r="L5242" t="s">
        <v>377</v>
      </c>
      <c r="M5242" t="s">
        <v>96</v>
      </c>
      <c r="N5242" t="s">
        <v>96</v>
      </c>
      <c r="O5242" t="s">
        <v>150</v>
      </c>
      <c r="P5242" t="s">
        <v>70</v>
      </c>
      <c r="Q5242">
        <v>1</v>
      </c>
      <c r="R5242" t="s">
        <v>86</v>
      </c>
      <c r="S5242" t="s">
        <v>2782</v>
      </c>
      <c r="T5242" t="s">
        <v>26</v>
      </c>
    </row>
    <row r="5243" spans="1:20" x14ac:dyDescent="0.3">
      <c r="A5243" t="s">
        <v>20</v>
      </c>
      <c r="B5243" s="1">
        <v>43729</v>
      </c>
      <c r="C5243">
        <v>4</v>
      </c>
      <c r="D5243" t="s">
        <v>356</v>
      </c>
      <c r="E5243" t="s">
        <v>192</v>
      </c>
      <c r="F5243" t="s">
        <v>356</v>
      </c>
      <c r="G5243">
        <v>82</v>
      </c>
      <c r="H5243">
        <v>82</v>
      </c>
      <c r="I5243">
        <v>79</v>
      </c>
      <c r="J5243" t="s">
        <v>89</v>
      </c>
      <c r="K5243" t="s">
        <v>89</v>
      </c>
      <c r="L5243" t="s">
        <v>49</v>
      </c>
      <c r="M5243" t="s">
        <v>328</v>
      </c>
      <c r="N5243" t="s">
        <v>23</v>
      </c>
      <c r="O5243" t="s">
        <v>328</v>
      </c>
      <c r="P5243" t="s">
        <v>268</v>
      </c>
      <c r="Q5243">
        <v>34</v>
      </c>
      <c r="R5243" t="s">
        <v>151</v>
      </c>
      <c r="S5243" t="e" vm="45">
        <f>_FV(-3,"60")</f>
        <v>#VALUE!</v>
      </c>
      <c r="T5243" t="s">
        <v>26</v>
      </c>
    </row>
    <row r="5244" spans="1:20" x14ac:dyDescent="0.3">
      <c r="A5244" t="s">
        <v>20</v>
      </c>
      <c r="B5244" s="1">
        <v>43729</v>
      </c>
      <c r="C5244">
        <v>10</v>
      </c>
      <c r="D5244" t="s">
        <v>95</v>
      </c>
      <c r="E5244" t="s">
        <v>95</v>
      </c>
      <c r="F5244" t="s">
        <v>87</v>
      </c>
      <c r="G5244">
        <v>90</v>
      </c>
      <c r="H5244">
        <v>91</v>
      </c>
      <c r="I5244">
        <v>90</v>
      </c>
      <c r="J5244" t="s">
        <v>89</v>
      </c>
      <c r="K5244" t="s">
        <v>89</v>
      </c>
      <c r="L5244" t="s">
        <v>163</v>
      </c>
      <c r="M5244" t="s">
        <v>82</v>
      </c>
      <c r="N5244" t="s">
        <v>82</v>
      </c>
      <c r="O5244" t="s">
        <v>180</v>
      </c>
      <c r="P5244" t="s">
        <v>115</v>
      </c>
      <c r="Q5244">
        <v>6</v>
      </c>
      <c r="R5244" t="s">
        <v>116</v>
      </c>
      <c r="S5244" t="s">
        <v>2783</v>
      </c>
      <c r="T5244" t="s">
        <v>26</v>
      </c>
    </row>
    <row r="5245" spans="1:20" x14ac:dyDescent="0.3">
      <c r="A5245" t="s">
        <v>20</v>
      </c>
      <c r="B5245" s="1">
        <v>43729</v>
      </c>
      <c r="C5245">
        <v>23</v>
      </c>
      <c r="D5245" t="s">
        <v>256</v>
      </c>
      <c r="E5245" t="s">
        <v>215</v>
      </c>
      <c r="F5245" t="s">
        <v>256</v>
      </c>
      <c r="G5245">
        <v>70</v>
      </c>
      <c r="H5245">
        <v>70</v>
      </c>
      <c r="I5245">
        <v>66</v>
      </c>
      <c r="J5245" t="s">
        <v>361</v>
      </c>
      <c r="K5245" t="s">
        <v>361</v>
      </c>
      <c r="L5245" t="s">
        <v>35</v>
      </c>
      <c r="M5245" t="s">
        <v>254</v>
      </c>
      <c r="N5245" t="s">
        <v>254</v>
      </c>
      <c r="O5245" t="s">
        <v>66</v>
      </c>
      <c r="P5245" t="s">
        <v>182</v>
      </c>
      <c r="Q5245">
        <v>55</v>
      </c>
      <c r="R5245" t="s">
        <v>419</v>
      </c>
      <c r="S5245" t="e" vm="45">
        <f>_FV(-3,"60")</f>
        <v>#VALUE!</v>
      </c>
      <c r="T5245" t="s">
        <v>26</v>
      </c>
    </row>
    <row r="5246" spans="1:20" x14ac:dyDescent="0.3">
      <c r="A5246" t="s">
        <v>20</v>
      </c>
      <c r="B5246" s="1">
        <v>43729</v>
      </c>
      <c r="C5246">
        <v>15</v>
      </c>
      <c r="D5246" t="s">
        <v>415</v>
      </c>
      <c r="E5246" t="s">
        <v>33</v>
      </c>
      <c r="F5246" t="s">
        <v>317</v>
      </c>
      <c r="G5246">
        <v>57</v>
      </c>
      <c r="H5246">
        <v>60</v>
      </c>
      <c r="I5246">
        <v>57</v>
      </c>
      <c r="J5246" t="s">
        <v>44</v>
      </c>
      <c r="K5246" t="s">
        <v>81</v>
      </c>
      <c r="L5246" t="s">
        <v>396</v>
      </c>
      <c r="M5246" t="s">
        <v>122</v>
      </c>
      <c r="N5246" t="s">
        <v>193</v>
      </c>
      <c r="O5246" t="s">
        <v>122</v>
      </c>
      <c r="P5246" t="s">
        <v>68</v>
      </c>
      <c r="Q5246">
        <v>97</v>
      </c>
      <c r="R5246" t="s">
        <v>230</v>
      </c>
      <c r="S5246" t="s">
        <v>2483</v>
      </c>
      <c r="T5246" t="s">
        <v>26</v>
      </c>
    </row>
    <row r="5247" spans="1:20" x14ac:dyDescent="0.3">
      <c r="A5247" t="s">
        <v>20</v>
      </c>
      <c r="B5247" s="1">
        <v>43729</v>
      </c>
      <c r="C5247">
        <v>21</v>
      </c>
      <c r="D5247" t="s">
        <v>21</v>
      </c>
      <c r="E5247" t="s">
        <v>43</v>
      </c>
      <c r="F5247" t="s">
        <v>21</v>
      </c>
      <c r="G5247">
        <v>61</v>
      </c>
      <c r="H5247">
        <v>61</v>
      </c>
      <c r="I5247">
        <v>56</v>
      </c>
      <c r="J5247" t="s">
        <v>224</v>
      </c>
      <c r="K5247" t="s">
        <v>35</v>
      </c>
      <c r="L5247" t="s">
        <v>37</v>
      </c>
      <c r="M5247" t="s">
        <v>181</v>
      </c>
      <c r="N5247" t="s">
        <v>181</v>
      </c>
      <c r="O5247" t="s">
        <v>131</v>
      </c>
      <c r="P5247" t="s">
        <v>271</v>
      </c>
      <c r="Q5247">
        <v>63</v>
      </c>
      <c r="R5247" t="s">
        <v>343</v>
      </c>
      <c r="S5247" t="s">
        <v>2784</v>
      </c>
      <c r="T5247" t="s">
        <v>26</v>
      </c>
    </row>
    <row r="5248" spans="1:20" x14ac:dyDescent="0.3">
      <c r="A5248" t="s">
        <v>20</v>
      </c>
      <c r="B5248" s="1">
        <v>43729</v>
      </c>
      <c r="C5248">
        <v>1</v>
      </c>
      <c r="D5248" t="s">
        <v>229</v>
      </c>
      <c r="E5248" t="s">
        <v>186</v>
      </c>
      <c r="F5248" t="s">
        <v>229</v>
      </c>
      <c r="G5248">
        <v>75</v>
      </c>
      <c r="H5248">
        <v>75</v>
      </c>
      <c r="I5248">
        <v>70</v>
      </c>
      <c r="J5248" t="s">
        <v>89</v>
      </c>
      <c r="K5248" t="s">
        <v>89</v>
      </c>
      <c r="L5248" t="s">
        <v>163</v>
      </c>
      <c r="M5248" t="s">
        <v>330</v>
      </c>
      <c r="N5248" t="s">
        <v>330</v>
      </c>
      <c r="O5248" t="s">
        <v>315</v>
      </c>
      <c r="P5248" t="s">
        <v>77</v>
      </c>
      <c r="Q5248">
        <v>44</v>
      </c>
      <c r="R5248" t="s">
        <v>584</v>
      </c>
      <c r="S5248" t="e" vm="45">
        <f>_FV(-3,"60")</f>
        <v>#VALUE!</v>
      </c>
      <c r="T5248" t="s">
        <v>26</v>
      </c>
    </row>
    <row r="5249" spans="1:20" x14ac:dyDescent="0.3">
      <c r="A5249" t="s">
        <v>20</v>
      </c>
      <c r="B5249" s="1">
        <v>43729</v>
      </c>
      <c r="C5249">
        <v>6</v>
      </c>
      <c r="D5249" t="s">
        <v>135</v>
      </c>
      <c r="E5249" t="s">
        <v>114</v>
      </c>
      <c r="F5249" t="s">
        <v>135</v>
      </c>
      <c r="G5249">
        <v>85</v>
      </c>
      <c r="H5249">
        <v>85</v>
      </c>
      <c r="I5249">
        <v>84</v>
      </c>
      <c r="J5249" t="s">
        <v>36</v>
      </c>
      <c r="K5249" t="s">
        <v>89</v>
      </c>
      <c r="L5249" t="s">
        <v>345</v>
      </c>
      <c r="M5249" t="s">
        <v>180</v>
      </c>
      <c r="N5249" t="s">
        <v>82</v>
      </c>
      <c r="O5249" t="s">
        <v>180</v>
      </c>
      <c r="P5249" t="s">
        <v>105</v>
      </c>
      <c r="Q5249">
        <v>14</v>
      </c>
      <c r="R5249" t="s">
        <v>104</v>
      </c>
      <c r="S5249" t="e" vm="45">
        <f>_FV(-3,"60")</f>
        <v>#VALUE!</v>
      </c>
      <c r="T5249" t="s">
        <v>26</v>
      </c>
    </row>
    <row r="5250" spans="1:20" x14ac:dyDescent="0.3">
      <c r="A5250" t="s">
        <v>20</v>
      </c>
      <c r="B5250" s="1">
        <v>43729</v>
      </c>
      <c r="C5250">
        <v>12</v>
      </c>
      <c r="D5250" t="s">
        <v>57</v>
      </c>
      <c r="E5250" t="s">
        <v>247</v>
      </c>
      <c r="F5250" t="s">
        <v>310</v>
      </c>
      <c r="G5250">
        <v>71</v>
      </c>
      <c r="H5250">
        <v>79</v>
      </c>
      <c r="I5250">
        <v>70</v>
      </c>
      <c r="J5250" t="s">
        <v>100</v>
      </c>
      <c r="K5250" t="s">
        <v>65</v>
      </c>
      <c r="L5250" t="s">
        <v>89</v>
      </c>
      <c r="M5250" t="s">
        <v>91</v>
      </c>
      <c r="N5250" t="s">
        <v>91</v>
      </c>
      <c r="O5250" t="s">
        <v>90</v>
      </c>
      <c r="P5250" t="s">
        <v>182</v>
      </c>
      <c r="Q5250">
        <v>45</v>
      </c>
      <c r="R5250" t="s">
        <v>217</v>
      </c>
      <c r="S5250" t="s">
        <v>2785</v>
      </c>
      <c r="T5250" t="s">
        <v>26</v>
      </c>
    </row>
    <row r="5251" spans="1:20" x14ac:dyDescent="0.3">
      <c r="A5251" t="s">
        <v>20</v>
      </c>
      <c r="B5251" s="1">
        <v>43729</v>
      </c>
      <c r="C5251">
        <v>5</v>
      </c>
      <c r="D5251" t="s">
        <v>114</v>
      </c>
      <c r="E5251" t="s">
        <v>356</v>
      </c>
      <c r="F5251" t="s">
        <v>114</v>
      </c>
      <c r="G5251">
        <v>84</v>
      </c>
      <c r="H5251">
        <v>84</v>
      </c>
      <c r="I5251">
        <v>82</v>
      </c>
      <c r="J5251" t="s">
        <v>89</v>
      </c>
      <c r="K5251" t="s">
        <v>100</v>
      </c>
      <c r="L5251" t="s">
        <v>89</v>
      </c>
      <c r="M5251" t="s">
        <v>82</v>
      </c>
      <c r="N5251" t="s">
        <v>328</v>
      </c>
      <c r="O5251" t="s">
        <v>82</v>
      </c>
      <c r="P5251" t="s">
        <v>138</v>
      </c>
      <c r="Q5251">
        <v>41</v>
      </c>
      <c r="R5251" t="s">
        <v>182</v>
      </c>
      <c r="S5251" t="e" vm="45">
        <f>_FV(-3,"60")</f>
        <v>#VALUE!</v>
      </c>
      <c r="T5251" t="s">
        <v>26</v>
      </c>
    </row>
    <row r="5252" spans="1:20" x14ac:dyDescent="0.3">
      <c r="A5252" t="s">
        <v>20</v>
      </c>
      <c r="B5252" s="1">
        <v>43729</v>
      </c>
      <c r="C5252">
        <v>2</v>
      </c>
      <c r="D5252" t="s">
        <v>239</v>
      </c>
      <c r="E5252" t="s">
        <v>202</v>
      </c>
      <c r="F5252" t="s">
        <v>239</v>
      </c>
      <c r="G5252">
        <v>78</v>
      </c>
      <c r="H5252">
        <v>78</v>
      </c>
      <c r="I5252">
        <v>75</v>
      </c>
      <c r="J5252" t="s">
        <v>89</v>
      </c>
      <c r="K5252" t="s">
        <v>100</v>
      </c>
      <c r="L5252" t="s">
        <v>89</v>
      </c>
      <c r="M5252" t="s">
        <v>312</v>
      </c>
      <c r="N5252" t="s">
        <v>330</v>
      </c>
      <c r="O5252" t="s">
        <v>312</v>
      </c>
      <c r="P5252" t="s">
        <v>127</v>
      </c>
      <c r="Q5252">
        <v>42</v>
      </c>
      <c r="R5252" t="s">
        <v>358</v>
      </c>
      <c r="S5252" t="e" vm="45">
        <f>_FV(-3,"60")</f>
        <v>#VALUE!</v>
      </c>
      <c r="T5252" t="s">
        <v>26</v>
      </c>
    </row>
    <row r="5253" spans="1:20" x14ac:dyDescent="0.3">
      <c r="A5253" t="s">
        <v>20</v>
      </c>
      <c r="B5253" s="1">
        <v>43729</v>
      </c>
      <c r="C5253">
        <v>7</v>
      </c>
      <c r="D5253" t="s">
        <v>118</v>
      </c>
      <c r="E5253" t="s">
        <v>149</v>
      </c>
      <c r="F5253" t="s">
        <v>118</v>
      </c>
      <c r="G5253">
        <v>87</v>
      </c>
      <c r="H5253">
        <v>87</v>
      </c>
      <c r="I5253">
        <v>85</v>
      </c>
      <c r="J5253" t="s">
        <v>345</v>
      </c>
      <c r="K5253" t="s">
        <v>49</v>
      </c>
      <c r="L5253" t="s">
        <v>163</v>
      </c>
      <c r="M5253" t="s">
        <v>180</v>
      </c>
      <c r="N5253" t="s">
        <v>180</v>
      </c>
      <c r="O5253" t="s">
        <v>45</v>
      </c>
      <c r="P5253" t="s">
        <v>70</v>
      </c>
      <c r="Q5253">
        <v>346</v>
      </c>
      <c r="R5253" t="s">
        <v>127</v>
      </c>
      <c r="S5253" t="e" vm="45">
        <f>_FV(-3,"60")</f>
        <v>#VALUE!</v>
      </c>
      <c r="T5253" t="s">
        <v>26</v>
      </c>
    </row>
    <row r="5254" spans="1:20" x14ac:dyDescent="0.3">
      <c r="A5254" t="s">
        <v>20</v>
      </c>
      <c r="B5254" s="1">
        <v>43729</v>
      </c>
      <c r="C5254">
        <v>14</v>
      </c>
      <c r="D5254" t="s">
        <v>317</v>
      </c>
      <c r="E5254" t="s">
        <v>43</v>
      </c>
      <c r="F5254" t="s">
        <v>21</v>
      </c>
      <c r="G5254">
        <v>60</v>
      </c>
      <c r="H5254">
        <v>64</v>
      </c>
      <c r="I5254">
        <v>56</v>
      </c>
      <c r="J5254" t="s">
        <v>361</v>
      </c>
      <c r="K5254" t="s">
        <v>100</v>
      </c>
      <c r="L5254" t="s">
        <v>368</v>
      </c>
      <c r="M5254" t="s">
        <v>193</v>
      </c>
      <c r="N5254" t="s">
        <v>23</v>
      </c>
      <c r="O5254" t="s">
        <v>193</v>
      </c>
      <c r="P5254" t="s">
        <v>24</v>
      </c>
      <c r="Q5254">
        <v>91</v>
      </c>
      <c r="R5254" t="s">
        <v>289</v>
      </c>
      <c r="S5254" t="s">
        <v>2786</v>
      </c>
      <c r="T5254" t="s">
        <v>26</v>
      </c>
    </row>
    <row r="5255" spans="1:20" x14ac:dyDescent="0.3">
      <c r="A5255" t="s">
        <v>20</v>
      </c>
      <c r="B5255" s="1">
        <v>43729</v>
      </c>
      <c r="C5255">
        <v>13</v>
      </c>
      <c r="D5255" t="s">
        <v>264</v>
      </c>
      <c r="E5255" t="s">
        <v>201</v>
      </c>
      <c r="F5255" t="s">
        <v>204</v>
      </c>
      <c r="G5255">
        <v>64</v>
      </c>
      <c r="H5255">
        <v>72</v>
      </c>
      <c r="I5255">
        <v>62</v>
      </c>
      <c r="J5255" t="s">
        <v>49</v>
      </c>
      <c r="K5255" t="s">
        <v>65</v>
      </c>
      <c r="L5255" t="s">
        <v>396</v>
      </c>
      <c r="M5255" t="s">
        <v>315</v>
      </c>
      <c r="N5255" t="s">
        <v>315</v>
      </c>
      <c r="O5255" t="s">
        <v>91</v>
      </c>
      <c r="P5255" t="s">
        <v>182</v>
      </c>
      <c r="Q5255">
        <v>49</v>
      </c>
      <c r="R5255" t="s">
        <v>294</v>
      </c>
      <c r="S5255" t="s">
        <v>1082</v>
      </c>
      <c r="T5255" t="s">
        <v>26</v>
      </c>
    </row>
    <row r="5256" spans="1:20" x14ac:dyDescent="0.3">
      <c r="A5256" t="s">
        <v>20</v>
      </c>
      <c r="B5256" s="1">
        <v>43729</v>
      </c>
      <c r="C5256">
        <v>8</v>
      </c>
      <c r="D5256" t="s">
        <v>95</v>
      </c>
      <c r="E5256" t="s">
        <v>118</v>
      </c>
      <c r="F5256" t="s">
        <v>95</v>
      </c>
      <c r="G5256">
        <v>89</v>
      </c>
      <c r="H5256">
        <v>89</v>
      </c>
      <c r="I5256">
        <v>87</v>
      </c>
      <c r="J5256" t="s">
        <v>345</v>
      </c>
      <c r="K5256" t="s">
        <v>36</v>
      </c>
      <c r="L5256" t="s">
        <v>345</v>
      </c>
      <c r="M5256" t="s">
        <v>231</v>
      </c>
      <c r="N5256" t="s">
        <v>231</v>
      </c>
      <c r="O5256" t="s">
        <v>180</v>
      </c>
      <c r="P5256" t="s">
        <v>111</v>
      </c>
      <c r="Q5256">
        <v>359</v>
      </c>
      <c r="R5256" t="s">
        <v>128</v>
      </c>
      <c r="S5256" t="e" vm="45">
        <f>_FV(-3,"60")</f>
        <v>#VALUE!</v>
      </c>
      <c r="T5256" t="s">
        <v>26</v>
      </c>
    </row>
    <row r="5257" spans="1:20" x14ac:dyDescent="0.3">
      <c r="A5257" t="s">
        <v>20</v>
      </c>
      <c r="B5257" s="1">
        <v>43729</v>
      </c>
      <c r="C5257">
        <v>17</v>
      </c>
      <c r="D5257" t="s">
        <v>2038</v>
      </c>
      <c r="E5257" t="s">
        <v>2490</v>
      </c>
      <c r="F5257" t="s">
        <v>415</v>
      </c>
      <c r="G5257">
        <v>52</v>
      </c>
      <c r="H5257">
        <v>54</v>
      </c>
      <c r="I5257">
        <v>48</v>
      </c>
      <c r="J5257" t="s">
        <v>292</v>
      </c>
      <c r="K5257" t="s">
        <v>377</v>
      </c>
      <c r="L5257" t="s">
        <v>573</v>
      </c>
      <c r="M5257" t="s">
        <v>232</v>
      </c>
      <c r="N5257" t="s">
        <v>254</v>
      </c>
      <c r="O5257" t="s">
        <v>232</v>
      </c>
      <c r="P5257" t="s">
        <v>68</v>
      </c>
      <c r="Q5257">
        <v>66</v>
      </c>
      <c r="R5257" t="s">
        <v>476</v>
      </c>
      <c r="S5257" t="s">
        <v>2716</v>
      </c>
      <c r="T5257" t="s">
        <v>26</v>
      </c>
    </row>
    <row r="5258" spans="1:20" x14ac:dyDescent="0.3">
      <c r="A5258" t="s">
        <v>20</v>
      </c>
      <c r="B5258" s="1">
        <v>43729</v>
      </c>
      <c r="C5258">
        <v>20</v>
      </c>
      <c r="D5258" t="s">
        <v>34</v>
      </c>
      <c r="E5258" t="s">
        <v>33</v>
      </c>
      <c r="F5258" t="s">
        <v>34</v>
      </c>
      <c r="G5258">
        <v>58</v>
      </c>
      <c r="H5258">
        <v>58</v>
      </c>
      <c r="I5258">
        <v>52</v>
      </c>
      <c r="J5258" t="s">
        <v>396</v>
      </c>
      <c r="K5258" t="s">
        <v>216</v>
      </c>
      <c r="L5258" t="s">
        <v>397</v>
      </c>
      <c r="M5258" t="s">
        <v>131</v>
      </c>
      <c r="N5258" t="s">
        <v>131</v>
      </c>
      <c r="O5258" t="s">
        <v>140</v>
      </c>
      <c r="P5258" t="s">
        <v>154</v>
      </c>
      <c r="Q5258">
        <v>66</v>
      </c>
      <c r="R5258" t="s">
        <v>41</v>
      </c>
      <c r="S5258" t="s">
        <v>2787</v>
      </c>
      <c r="T5258" t="s">
        <v>26</v>
      </c>
    </row>
    <row r="5259" spans="1:20" x14ac:dyDescent="0.3">
      <c r="A5259" t="s">
        <v>20</v>
      </c>
      <c r="B5259" s="1">
        <v>43729</v>
      </c>
      <c r="C5259">
        <v>16</v>
      </c>
      <c r="D5259" t="s">
        <v>2339</v>
      </c>
      <c r="E5259" t="s">
        <v>2339</v>
      </c>
      <c r="F5259" t="s">
        <v>251</v>
      </c>
      <c r="G5259">
        <v>50</v>
      </c>
      <c r="H5259">
        <v>60</v>
      </c>
      <c r="I5259">
        <v>50</v>
      </c>
      <c r="J5259" t="s">
        <v>383</v>
      </c>
      <c r="K5259" t="s">
        <v>100</v>
      </c>
      <c r="L5259" t="s">
        <v>383</v>
      </c>
      <c r="M5259" t="s">
        <v>254</v>
      </c>
      <c r="N5259" t="s">
        <v>122</v>
      </c>
      <c r="O5259" t="s">
        <v>254</v>
      </c>
      <c r="P5259" t="s">
        <v>68</v>
      </c>
      <c r="Q5259">
        <v>103</v>
      </c>
      <c r="R5259" t="s">
        <v>530</v>
      </c>
      <c r="S5259" t="s">
        <v>2788</v>
      </c>
      <c r="T5259" t="s">
        <v>26</v>
      </c>
    </row>
    <row r="5260" spans="1:20" x14ac:dyDescent="0.3">
      <c r="A5260" t="s">
        <v>20</v>
      </c>
      <c r="B5260" s="1">
        <v>43729</v>
      </c>
      <c r="C5260">
        <v>18</v>
      </c>
      <c r="D5260" t="s">
        <v>1362</v>
      </c>
      <c r="E5260" t="s">
        <v>2490</v>
      </c>
      <c r="F5260" t="s">
        <v>32</v>
      </c>
      <c r="G5260">
        <v>50</v>
      </c>
      <c r="H5260">
        <v>55</v>
      </c>
      <c r="I5260">
        <v>48</v>
      </c>
      <c r="J5260" t="s">
        <v>573</v>
      </c>
      <c r="K5260" t="s">
        <v>35</v>
      </c>
      <c r="L5260" t="s">
        <v>565</v>
      </c>
      <c r="M5260" t="s">
        <v>131</v>
      </c>
      <c r="N5260" t="s">
        <v>232</v>
      </c>
      <c r="O5260" t="s">
        <v>131</v>
      </c>
      <c r="P5260" t="s">
        <v>179</v>
      </c>
      <c r="Q5260">
        <v>92</v>
      </c>
      <c r="R5260" t="s">
        <v>347</v>
      </c>
      <c r="S5260" t="s">
        <v>736</v>
      </c>
      <c r="T5260" t="s">
        <v>26</v>
      </c>
    </row>
    <row r="5261" spans="1:20" x14ac:dyDescent="0.3">
      <c r="A5261" t="s">
        <v>20</v>
      </c>
      <c r="B5261" s="1">
        <v>43729</v>
      </c>
      <c r="C5261">
        <v>19</v>
      </c>
      <c r="D5261" t="s">
        <v>33</v>
      </c>
      <c r="E5261" t="s">
        <v>2339</v>
      </c>
      <c r="F5261" t="s">
        <v>43</v>
      </c>
      <c r="G5261">
        <v>52</v>
      </c>
      <c r="H5261">
        <v>55</v>
      </c>
      <c r="I5261">
        <v>50</v>
      </c>
      <c r="J5261" t="s">
        <v>383</v>
      </c>
      <c r="K5261" t="s">
        <v>396</v>
      </c>
      <c r="L5261" t="s">
        <v>579</v>
      </c>
      <c r="M5261" t="s">
        <v>131</v>
      </c>
      <c r="N5261" t="s">
        <v>52</v>
      </c>
      <c r="O5261" t="s">
        <v>39</v>
      </c>
      <c r="P5261" t="s">
        <v>154</v>
      </c>
      <c r="Q5261">
        <v>77</v>
      </c>
      <c r="R5261" t="s">
        <v>530</v>
      </c>
      <c r="S5261" t="s">
        <v>1239</v>
      </c>
      <c r="T5261" t="s">
        <v>26</v>
      </c>
    </row>
    <row r="5262" spans="1:20" x14ac:dyDescent="0.3">
      <c r="A5262" t="s">
        <v>20</v>
      </c>
      <c r="B5262" s="1">
        <v>43729</v>
      </c>
      <c r="C5262">
        <v>11</v>
      </c>
      <c r="D5262" t="s">
        <v>310</v>
      </c>
      <c r="E5262" t="s">
        <v>310</v>
      </c>
      <c r="F5262" t="s">
        <v>95</v>
      </c>
      <c r="G5262">
        <v>79</v>
      </c>
      <c r="H5262">
        <v>91</v>
      </c>
      <c r="I5262">
        <v>79</v>
      </c>
      <c r="J5262" t="s">
        <v>99</v>
      </c>
      <c r="K5262" t="s">
        <v>28</v>
      </c>
      <c r="L5262" t="s">
        <v>49</v>
      </c>
      <c r="M5262" t="s">
        <v>90</v>
      </c>
      <c r="N5262" t="s">
        <v>90</v>
      </c>
      <c r="O5262" t="s">
        <v>82</v>
      </c>
      <c r="P5262" t="s">
        <v>176</v>
      </c>
      <c r="Q5262">
        <v>19</v>
      </c>
      <c r="R5262" t="s">
        <v>440</v>
      </c>
      <c r="S5262" t="s">
        <v>2789</v>
      </c>
      <c r="T5262" t="s">
        <v>26</v>
      </c>
    </row>
    <row r="5263" spans="1:20" x14ac:dyDescent="0.3">
      <c r="A5263" t="s">
        <v>20</v>
      </c>
      <c r="B5263" s="1">
        <v>43729</v>
      </c>
      <c r="C5263">
        <v>9</v>
      </c>
      <c r="D5263" t="s">
        <v>136</v>
      </c>
      <c r="E5263" t="s">
        <v>95</v>
      </c>
      <c r="F5263" t="s">
        <v>136</v>
      </c>
      <c r="G5263">
        <v>90</v>
      </c>
      <c r="H5263">
        <v>90</v>
      </c>
      <c r="I5263">
        <v>89</v>
      </c>
      <c r="J5263" t="s">
        <v>163</v>
      </c>
      <c r="K5263" t="s">
        <v>36</v>
      </c>
      <c r="L5263" t="s">
        <v>361</v>
      </c>
      <c r="M5263" t="s">
        <v>180</v>
      </c>
      <c r="N5263" t="s">
        <v>231</v>
      </c>
      <c r="O5263" t="s">
        <v>180</v>
      </c>
      <c r="P5263" t="s">
        <v>268</v>
      </c>
      <c r="Q5263">
        <v>3</v>
      </c>
      <c r="R5263" t="s">
        <v>112</v>
      </c>
      <c r="S5263" t="e" vm="45">
        <f>_FV(-3,"60")</f>
        <v>#VALUE!</v>
      </c>
      <c r="T5263" t="s">
        <v>26</v>
      </c>
    </row>
    <row r="5264" spans="1:20" x14ac:dyDescent="0.3">
      <c r="A5264" t="s">
        <v>20</v>
      </c>
      <c r="B5264" s="1">
        <v>43729</v>
      </c>
      <c r="C5264">
        <v>22</v>
      </c>
      <c r="D5264" t="s">
        <v>215</v>
      </c>
      <c r="E5264" t="s">
        <v>21</v>
      </c>
      <c r="F5264" t="s">
        <v>215</v>
      </c>
      <c r="G5264">
        <v>66</v>
      </c>
      <c r="H5264">
        <v>66</v>
      </c>
      <c r="I5264">
        <v>61</v>
      </c>
      <c r="J5264" t="s">
        <v>44</v>
      </c>
      <c r="K5264" t="s">
        <v>44</v>
      </c>
      <c r="L5264" t="s">
        <v>37</v>
      </c>
      <c r="M5264" t="s">
        <v>66</v>
      </c>
      <c r="N5264" t="s">
        <v>66</v>
      </c>
      <c r="O5264" t="s">
        <v>59</v>
      </c>
      <c r="P5264" t="s">
        <v>92</v>
      </c>
      <c r="Q5264">
        <v>61</v>
      </c>
      <c r="R5264" t="s">
        <v>102</v>
      </c>
      <c r="S5264" t="s">
        <v>2790</v>
      </c>
      <c r="T5264" t="s">
        <v>26</v>
      </c>
    </row>
    <row r="5265" spans="1:20" x14ac:dyDescent="0.3">
      <c r="A5265" t="s">
        <v>20</v>
      </c>
      <c r="B5265" s="1">
        <v>43729</v>
      </c>
      <c r="C5265">
        <v>3</v>
      </c>
      <c r="D5265" t="s">
        <v>192</v>
      </c>
      <c r="E5265" t="s">
        <v>279</v>
      </c>
      <c r="F5265" t="s">
        <v>192</v>
      </c>
      <c r="G5265">
        <v>79</v>
      </c>
      <c r="H5265">
        <v>79</v>
      </c>
      <c r="I5265">
        <v>78</v>
      </c>
      <c r="J5265" t="s">
        <v>49</v>
      </c>
      <c r="K5265" t="s">
        <v>89</v>
      </c>
      <c r="L5265" t="s">
        <v>49</v>
      </c>
      <c r="M5265" t="s">
        <v>23</v>
      </c>
      <c r="N5265" t="s">
        <v>312</v>
      </c>
      <c r="O5265" t="s">
        <v>23</v>
      </c>
      <c r="P5265" t="s">
        <v>134</v>
      </c>
      <c r="Q5265">
        <v>46</v>
      </c>
      <c r="R5265" t="s">
        <v>207</v>
      </c>
      <c r="S5265" t="e" vm="45">
        <f>_FV(-3,"60")</f>
        <v>#VALUE!</v>
      </c>
      <c r="T5265" t="s">
        <v>26</v>
      </c>
    </row>
    <row r="5266" spans="1:20" x14ac:dyDescent="0.3">
      <c r="A5266" t="s">
        <v>20</v>
      </c>
      <c r="B5266" s="1">
        <v>43729</v>
      </c>
      <c r="C5266">
        <v>0</v>
      </c>
      <c r="D5266" t="s">
        <v>186</v>
      </c>
      <c r="E5266" t="s">
        <v>204</v>
      </c>
      <c r="F5266" t="s">
        <v>186</v>
      </c>
      <c r="G5266">
        <v>70</v>
      </c>
      <c r="H5266">
        <v>70</v>
      </c>
      <c r="I5266">
        <v>66</v>
      </c>
      <c r="J5266" t="s">
        <v>345</v>
      </c>
      <c r="K5266" t="s">
        <v>345</v>
      </c>
      <c r="L5266" t="s">
        <v>373</v>
      </c>
      <c r="M5266" t="s">
        <v>315</v>
      </c>
      <c r="N5266" t="s">
        <v>315</v>
      </c>
      <c r="O5266" t="s">
        <v>209</v>
      </c>
      <c r="P5266" t="s">
        <v>222</v>
      </c>
      <c r="Q5266">
        <v>70</v>
      </c>
      <c r="R5266" t="s">
        <v>552</v>
      </c>
      <c r="S5266" t="e" vm="45">
        <f>_FV(-3,"60")</f>
        <v>#VALUE!</v>
      </c>
      <c r="T5266" t="s">
        <v>26</v>
      </c>
    </row>
    <row r="5267" spans="1:20" x14ac:dyDescent="0.3">
      <c r="A5267" t="s">
        <v>20</v>
      </c>
      <c r="B5267" s="1">
        <v>43730</v>
      </c>
      <c r="C5267">
        <v>14</v>
      </c>
      <c r="D5267" t="s">
        <v>34</v>
      </c>
      <c r="E5267" t="s">
        <v>412</v>
      </c>
      <c r="F5267" t="s">
        <v>208</v>
      </c>
      <c r="G5267">
        <v>60</v>
      </c>
      <c r="H5267">
        <v>65</v>
      </c>
      <c r="I5267">
        <v>59</v>
      </c>
      <c r="J5267" t="s">
        <v>36</v>
      </c>
      <c r="K5267" t="s">
        <v>28</v>
      </c>
      <c r="L5267" t="s">
        <v>216</v>
      </c>
      <c r="M5267" t="s">
        <v>330</v>
      </c>
      <c r="N5267" t="s">
        <v>273</v>
      </c>
      <c r="O5267" t="s">
        <v>330</v>
      </c>
      <c r="P5267" t="s">
        <v>112</v>
      </c>
      <c r="Q5267">
        <v>84</v>
      </c>
      <c r="R5267" t="s">
        <v>419</v>
      </c>
      <c r="S5267" t="s">
        <v>2791</v>
      </c>
      <c r="T5267" t="s">
        <v>26</v>
      </c>
    </row>
    <row r="5268" spans="1:20" x14ac:dyDescent="0.3">
      <c r="A5268" t="s">
        <v>20</v>
      </c>
      <c r="B5268" s="1">
        <v>43730</v>
      </c>
      <c r="C5268">
        <v>0</v>
      </c>
      <c r="D5268" t="s">
        <v>285</v>
      </c>
      <c r="E5268" t="s">
        <v>256</v>
      </c>
      <c r="F5268" t="s">
        <v>285</v>
      </c>
      <c r="G5268">
        <v>74</v>
      </c>
      <c r="H5268">
        <v>74</v>
      </c>
      <c r="I5268">
        <v>70</v>
      </c>
      <c r="J5268" t="s">
        <v>361</v>
      </c>
      <c r="K5268" t="s">
        <v>345</v>
      </c>
      <c r="L5268" t="s">
        <v>361</v>
      </c>
      <c r="M5268" t="s">
        <v>82</v>
      </c>
      <c r="N5268" t="s">
        <v>82</v>
      </c>
      <c r="O5268" t="s">
        <v>227</v>
      </c>
      <c r="P5268" t="s">
        <v>112</v>
      </c>
      <c r="Q5268">
        <v>48</v>
      </c>
      <c r="R5268" t="s">
        <v>225</v>
      </c>
      <c r="S5268" t="e" vm="45">
        <f>_FV(-3,"60")</f>
        <v>#VALUE!</v>
      </c>
      <c r="T5268" t="s">
        <v>26</v>
      </c>
    </row>
    <row r="5269" spans="1:20" x14ac:dyDescent="0.3">
      <c r="A5269" t="s">
        <v>20</v>
      </c>
      <c r="B5269" s="1">
        <v>43730</v>
      </c>
      <c r="C5269">
        <v>23</v>
      </c>
      <c r="D5269" t="s">
        <v>261</v>
      </c>
      <c r="E5269" t="s">
        <v>205</v>
      </c>
      <c r="F5269" t="s">
        <v>261</v>
      </c>
      <c r="G5269">
        <v>66</v>
      </c>
      <c r="H5269">
        <v>66</v>
      </c>
      <c r="I5269">
        <v>65</v>
      </c>
      <c r="J5269" t="s">
        <v>377</v>
      </c>
      <c r="K5269" t="s">
        <v>163</v>
      </c>
      <c r="L5269" t="s">
        <v>224</v>
      </c>
      <c r="M5269" t="s">
        <v>45</v>
      </c>
      <c r="N5269" t="s">
        <v>180</v>
      </c>
      <c r="O5269" t="s">
        <v>132</v>
      </c>
      <c r="P5269" t="s">
        <v>68</v>
      </c>
      <c r="Q5269">
        <v>65</v>
      </c>
      <c r="R5269" t="s">
        <v>294</v>
      </c>
      <c r="S5269" t="e" vm="45">
        <f>_FV(-3,"60")</f>
        <v>#VALUE!</v>
      </c>
      <c r="T5269" t="s">
        <v>26</v>
      </c>
    </row>
    <row r="5270" spans="1:20" x14ac:dyDescent="0.3">
      <c r="A5270" t="s">
        <v>20</v>
      </c>
      <c r="B5270" s="1">
        <v>43730</v>
      </c>
      <c r="C5270">
        <v>8</v>
      </c>
      <c r="D5270" t="s">
        <v>95</v>
      </c>
      <c r="E5270" t="s">
        <v>118</v>
      </c>
      <c r="F5270" t="s">
        <v>95</v>
      </c>
      <c r="G5270">
        <v>87</v>
      </c>
      <c r="H5270">
        <v>87</v>
      </c>
      <c r="I5270">
        <v>86</v>
      </c>
      <c r="J5270" t="s">
        <v>44</v>
      </c>
      <c r="K5270" t="s">
        <v>44</v>
      </c>
      <c r="L5270" t="s">
        <v>35</v>
      </c>
      <c r="M5270" t="s">
        <v>150</v>
      </c>
      <c r="N5270" t="s">
        <v>150</v>
      </c>
      <c r="O5270" t="s">
        <v>66</v>
      </c>
      <c r="P5270" t="s">
        <v>138</v>
      </c>
      <c r="Q5270">
        <v>15</v>
      </c>
      <c r="R5270" t="s">
        <v>68</v>
      </c>
      <c r="S5270" t="e" vm="80">
        <f>_FV(-3,"59")</f>
        <v>#VALUE!</v>
      </c>
      <c r="T5270" t="s">
        <v>26</v>
      </c>
    </row>
    <row r="5271" spans="1:20" x14ac:dyDescent="0.3">
      <c r="A5271" t="s">
        <v>20</v>
      </c>
      <c r="B5271" s="1">
        <v>43730</v>
      </c>
      <c r="C5271">
        <v>11</v>
      </c>
      <c r="D5271" t="s">
        <v>229</v>
      </c>
      <c r="E5271" t="s">
        <v>229</v>
      </c>
      <c r="F5271" t="s">
        <v>62</v>
      </c>
      <c r="G5271">
        <v>75</v>
      </c>
      <c r="H5271">
        <v>89</v>
      </c>
      <c r="I5271">
        <v>75</v>
      </c>
      <c r="J5271" t="s">
        <v>100</v>
      </c>
      <c r="K5271" t="s">
        <v>99</v>
      </c>
      <c r="L5271" t="s">
        <v>345</v>
      </c>
      <c r="M5271" t="s">
        <v>23</v>
      </c>
      <c r="N5271" t="s">
        <v>23</v>
      </c>
      <c r="O5271" t="s">
        <v>328</v>
      </c>
      <c r="P5271" t="s">
        <v>176</v>
      </c>
      <c r="Q5271">
        <v>31</v>
      </c>
      <c r="R5271" t="s">
        <v>151</v>
      </c>
      <c r="S5271" t="s">
        <v>2792</v>
      </c>
      <c r="T5271" t="s">
        <v>26</v>
      </c>
    </row>
    <row r="5272" spans="1:20" x14ac:dyDescent="0.3">
      <c r="A5272" t="s">
        <v>20</v>
      </c>
      <c r="B5272" s="1">
        <v>43730</v>
      </c>
      <c r="C5272">
        <v>10</v>
      </c>
      <c r="D5272" t="s">
        <v>62</v>
      </c>
      <c r="E5272" t="s">
        <v>62</v>
      </c>
      <c r="F5272" t="s">
        <v>87</v>
      </c>
      <c r="G5272">
        <v>89</v>
      </c>
      <c r="H5272">
        <v>90</v>
      </c>
      <c r="I5272">
        <v>89</v>
      </c>
      <c r="J5272" t="s">
        <v>36</v>
      </c>
      <c r="K5272" t="s">
        <v>36</v>
      </c>
      <c r="L5272" t="s">
        <v>35</v>
      </c>
      <c r="M5272" t="s">
        <v>328</v>
      </c>
      <c r="N5272" t="s">
        <v>328</v>
      </c>
      <c r="O5272" t="s">
        <v>209</v>
      </c>
      <c r="P5272" t="s">
        <v>105</v>
      </c>
      <c r="Q5272">
        <v>17</v>
      </c>
      <c r="R5272" t="s">
        <v>182</v>
      </c>
      <c r="S5272" t="s">
        <v>2793</v>
      </c>
      <c r="T5272" t="s">
        <v>26</v>
      </c>
    </row>
    <row r="5273" spans="1:20" x14ac:dyDescent="0.3">
      <c r="A5273" t="s">
        <v>20</v>
      </c>
      <c r="B5273" s="1">
        <v>43730</v>
      </c>
      <c r="C5273">
        <v>1</v>
      </c>
      <c r="D5273" t="s">
        <v>265</v>
      </c>
      <c r="E5273" t="s">
        <v>285</v>
      </c>
      <c r="F5273" t="s">
        <v>265</v>
      </c>
      <c r="G5273">
        <v>75</v>
      </c>
      <c r="H5273">
        <v>75</v>
      </c>
      <c r="I5273">
        <v>73</v>
      </c>
      <c r="J5273" t="s">
        <v>44</v>
      </c>
      <c r="K5273" t="s">
        <v>44</v>
      </c>
      <c r="L5273" t="s">
        <v>35</v>
      </c>
      <c r="M5273" t="s">
        <v>82</v>
      </c>
      <c r="N5273" t="s">
        <v>82</v>
      </c>
      <c r="O5273" t="s">
        <v>137</v>
      </c>
      <c r="P5273" t="s">
        <v>24</v>
      </c>
      <c r="Q5273">
        <v>47</v>
      </c>
      <c r="R5273" t="s">
        <v>287</v>
      </c>
      <c r="S5273" t="e" vm="45">
        <f>_FV(-3,"60")</f>
        <v>#VALUE!</v>
      </c>
      <c r="T5273" t="s">
        <v>26</v>
      </c>
    </row>
    <row r="5274" spans="1:20" x14ac:dyDescent="0.3">
      <c r="A5274" t="s">
        <v>20</v>
      </c>
      <c r="B5274" s="1">
        <v>43730</v>
      </c>
      <c r="C5274">
        <v>5</v>
      </c>
      <c r="D5274" t="s">
        <v>71</v>
      </c>
      <c r="E5274" t="s">
        <v>108</v>
      </c>
      <c r="F5274" t="s">
        <v>71</v>
      </c>
      <c r="G5274">
        <v>84</v>
      </c>
      <c r="H5274">
        <v>84</v>
      </c>
      <c r="I5274">
        <v>82</v>
      </c>
      <c r="J5274" t="s">
        <v>44</v>
      </c>
      <c r="K5274" t="s">
        <v>361</v>
      </c>
      <c r="L5274" t="s">
        <v>35</v>
      </c>
      <c r="M5274" t="s">
        <v>66</v>
      </c>
      <c r="N5274" t="s">
        <v>227</v>
      </c>
      <c r="O5274" t="s">
        <v>66</v>
      </c>
      <c r="P5274" t="s">
        <v>60</v>
      </c>
      <c r="Q5274">
        <v>36</v>
      </c>
      <c r="R5274" t="s">
        <v>179</v>
      </c>
      <c r="S5274" t="e" vm="45">
        <f>_FV(-3,"60")</f>
        <v>#VALUE!</v>
      </c>
      <c r="T5274" t="s">
        <v>26</v>
      </c>
    </row>
    <row r="5275" spans="1:20" x14ac:dyDescent="0.3">
      <c r="A5275" t="s">
        <v>20</v>
      </c>
      <c r="B5275" s="1">
        <v>43730</v>
      </c>
      <c r="C5275">
        <v>22</v>
      </c>
      <c r="D5275" t="s">
        <v>205</v>
      </c>
      <c r="E5275" t="s">
        <v>264</v>
      </c>
      <c r="F5275" t="s">
        <v>205</v>
      </c>
      <c r="G5275">
        <v>65</v>
      </c>
      <c r="H5275">
        <v>65</v>
      </c>
      <c r="I5275">
        <v>60</v>
      </c>
      <c r="J5275" t="s">
        <v>44</v>
      </c>
      <c r="K5275" t="s">
        <v>44</v>
      </c>
      <c r="L5275" t="s">
        <v>37</v>
      </c>
      <c r="M5275" t="s">
        <v>132</v>
      </c>
      <c r="N5275" t="s">
        <v>132</v>
      </c>
      <c r="O5275" t="s">
        <v>190</v>
      </c>
      <c r="P5275" t="s">
        <v>147</v>
      </c>
      <c r="Q5275">
        <v>68</v>
      </c>
      <c r="R5275" t="s">
        <v>428</v>
      </c>
      <c r="S5275" t="s">
        <v>2794</v>
      </c>
      <c r="T5275" t="s">
        <v>26</v>
      </c>
    </row>
    <row r="5276" spans="1:20" x14ac:dyDescent="0.3">
      <c r="A5276" t="s">
        <v>20</v>
      </c>
      <c r="B5276" s="1">
        <v>43730</v>
      </c>
      <c r="C5276">
        <v>21</v>
      </c>
      <c r="D5276" t="s">
        <v>264</v>
      </c>
      <c r="E5276" t="s">
        <v>34</v>
      </c>
      <c r="F5276" t="s">
        <v>264</v>
      </c>
      <c r="G5276">
        <v>60</v>
      </c>
      <c r="H5276">
        <v>60</v>
      </c>
      <c r="I5276">
        <v>53</v>
      </c>
      <c r="J5276" t="s">
        <v>37</v>
      </c>
      <c r="K5276" t="s">
        <v>373</v>
      </c>
      <c r="L5276" t="s">
        <v>397</v>
      </c>
      <c r="M5276" t="s">
        <v>190</v>
      </c>
      <c r="N5276" t="s">
        <v>130</v>
      </c>
      <c r="O5276" t="s">
        <v>190</v>
      </c>
      <c r="P5276" t="s">
        <v>92</v>
      </c>
      <c r="Q5276">
        <v>61</v>
      </c>
      <c r="R5276" t="s">
        <v>419</v>
      </c>
      <c r="S5276" t="s">
        <v>2795</v>
      </c>
      <c r="T5276" t="s">
        <v>26</v>
      </c>
    </row>
    <row r="5277" spans="1:20" x14ac:dyDescent="0.3">
      <c r="A5277" t="s">
        <v>20</v>
      </c>
      <c r="B5277" s="1">
        <v>43730</v>
      </c>
      <c r="C5277">
        <v>4</v>
      </c>
      <c r="D5277" t="s">
        <v>72</v>
      </c>
      <c r="E5277" t="s">
        <v>356</v>
      </c>
      <c r="F5277" t="s">
        <v>72</v>
      </c>
      <c r="G5277">
        <v>82</v>
      </c>
      <c r="H5277">
        <v>82</v>
      </c>
      <c r="I5277">
        <v>80</v>
      </c>
      <c r="J5277" t="s">
        <v>361</v>
      </c>
      <c r="K5277" t="s">
        <v>361</v>
      </c>
      <c r="L5277" t="s">
        <v>361</v>
      </c>
      <c r="M5277" t="s">
        <v>227</v>
      </c>
      <c r="N5277" t="s">
        <v>29</v>
      </c>
      <c r="O5277" t="s">
        <v>227</v>
      </c>
      <c r="P5277" t="s">
        <v>134</v>
      </c>
      <c r="Q5277">
        <v>39</v>
      </c>
      <c r="R5277" t="s">
        <v>207</v>
      </c>
      <c r="S5277" t="e" vm="45">
        <f>_FV(-3,"60")</f>
        <v>#VALUE!</v>
      </c>
      <c r="T5277" t="s">
        <v>26</v>
      </c>
    </row>
    <row r="5278" spans="1:20" x14ac:dyDescent="0.3">
      <c r="A5278" t="s">
        <v>20</v>
      </c>
      <c r="B5278" s="1">
        <v>43730</v>
      </c>
      <c r="C5278">
        <v>12</v>
      </c>
      <c r="D5278" t="s">
        <v>27</v>
      </c>
      <c r="E5278" t="s">
        <v>48</v>
      </c>
      <c r="F5278" t="s">
        <v>229</v>
      </c>
      <c r="G5278">
        <v>68</v>
      </c>
      <c r="H5278">
        <v>75</v>
      </c>
      <c r="I5278">
        <v>66</v>
      </c>
      <c r="J5278" t="s">
        <v>49</v>
      </c>
      <c r="K5278" t="s">
        <v>119</v>
      </c>
      <c r="L5278" t="s">
        <v>163</v>
      </c>
      <c r="M5278" t="s">
        <v>330</v>
      </c>
      <c r="N5278" t="s">
        <v>330</v>
      </c>
      <c r="O5278" t="s">
        <v>23</v>
      </c>
      <c r="P5278" t="s">
        <v>182</v>
      </c>
      <c r="Q5278">
        <v>58</v>
      </c>
      <c r="R5278" t="s">
        <v>248</v>
      </c>
      <c r="S5278" t="s">
        <v>506</v>
      </c>
      <c r="T5278" t="s">
        <v>26</v>
      </c>
    </row>
    <row r="5279" spans="1:20" x14ac:dyDescent="0.3">
      <c r="A5279" t="s">
        <v>20</v>
      </c>
      <c r="B5279" s="1">
        <v>43730</v>
      </c>
      <c r="C5279">
        <v>2</v>
      </c>
      <c r="D5279" t="s">
        <v>233</v>
      </c>
      <c r="E5279" t="s">
        <v>265</v>
      </c>
      <c r="F5279" t="s">
        <v>233</v>
      </c>
      <c r="G5279">
        <v>79</v>
      </c>
      <c r="H5279">
        <v>79</v>
      </c>
      <c r="I5279">
        <v>75</v>
      </c>
      <c r="J5279" t="s">
        <v>163</v>
      </c>
      <c r="K5279" t="s">
        <v>163</v>
      </c>
      <c r="L5279" t="s">
        <v>44</v>
      </c>
      <c r="M5279" t="s">
        <v>328</v>
      </c>
      <c r="N5279" t="s">
        <v>328</v>
      </c>
      <c r="O5279" t="s">
        <v>82</v>
      </c>
      <c r="P5279" t="s">
        <v>134</v>
      </c>
      <c r="Q5279">
        <v>35</v>
      </c>
      <c r="R5279" t="s">
        <v>145</v>
      </c>
      <c r="S5279" t="e" vm="45">
        <f>_FV(-3,"60")</f>
        <v>#VALUE!</v>
      </c>
      <c r="T5279" t="s">
        <v>26</v>
      </c>
    </row>
    <row r="5280" spans="1:20" x14ac:dyDescent="0.3">
      <c r="A5280" t="s">
        <v>20</v>
      </c>
      <c r="B5280" s="1">
        <v>43730</v>
      </c>
      <c r="C5280">
        <v>13</v>
      </c>
      <c r="D5280" t="s">
        <v>392</v>
      </c>
      <c r="E5280" t="s">
        <v>214</v>
      </c>
      <c r="F5280" t="s">
        <v>250</v>
      </c>
      <c r="G5280">
        <v>62</v>
      </c>
      <c r="H5280">
        <v>69</v>
      </c>
      <c r="I5280">
        <v>62</v>
      </c>
      <c r="J5280" t="s">
        <v>345</v>
      </c>
      <c r="K5280" t="s">
        <v>28</v>
      </c>
      <c r="L5280" t="s">
        <v>35</v>
      </c>
      <c r="M5280" t="s">
        <v>273</v>
      </c>
      <c r="N5280" t="s">
        <v>308</v>
      </c>
      <c r="O5280" t="s">
        <v>330</v>
      </c>
      <c r="P5280" t="s">
        <v>104</v>
      </c>
      <c r="Q5280">
        <v>80</v>
      </c>
      <c r="R5280" t="s">
        <v>476</v>
      </c>
      <c r="S5280" t="s">
        <v>830</v>
      </c>
      <c r="T5280" t="s">
        <v>26</v>
      </c>
    </row>
    <row r="5281" spans="1:20" x14ac:dyDescent="0.3">
      <c r="A5281" t="s">
        <v>20</v>
      </c>
      <c r="B5281" s="1">
        <v>43730</v>
      </c>
      <c r="C5281">
        <v>3</v>
      </c>
      <c r="D5281" t="s">
        <v>356</v>
      </c>
      <c r="E5281" t="s">
        <v>233</v>
      </c>
      <c r="F5281" t="s">
        <v>356</v>
      </c>
      <c r="G5281">
        <v>80</v>
      </c>
      <c r="H5281">
        <v>80</v>
      </c>
      <c r="I5281">
        <v>79</v>
      </c>
      <c r="J5281" t="s">
        <v>361</v>
      </c>
      <c r="K5281" t="s">
        <v>163</v>
      </c>
      <c r="L5281" t="s">
        <v>44</v>
      </c>
      <c r="M5281" t="s">
        <v>29</v>
      </c>
      <c r="N5281" t="s">
        <v>328</v>
      </c>
      <c r="O5281" t="s">
        <v>29</v>
      </c>
      <c r="P5281" t="s">
        <v>60</v>
      </c>
      <c r="Q5281">
        <v>40</v>
      </c>
      <c r="R5281" t="s">
        <v>305</v>
      </c>
      <c r="S5281" t="e" vm="45">
        <f>_FV(-3,"60")</f>
        <v>#VALUE!</v>
      </c>
      <c r="T5281" t="s">
        <v>26</v>
      </c>
    </row>
    <row r="5282" spans="1:20" x14ac:dyDescent="0.3">
      <c r="A5282" t="s">
        <v>20</v>
      </c>
      <c r="B5282" s="1">
        <v>43730</v>
      </c>
      <c r="C5282">
        <v>15</v>
      </c>
      <c r="D5282" t="s">
        <v>415</v>
      </c>
      <c r="E5282" t="s">
        <v>412</v>
      </c>
      <c r="F5282" t="s">
        <v>47</v>
      </c>
      <c r="G5282">
        <v>53</v>
      </c>
      <c r="H5282">
        <v>62</v>
      </c>
      <c r="I5282">
        <v>53</v>
      </c>
      <c r="J5282" t="s">
        <v>577</v>
      </c>
      <c r="K5282" t="s">
        <v>81</v>
      </c>
      <c r="L5282" t="s">
        <v>397</v>
      </c>
      <c r="M5282" t="s">
        <v>244</v>
      </c>
      <c r="N5282" t="s">
        <v>330</v>
      </c>
      <c r="O5282" t="s">
        <v>244</v>
      </c>
      <c r="P5282" t="s">
        <v>170</v>
      </c>
      <c r="Q5282">
        <v>78</v>
      </c>
      <c r="R5282" t="s">
        <v>164</v>
      </c>
      <c r="S5282" t="s">
        <v>2610</v>
      </c>
      <c r="T5282" t="s">
        <v>26</v>
      </c>
    </row>
    <row r="5283" spans="1:20" x14ac:dyDescent="0.3">
      <c r="A5283" t="s">
        <v>20</v>
      </c>
      <c r="B5283" s="1">
        <v>43730</v>
      </c>
      <c r="C5283">
        <v>20</v>
      </c>
      <c r="D5283" t="s">
        <v>34</v>
      </c>
      <c r="E5283" t="s">
        <v>33</v>
      </c>
      <c r="F5283" t="s">
        <v>34</v>
      </c>
      <c r="G5283">
        <v>53</v>
      </c>
      <c r="H5283">
        <v>55</v>
      </c>
      <c r="I5283">
        <v>51</v>
      </c>
      <c r="J5283" t="s">
        <v>588</v>
      </c>
      <c r="K5283" t="s">
        <v>224</v>
      </c>
      <c r="L5283" t="s">
        <v>583</v>
      </c>
      <c r="M5283" t="s">
        <v>190</v>
      </c>
      <c r="N5283" t="s">
        <v>130</v>
      </c>
      <c r="O5283" t="s">
        <v>181</v>
      </c>
      <c r="P5283" t="s">
        <v>271</v>
      </c>
      <c r="Q5283">
        <v>72</v>
      </c>
      <c r="R5283" t="s">
        <v>584</v>
      </c>
      <c r="S5283" t="s">
        <v>2796</v>
      </c>
      <c r="T5283" t="s">
        <v>26</v>
      </c>
    </row>
    <row r="5284" spans="1:20" x14ac:dyDescent="0.3">
      <c r="A5284" t="s">
        <v>20</v>
      </c>
      <c r="B5284" s="1">
        <v>43730</v>
      </c>
      <c r="C5284">
        <v>7</v>
      </c>
      <c r="D5284" t="s">
        <v>118</v>
      </c>
      <c r="E5284" t="s">
        <v>148</v>
      </c>
      <c r="F5284" t="s">
        <v>88</v>
      </c>
      <c r="G5284">
        <v>86</v>
      </c>
      <c r="H5284">
        <v>86</v>
      </c>
      <c r="I5284">
        <v>84</v>
      </c>
      <c r="J5284" t="s">
        <v>44</v>
      </c>
      <c r="K5284" t="s">
        <v>361</v>
      </c>
      <c r="L5284" t="s">
        <v>35</v>
      </c>
      <c r="M5284" t="s">
        <v>132</v>
      </c>
      <c r="N5284" t="s">
        <v>45</v>
      </c>
      <c r="O5284" t="s">
        <v>132</v>
      </c>
      <c r="P5284" t="s">
        <v>115</v>
      </c>
      <c r="Q5284">
        <v>19</v>
      </c>
      <c r="R5284" t="s">
        <v>24</v>
      </c>
      <c r="S5284" t="e" vm="45">
        <f>_FV(-3,"60")</f>
        <v>#VALUE!</v>
      </c>
      <c r="T5284" t="s">
        <v>26</v>
      </c>
    </row>
    <row r="5285" spans="1:20" x14ac:dyDescent="0.3">
      <c r="A5285" t="s">
        <v>20</v>
      </c>
      <c r="B5285" s="1">
        <v>43730</v>
      </c>
      <c r="C5285">
        <v>17</v>
      </c>
      <c r="D5285" t="s">
        <v>1376</v>
      </c>
      <c r="E5285" t="s">
        <v>2490</v>
      </c>
      <c r="F5285" t="s">
        <v>370</v>
      </c>
      <c r="G5285">
        <v>51</v>
      </c>
      <c r="H5285">
        <v>56</v>
      </c>
      <c r="I5285">
        <v>48</v>
      </c>
      <c r="J5285" t="s">
        <v>577</v>
      </c>
      <c r="K5285" t="s">
        <v>216</v>
      </c>
      <c r="L5285" t="s">
        <v>579</v>
      </c>
      <c r="M5285" t="s">
        <v>180</v>
      </c>
      <c r="N5285" t="s">
        <v>29</v>
      </c>
      <c r="O5285" t="s">
        <v>180</v>
      </c>
      <c r="P5285" t="s">
        <v>147</v>
      </c>
      <c r="Q5285">
        <v>70</v>
      </c>
      <c r="R5285" t="s">
        <v>371</v>
      </c>
      <c r="S5285" t="s">
        <v>2773</v>
      </c>
      <c r="T5285" t="s">
        <v>26</v>
      </c>
    </row>
    <row r="5286" spans="1:20" x14ac:dyDescent="0.3">
      <c r="A5286" t="s">
        <v>20</v>
      </c>
      <c r="B5286" s="1">
        <v>43730</v>
      </c>
      <c r="C5286">
        <v>16</v>
      </c>
      <c r="D5286" t="s">
        <v>412</v>
      </c>
      <c r="E5286" t="s">
        <v>2041</v>
      </c>
      <c r="F5286" t="s">
        <v>297</v>
      </c>
      <c r="G5286">
        <v>56</v>
      </c>
      <c r="H5286">
        <v>57</v>
      </c>
      <c r="I5286">
        <v>51</v>
      </c>
      <c r="J5286" t="s">
        <v>35</v>
      </c>
      <c r="K5286" t="s">
        <v>361</v>
      </c>
      <c r="L5286" t="s">
        <v>572</v>
      </c>
      <c r="M5286" t="s">
        <v>29</v>
      </c>
      <c r="N5286" t="s">
        <v>244</v>
      </c>
      <c r="O5286" t="s">
        <v>29</v>
      </c>
      <c r="P5286" t="s">
        <v>104</v>
      </c>
      <c r="Q5286">
        <v>79</v>
      </c>
      <c r="R5286" t="s">
        <v>371</v>
      </c>
      <c r="S5286" t="s">
        <v>2797</v>
      </c>
      <c r="T5286" t="s">
        <v>26</v>
      </c>
    </row>
    <row r="5287" spans="1:20" x14ac:dyDescent="0.3">
      <c r="A5287" t="s">
        <v>20</v>
      </c>
      <c r="B5287" s="1">
        <v>43730</v>
      </c>
      <c r="C5287">
        <v>6</v>
      </c>
      <c r="D5287" t="s">
        <v>148</v>
      </c>
      <c r="E5287" t="s">
        <v>71</v>
      </c>
      <c r="F5287" t="s">
        <v>148</v>
      </c>
      <c r="G5287">
        <v>84</v>
      </c>
      <c r="H5287">
        <v>85</v>
      </c>
      <c r="I5287">
        <v>84</v>
      </c>
      <c r="J5287" t="s">
        <v>35</v>
      </c>
      <c r="K5287" t="s">
        <v>361</v>
      </c>
      <c r="L5287" t="s">
        <v>35</v>
      </c>
      <c r="M5287" t="s">
        <v>132</v>
      </c>
      <c r="N5287" t="s">
        <v>132</v>
      </c>
      <c r="O5287" t="s">
        <v>232</v>
      </c>
      <c r="P5287" t="s">
        <v>83</v>
      </c>
      <c r="Q5287">
        <v>39</v>
      </c>
      <c r="R5287" t="s">
        <v>364</v>
      </c>
      <c r="S5287" t="e" vm="45">
        <f>_FV(-3,"60")</f>
        <v>#VALUE!</v>
      </c>
      <c r="T5287" t="s">
        <v>26</v>
      </c>
    </row>
    <row r="5288" spans="1:20" x14ac:dyDescent="0.3">
      <c r="A5288" t="s">
        <v>20</v>
      </c>
      <c r="B5288" s="1">
        <v>43730</v>
      </c>
      <c r="C5288">
        <v>19</v>
      </c>
      <c r="D5288" t="s">
        <v>1362</v>
      </c>
      <c r="E5288" t="s">
        <v>1580</v>
      </c>
      <c r="F5288" t="s">
        <v>415</v>
      </c>
      <c r="G5288">
        <v>54</v>
      </c>
      <c r="H5288">
        <v>56</v>
      </c>
      <c r="I5288">
        <v>51</v>
      </c>
      <c r="J5288" t="s">
        <v>373</v>
      </c>
      <c r="K5288" t="s">
        <v>216</v>
      </c>
      <c r="L5288" t="s">
        <v>588</v>
      </c>
      <c r="M5288" t="s">
        <v>190</v>
      </c>
      <c r="N5288" t="s">
        <v>232</v>
      </c>
      <c r="O5288" t="s">
        <v>181</v>
      </c>
      <c r="P5288" t="s">
        <v>147</v>
      </c>
      <c r="Q5288">
        <v>76</v>
      </c>
      <c r="R5288" t="s">
        <v>294</v>
      </c>
      <c r="S5288" t="s">
        <v>2353</v>
      </c>
      <c r="T5288" t="s">
        <v>26</v>
      </c>
    </row>
    <row r="5289" spans="1:20" x14ac:dyDescent="0.3">
      <c r="A5289" t="s">
        <v>20</v>
      </c>
      <c r="B5289" s="1">
        <v>43730</v>
      </c>
      <c r="C5289">
        <v>18</v>
      </c>
      <c r="D5289" t="s">
        <v>412</v>
      </c>
      <c r="E5289" t="s">
        <v>2339</v>
      </c>
      <c r="F5289" t="s">
        <v>32</v>
      </c>
      <c r="G5289">
        <v>55</v>
      </c>
      <c r="H5289">
        <v>55</v>
      </c>
      <c r="I5289">
        <v>47</v>
      </c>
      <c r="J5289" t="s">
        <v>373</v>
      </c>
      <c r="K5289" t="s">
        <v>224</v>
      </c>
      <c r="L5289" t="s">
        <v>575</v>
      </c>
      <c r="M5289" t="s">
        <v>130</v>
      </c>
      <c r="N5289" t="s">
        <v>180</v>
      </c>
      <c r="O5289" t="s">
        <v>130</v>
      </c>
      <c r="P5289" t="s">
        <v>154</v>
      </c>
      <c r="Q5289">
        <v>70</v>
      </c>
      <c r="R5289" t="s">
        <v>580</v>
      </c>
      <c r="S5289" t="s">
        <v>542</v>
      </c>
      <c r="T5289" t="s">
        <v>26</v>
      </c>
    </row>
    <row r="5290" spans="1:20" x14ac:dyDescent="0.3">
      <c r="A5290" t="s">
        <v>20</v>
      </c>
      <c r="B5290" s="1">
        <v>43730</v>
      </c>
      <c r="C5290">
        <v>9</v>
      </c>
      <c r="D5290" t="s">
        <v>22</v>
      </c>
      <c r="E5290" t="s">
        <v>95</v>
      </c>
      <c r="F5290" t="s">
        <v>22</v>
      </c>
      <c r="G5290">
        <v>89</v>
      </c>
      <c r="H5290">
        <v>89</v>
      </c>
      <c r="I5290">
        <v>87</v>
      </c>
      <c r="J5290" t="s">
        <v>44</v>
      </c>
      <c r="K5290" t="s">
        <v>44</v>
      </c>
      <c r="L5290" t="s">
        <v>35</v>
      </c>
      <c r="M5290" t="s">
        <v>209</v>
      </c>
      <c r="N5290" t="s">
        <v>142</v>
      </c>
      <c r="O5290" t="s">
        <v>150</v>
      </c>
      <c r="P5290" t="s">
        <v>115</v>
      </c>
      <c r="Q5290">
        <v>24</v>
      </c>
      <c r="R5290" t="s">
        <v>182</v>
      </c>
      <c r="S5290" t="e" vm="45">
        <f>_FV(-3,"60")</f>
        <v>#VALUE!</v>
      </c>
      <c r="T5290" t="s">
        <v>26</v>
      </c>
    </row>
    <row r="5291" spans="1:20" x14ac:dyDescent="0.3">
      <c r="A5291" t="s">
        <v>20</v>
      </c>
      <c r="B5291" s="1">
        <v>43731</v>
      </c>
      <c r="C5291">
        <v>9</v>
      </c>
      <c r="D5291" t="s">
        <v>87</v>
      </c>
      <c r="E5291" t="s">
        <v>136</v>
      </c>
      <c r="F5291" t="s">
        <v>87</v>
      </c>
      <c r="G5291">
        <v>89</v>
      </c>
      <c r="H5291">
        <v>89</v>
      </c>
      <c r="I5291">
        <v>89</v>
      </c>
      <c r="J5291" t="s">
        <v>35</v>
      </c>
      <c r="K5291" t="s">
        <v>44</v>
      </c>
      <c r="L5291" t="s">
        <v>35</v>
      </c>
      <c r="M5291" t="s">
        <v>315</v>
      </c>
      <c r="N5291" t="s">
        <v>315</v>
      </c>
      <c r="O5291" t="s">
        <v>328</v>
      </c>
      <c r="P5291" t="s">
        <v>105</v>
      </c>
      <c r="Q5291">
        <v>24</v>
      </c>
      <c r="R5291" t="s">
        <v>183</v>
      </c>
      <c r="S5291" t="e" vm="45">
        <f>_FV(-3,"60")</f>
        <v>#VALUE!</v>
      </c>
      <c r="T5291" t="s">
        <v>26</v>
      </c>
    </row>
    <row r="5292" spans="1:20" x14ac:dyDescent="0.3">
      <c r="A5292" t="s">
        <v>20</v>
      </c>
      <c r="B5292" s="1">
        <v>43731</v>
      </c>
      <c r="C5292">
        <v>12</v>
      </c>
      <c r="D5292" t="s">
        <v>215</v>
      </c>
      <c r="E5292" t="s">
        <v>243</v>
      </c>
      <c r="F5292" t="s">
        <v>187</v>
      </c>
      <c r="G5292">
        <v>66</v>
      </c>
      <c r="H5292">
        <v>79</v>
      </c>
      <c r="I5292">
        <v>66</v>
      </c>
      <c r="J5292" t="s">
        <v>35</v>
      </c>
      <c r="K5292" t="s">
        <v>81</v>
      </c>
      <c r="L5292" t="s">
        <v>35</v>
      </c>
      <c r="M5292" t="s">
        <v>450</v>
      </c>
      <c r="N5292" t="s">
        <v>450</v>
      </c>
      <c r="O5292" t="s">
        <v>386</v>
      </c>
      <c r="P5292" t="s">
        <v>116</v>
      </c>
      <c r="Q5292">
        <v>41</v>
      </c>
      <c r="R5292" t="s">
        <v>160</v>
      </c>
      <c r="S5292" t="s">
        <v>516</v>
      </c>
      <c r="T5292" t="s">
        <v>26</v>
      </c>
    </row>
    <row r="5293" spans="1:20" x14ac:dyDescent="0.3">
      <c r="A5293" t="s">
        <v>20</v>
      </c>
      <c r="B5293" s="1">
        <v>43731</v>
      </c>
      <c r="C5293">
        <v>8</v>
      </c>
      <c r="D5293" t="s">
        <v>136</v>
      </c>
      <c r="E5293" t="s">
        <v>79</v>
      </c>
      <c r="F5293" t="s">
        <v>136</v>
      </c>
      <c r="G5293">
        <v>89</v>
      </c>
      <c r="H5293">
        <v>89</v>
      </c>
      <c r="I5293">
        <v>88</v>
      </c>
      <c r="J5293" t="s">
        <v>44</v>
      </c>
      <c r="K5293" t="s">
        <v>361</v>
      </c>
      <c r="L5293" t="s">
        <v>35</v>
      </c>
      <c r="M5293" t="s">
        <v>328</v>
      </c>
      <c r="N5293" t="s">
        <v>328</v>
      </c>
      <c r="O5293" t="s">
        <v>122</v>
      </c>
      <c r="P5293" t="s">
        <v>105</v>
      </c>
      <c r="Q5293">
        <v>27</v>
      </c>
      <c r="R5293" t="s">
        <v>86</v>
      </c>
      <c r="S5293" t="e" vm="45">
        <f>_FV(-3,"60")</f>
        <v>#VALUE!</v>
      </c>
      <c r="T5293" t="s">
        <v>26</v>
      </c>
    </row>
    <row r="5294" spans="1:20" x14ac:dyDescent="0.3">
      <c r="A5294" t="s">
        <v>20</v>
      </c>
      <c r="B5294" s="1">
        <v>43731</v>
      </c>
      <c r="C5294">
        <v>23</v>
      </c>
      <c r="D5294" t="s">
        <v>261</v>
      </c>
      <c r="E5294" t="s">
        <v>200</v>
      </c>
      <c r="F5294" t="s">
        <v>261</v>
      </c>
      <c r="G5294">
        <v>67</v>
      </c>
      <c r="H5294">
        <v>71</v>
      </c>
      <c r="I5294">
        <v>66</v>
      </c>
      <c r="J5294" t="s">
        <v>35</v>
      </c>
      <c r="K5294" t="s">
        <v>73</v>
      </c>
      <c r="L5294" t="s">
        <v>35</v>
      </c>
      <c r="M5294" t="s">
        <v>312</v>
      </c>
      <c r="N5294" t="s">
        <v>312</v>
      </c>
      <c r="O5294" t="s">
        <v>328</v>
      </c>
      <c r="P5294" t="s">
        <v>147</v>
      </c>
      <c r="Q5294">
        <v>92</v>
      </c>
      <c r="R5294" t="s">
        <v>931</v>
      </c>
      <c r="S5294" t="e" vm="39">
        <f>_FV(-3,"46")</f>
        <v>#VALUE!</v>
      </c>
      <c r="T5294" t="s">
        <v>26</v>
      </c>
    </row>
    <row r="5295" spans="1:20" x14ac:dyDescent="0.3">
      <c r="A5295" t="s">
        <v>20</v>
      </c>
      <c r="B5295" s="1">
        <v>43731</v>
      </c>
      <c r="C5295">
        <v>21</v>
      </c>
      <c r="D5295" t="s">
        <v>201</v>
      </c>
      <c r="E5295" t="s">
        <v>392</v>
      </c>
      <c r="F5295" t="s">
        <v>264</v>
      </c>
      <c r="G5295">
        <v>63</v>
      </c>
      <c r="H5295">
        <v>65</v>
      </c>
      <c r="I5295">
        <v>59</v>
      </c>
      <c r="J5295" t="s">
        <v>36</v>
      </c>
      <c r="K5295" t="s">
        <v>81</v>
      </c>
      <c r="L5295" t="s">
        <v>377</v>
      </c>
      <c r="M5295" t="s">
        <v>123</v>
      </c>
      <c r="N5295" t="s">
        <v>123</v>
      </c>
      <c r="O5295" t="s">
        <v>45</v>
      </c>
      <c r="P5295" t="s">
        <v>68</v>
      </c>
      <c r="Q5295">
        <v>82</v>
      </c>
      <c r="R5295" t="s">
        <v>343</v>
      </c>
      <c r="S5295" t="s">
        <v>2798</v>
      </c>
      <c r="T5295" t="s">
        <v>26</v>
      </c>
    </row>
    <row r="5296" spans="1:20" x14ac:dyDescent="0.3">
      <c r="A5296" t="s">
        <v>20</v>
      </c>
      <c r="B5296" s="1">
        <v>43731</v>
      </c>
      <c r="C5296">
        <v>1</v>
      </c>
      <c r="D5296" t="s">
        <v>302</v>
      </c>
      <c r="E5296" t="s">
        <v>186</v>
      </c>
      <c r="F5296" t="s">
        <v>302</v>
      </c>
      <c r="G5296">
        <v>72</v>
      </c>
      <c r="H5296">
        <v>72</v>
      </c>
      <c r="I5296">
        <v>65</v>
      </c>
      <c r="J5296" t="s">
        <v>361</v>
      </c>
      <c r="K5296" t="s">
        <v>361</v>
      </c>
      <c r="L5296" t="s">
        <v>368</v>
      </c>
      <c r="M5296" t="s">
        <v>188</v>
      </c>
      <c r="N5296" t="s">
        <v>188</v>
      </c>
      <c r="O5296" t="s">
        <v>137</v>
      </c>
      <c r="P5296" t="s">
        <v>101</v>
      </c>
      <c r="Q5296">
        <v>52</v>
      </c>
      <c r="R5296" t="s">
        <v>248</v>
      </c>
      <c r="S5296" t="e" vm="45">
        <f>_FV(-3,"60")</f>
        <v>#VALUE!</v>
      </c>
      <c r="T5296" t="s">
        <v>26</v>
      </c>
    </row>
    <row r="5297" spans="1:20" x14ac:dyDescent="0.3">
      <c r="A5297" t="s">
        <v>20</v>
      </c>
      <c r="B5297" s="1">
        <v>43731</v>
      </c>
      <c r="C5297">
        <v>11</v>
      </c>
      <c r="D5297" t="s">
        <v>187</v>
      </c>
      <c r="E5297" t="s">
        <v>192</v>
      </c>
      <c r="F5297" t="s">
        <v>95</v>
      </c>
      <c r="G5297">
        <v>79</v>
      </c>
      <c r="H5297">
        <v>88</v>
      </c>
      <c r="I5297">
        <v>79</v>
      </c>
      <c r="J5297" t="s">
        <v>36</v>
      </c>
      <c r="K5297" t="s">
        <v>100</v>
      </c>
      <c r="L5297" t="s">
        <v>163</v>
      </c>
      <c r="M5297" t="s">
        <v>386</v>
      </c>
      <c r="N5297" t="s">
        <v>386</v>
      </c>
      <c r="O5297" t="s">
        <v>273</v>
      </c>
      <c r="P5297" t="s">
        <v>97</v>
      </c>
      <c r="Q5297">
        <v>2</v>
      </c>
      <c r="R5297" t="s">
        <v>54</v>
      </c>
      <c r="S5297" t="s">
        <v>2799</v>
      </c>
      <c r="T5297" t="s">
        <v>26</v>
      </c>
    </row>
    <row r="5298" spans="1:20" x14ac:dyDescent="0.3">
      <c r="A5298" t="s">
        <v>20</v>
      </c>
      <c r="B5298" s="1">
        <v>43731</v>
      </c>
      <c r="C5298">
        <v>4</v>
      </c>
      <c r="D5298" t="s">
        <v>156</v>
      </c>
      <c r="E5298" t="s">
        <v>187</v>
      </c>
      <c r="F5298" t="s">
        <v>156</v>
      </c>
      <c r="G5298">
        <v>81</v>
      </c>
      <c r="H5298">
        <v>81</v>
      </c>
      <c r="I5298">
        <v>79</v>
      </c>
      <c r="J5298" t="s">
        <v>345</v>
      </c>
      <c r="K5298" t="s">
        <v>36</v>
      </c>
      <c r="L5298" t="s">
        <v>345</v>
      </c>
      <c r="M5298" t="s">
        <v>193</v>
      </c>
      <c r="N5298" t="s">
        <v>23</v>
      </c>
      <c r="O5298" t="s">
        <v>193</v>
      </c>
      <c r="P5298" t="s">
        <v>83</v>
      </c>
      <c r="Q5298">
        <v>25</v>
      </c>
      <c r="R5298" t="s">
        <v>154</v>
      </c>
      <c r="S5298" t="e" vm="45">
        <f>_FV(-3,"60")</f>
        <v>#VALUE!</v>
      </c>
      <c r="T5298" t="s">
        <v>26</v>
      </c>
    </row>
    <row r="5299" spans="1:20" x14ac:dyDescent="0.3">
      <c r="A5299" t="s">
        <v>20</v>
      </c>
      <c r="B5299" s="1">
        <v>43731</v>
      </c>
      <c r="C5299">
        <v>22</v>
      </c>
      <c r="D5299" t="s">
        <v>200</v>
      </c>
      <c r="E5299" t="s">
        <v>201</v>
      </c>
      <c r="F5299" t="s">
        <v>200</v>
      </c>
      <c r="G5299">
        <v>68</v>
      </c>
      <c r="H5299">
        <v>69</v>
      </c>
      <c r="I5299">
        <v>62</v>
      </c>
      <c r="J5299" t="s">
        <v>28</v>
      </c>
      <c r="K5299" t="s">
        <v>65</v>
      </c>
      <c r="L5299" t="s">
        <v>35</v>
      </c>
      <c r="M5299" t="s">
        <v>328</v>
      </c>
      <c r="N5299" t="s">
        <v>328</v>
      </c>
      <c r="O5299" t="s">
        <v>123</v>
      </c>
      <c r="P5299" t="s">
        <v>271</v>
      </c>
      <c r="Q5299">
        <v>87</v>
      </c>
      <c r="R5299" t="s">
        <v>41</v>
      </c>
      <c r="S5299" s="2">
        <v>6027</v>
      </c>
      <c r="T5299" t="s">
        <v>26</v>
      </c>
    </row>
    <row r="5300" spans="1:20" x14ac:dyDescent="0.3">
      <c r="A5300" t="s">
        <v>20</v>
      </c>
      <c r="B5300" s="1">
        <v>43731</v>
      </c>
      <c r="C5300">
        <v>15</v>
      </c>
      <c r="D5300" t="s">
        <v>1360</v>
      </c>
      <c r="E5300" t="s">
        <v>1376</v>
      </c>
      <c r="F5300" t="s">
        <v>214</v>
      </c>
      <c r="G5300">
        <v>60</v>
      </c>
      <c r="H5300">
        <v>62</v>
      </c>
      <c r="I5300">
        <v>58</v>
      </c>
      <c r="J5300" t="s">
        <v>28</v>
      </c>
      <c r="K5300" t="s">
        <v>73</v>
      </c>
      <c r="L5300" t="s">
        <v>163</v>
      </c>
      <c r="M5300" t="s">
        <v>329</v>
      </c>
      <c r="N5300" t="s">
        <v>363</v>
      </c>
      <c r="O5300" t="s">
        <v>329</v>
      </c>
      <c r="P5300" t="s">
        <v>112</v>
      </c>
      <c r="Q5300">
        <v>102</v>
      </c>
      <c r="R5300" t="s">
        <v>225</v>
      </c>
      <c r="S5300" t="s">
        <v>2800</v>
      </c>
      <c r="T5300" t="s">
        <v>26</v>
      </c>
    </row>
    <row r="5301" spans="1:20" x14ac:dyDescent="0.3">
      <c r="A5301" t="s">
        <v>20</v>
      </c>
      <c r="B5301" s="1">
        <v>43731</v>
      </c>
      <c r="C5301">
        <v>0</v>
      </c>
      <c r="D5301" t="s">
        <v>281</v>
      </c>
      <c r="E5301" t="s">
        <v>261</v>
      </c>
      <c r="F5301" t="s">
        <v>281</v>
      </c>
      <c r="G5301">
        <v>69</v>
      </c>
      <c r="H5301">
        <v>71</v>
      </c>
      <c r="I5301">
        <v>66</v>
      </c>
      <c r="J5301" t="s">
        <v>216</v>
      </c>
      <c r="K5301" t="s">
        <v>345</v>
      </c>
      <c r="L5301" t="s">
        <v>396</v>
      </c>
      <c r="M5301" t="s">
        <v>137</v>
      </c>
      <c r="N5301" t="s">
        <v>82</v>
      </c>
      <c r="O5301" t="s">
        <v>45</v>
      </c>
      <c r="P5301" t="s">
        <v>24</v>
      </c>
      <c r="Q5301">
        <v>61</v>
      </c>
      <c r="R5301" t="s">
        <v>262</v>
      </c>
      <c r="S5301" t="e" vm="45">
        <f>_FV(-3,"60")</f>
        <v>#VALUE!</v>
      </c>
      <c r="T5301" t="s">
        <v>26</v>
      </c>
    </row>
    <row r="5302" spans="1:20" x14ac:dyDescent="0.3">
      <c r="A5302" t="s">
        <v>20</v>
      </c>
      <c r="B5302" s="1">
        <v>43731</v>
      </c>
      <c r="C5302">
        <v>5</v>
      </c>
      <c r="D5302" t="s">
        <v>71</v>
      </c>
      <c r="E5302" t="s">
        <v>156</v>
      </c>
      <c r="F5302" t="s">
        <v>71</v>
      </c>
      <c r="G5302">
        <v>86</v>
      </c>
      <c r="H5302">
        <v>86</v>
      </c>
      <c r="I5302">
        <v>81</v>
      </c>
      <c r="J5302" t="s">
        <v>36</v>
      </c>
      <c r="K5302" t="s">
        <v>49</v>
      </c>
      <c r="L5302" t="s">
        <v>345</v>
      </c>
      <c r="M5302" t="s">
        <v>122</v>
      </c>
      <c r="N5302" t="s">
        <v>244</v>
      </c>
      <c r="O5302" t="s">
        <v>122</v>
      </c>
      <c r="P5302" t="s">
        <v>268</v>
      </c>
      <c r="Q5302">
        <v>17</v>
      </c>
      <c r="R5302" t="s">
        <v>182</v>
      </c>
      <c r="S5302" t="e" vm="45">
        <f>_FV(-3,"60")</f>
        <v>#VALUE!</v>
      </c>
      <c r="T5302" t="s">
        <v>26</v>
      </c>
    </row>
    <row r="5303" spans="1:20" x14ac:dyDescent="0.3">
      <c r="A5303" t="s">
        <v>20</v>
      </c>
      <c r="B5303" s="1">
        <v>43731</v>
      </c>
      <c r="C5303">
        <v>14</v>
      </c>
      <c r="D5303" t="s">
        <v>214</v>
      </c>
      <c r="E5303" t="s">
        <v>33</v>
      </c>
      <c r="F5303" t="s">
        <v>258</v>
      </c>
      <c r="G5303">
        <v>62</v>
      </c>
      <c r="H5303">
        <v>63</v>
      </c>
      <c r="I5303">
        <v>56</v>
      </c>
      <c r="J5303" t="s">
        <v>100</v>
      </c>
      <c r="K5303" t="s">
        <v>65</v>
      </c>
      <c r="L5303" t="s">
        <v>388</v>
      </c>
      <c r="M5303" t="s">
        <v>363</v>
      </c>
      <c r="N5303" t="s">
        <v>450</v>
      </c>
      <c r="O5303" t="s">
        <v>363</v>
      </c>
      <c r="P5303" t="s">
        <v>173</v>
      </c>
      <c r="Q5303">
        <v>94</v>
      </c>
      <c r="R5303" t="s">
        <v>160</v>
      </c>
      <c r="S5303" t="s">
        <v>737</v>
      </c>
      <c r="T5303" t="s">
        <v>26</v>
      </c>
    </row>
    <row r="5304" spans="1:20" x14ac:dyDescent="0.3">
      <c r="A5304" t="s">
        <v>20</v>
      </c>
      <c r="B5304" s="1">
        <v>43731</v>
      </c>
      <c r="C5304">
        <v>13</v>
      </c>
      <c r="D5304" t="s">
        <v>214</v>
      </c>
      <c r="E5304" t="s">
        <v>291</v>
      </c>
      <c r="F5304" t="s">
        <v>215</v>
      </c>
      <c r="G5304">
        <v>59</v>
      </c>
      <c r="H5304">
        <v>67</v>
      </c>
      <c r="I5304">
        <v>58</v>
      </c>
      <c r="J5304" t="s">
        <v>35</v>
      </c>
      <c r="K5304" t="s">
        <v>100</v>
      </c>
      <c r="L5304" t="s">
        <v>37</v>
      </c>
      <c r="M5304" t="s">
        <v>450</v>
      </c>
      <c r="N5304" t="s">
        <v>431</v>
      </c>
      <c r="O5304" t="s">
        <v>422</v>
      </c>
      <c r="P5304" t="s">
        <v>101</v>
      </c>
      <c r="Q5304">
        <v>41</v>
      </c>
      <c r="R5304" t="s">
        <v>234</v>
      </c>
      <c r="S5304" t="s">
        <v>2801</v>
      </c>
      <c r="T5304" t="s">
        <v>26</v>
      </c>
    </row>
    <row r="5305" spans="1:20" x14ac:dyDescent="0.3">
      <c r="A5305" t="s">
        <v>20</v>
      </c>
      <c r="B5305" s="1">
        <v>43731</v>
      </c>
      <c r="C5305">
        <v>2</v>
      </c>
      <c r="D5305" t="s">
        <v>265</v>
      </c>
      <c r="E5305" t="s">
        <v>302</v>
      </c>
      <c r="F5305" t="s">
        <v>265</v>
      </c>
      <c r="G5305">
        <v>77</v>
      </c>
      <c r="H5305">
        <v>77</v>
      </c>
      <c r="I5305">
        <v>72</v>
      </c>
      <c r="J5305" t="s">
        <v>345</v>
      </c>
      <c r="K5305" t="s">
        <v>345</v>
      </c>
      <c r="L5305" t="s">
        <v>361</v>
      </c>
      <c r="M5305" t="s">
        <v>311</v>
      </c>
      <c r="N5305" t="s">
        <v>311</v>
      </c>
      <c r="O5305" t="s">
        <v>188</v>
      </c>
      <c r="P5305" t="s">
        <v>134</v>
      </c>
      <c r="Q5305">
        <v>41</v>
      </c>
      <c r="R5305" t="s">
        <v>125</v>
      </c>
      <c r="S5305" t="e" vm="45">
        <f>_FV(-3,"60")</f>
        <v>#VALUE!</v>
      </c>
      <c r="T5305" t="s">
        <v>26</v>
      </c>
    </row>
    <row r="5306" spans="1:20" x14ac:dyDescent="0.3">
      <c r="A5306" t="s">
        <v>20</v>
      </c>
      <c r="B5306" s="1">
        <v>43731</v>
      </c>
      <c r="C5306">
        <v>7</v>
      </c>
      <c r="D5306" t="s">
        <v>79</v>
      </c>
      <c r="E5306" t="s">
        <v>88</v>
      </c>
      <c r="F5306" t="s">
        <v>79</v>
      </c>
      <c r="G5306">
        <v>88</v>
      </c>
      <c r="H5306">
        <v>88</v>
      </c>
      <c r="I5306">
        <v>87</v>
      </c>
      <c r="J5306" t="s">
        <v>44</v>
      </c>
      <c r="K5306" t="s">
        <v>163</v>
      </c>
      <c r="L5306" t="s">
        <v>44</v>
      </c>
      <c r="M5306" t="s">
        <v>122</v>
      </c>
      <c r="N5306" t="s">
        <v>122</v>
      </c>
      <c r="O5306" t="s">
        <v>142</v>
      </c>
      <c r="P5306" t="s">
        <v>67</v>
      </c>
      <c r="Q5306">
        <v>13</v>
      </c>
      <c r="R5306" t="s">
        <v>104</v>
      </c>
      <c r="S5306" t="e" vm="45">
        <f>_FV(-3,"60")</f>
        <v>#VALUE!</v>
      </c>
      <c r="T5306" t="s">
        <v>26</v>
      </c>
    </row>
    <row r="5307" spans="1:20" x14ac:dyDescent="0.3">
      <c r="A5307" t="s">
        <v>20</v>
      </c>
      <c r="B5307" s="1">
        <v>43731</v>
      </c>
      <c r="C5307">
        <v>6</v>
      </c>
      <c r="D5307" t="s">
        <v>88</v>
      </c>
      <c r="E5307" t="s">
        <v>71</v>
      </c>
      <c r="F5307" t="s">
        <v>88</v>
      </c>
      <c r="G5307">
        <v>87</v>
      </c>
      <c r="H5307">
        <v>87</v>
      </c>
      <c r="I5307">
        <v>86</v>
      </c>
      <c r="J5307" t="s">
        <v>163</v>
      </c>
      <c r="K5307" t="s">
        <v>36</v>
      </c>
      <c r="L5307" t="s">
        <v>163</v>
      </c>
      <c r="M5307" t="s">
        <v>142</v>
      </c>
      <c r="N5307" t="s">
        <v>122</v>
      </c>
      <c r="O5307" t="s">
        <v>209</v>
      </c>
      <c r="P5307" t="s">
        <v>124</v>
      </c>
      <c r="Q5307">
        <v>19</v>
      </c>
      <c r="R5307" t="s">
        <v>104</v>
      </c>
      <c r="S5307" t="e" vm="45">
        <f>_FV(-3,"60")</f>
        <v>#VALUE!</v>
      </c>
      <c r="T5307" t="s">
        <v>26</v>
      </c>
    </row>
    <row r="5308" spans="1:20" x14ac:dyDescent="0.3">
      <c r="A5308" t="s">
        <v>20</v>
      </c>
      <c r="B5308" s="1">
        <v>43731</v>
      </c>
      <c r="C5308">
        <v>16</v>
      </c>
      <c r="D5308" t="s">
        <v>412</v>
      </c>
      <c r="E5308" t="s">
        <v>2041</v>
      </c>
      <c r="F5308" t="s">
        <v>34</v>
      </c>
      <c r="G5308">
        <v>61</v>
      </c>
      <c r="H5308">
        <v>63</v>
      </c>
      <c r="I5308">
        <v>58</v>
      </c>
      <c r="J5308" t="s">
        <v>65</v>
      </c>
      <c r="K5308" t="s">
        <v>80</v>
      </c>
      <c r="L5308" t="s">
        <v>49</v>
      </c>
      <c r="M5308" t="s">
        <v>193</v>
      </c>
      <c r="N5308" t="s">
        <v>273</v>
      </c>
      <c r="O5308" t="s">
        <v>193</v>
      </c>
      <c r="P5308" t="s">
        <v>54</v>
      </c>
      <c r="Q5308">
        <v>112</v>
      </c>
      <c r="R5308" t="s">
        <v>55</v>
      </c>
      <c r="S5308" t="s">
        <v>2802</v>
      </c>
      <c r="T5308" t="s">
        <v>26</v>
      </c>
    </row>
    <row r="5309" spans="1:20" x14ac:dyDescent="0.3">
      <c r="A5309" t="s">
        <v>20</v>
      </c>
      <c r="B5309" s="1">
        <v>43731</v>
      </c>
      <c r="C5309">
        <v>18</v>
      </c>
      <c r="D5309" t="s">
        <v>2339</v>
      </c>
      <c r="E5309" t="s">
        <v>2803</v>
      </c>
      <c r="F5309" t="s">
        <v>412</v>
      </c>
      <c r="G5309">
        <v>48</v>
      </c>
      <c r="H5309">
        <v>57</v>
      </c>
      <c r="I5309">
        <v>48</v>
      </c>
      <c r="J5309" t="s">
        <v>583</v>
      </c>
      <c r="K5309" t="s">
        <v>36</v>
      </c>
      <c r="L5309" t="s">
        <v>583</v>
      </c>
      <c r="M5309" t="s">
        <v>137</v>
      </c>
      <c r="N5309" t="s">
        <v>209</v>
      </c>
      <c r="O5309" t="s">
        <v>150</v>
      </c>
      <c r="P5309" t="s">
        <v>182</v>
      </c>
      <c r="Q5309">
        <v>113</v>
      </c>
      <c r="R5309" t="s">
        <v>580</v>
      </c>
      <c r="S5309" t="s">
        <v>2804</v>
      </c>
      <c r="T5309" t="s">
        <v>26</v>
      </c>
    </row>
    <row r="5310" spans="1:20" x14ac:dyDescent="0.3">
      <c r="A5310" t="s">
        <v>20</v>
      </c>
      <c r="B5310" s="1">
        <v>43731</v>
      </c>
      <c r="C5310">
        <v>17</v>
      </c>
      <c r="D5310" t="s">
        <v>33</v>
      </c>
      <c r="E5310" t="s">
        <v>2331</v>
      </c>
      <c r="F5310" t="s">
        <v>43</v>
      </c>
      <c r="G5310">
        <v>56</v>
      </c>
      <c r="H5310">
        <v>63</v>
      </c>
      <c r="I5310">
        <v>55</v>
      </c>
      <c r="J5310" t="s">
        <v>163</v>
      </c>
      <c r="K5310" t="s">
        <v>80</v>
      </c>
      <c r="L5310" t="s">
        <v>216</v>
      </c>
      <c r="M5310" t="s">
        <v>209</v>
      </c>
      <c r="N5310" t="s">
        <v>193</v>
      </c>
      <c r="O5310" t="s">
        <v>209</v>
      </c>
      <c r="P5310" t="s">
        <v>237</v>
      </c>
      <c r="Q5310">
        <v>99</v>
      </c>
      <c r="R5310" t="s">
        <v>371</v>
      </c>
      <c r="S5310" t="s">
        <v>2493</v>
      </c>
      <c r="T5310" t="s">
        <v>26</v>
      </c>
    </row>
    <row r="5311" spans="1:20" x14ac:dyDescent="0.3">
      <c r="A5311" t="s">
        <v>20</v>
      </c>
      <c r="B5311" s="1">
        <v>43731</v>
      </c>
      <c r="C5311">
        <v>20</v>
      </c>
      <c r="D5311" t="s">
        <v>392</v>
      </c>
      <c r="E5311" t="s">
        <v>1360</v>
      </c>
      <c r="F5311" t="s">
        <v>392</v>
      </c>
      <c r="G5311">
        <v>59</v>
      </c>
      <c r="H5311">
        <v>61</v>
      </c>
      <c r="I5311">
        <v>49</v>
      </c>
      <c r="J5311" t="s">
        <v>396</v>
      </c>
      <c r="K5311" t="s">
        <v>28</v>
      </c>
      <c r="L5311" t="s">
        <v>600</v>
      </c>
      <c r="M5311" t="s">
        <v>180</v>
      </c>
      <c r="N5311" t="s">
        <v>180</v>
      </c>
      <c r="O5311" t="s">
        <v>66</v>
      </c>
      <c r="P5311" t="s">
        <v>179</v>
      </c>
      <c r="Q5311">
        <v>76</v>
      </c>
      <c r="R5311" t="s">
        <v>552</v>
      </c>
      <c r="S5311" t="s">
        <v>2805</v>
      </c>
      <c r="T5311" t="s">
        <v>26</v>
      </c>
    </row>
    <row r="5312" spans="1:20" x14ac:dyDescent="0.3">
      <c r="A5312" t="s">
        <v>20</v>
      </c>
      <c r="B5312" s="1">
        <v>43731</v>
      </c>
      <c r="C5312">
        <v>19</v>
      </c>
      <c r="D5312" t="s">
        <v>32</v>
      </c>
      <c r="E5312" t="s">
        <v>2331</v>
      </c>
      <c r="F5312" t="s">
        <v>43</v>
      </c>
      <c r="G5312">
        <v>58</v>
      </c>
      <c r="H5312">
        <v>59</v>
      </c>
      <c r="I5312">
        <v>48</v>
      </c>
      <c r="J5312" t="s">
        <v>345</v>
      </c>
      <c r="K5312" t="s">
        <v>36</v>
      </c>
      <c r="L5312" t="s">
        <v>575</v>
      </c>
      <c r="M5312" t="s">
        <v>180</v>
      </c>
      <c r="N5312" t="s">
        <v>137</v>
      </c>
      <c r="O5312" t="s">
        <v>180</v>
      </c>
      <c r="P5312" t="s">
        <v>440</v>
      </c>
      <c r="Q5312">
        <v>104</v>
      </c>
      <c r="R5312" t="s">
        <v>567</v>
      </c>
      <c r="S5312" t="s">
        <v>1771</v>
      </c>
      <c r="T5312" t="s">
        <v>26</v>
      </c>
    </row>
    <row r="5313" spans="1:20" x14ac:dyDescent="0.3">
      <c r="A5313" t="s">
        <v>20</v>
      </c>
      <c r="B5313" s="1">
        <v>43731</v>
      </c>
      <c r="C5313">
        <v>3</v>
      </c>
      <c r="D5313" t="s">
        <v>187</v>
      </c>
      <c r="E5313" t="s">
        <v>265</v>
      </c>
      <c r="F5313" t="s">
        <v>233</v>
      </c>
      <c r="G5313">
        <v>79</v>
      </c>
      <c r="H5313">
        <v>80</v>
      </c>
      <c r="I5313">
        <v>77</v>
      </c>
      <c r="J5313" t="s">
        <v>36</v>
      </c>
      <c r="K5313" t="s">
        <v>36</v>
      </c>
      <c r="L5313" t="s">
        <v>163</v>
      </c>
      <c r="M5313" t="s">
        <v>23</v>
      </c>
      <c r="N5313" t="s">
        <v>311</v>
      </c>
      <c r="O5313" t="s">
        <v>23</v>
      </c>
      <c r="P5313" t="s">
        <v>101</v>
      </c>
      <c r="Q5313">
        <v>38</v>
      </c>
      <c r="R5313" t="s">
        <v>170</v>
      </c>
      <c r="S5313" t="e" vm="45">
        <f>_FV(-3,"60")</f>
        <v>#VALUE!</v>
      </c>
      <c r="T5313" t="s">
        <v>26</v>
      </c>
    </row>
    <row r="5314" spans="1:20" x14ac:dyDescent="0.3">
      <c r="A5314" t="s">
        <v>20</v>
      </c>
      <c r="B5314" s="1">
        <v>43731</v>
      </c>
      <c r="C5314">
        <v>10</v>
      </c>
      <c r="D5314" t="s">
        <v>95</v>
      </c>
      <c r="E5314" t="s">
        <v>95</v>
      </c>
      <c r="F5314" t="s">
        <v>87</v>
      </c>
      <c r="G5314">
        <v>88</v>
      </c>
      <c r="H5314">
        <v>90</v>
      </c>
      <c r="I5314">
        <v>88</v>
      </c>
      <c r="J5314" t="s">
        <v>163</v>
      </c>
      <c r="K5314" t="s">
        <v>345</v>
      </c>
      <c r="L5314" t="s">
        <v>35</v>
      </c>
      <c r="M5314" t="s">
        <v>273</v>
      </c>
      <c r="N5314" t="s">
        <v>273</v>
      </c>
      <c r="O5314" t="s">
        <v>315</v>
      </c>
      <c r="P5314" t="s">
        <v>138</v>
      </c>
      <c r="Q5314">
        <v>16</v>
      </c>
      <c r="R5314" t="s">
        <v>127</v>
      </c>
      <c r="S5314" t="s">
        <v>2806</v>
      </c>
      <c r="T5314" t="s">
        <v>26</v>
      </c>
    </row>
    <row r="5315" spans="1:20" x14ac:dyDescent="0.3">
      <c r="A5315" t="s">
        <v>20</v>
      </c>
      <c r="B5315" s="1">
        <v>43732</v>
      </c>
      <c r="C5315">
        <v>0</v>
      </c>
      <c r="D5315" t="s">
        <v>302</v>
      </c>
      <c r="E5315" t="s">
        <v>261</v>
      </c>
      <c r="F5315" t="s">
        <v>302</v>
      </c>
      <c r="G5315">
        <v>70</v>
      </c>
      <c r="H5315">
        <v>70</v>
      </c>
      <c r="I5315">
        <v>67</v>
      </c>
      <c r="J5315" t="s">
        <v>377</v>
      </c>
      <c r="K5315" t="s">
        <v>345</v>
      </c>
      <c r="L5315" t="s">
        <v>377</v>
      </c>
      <c r="M5315" t="s">
        <v>273</v>
      </c>
      <c r="N5315" t="s">
        <v>273</v>
      </c>
      <c r="O5315" t="s">
        <v>312</v>
      </c>
      <c r="P5315" t="s">
        <v>134</v>
      </c>
      <c r="Q5315">
        <v>36</v>
      </c>
      <c r="R5315" t="s">
        <v>371</v>
      </c>
      <c r="S5315" t="e" vm="32">
        <f>_FV(-3,"42")</f>
        <v>#VALUE!</v>
      </c>
      <c r="T5315" t="s">
        <v>26</v>
      </c>
    </row>
    <row r="5316" spans="1:20" x14ac:dyDescent="0.3">
      <c r="A5316" t="s">
        <v>20</v>
      </c>
      <c r="B5316" s="1">
        <v>43732</v>
      </c>
      <c r="C5316">
        <v>21</v>
      </c>
      <c r="D5316" t="s">
        <v>48</v>
      </c>
      <c r="E5316" t="s">
        <v>370</v>
      </c>
      <c r="F5316" t="s">
        <v>48</v>
      </c>
      <c r="G5316">
        <v>70</v>
      </c>
      <c r="H5316">
        <v>70</v>
      </c>
      <c r="I5316">
        <v>53</v>
      </c>
      <c r="J5316" t="s">
        <v>80</v>
      </c>
      <c r="K5316" t="s">
        <v>80</v>
      </c>
      <c r="L5316" t="s">
        <v>393</v>
      </c>
      <c r="M5316" t="s">
        <v>328</v>
      </c>
      <c r="N5316" t="s">
        <v>328</v>
      </c>
      <c r="O5316" t="s">
        <v>123</v>
      </c>
      <c r="P5316" t="s">
        <v>127</v>
      </c>
      <c r="Q5316">
        <v>111</v>
      </c>
      <c r="R5316" t="s">
        <v>1395</v>
      </c>
      <c r="S5316" t="s">
        <v>2807</v>
      </c>
      <c r="T5316" t="s">
        <v>26</v>
      </c>
    </row>
    <row r="5317" spans="1:20" x14ac:dyDescent="0.3">
      <c r="A5317" t="s">
        <v>20</v>
      </c>
      <c r="B5317" s="1">
        <v>43732</v>
      </c>
      <c r="C5317">
        <v>9</v>
      </c>
      <c r="D5317" t="s">
        <v>65</v>
      </c>
      <c r="E5317" t="s">
        <v>109</v>
      </c>
      <c r="F5317" t="s">
        <v>64</v>
      </c>
      <c r="G5317">
        <v>90</v>
      </c>
      <c r="H5317">
        <v>90</v>
      </c>
      <c r="I5317">
        <v>89</v>
      </c>
      <c r="J5317" t="s">
        <v>224</v>
      </c>
      <c r="K5317" t="s">
        <v>396</v>
      </c>
      <c r="L5317" t="s">
        <v>37</v>
      </c>
      <c r="M5317" t="s">
        <v>193</v>
      </c>
      <c r="N5317" t="s">
        <v>193</v>
      </c>
      <c r="O5317" t="s">
        <v>328</v>
      </c>
      <c r="P5317" t="s">
        <v>70</v>
      </c>
      <c r="Q5317">
        <v>338</v>
      </c>
      <c r="R5317" t="s">
        <v>60</v>
      </c>
      <c r="S5317" t="e" vm="45">
        <f>_FV(-3,"60")</f>
        <v>#VALUE!</v>
      </c>
      <c r="T5317" t="s">
        <v>26</v>
      </c>
    </row>
    <row r="5318" spans="1:20" x14ac:dyDescent="0.3">
      <c r="A5318" t="s">
        <v>20</v>
      </c>
      <c r="B5318" s="1">
        <v>43732</v>
      </c>
      <c r="C5318">
        <v>12</v>
      </c>
      <c r="D5318" t="s">
        <v>219</v>
      </c>
      <c r="E5318" t="s">
        <v>215</v>
      </c>
      <c r="F5318" t="s">
        <v>236</v>
      </c>
      <c r="G5318">
        <v>68</v>
      </c>
      <c r="H5318">
        <v>78</v>
      </c>
      <c r="I5318">
        <v>68</v>
      </c>
      <c r="J5318" t="s">
        <v>36</v>
      </c>
      <c r="K5318" t="s">
        <v>64</v>
      </c>
      <c r="L5318" t="s">
        <v>216</v>
      </c>
      <c r="M5318" t="s">
        <v>357</v>
      </c>
      <c r="N5318" t="s">
        <v>357</v>
      </c>
      <c r="O5318" t="s">
        <v>329</v>
      </c>
      <c r="P5318" t="s">
        <v>86</v>
      </c>
      <c r="Q5318">
        <v>55</v>
      </c>
      <c r="R5318" t="s">
        <v>364</v>
      </c>
      <c r="S5318" t="s">
        <v>629</v>
      </c>
      <c r="T5318" t="s">
        <v>26</v>
      </c>
    </row>
    <row r="5319" spans="1:20" x14ac:dyDescent="0.3">
      <c r="A5319" t="s">
        <v>20</v>
      </c>
      <c r="B5319" s="1">
        <v>43732</v>
      </c>
      <c r="C5319">
        <v>3</v>
      </c>
      <c r="D5319" t="s">
        <v>356</v>
      </c>
      <c r="E5319" t="s">
        <v>192</v>
      </c>
      <c r="F5319" t="s">
        <v>356</v>
      </c>
      <c r="G5319">
        <v>77</v>
      </c>
      <c r="H5319">
        <v>78</v>
      </c>
      <c r="I5319">
        <v>76</v>
      </c>
      <c r="J5319" t="s">
        <v>377</v>
      </c>
      <c r="K5319" t="s">
        <v>35</v>
      </c>
      <c r="L5319" t="s">
        <v>377</v>
      </c>
      <c r="M5319" t="s">
        <v>363</v>
      </c>
      <c r="N5319" t="s">
        <v>422</v>
      </c>
      <c r="O5319" t="s">
        <v>363</v>
      </c>
      <c r="P5319" t="s">
        <v>268</v>
      </c>
      <c r="Q5319">
        <v>42</v>
      </c>
      <c r="R5319" t="s">
        <v>179</v>
      </c>
      <c r="S5319" t="e" vm="45">
        <f>_FV(-3,"60")</f>
        <v>#VALUE!</v>
      </c>
      <c r="T5319" t="s">
        <v>26</v>
      </c>
    </row>
    <row r="5320" spans="1:20" x14ac:dyDescent="0.3">
      <c r="A5320" t="s">
        <v>20</v>
      </c>
      <c r="B5320" s="1">
        <v>43732</v>
      </c>
      <c r="C5320">
        <v>23</v>
      </c>
      <c r="D5320" t="s">
        <v>261</v>
      </c>
      <c r="E5320" t="s">
        <v>243</v>
      </c>
      <c r="F5320" t="s">
        <v>261</v>
      </c>
      <c r="G5320">
        <v>71</v>
      </c>
      <c r="H5320">
        <v>71</v>
      </c>
      <c r="I5320">
        <v>68</v>
      </c>
      <c r="J5320" t="s">
        <v>99</v>
      </c>
      <c r="K5320" t="s">
        <v>81</v>
      </c>
      <c r="L5320" t="s">
        <v>89</v>
      </c>
      <c r="M5320" t="s">
        <v>276</v>
      </c>
      <c r="N5320" t="s">
        <v>329</v>
      </c>
      <c r="O5320" t="s">
        <v>245</v>
      </c>
      <c r="P5320" t="s">
        <v>116</v>
      </c>
      <c r="Q5320">
        <v>88</v>
      </c>
      <c r="R5320" t="s">
        <v>580</v>
      </c>
      <c r="S5320" t="e" vm="80">
        <f>_FV(-3,"59")</f>
        <v>#VALUE!</v>
      </c>
      <c r="T5320" t="s">
        <v>26</v>
      </c>
    </row>
    <row r="5321" spans="1:20" x14ac:dyDescent="0.3">
      <c r="A5321" t="s">
        <v>20</v>
      </c>
      <c r="B5321" s="1">
        <v>43732</v>
      </c>
      <c r="C5321">
        <v>7</v>
      </c>
      <c r="D5321" t="s">
        <v>63</v>
      </c>
      <c r="E5321" t="s">
        <v>58</v>
      </c>
      <c r="F5321" t="s">
        <v>109</v>
      </c>
      <c r="G5321">
        <v>88</v>
      </c>
      <c r="H5321">
        <v>88</v>
      </c>
      <c r="I5321">
        <v>84</v>
      </c>
      <c r="J5321" t="s">
        <v>377</v>
      </c>
      <c r="K5321" t="s">
        <v>377</v>
      </c>
      <c r="L5321" t="s">
        <v>292</v>
      </c>
      <c r="M5321" t="s">
        <v>188</v>
      </c>
      <c r="N5321" t="s">
        <v>91</v>
      </c>
      <c r="O5321" t="s">
        <v>328</v>
      </c>
      <c r="P5321" t="s">
        <v>115</v>
      </c>
      <c r="Q5321">
        <v>328</v>
      </c>
      <c r="R5321" t="s">
        <v>60</v>
      </c>
      <c r="S5321" t="e" vm="45">
        <f>_FV(-3,"60")</f>
        <v>#VALUE!</v>
      </c>
      <c r="T5321" t="s">
        <v>26</v>
      </c>
    </row>
    <row r="5322" spans="1:20" x14ac:dyDescent="0.3">
      <c r="A5322" t="s">
        <v>20</v>
      </c>
      <c r="B5322" s="1">
        <v>43732</v>
      </c>
      <c r="C5322">
        <v>1</v>
      </c>
      <c r="D5322" t="s">
        <v>228</v>
      </c>
      <c r="E5322" t="s">
        <v>302</v>
      </c>
      <c r="F5322" t="s">
        <v>228</v>
      </c>
      <c r="G5322">
        <v>73</v>
      </c>
      <c r="H5322">
        <v>73</v>
      </c>
      <c r="I5322">
        <v>70</v>
      </c>
      <c r="J5322" t="s">
        <v>35</v>
      </c>
      <c r="K5322" t="s">
        <v>35</v>
      </c>
      <c r="L5322" t="s">
        <v>377</v>
      </c>
      <c r="M5322" t="s">
        <v>407</v>
      </c>
      <c r="N5322" t="s">
        <v>407</v>
      </c>
      <c r="O5322" t="s">
        <v>273</v>
      </c>
      <c r="P5322" t="s">
        <v>86</v>
      </c>
      <c r="Q5322">
        <v>45</v>
      </c>
      <c r="R5322" t="s">
        <v>240</v>
      </c>
      <c r="S5322" t="e" vm="45">
        <f>_FV(-3,"60")</f>
        <v>#VALUE!</v>
      </c>
      <c r="T5322" t="s">
        <v>26</v>
      </c>
    </row>
    <row r="5323" spans="1:20" x14ac:dyDescent="0.3">
      <c r="A5323" t="s">
        <v>20</v>
      </c>
      <c r="B5323" s="1">
        <v>43732</v>
      </c>
      <c r="C5323">
        <v>22</v>
      </c>
      <c r="D5323" t="s">
        <v>243</v>
      </c>
      <c r="E5323" t="s">
        <v>48</v>
      </c>
      <c r="F5323" t="s">
        <v>243</v>
      </c>
      <c r="G5323">
        <v>68</v>
      </c>
      <c r="H5323">
        <v>71</v>
      </c>
      <c r="I5323">
        <v>68</v>
      </c>
      <c r="J5323" t="s">
        <v>100</v>
      </c>
      <c r="K5323" t="s">
        <v>87</v>
      </c>
      <c r="L5323" t="s">
        <v>100</v>
      </c>
      <c r="M5323" t="s">
        <v>245</v>
      </c>
      <c r="N5323" t="s">
        <v>245</v>
      </c>
      <c r="O5323" t="s">
        <v>141</v>
      </c>
      <c r="P5323" t="s">
        <v>92</v>
      </c>
      <c r="Q5323">
        <v>95</v>
      </c>
      <c r="R5323" t="s">
        <v>428</v>
      </c>
      <c r="S5323" s="2">
        <v>5937</v>
      </c>
      <c r="T5323" t="s">
        <v>26</v>
      </c>
    </row>
    <row r="5324" spans="1:20" x14ac:dyDescent="0.3">
      <c r="A5324" t="s">
        <v>20</v>
      </c>
      <c r="B5324" s="1">
        <v>43732</v>
      </c>
      <c r="C5324">
        <v>10</v>
      </c>
      <c r="D5324" t="s">
        <v>63</v>
      </c>
      <c r="E5324" t="s">
        <v>63</v>
      </c>
      <c r="F5324" t="s">
        <v>28</v>
      </c>
      <c r="G5324">
        <v>89</v>
      </c>
      <c r="H5324">
        <v>91</v>
      </c>
      <c r="I5324">
        <v>89</v>
      </c>
      <c r="J5324" t="s">
        <v>216</v>
      </c>
      <c r="K5324" t="s">
        <v>35</v>
      </c>
      <c r="L5324" t="s">
        <v>37</v>
      </c>
      <c r="M5324" t="s">
        <v>306</v>
      </c>
      <c r="N5324" t="s">
        <v>306</v>
      </c>
      <c r="O5324" t="s">
        <v>193</v>
      </c>
      <c r="P5324" t="s">
        <v>70</v>
      </c>
      <c r="Q5324">
        <v>342</v>
      </c>
      <c r="R5324" t="s">
        <v>86</v>
      </c>
      <c r="S5324" t="s">
        <v>2808</v>
      </c>
      <c r="T5324" t="s">
        <v>26</v>
      </c>
    </row>
    <row r="5325" spans="1:20" x14ac:dyDescent="0.3">
      <c r="A5325" t="s">
        <v>20</v>
      </c>
      <c r="B5325" s="1">
        <v>43732</v>
      </c>
      <c r="C5325">
        <v>13</v>
      </c>
      <c r="D5325" t="s">
        <v>21</v>
      </c>
      <c r="E5325" t="s">
        <v>220</v>
      </c>
      <c r="F5325" t="s">
        <v>219</v>
      </c>
      <c r="G5325">
        <v>64</v>
      </c>
      <c r="H5325">
        <v>68</v>
      </c>
      <c r="I5325">
        <v>63</v>
      </c>
      <c r="J5325" t="s">
        <v>36</v>
      </c>
      <c r="K5325" t="s">
        <v>99</v>
      </c>
      <c r="L5325" t="s">
        <v>396</v>
      </c>
      <c r="M5325" t="s">
        <v>433</v>
      </c>
      <c r="N5325" t="s">
        <v>422</v>
      </c>
      <c r="O5325" t="s">
        <v>357</v>
      </c>
      <c r="P5325" t="s">
        <v>112</v>
      </c>
      <c r="Q5325">
        <v>96</v>
      </c>
      <c r="R5325" t="s">
        <v>160</v>
      </c>
      <c r="S5325" t="s">
        <v>1856</v>
      </c>
      <c r="T5325" t="s">
        <v>26</v>
      </c>
    </row>
    <row r="5326" spans="1:20" x14ac:dyDescent="0.3">
      <c r="A5326" t="s">
        <v>20</v>
      </c>
      <c r="B5326" s="1">
        <v>43732</v>
      </c>
      <c r="C5326">
        <v>4</v>
      </c>
      <c r="D5326" t="s">
        <v>108</v>
      </c>
      <c r="E5326" t="s">
        <v>356</v>
      </c>
      <c r="F5326" t="s">
        <v>108</v>
      </c>
      <c r="G5326">
        <v>79</v>
      </c>
      <c r="H5326">
        <v>79</v>
      </c>
      <c r="I5326">
        <v>77</v>
      </c>
      <c r="J5326" t="s">
        <v>224</v>
      </c>
      <c r="K5326" t="s">
        <v>377</v>
      </c>
      <c r="L5326" t="s">
        <v>373</v>
      </c>
      <c r="M5326" t="s">
        <v>276</v>
      </c>
      <c r="N5326" t="s">
        <v>363</v>
      </c>
      <c r="O5326" t="s">
        <v>276</v>
      </c>
      <c r="P5326" t="s">
        <v>115</v>
      </c>
      <c r="Q5326">
        <v>28</v>
      </c>
      <c r="R5326" t="s">
        <v>92</v>
      </c>
      <c r="S5326" t="e" vm="45">
        <f>_FV(-3,"60")</f>
        <v>#VALUE!</v>
      </c>
      <c r="T5326" t="s">
        <v>26</v>
      </c>
    </row>
    <row r="5327" spans="1:20" x14ac:dyDescent="0.3">
      <c r="A5327" t="s">
        <v>20</v>
      </c>
      <c r="B5327" s="1">
        <v>43732</v>
      </c>
      <c r="C5327">
        <v>6</v>
      </c>
      <c r="D5327" t="s">
        <v>58</v>
      </c>
      <c r="E5327" t="s">
        <v>149</v>
      </c>
      <c r="F5327" t="s">
        <v>58</v>
      </c>
      <c r="G5327">
        <v>84</v>
      </c>
      <c r="H5327">
        <v>84</v>
      </c>
      <c r="I5327">
        <v>80</v>
      </c>
      <c r="J5327" t="s">
        <v>292</v>
      </c>
      <c r="K5327" t="s">
        <v>224</v>
      </c>
      <c r="L5327" t="s">
        <v>292</v>
      </c>
      <c r="M5327" t="s">
        <v>188</v>
      </c>
      <c r="N5327" t="s">
        <v>244</v>
      </c>
      <c r="O5327" t="s">
        <v>188</v>
      </c>
      <c r="P5327" t="s">
        <v>473</v>
      </c>
      <c r="Q5327">
        <v>37</v>
      </c>
      <c r="R5327" t="s">
        <v>60</v>
      </c>
      <c r="S5327" t="e" vm="45">
        <f>_FV(-3,"60")</f>
        <v>#VALUE!</v>
      </c>
      <c r="T5327" t="s">
        <v>26</v>
      </c>
    </row>
    <row r="5328" spans="1:20" x14ac:dyDescent="0.3">
      <c r="A5328" t="s">
        <v>20</v>
      </c>
      <c r="B5328" s="1">
        <v>43732</v>
      </c>
      <c r="C5328">
        <v>5</v>
      </c>
      <c r="D5328" t="s">
        <v>135</v>
      </c>
      <c r="E5328" t="s">
        <v>108</v>
      </c>
      <c r="F5328" t="s">
        <v>71</v>
      </c>
      <c r="G5328">
        <v>81</v>
      </c>
      <c r="H5328">
        <v>81</v>
      </c>
      <c r="I5328">
        <v>79</v>
      </c>
      <c r="J5328" t="s">
        <v>373</v>
      </c>
      <c r="K5328" t="s">
        <v>224</v>
      </c>
      <c r="L5328" t="s">
        <v>37</v>
      </c>
      <c r="M5328" t="s">
        <v>244</v>
      </c>
      <c r="N5328" t="s">
        <v>276</v>
      </c>
      <c r="O5328" t="s">
        <v>244</v>
      </c>
      <c r="P5328" t="s">
        <v>67</v>
      </c>
      <c r="Q5328">
        <v>16</v>
      </c>
      <c r="R5328" t="s">
        <v>86</v>
      </c>
      <c r="S5328" t="e" vm="45">
        <f>_FV(-3,"60")</f>
        <v>#VALUE!</v>
      </c>
      <c r="T5328" t="s">
        <v>26</v>
      </c>
    </row>
    <row r="5329" spans="1:20" x14ac:dyDescent="0.3">
      <c r="A5329" t="s">
        <v>20</v>
      </c>
      <c r="B5329" s="1">
        <v>43732</v>
      </c>
      <c r="C5329">
        <v>8</v>
      </c>
      <c r="D5329" t="s">
        <v>119</v>
      </c>
      <c r="E5329" t="s">
        <v>87</v>
      </c>
      <c r="F5329" t="s">
        <v>64</v>
      </c>
      <c r="G5329">
        <v>90</v>
      </c>
      <c r="H5329">
        <v>90</v>
      </c>
      <c r="I5329">
        <v>88</v>
      </c>
      <c r="J5329" t="s">
        <v>373</v>
      </c>
      <c r="K5329" t="s">
        <v>377</v>
      </c>
      <c r="L5329" t="s">
        <v>37</v>
      </c>
      <c r="M5329" t="s">
        <v>328</v>
      </c>
      <c r="N5329" t="s">
        <v>91</v>
      </c>
      <c r="O5329" t="s">
        <v>328</v>
      </c>
      <c r="P5329" t="s">
        <v>174</v>
      </c>
      <c r="Q5329">
        <v>312</v>
      </c>
      <c r="R5329" t="s">
        <v>60</v>
      </c>
      <c r="S5329" t="e" vm="45">
        <f>_FV(-3,"60")</f>
        <v>#VALUE!</v>
      </c>
      <c r="T5329" t="s">
        <v>26</v>
      </c>
    </row>
    <row r="5330" spans="1:20" x14ac:dyDescent="0.3">
      <c r="A5330" t="s">
        <v>20</v>
      </c>
      <c r="B5330" s="1">
        <v>43732</v>
      </c>
      <c r="C5330">
        <v>14</v>
      </c>
      <c r="D5330" t="s">
        <v>214</v>
      </c>
      <c r="E5330" t="s">
        <v>214</v>
      </c>
      <c r="F5330" t="s">
        <v>205</v>
      </c>
      <c r="G5330">
        <v>63</v>
      </c>
      <c r="H5330">
        <v>66</v>
      </c>
      <c r="I5330">
        <v>61</v>
      </c>
      <c r="J5330" t="s">
        <v>81</v>
      </c>
      <c r="K5330" t="s">
        <v>81</v>
      </c>
      <c r="L5330" t="s">
        <v>44</v>
      </c>
      <c r="M5330" t="s">
        <v>386</v>
      </c>
      <c r="N5330" t="s">
        <v>433</v>
      </c>
      <c r="O5330" t="s">
        <v>357</v>
      </c>
      <c r="P5330" t="s">
        <v>127</v>
      </c>
      <c r="Q5330">
        <v>77</v>
      </c>
      <c r="R5330" t="s">
        <v>262</v>
      </c>
      <c r="S5330" t="s">
        <v>2050</v>
      </c>
      <c r="T5330" t="s">
        <v>26</v>
      </c>
    </row>
    <row r="5331" spans="1:20" x14ac:dyDescent="0.3">
      <c r="A5331" t="s">
        <v>20</v>
      </c>
      <c r="B5331" s="1">
        <v>43732</v>
      </c>
      <c r="C5331">
        <v>2</v>
      </c>
      <c r="D5331" t="s">
        <v>192</v>
      </c>
      <c r="E5331" t="s">
        <v>228</v>
      </c>
      <c r="F5331" t="s">
        <v>192</v>
      </c>
      <c r="G5331">
        <v>76</v>
      </c>
      <c r="H5331">
        <v>76</v>
      </c>
      <c r="I5331">
        <v>73</v>
      </c>
      <c r="J5331" t="s">
        <v>216</v>
      </c>
      <c r="K5331" t="s">
        <v>35</v>
      </c>
      <c r="L5331" t="s">
        <v>216</v>
      </c>
      <c r="M5331" t="s">
        <v>422</v>
      </c>
      <c r="N5331" t="s">
        <v>422</v>
      </c>
      <c r="O5331" t="s">
        <v>407</v>
      </c>
      <c r="P5331" t="s">
        <v>138</v>
      </c>
      <c r="Q5331">
        <v>36</v>
      </c>
      <c r="R5331" t="s">
        <v>440</v>
      </c>
      <c r="S5331" t="e" vm="45">
        <f>_FV(-3,"60")</f>
        <v>#VALUE!</v>
      </c>
      <c r="T5331" t="s">
        <v>26</v>
      </c>
    </row>
    <row r="5332" spans="1:20" x14ac:dyDescent="0.3">
      <c r="A5332" t="s">
        <v>20</v>
      </c>
      <c r="B5332" s="1">
        <v>43732</v>
      </c>
      <c r="C5332">
        <v>16</v>
      </c>
      <c r="D5332" t="s">
        <v>32</v>
      </c>
      <c r="E5332" t="s">
        <v>2333</v>
      </c>
      <c r="F5332" t="s">
        <v>317</v>
      </c>
      <c r="G5332">
        <v>57</v>
      </c>
      <c r="H5332">
        <v>61</v>
      </c>
      <c r="I5332">
        <v>55</v>
      </c>
      <c r="J5332" t="s">
        <v>35</v>
      </c>
      <c r="K5332" t="s">
        <v>64</v>
      </c>
      <c r="L5332" t="s">
        <v>396</v>
      </c>
      <c r="M5332" t="s">
        <v>315</v>
      </c>
      <c r="N5332" t="s">
        <v>276</v>
      </c>
      <c r="O5332" t="s">
        <v>315</v>
      </c>
      <c r="P5332" t="s">
        <v>116</v>
      </c>
      <c r="Q5332">
        <v>92</v>
      </c>
      <c r="R5332" t="s">
        <v>102</v>
      </c>
      <c r="S5332" t="s">
        <v>2809</v>
      </c>
      <c r="T5332" t="s">
        <v>26</v>
      </c>
    </row>
    <row r="5333" spans="1:20" x14ac:dyDescent="0.3">
      <c r="A5333" t="s">
        <v>20</v>
      </c>
      <c r="B5333" s="1">
        <v>43732</v>
      </c>
      <c r="C5333">
        <v>19</v>
      </c>
      <c r="D5333" t="s">
        <v>33</v>
      </c>
      <c r="E5333" t="s">
        <v>427</v>
      </c>
      <c r="F5333" t="s">
        <v>1362</v>
      </c>
      <c r="G5333">
        <v>53</v>
      </c>
      <c r="H5333">
        <v>54</v>
      </c>
      <c r="I5333">
        <v>48</v>
      </c>
      <c r="J5333" t="s">
        <v>37</v>
      </c>
      <c r="K5333" t="s">
        <v>216</v>
      </c>
      <c r="L5333" t="s">
        <v>579</v>
      </c>
      <c r="M5333" t="s">
        <v>82</v>
      </c>
      <c r="N5333" t="s">
        <v>209</v>
      </c>
      <c r="O5333" t="s">
        <v>137</v>
      </c>
      <c r="P5333" t="s">
        <v>30</v>
      </c>
      <c r="Q5333">
        <v>86</v>
      </c>
      <c r="R5333" t="s">
        <v>241</v>
      </c>
      <c r="S5333" t="s">
        <v>2528</v>
      </c>
      <c r="T5333" t="s">
        <v>26</v>
      </c>
    </row>
    <row r="5334" spans="1:20" x14ac:dyDescent="0.3">
      <c r="A5334" t="s">
        <v>20</v>
      </c>
      <c r="B5334" s="1">
        <v>43732</v>
      </c>
      <c r="C5334">
        <v>15</v>
      </c>
      <c r="D5334" t="s">
        <v>34</v>
      </c>
      <c r="E5334" t="s">
        <v>1362</v>
      </c>
      <c r="F5334" t="s">
        <v>220</v>
      </c>
      <c r="G5334">
        <v>61</v>
      </c>
      <c r="H5334">
        <v>63</v>
      </c>
      <c r="I5334">
        <v>58</v>
      </c>
      <c r="J5334" t="s">
        <v>49</v>
      </c>
      <c r="K5334" t="s">
        <v>119</v>
      </c>
      <c r="L5334" t="s">
        <v>35</v>
      </c>
      <c r="M5334" t="s">
        <v>276</v>
      </c>
      <c r="N5334" t="s">
        <v>386</v>
      </c>
      <c r="O5334" t="s">
        <v>276</v>
      </c>
      <c r="P5334" t="s">
        <v>104</v>
      </c>
      <c r="Q5334">
        <v>86</v>
      </c>
      <c r="R5334" t="s">
        <v>262</v>
      </c>
      <c r="S5334" t="s">
        <v>2719</v>
      </c>
      <c r="T5334" t="s">
        <v>26</v>
      </c>
    </row>
    <row r="5335" spans="1:20" x14ac:dyDescent="0.3">
      <c r="A5335" t="s">
        <v>20</v>
      </c>
      <c r="B5335" s="1">
        <v>43732</v>
      </c>
      <c r="C5335">
        <v>18</v>
      </c>
      <c r="D5335" t="s">
        <v>2041</v>
      </c>
      <c r="E5335" t="s">
        <v>2496</v>
      </c>
      <c r="F5335" t="s">
        <v>415</v>
      </c>
      <c r="G5335">
        <v>54</v>
      </c>
      <c r="H5335">
        <v>57</v>
      </c>
      <c r="I5335">
        <v>47</v>
      </c>
      <c r="J5335" t="s">
        <v>396</v>
      </c>
      <c r="K5335" t="s">
        <v>36</v>
      </c>
      <c r="L5335" t="s">
        <v>659</v>
      </c>
      <c r="M5335" t="s">
        <v>209</v>
      </c>
      <c r="N5335" t="s">
        <v>328</v>
      </c>
      <c r="O5335" t="s">
        <v>209</v>
      </c>
      <c r="P5335" t="s">
        <v>154</v>
      </c>
      <c r="Q5335">
        <v>109</v>
      </c>
      <c r="R5335" t="s">
        <v>1175</v>
      </c>
      <c r="S5335" t="s">
        <v>2810</v>
      </c>
      <c r="T5335" t="s">
        <v>26</v>
      </c>
    </row>
    <row r="5336" spans="1:20" x14ac:dyDescent="0.3">
      <c r="A5336" t="s">
        <v>20</v>
      </c>
      <c r="B5336" s="1">
        <v>43732</v>
      </c>
      <c r="C5336">
        <v>17</v>
      </c>
      <c r="D5336" t="s">
        <v>2041</v>
      </c>
      <c r="E5336" t="s">
        <v>1580</v>
      </c>
      <c r="F5336" t="s">
        <v>251</v>
      </c>
      <c r="G5336">
        <v>53</v>
      </c>
      <c r="H5336">
        <v>59</v>
      </c>
      <c r="I5336">
        <v>52</v>
      </c>
      <c r="J5336" t="s">
        <v>224</v>
      </c>
      <c r="K5336" t="s">
        <v>100</v>
      </c>
      <c r="L5336" t="s">
        <v>292</v>
      </c>
      <c r="M5336" t="s">
        <v>328</v>
      </c>
      <c r="N5336" t="s">
        <v>315</v>
      </c>
      <c r="O5336" t="s">
        <v>122</v>
      </c>
      <c r="P5336" t="s">
        <v>440</v>
      </c>
      <c r="Q5336">
        <v>109</v>
      </c>
      <c r="R5336" t="s">
        <v>375</v>
      </c>
      <c r="S5336" t="s">
        <v>2532</v>
      </c>
      <c r="T5336" t="s">
        <v>26</v>
      </c>
    </row>
    <row r="5337" spans="1:20" x14ac:dyDescent="0.3">
      <c r="A5337" t="s">
        <v>20</v>
      </c>
      <c r="B5337" s="1">
        <v>43732</v>
      </c>
      <c r="C5337">
        <v>20</v>
      </c>
      <c r="D5337" t="s">
        <v>370</v>
      </c>
      <c r="E5337" t="s">
        <v>2048</v>
      </c>
      <c r="F5337" t="s">
        <v>370</v>
      </c>
      <c r="G5337">
        <v>53</v>
      </c>
      <c r="H5337">
        <v>57</v>
      </c>
      <c r="I5337">
        <v>52</v>
      </c>
      <c r="J5337" t="s">
        <v>393</v>
      </c>
      <c r="K5337" t="s">
        <v>44</v>
      </c>
      <c r="L5337" t="s">
        <v>393</v>
      </c>
      <c r="M5337" t="s">
        <v>123</v>
      </c>
      <c r="N5337" t="s">
        <v>123</v>
      </c>
      <c r="O5337" t="s">
        <v>254</v>
      </c>
      <c r="P5337" t="s">
        <v>40</v>
      </c>
      <c r="Q5337">
        <v>91</v>
      </c>
      <c r="R5337" t="s">
        <v>347</v>
      </c>
      <c r="S5337" t="s">
        <v>2646</v>
      </c>
      <c r="T5337" t="s">
        <v>26</v>
      </c>
    </row>
    <row r="5338" spans="1:20" x14ac:dyDescent="0.3">
      <c r="A5338" t="s">
        <v>20</v>
      </c>
      <c r="B5338" s="1">
        <v>43732</v>
      </c>
      <c r="C5338">
        <v>11</v>
      </c>
      <c r="D5338" t="s">
        <v>236</v>
      </c>
      <c r="E5338" t="s">
        <v>236</v>
      </c>
      <c r="F5338" t="s">
        <v>63</v>
      </c>
      <c r="G5338">
        <v>77</v>
      </c>
      <c r="H5338">
        <v>90</v>
      </c>
      <c r="I5338">
        <v>77</v>
      </c>
      <c r="J5338" t="s">
        <v>163</v>
      </c>
      <c r="K5338" t="s">
        <v>89</v>
      </c>
      <c r="L5338" t="s">
        <v>216</v>
      </c>
      <c r="M5338" t="s">
        <v>329</v>
      </c>
      <c r="N5338" t="s">
        <v>329</v>
      </c>
      <c r="O5338" t="s">
        <v>306</v>
      </c>
      <c r="P5338" t="s">
        <v>83</v>
      </c>
      <c r="Q5338">
        <v>354</v>
      </c>
      <c r="R5338" t="s">
        <v>92</v>
      </c>
      <c r="S5338" t="s">
        <v>2811</v>
      </c>
      <c r="T5338" t="s">
        <v>26</v>
      </c>
    </row>
    <row r="5339" spans="1:20" x14ac:dyDescent="0.3">
      <c r="A5339" t="s">
        <v>20</v>
      </c>
      <c r="B5339" s="1">
        <v>43733</v>
      </c>
      <c r="C5339">
        <v>12</v>
      </c>
      <c r="D5339" t="s">
        <v>219</v>
      </c>
      <c r="E5339" t="s">
        <v>48</v>
      </c>
      <c r="F5339" t="s">
        <v>321</v>
      </c>
      <c r="G5339">
        <v>66</v>
      </c>
      <c r="H5339">
        <v>75</v>
      </c>
      <c r="I5339">
        <v>64</v>
      </c>
      <c r="J5339" t="s">
        <v>35</v>
      </c>
      <c r="K5339" t="s">
        <v>100</v>
      </c>
      <c r="L5339" t="s">
        <v>216</v>
      </c>
      <c r="M5339" t="s">
        <v>494</v>
      </c>
      <c r="N5339" t="s">
        <v>494</v>
      </c>
      <c r="O5339" t="s">
        <v>407</v>
      </c>
      <c r="P5339" t="s">
        <v>104</v>
      </c>
      <c r="Q5339">
        <v>57</v>
      </c>
      <c r="R5339" t="s">
        <v>168</v>
      </c>
      <c r="S5339" t="s">
        <v>2812</v>
      </c>
      <c r="T5339" t="s">
        <v>26</v>
      </c>
    </row>
    <row r="5340" spans="1:20" x14ac:dyDescent="0.3">
      <c r="A5340" t="s">
        <v>20</v>
      </c>
      <c r="B5340" s="1">
        <v>43733</v>
      </c>
      <c r="C5340">
        <v>15</v>
      </c>
      <c r="D5340" t="s">
        <v>34</v>
      </c>
      <c r="E5340" t="s">
        <v>415</v>
      </c>
      <c r="F5340" t="s">
        <v>392</v>
      </c>
      <c r="G5340">
        <v>58</v>
      </c>
      <c r="H5340">
        <v>61</v>
      </c>
      <c r="I5340">
        <v>56</v>
      </c>
      <c r="J5340" t="s">
        <v>396</v>
      </c>
      <c r="K5340" t="s">
        <v>345</v>
      </c>
      <c r="L5340" t="s">
        <v>37</v>
      </c>
      <c r="M5340" t="s">
        <v>282</v>
      </c>
      <c r="N5340" t="s">
        <v>450</v>
      </c>
      <c r="O5340" t="s">
        <v>282</v>
      </c>
      <c r="P5340" t="s">
        <v>182</v>
      </c>
      <c r="Q5340">
        <v>95</v>
      </c>
      <c r="R5340" t="s">
        <v>419</v>
      </c>
      <c r="S5340" t="s">
        <v>2190</v>
      </c>
      <c r="T5340" t="s">
        <v>26</v>
      </c>
    </row>
    <row r="5341" spans="1:20" x14ac:dyDescent="0.3">
      <c r="A5341" t="s">
        <v>20</v>
      </c>
      <c r="B5341" s="1">
        <v>43733</v>
      </c>
      <c r="C5341">
        <v>14</v>
      </c>
      <c r="D5341" t="s">
        <v>317</v>
      </c>
      <c r="E5341" t="s">
        <v>32</v>
      </c>
      <c r="F5341" t="s">
        <v>201</v>
      </c>
      <c r="G5341">
        <v>61</v>
      </c>
      <c r="H5341">
        <v>61</v>
      </c>
      <c r="I5341">
        <v>55</v>
      </c>
      <c r="J5341" t="s">
        <v>36</v>
      </c>
      <c r="K5341" t="s">
        <v>49</v>
      </c>
      <c r="L5341" t="s">
        <v>588</v>
      </c>
      <c r="M5341" t="s">
        <v>450</v>
      </c>
      <c r="N5341" t="s">
        <v>595</v>
      </c>
      <c r="O5341" t="s">
        <v>450</v>
      </c>
      <c r="P5341" t="s">
        <v>116</v>
      </c>
      <c r="Q5341">
        <v>97</v>
      </c>
      <c r="R5341" t="s">
        <v>419</v>
      </c>
      <c r="S5341" t="s">
        <v>1736</v>
      </c>
      <c r="T5341" t="s">
        <v>26</v>
      </c>
    </row>
    <row r="5342" spans="1:20" x14ac:dyDescent="0.3">
      <c r="A5342" t="s">
        <v>20</v>
      </c>
      <c r="B5342" s="1">
        <v>43733</v>
      </c>
      <c r="C5342">
        <v>8</v>
      </c>
      <c r="D5342" t="s">
        <v>88</v>
      </c>
      <c r="E5342" t="s">
        <v>107</v>
      </c>
      <c r="F5342" t="s">
        <v>88</v>
      </c>
      <c r="G5342">
        <v>90</v>
      </c>
      <c r="H5342">
        <v>90</v>
      </c>
      <c r="I5342">
        <v>84</v>
      </c>
      <c r="J5342" t="s">
        <v>100</v>
      </c>
      <c r="K5342" t="s">
        <v>100</v>
      </c>
      <c r="L5342" t="s">
        <v>163</v>
      </c>
      <c r="M5342" t="s">
        <v>245</v>
      </c>
      <c r="N5342" t="s">
        <v>312</v>
      </c>
      <c r="O5342" t="s">
        <v>23</v>
      </c>
      <c r="P5342" t="s">
        <v>97</v>
      </c>
      <c r="Q5342">
        <v>357</v>
      </c>
      <c r="R5342" t="s">
        <v>116</v>
      </c>
      <c r="S5342" t="e" vm="80">
        <f>_FV(-3,"59")</f>
        <v>#VALUE!</v>
      </c>
      <c r="T5342" t="s">
        <v>26</v>
      </c>
    </row>
    <row r="5343" spans="1:20" x14ac:dyDescent="0.3">
      <c r="A5343" t="s">
        <v>20</v>
      </c>
      <c r="B5343" s="1">
        <v>43733</v>
      </c>
      <c r="C5343">
        <v>11</v>
      </c>
      <c r="D5343" t="s">
        <v>228</v>
      </c>
      <c r="E5343" t="s">
        <v>285</v>
      </c>
      <c r="F5343" t="s">
        <v>148</v>
      </c>
      <c r="G5343">
        <v>75</v>
      </c>
      <c r="H5343">
        <v>89</v>
      </c>
      <c r="I5343">
        <v>75</v>
      </c>
      <c r="J5343" t="s">
        <v>345</v>
      </c>
      <c r="K5343" t="s">
        <v>28</v>
      </c>
      <c r="L5343" t="s">
        <v>361</v>
      </c>
      <c r="M5343" t="s">
        <v>407</v>
      </c>
      <c r="N5343" t="s">
        <v>407</v>
      </c>
      <c r="O5343" t="s">
        <v>353</v>
      </c>
      <c r="P5343" t="s">
        <v>97</v>
      </c>
      <c r="Q5343">
        <v>8</v>
      </c>
      <c r="R5343" t="s">
        <v>271</v>
      </c>
      <c r="S5343" t="s">
        <v>2813</v>
      </c>
      <c r="T5343" t="s">
        <v>26</v>
      </c>
    </row>
    <row r="5344" spans="1:20" x14ac:dyDescent="0.3">
      <c r="A5344" t="s">
        <v>20</v>
      </c>
      <c r="B5344" s="1">
        <v>43733</v>
      </c>
      <c r="C5344">
        <v>4</v>
      </c>
      <c r="D5344" t="s">
        <v>321</v>
      </c>
      <c r="E5344" t="s">
        <v>206</v>
      </c>
      <c r="F5344" t="s">
        <v>321</v>
      </c>
      <c r="G5344">
        <v>76</v>
      </c>
      <c r="H5344">
        <v>76</v>
      </c>
      <c r="I5344">
        <v>70</v>
      </c>
      <c r="J5344" t="s">
        <v>345</v>
      </c>
      <c r="K5344" t="s">
        <v>36</v>
      </c>
      <c r="L5344" t="s">
        <v>35</v>
      </c>
      <c r="M5344" t="s">
        <v>273</v>
      </c>
      <c r="N5344" t="s">
        <v>407</v>
      </c>
      <c r="O5344" t="s">
        <v>273</v>
      </c>
      <c r="P5344" t="s">
        <v>97</v>
      </c>
      <c r="Q5344">
        <v>28</v>
      </c>
      <c r="R5344" t="s">
        <v>225</v>
      </c>
      <c r="S5344" t="e" vm="55">
        <f>_FV(-3,"51")</f>
        <v>#VALUE!</v>
      </c>
      <c r="T5344" t="s">
        <v>26</v>
      </c>
    </row>
    <row r="5345" spans="1:20" x14ac:dyDescent="0.3">
      <c r="A5345" t="s">
        <v>20</v>
      </c>
      <c r="B5345" s="1">
        <v>43733</v>
      </c>
      <c r="C5345">
        <v>13</v>
      </c>
      <c r="D5345" t="s">
        <v>220</v>
      </c>
      <c r="E5345" t="s">
        <v>291</v>
      </c>
      <c r="F5345" t="s">
        <v>57</v>
      </c>
      <c r="G5345">
        <v>56</v>
      </c>
      <c r="H5345">
        <v>68</v>
      </c>
      <c r="I5345">
        <v>56</v>
      </c>
      <c r="J5345" t="s">
        <v>577</v>
      </c>
      <c r="K5345" t="s">
        <v>345</v>
      </c>
      <c r="L5345" t="s">
        <v>577</v>
      </c>
      <c r="M5345" t="s">
        <v>595</v>
      </c>
      <c r="N5345" t="s">
        <v>589</v>
      </c>
      <c r="O5345" t="s">
        <v>494</v>
      </c>
      <c r="P5345" t="s">
        <v>182</v>
      </c>
      <c r="Q5345">
        <v>77</v>
      </c>
      <c r="R5345" t="s">
        <v>160</v>
      </c>
      <c r="S5345" t="s">
        <v>1860</v>
      </c>
      <c r="T5345" t="s">
        <v>26</v>
      </c>
    </row>
    <row r="5346" spans="1:20" x14ac:dyDescent="0.3">
      <c r="A5346" t="s">
        <v>20</v>
      </c>
      <c r="B5346" s="1">
        <v>43733</v>
      </c>
      <c r="C5346">
        <v>23</v>
      </c>
      <c r="D5346" t="s">
        <v>200</v>
      </c>
      <c r="E5346" t="s">
        <v>258</v>
      </c>
      <c r="F5346" t="s">
        <v>200</v>
      </c>
      <c r="G5346">
        <v>70</v>
      </c>
      <c r="H5346">
        <v>70</v>
      </c>
      <c r="I5346">
        <v>56</v>
      </c>
      <c r="J5346" t="s">
        <v>73</v>
      </c>
      <c r="K5346" t="s">
        <v>73</v>
      </c>
      <c r="L5346" t="s">
        <v>577</v>
      </c>
      <c r="M5346" t="s">
        <v>209</v>
      </c>
      <c r="N5346" t="s">
        <v>209</v>
      </c>
      <c r="O5346" t="s">
        <v>180</v>
      </c>
      <c r="P5346" t="s">
        <v>92</v>
      </c>
      <c r="Q5346">
        <v>77</v>
      </c>
      <c r="R5346" t="s">
        <v>241</v>
      </c>
      <c r="S5346" t="e" vm="45">
        <f>_FV(-3,"60")</f>
        <v>#VALUE!</v>
      </c>
      <c r="T5346" t="s">
        <v>26</v>
      </c>
    </row>
    <row r="5347" spans="1:20" x14ac:dyDescent="0.3">
      <c r="A5347" t="s">
        <v>20</v>
      </c>
      <c r="B5347" s="1">
        <v>43733</v>
      </c>
      <c r="C5347">
        <v>22</v>
      </c>
      <c r="D5347" t="s">
        <v>258</v>
      </c>
      <c r="E5347" t="s">
        <v>220</v>
      </c>
      <c r="F5347" t="s">
        <v>258</v>
      </c>
      <c r="G5347">
        <v>56</v>
      </c>
      <c r="H5347">
        <v>58</v>
      </c>
      <c r="I5347">
        <v>54</v>
      </c>
      <c r="J5347" t="s">
        <v>393</v>
      </c>
      <c r="K5347" t="s">
        <v>388</v>
      </c>
      <c r="L5347" t="s">
        <v>572</v>
      </c>
      <c r="M5347" t="s">
        <v>180</v>
      </c>
      <c r="N5347" t="s">
        <v>180</v>
      </c>
      <c r="O5347" t="s">
        <v>190</v>
      </c>
      <c r="P5347" t="s">
        <v>104</v>
      </c>
      <c r="Q5347">
        <v>78</v>
      </c>
      <c r="R5347" t="s">
        <v>419</v>
      </c>
      <c r="S5347" s="2">
        <v>7824</v>
      </c>
      <c r="T5347" t="s">
        <v>26</v>
      </c>
    </row>
    <row r="5348" spans="1:20" x14ac:dyDescent="0.3">
      <c r="A5348" t="s">
        <v>20</v>
      </c>
      <c r="B5348" s="1">
        <v>43733</v>
      </c>
      <c r="C5348">
        <v>18</v>
      </c>
      <c r="D5348" t="s">
        <v>2038</v>
      </c>
      <c r="E5348" t="s">
        <v>427</v>
      </c>
      <c r="F5348" t="s">
        <v>33</v>
      </c>
      <c r="G5348">
        <v>52</v>
      </c>
      <c r="H5348">
        <v>53</v>
      </c>
      <c r="I5348">
        <v>50</v>
      </c>
      <c r="J5348" t="s">
        <v>388</v>
      </c>
      <c r="K5348" t="s">
        <v>44</v>
      </c>
      <c r="L5348" t="s">
        <v>389</v>
      </c>
      <c r="M5348" t="s">
        <v>254</v>
      </c>
      <c r="N5348" t="s">
        <v>142</v>
      </c>
      <c r="O5348" t="s">
        <v>254</v>
      </c>
      <c r="P5348" t="s">
        <v>147</v>
      </c>
      <c r="Q5348">
        <v>103</v>
      </c>
      <c r="R5348" t="s">
        <v>160</v>
      </c>
      <c r="S5348" t="s">
        <v>2814</v>
      </c>
      <c r="T5348" t="s">
        <v>26</v>
      </c>
    </row>
    <row r="5349" spans="1:20" x14ac:dyDescent="0.3">
      <c r="A5349" t="s">
        <v>20</v>
      </c>
      <c r="B5349" s="1">
        <v>43733</v>
      </c>
      <c r="C5349">
        <v>1</v>
      </c>
      <c r="D5349" t="s">
        <v>186</v>
      </c>
      <c r="E5349" t="s">
        <v>385</v>
      </c>
      <c r="F5349" t="s">
        <v>256</v>
      </c>
      <c r="G5349">
        <v>72</v>
      </c>
      <c r="H5349">
        <v>73</v>
      </c>
      <c r="I5349">
        <v>71</v>
      </c>
      <c r="J5349" t="s">
        <v>89</v>
      </c>
      <c r="K5349" t="s">
        <v>99</v>
      </c>
      <c r="L5349" t="s">
        <v>36</v>
      </c>
      <c r="M5349" t="s">
        <v>493</v>
      </c>
      <c r="N5349" t="s">
        <v>493</v>
      </c>
      <c r="O5349" t="s">
        <v>407</v>
      </c>
      <c r="P5349" t="s">
        <v>92</v>
      </c>
      <c r="Q5349">
        <v>81</v>
      </c>
      <c r="R5349" t="s">
        <v>336</v>
      </c>
      <c r="S5349" t="e" vm="29">
        <f>_FV(-3,"49")</f>
        <v>#VALUE!</v>
      </c>
      <c r="T5349" t="s">
        <v>26</v>
      </c>
    </row>
    <row r="5350" spans="1:20" x14ac:dyDescent="0.3">
      <c r="A5350" t="s">
        <v>20</v>
      </c>
      <c r="B5350" s="1">
        <v>43733</v>
      </c>
      <c r="C5350">
        <v>21</v>
      </c>
      <c r="D5350" t="s">
        <v>220</v>
      </c>
      <c r="E5350" t="s">
        <v>1360</v>
      </c>
      <c r="F5350" t="s">
        <v>220</v>
      </c>
      <c r="G5350">
        <v>56</v>
      </c>
      <c r="H5350">
        <v>57</v>
      </c>
      <c r="I5350">
        <v>50</v>
      </c>
      <c r="J5350" t="s">
        <v>389</v>
      </c>
      <c r="K5350" t="s">
        <v>388</v>
      </c>
      <c r="L5350" t="s">
        <v>575</v>
      </c>
      <c r="M5350" t="s">
        <v>190</v>
      </c>
      <c r="N5350" t="s">
        <v>190</v>
      </c>
      <c r="O5350" t="s">
        <v>59</v>
      </c>
      <c r="P5350" t="s">
        <v>183</v>
      </c>
      <c r="Q5350">
        <v>97</v>
      </c>
      <c r="R5350" t="s">
        <v>234</v>
      </c>
      <c r="S5350" t="s">
        <v>2815</v>
      </c>
      <c r="T5350" t="s">
        <v>26</v>
      </c>
    </row>
    <row r="5351" spans="1:20" x14ac:dyDescent="0.3">
      <c r="A5351" t="s">
        <v>20</v>
      </c>
      <c r="B5351" s="1">
        <v>43733</v>
      </c>
      <c r="C5351">
        <v>2</v>
      </c>
      <c r="D5351" t="s">
        <v>206</v>
      </c>
      <c r="E5351" t="s">
        <v>186</v>
      </c>
      <c r="F5351" t="s">
        <v>206</v>
      </c>
      <c r="G5351">
        <v>73</v>
      </c>
      <c r="H5351">
        <v>75</v>
      </c>
      <c r="I5351">
        <v>72</v>
      </c>
      <c r="J5351" t="s">
        <v>89</v>
      </c>
      <c r="K5351" t="s">
        <v>81</v>
      </c>
      <c r="L5351" t="s">
        <v>89</v>
      </c>
      <c r="M5351" t="s">
        <v>493</v>
      </c>
      <c r="N5351" t="s">
        <v>613</v>
      </c>
      <c r="O5351" t="s">
        <v>494</v>
      </c>
      <c r="P5351" t="s">
        <v>104</v>
      </c>
      <c r="Q5351">
        <v>86</v>
      </c>
      <c r="R5351" t="s">
        <v>350</v>
      </c>
      <c r="S5351" t="e" vm="46">
        <f>_FV(-3,"40")</f>
        <v>#VALUE!</v>
      </c>
      <c r="T5351" t="s">
        <v>26</v>
      </c>
    </row>
    <row r="5352" spans="1:20" x14ac:dyDescent="0.3">
      <c r="A5352" t="s">
        <v>20</v>
      </c>
      <c r="B5352" s="1">
        <v>43733</v>
      </c>
      <c r="C5352">
        <v>0</v>
      </c>
      <c r="D5352" t="s">
        <v>186</v>
      </c>
      <c r="E5352" t="s">
        <v>261</v>
      </c>
      <c r="F5352" t="s">
        <v>256</v>
      </c>
      <c r="G5352">
        <v>73</v>
      </c>
      <c r="H5352">
        <v>74</v>
      </c>
      <c r="I5352">
        <v>71</v>
      </c>
      <c r="J5352" t="s">
        <v>81</v>
      </c>
      <c r="K5352" t="s">
        <v>28</v>
      </c>
      <c r="L5352" t="s">
        <v>100</v>
      </c>
      <c r="M5352" t="s">
        <v>407</v>
      </c>
      <c r="N5352" t="s">
        <v>407</v>
      </c>
      <c r="O5352" t="s">
        <v>276</v>
      </c>
      <c r="P5352" t="s">
        <v>147</v>
      </c>
      <c r="Q5352">
        <v>87</v>
      </c>
      <c r="R5352" t="s">
        <v>339</v>
      </c>
      <c r="S5352" t="e" vm="45">
        <f>_FV(-3,"60")</f>
        <v>#VALUE!</v>
      </c>
      <c r="T5352" t="s">
        <v>26</v>
      </c>
    </row>
    <row r="5353" spans="1:20" x14ac:dyDescent="0.3">
      <c r="A5353" t="s">
        <v>20</v>
      </c>
      <c r="B5353" s="1">
        <v>43733</v>
      </c>
      <c r="C5353">
        <v>5</v>
      </c>
      <c r="D5353" t="s">
        <v>333</v>
      </c>
      <c r="E5353" t="s">
        <v>321</v>
      </c>
      <c r="F5353" t="s">
        <v>333</v>
      </c>
      <c r="G5353">
        <v>79</v>
      </c>
      <c r="H5353">
        <v>79</v>
      </c>
      <c r="I5353">
        <v>76</v>
      </c>
      <c r="J5353" t="s">
        <v>361</v>
      </c>
      <c r="K5353" t="s">
        <v>163</v>
      </c>
      <c r="L5353" t="s">
        <v>361</v>
      </c>
      <c r="M5353" t="s">
        <v>311</v>
      </c>
      <c r="N5353" t="s">
        <v>273</v>
      </c>
      <c r="O5353" t="s">
        <v>311</v>
      </c>
      <c r="P5353" t="s">
        <v>105</v>
      </c>
      <c r="Q5353">
        <v>25</v>
      </c>
      <c r="R5353" t="s">
        <v>182</v>
      </c>
      <c r="S5353" t="e" vm="45">
        <f>_FV(-3,"60")</f>
        <v>#VALUE!</v>
      </c>
      <c r="T5353" t="s">
        <v>26</v>
      </c>
    </row>
    <row r="5354" spans="1:20" x14ac:dyDescent="0.3">
      <c r="A5354" t="s">
        <v>20</v>
      </c>
      <c r="B5354" s="1">
        <v>43733</v>
      </c>
      <c r="C5354">
        <v>17</v>
      </c>
      <c r="D5354" t="s">
        <v>1376</v>
      </c>
      <c r="E5354" t="s">
        <v>427</v>
      </c>
      <c r="F5354" t="s">
        <v>415</v>
      </c>
      <c r="G5354">
        <v>52</v>
      </c>
      <c r="H5354">
        <v>55</v>
      </c>
      <c r="I5354">
        <v>51</v>
      </c>
      <c r="J5354" t="s">
        <v>388</v>
      </c>
      <c r="K5354" t="s">
        <v>35</v>
      </c>
      <c r="L5354" t="s">
        <v>389</v>
      </c>
      <c r="M5354" t="s">
        <v>142</v>
      </c>
      <c r="N5354" t="s">
        <v>315</v>
      </c>
      <c r="O5354" t="s">
        <v>142</v>
      </c>
      <c r="P5354" t="s">
        <v>147</v>
      </c>
      <c r="Q5354">
        <v>85</v>
      </c>
      <c r="R5354" t="s">
        <v>289</v>
      </c>
      <c r="S5354" t="s">
        <v>2272</v>
      </c>
      <c r="T5354" t="s">
        <v>26</v>
      </c>
    </row>
    <row r="5355" spans="1:20" x14ac:dyDescent="0.3">
      <c r="A5355" t="s">
        <v>20</v>
      </c>
      <c r="B5355" s="1">
        <v>43733</v>
      </c>
      <c r="C5355">
        <v>16</v>
      </c>
      <c r="D5355" t="s">
        <v>2038</v>
      </c>
      <c r="E5355" t="s">
        <v>2038</v>
      </c>
      <c r="F5355" t="s">
        <v>47</v>
      </c>
      <c r="G5355">
        <v>53</v>
      </c>
      <c r="H5355">
        <v>59</v>
      </c>
      <c r="I5355">
        <v>53</v>
      </c>
      <c r="J5355" t="s">
        <v>224</v>
      </c>
      <c r="K5355" t="s">
        <v>163</v>
      </c>
      <c r="L5355" t="s">
        <v>383</v>
      </c>
      <c r="M5355" t="s">
        <v>315</v>
      </c>
      <c r="N5355" t="s">
        <v>282</v>
      </c>
      <c r="O5355" t="s">
        <v>315</v>
      </c>
      <c r="P5355" t="s">
        <v>182</v>
      </c>
      <c r="Q5355">
        <v>107</v>
      </c>
      <c r="R5355" t="s">
        <v>419</v>
      </c>
      <c r="S5355" t="s">
        <v>2802</v>
      </c>
      <c r="T5355" t="s">
        <v>26</v>
      </c>
    </row>
    <row r="5356" spans="1:20" x14ac:dyDescent="0.3">
      <c r="A5356" t="s">
        <v>20</v>
      </c>
      <c r="B5356" s="1">
        <v>43733</v>
      </c>
      <c r="C5356">
        <v>9</v>
      </c>
      <c r="D5356" t="s">
        <v>58</v>
      </c>
      <c r="E5356" t="s">
        <v>88</v>
      </c>
      <c r="F5356" t="s">
        <v>58</v>
      </c>
      <c r="G5356">
        <v>90</v>
      </c>
      <c r="H5356">
        <v>90</v>
      </c>
      <c r="I5356">
        <v>90</v>
      </c>
      <c r="J5356" t="s">
        <v>49</v>
      </c>
      <c r="K5356" t="s">
        <v>100</v>
      </c>
      <c r="L5356" t="s">
        <v>49</v>
      </c>
      <c r="M5356" t="s">
        <v>276</v>
      </c>
      <c r="N5356" t="s">
        <v>276</v>
      </c>
      <c r="O5356" t="s">
        <v>245</v>
      </c>
      <c r="P5356" t="s">
        <v>105</v>
      </c>
      <c r="Q5356">
        <v>357</v>
      </c>
      <c r="R5356" t="s">
        <v>116</v>
      </c>
      <c r="S5356" t="e" vm="45">
        <f>_FV(-3,"60")</f>
        <v>#VALUE!</v>
      </c>
      <c r="T5356" t="s">
        <v>26</v>
      </c>
    </row>
    <row r="5357" spans="1:20" x14ac:dyDescent="0.3">
      <c r="A5357" t="s">
        <v>20</v>
      </c>
      <c r="B5357" s="1">
        <v>43733</v>
      </c>
      <c r="C5357">
        <v>3</v>
      </c>
      <c r="D5357" t="s">
        <v>206</v>
      </c>
      <c r="E5357" t="s">
        <v>206</v>
      </c>
      <c r="F5357" t="s">
        <v>196</v>
      </c>
      <c r="G5357">
        <v>72</v>
      </c>
      <c r="H5357">
        <v>75</v>
      </c>
      <c r="I5357">
        <v>72</v>
      </c>
      <c r="J5357" t="s">
        <v>345</v>
      </c>
      <c r="K5357" t="s">
        <v>99</v>
      </c>
      <c r="L5357" t="s">
        <v>163</v>
      </c>
      <c r="M5357" t="s">
        <v>407</v>
      </c>
      <c r="N5357" t="s">
        <v>493</v>
      </c>
      <c r="O5357" t="s">
        <v>407</v>
      </c>
      <c r="P5357" t="s">
        <v>173</v>
      </c>
      <c r="Q5357">
        <v>75</v>
      </c>
      <c r="R5357" t="s">
        <v>428</v>
      </c>
      <c r="S5357" t="e" vm="21">
        <f>_FV(-3,"04")</f>
        <v>#VALUE!</v>
      </c>
      <c r="T5357" t="s">
        <v>26</v>
      </c>
    </row>
    <row r="5358" spans="1:20" x14ac:dyDescent="0.3">
      <c r="A5358" t="s">
        <v>20</v>
      </c>
      <c r="B5358" s="1">
        <v>43733</v>
      </c>
      <c r="C5358">
        <v>19</v>
      </c>
      <c r="D5358" t="s">
        <v>2038</v>
      </c>
      <c r="E5358" t="s">
        <v>2416</v>
      </c>
      <c r="F5358" t="s">
        <v>1362</v>
      </c>
      <c r="G5358">
        <v>51</v>
      </c>
      <c r="H5358">
        <v>53</v>
      </c>
      <c r="I5358">
        <v>47</v>
      </c>
      <c r="J5358" t="s">
        <v>383</v>
      </c>
      <c r="K5358" t="s">
        <v>377</v>
      </c>
      <c r="L5358" t="s">
        <v>565</v>
      </c>
      <c r="M5358" t="s">
        <v>130</v>
      </c>
      <c r="N5358" t="s">
        <v>254</v>
      </c>
      <c r="O5358" t="s">
        <v>190</v>
      </c>
      <c r="P5358" t="s">
        <v>147</v>
      </c>
      <c r="Q5358">
        <v>101</v>
      </c>
      <c r="R5358" t="s">
        <v>102</v>
      </c>
      <c r="S5358" t="s">
        <v>2816</v>
      </c>
      <c r="T5358" t="s">
        <v>26</v>
      </c>
    </row>
    <row r="5359" spans="1:20" x14ac:dyDescent="0.3">
      <c r="A5359" t="s">
        <v>20</v>
      </c>
      <c r="B5359" s="1">
        <v>43733</v>
      </c>
      <c r="C5359">
        <v>6</v>
      </c>
      <c r="D5359" t="s">
        <v>114</v>
      </c>
      <c r="E5359" t="s">
        <v>333</v>
      </c>
      <c r="F5359" t="s">
        <v>114</v>
      </c>
      <c r="G5359">
        <v>82</v>
      </c>
      <c r="H5359">
        <v>82</v>
      </c>
      <c r="I5359">
        <v>79</v>
      </c>
      <c r="J5359" t="s">
        <v>163</v>
      </c>
      <c r="K5359" t="s">
        <v>345</v>
      </c>
      <c r="L5359" t="s">
        <v>361</v>
      </c>
      <c r="M5359" t="s">
        <v>245</v>
      </c>
      <c r="N5359" t="s">
        <v>311</v>
      </c>
      <c r="O5359" t="s">
        <v>23</v>
      </c>
      <c r="P5359" t="s">
        <v>105</v>
      </c>
      <c r="Q5359">
        <v>356</v>
      </c>
      <c r="R5359" t="s">
        <v>112</v>
      </c>
      <c r="S5359" t="e" vm="45">
        <f>_FV(-3,"60")</f>
        <v>#VALUE!</v>
      </c>
      <c r="T5359" t="s">
        <v>26</v>
      </c>
    </row>
    <row r="5360" spans="1:20" x14ac:dyDescent="0.3">
      <c r="A5360" t="s">
        <v>20</v>
      </c>
      <c r="B5360" s="1">
        <v>43733</v>
      </c>
      <c r="C5360">
        <v>20</v>
      </c>
      <c r="D5360" t="s">
        <v>412</v>
      </c>
      <c r="E5360" t="s">
        <v>2333</v>
      </c>
      <c r="F5360" t="s">
        <v>412</v>
      </c>
      <c r="G5360">
        <v>50</v>
      </c>
      <c r="H5360">
        <v>51</v>
      </c>
      <c r="I5360">
        <v>45</v>
      </c>
      <c r="J5360" t="s">
        <v>570</v>
      </c>
      <c r="K5360" t="s">
        <v>577</v>
      </c>
      <c r="L5360" t="s">
        <v>563</v>
      </c>
      <c r="M5360" t="s">
        <v>59</v>
      </c>
      <c r="N5360" t="s">
        <v>130</v>
      </c>
      <c r="O5360" t="s">
        <v>59</v>
      </c>
      <c r="P5360" t="s">
        <v>68</v>
      </c>
      <c r="Q5360">
        <v>101</v>
      </c>
      <c r="R5360" t="s">
        <v>280</v>
      </c>
      <c r="S5360" t="s">
        <v>2817</v>
      </c>
      <c r="T5360" t="s">
        <v>26</v>
      </c>
    </row>
    <row r="5361" spans="1:20" x14ac:dyDescent="0.3">
      <c r="A5361" t="s">
        <v>20</v>
      </c>
      <c r="B5361" s="1">
        <v>43733</v>
      </c>
      <c r="C5361">
        <v>10</v>
      </c>
      <c r="D5361" t="s">
        <v>148</v>
      </c>
      <c r="E5361" t="s">
        <v>148</v>
      </c>
      <c r="F5361" t="s">
        <v>79</v>
      </c>
      <c r="G5361">
        <v>89</v>
      </c>
      <c r="H5361">
        <v>90</v>
      </c>
      <c r="I5361">
        <v>89</v>
      </c>
      <c r="J5361" t="s">
        <v>100</v>
      </c>
      <c r="K5361" t="s">
        <v>99</v>
      </c>
      <c r="L5361" t="s">
        <v>36</v>
      </c>
      <c r="M5361" t="s">
        <v>353</v>
      </c>
      <c r="N5361" t="s">
        <v>353</v>
      </c>
      <c r="O5361" t="s">
        <v>330</v>
      </c>
      <c r="P5361" t="s">
        <v>105</v>
      </c>
      <c r="Q5361">
        <v>347</v>
      </c>
      <c r="R5361" t="s">
        <v>127</v>
      </c>
      <c r="S5361" t="s">
        <v>2818</v>
      </c>
      <c r="T5361" t="s">
        <v>26</v>
      </c>
    </row>
    <row r="5362" spans="1:20" x14ac:dyDescent="0.3">
      <c r="A5362" t="s">
        <v>20</v>
      </c>
      <c r="B5362" s="1">
        <v>43733</v>
      </c>
      <c r="C5362">
        <v>7</v>
      </c>
      <c r="D5362" t="s">
        <v>107</v>
      </c>
      <c r="E5362" t="s">
        <v>272</v>
      </c>
      <c r="F5362" t="s">
        <v>107</v>
      </c>
      <c r="G5362">
        <v>84</v>
      </c>
      <c r="H5362">
        <v>84</v>
      </c>
      <c r="I5362">
        <v>82</v>
      </c>
      <c r="J5362" t="s">
        <v>163</v>
      </c>
      <c r="K5362" t="s">
        <v>345</v>
      </c>
      <c r="L5362" t="s">
        <v>163</v>
      </c>
      <c r="M5362" t="s">
        <v>311</v>
      </c>
      <c r="N5362" t="s">
        <v>311</v>
      </c>
      <c r="O5362" t="s">
        <v>23</v>
      </c>
      <c r="P5362" t="s">
        <v>70</v>
      </c>
      <c r="Q5362">
        <v>10</v>
      </c>
      <c r="R5362" t="s">
        <v>134</v>
      </c>
      <c r="S5362" t="e" vm="80">
        <f>_FV(-3,"59")</f>
        <v>#VALUE!</v>
      </c>
      <c r="T5362" t="s">
        <v>26</v>
      </c>
    </row>
    <row r="5363" spans="1:20" x14ac:dyDescent="0.3">
      <c r="A5363" t="s">
        <v>20</v>
      </c>
      <c r="B5363" s="1">
        <v>43734</v>
      </c>
      <c r="C5363">
        <v>10</v>
      </c>
      <c r="D5363" t="s">
        <v>88</v>
      </c>
      <c r="E5363" t="s">
        <v>88</v>
      </c>
      <c r="F5363" t="s">
        <v>87</v>
      </c>
      <c r="G5363">
        <v>91</v>
      </c>
      <c r="H5363">
        <v>92</v>
      </c>
      <c r="I5363">
        <v>91</v>
      </c>
      <c r="J5363" t="s">
        <v>28</v>
      </c>
      <c r="K5363" t="s">
        <v>28</v>
      </c>
      <c r="L5363" t="s">
        <v>36</v>
      </c>
      <c r="M5363" t="s">
        <v>329</v>
      </c>
      <c r="N5363" t="s">
        <v>329</v>
      </c>
      <c r="O5363" t="s">
        <v>311</v>
      </c>
      <c r="P5363" t="s">
        <v>133</v>
      </c>
      <c r="Q5363">
        <v>319</v>
      </c>
      <c r="R5363" t="s">
        <v>176</v>
      </c>
      <c r="S5363" t="s">
        <v>2819</v>
      </c>
      <c r="T5363" t="s">
        <v>26</v>
      </c>
    </row>
    <row r="5364" spans="1:20" x14ac:dyDescent="0.3">
      <c r="A5364" t="s">
        <v>20</v>
      </c>
      <c r="B5364" s="1">
        <v>43734</v>
      </c>
      <c r="C5364">
        <v>22</v>
      </c>
      <c r="D5364" t="s">
        <v>195</v>
      </c>
      <c r="E5364" t="s">
        <v>251</v>
      </c>
      <c r="F5364" t="s">
        <v>195</v>
      </c>
      <c r="G5364">
        <v>76</v>
      </c>
      <c r="H5364">
        <v>76</v>
      </c>
      <c r="I5364">
        <v>62</v>
      </c>
      <c r="J5364" t="s">
        <v>89</v>
      </c>
      <c r="K5364" t="s">
        <v>63</v>
      </c>
      <c r="L5364" t="s">
        <v>373</v>
      </c>
      <c r="M5364" t="s">
        <v>209</v>
      </c>
      <c r="N5364" t="s">
        <v>209</v>
      </c>
      <c r="O5364" t="s">
        <v>181</v>
      </c>
      <c r="P5364" t="s">
        <v>268</v>
      </c>
      <c r="Q5364">
        <v>16</v>
      </c>
      <c r="R5364" t="s">
        <v>584</v>
      </c>
      <c r="S5364" t="s">
        <v>2820</v>
      </c>
      <c r="T5364" t="s">
        <v>26</v>
      </c>
    </row>
    <row r="5365" spans="1:20" x14ac:dyDescent="0.3">
      <c r="A5365" t="s">
        <v>20</v>
      </c>
      <c r="B5365" s="1">
        <v>43734</v>
      </c>
      <c r="C5365">
        <v>14</v>
      </c>
      <c r="D5365" t="s">
        <v>34</v>
      </c>
      <c r="E5365" t="s">
        <v>43</v>
      </c>
      <c r="F5365" t="s">
        <v>48</v>
      </c>
      <c r="G5365">
        <v>57</v>
      </c>
      <c r="H5365">
        <v>67</v>
      </c>
      <c r="I5365">
        <v>57</v>
      </c>
      <c r="J5365" t="s">
        <v>224</v>
      </c>
      <c r="K5365" t="s">
        <v>63</v>
      </c>
      <c r="L5365" t="s">
        <v>224</v>
      </c>
      <c r="M5365" t="s">
        <v>433</v>
      </c>
      <c r="N5365" t="s">
        <v>431</v>
      </c>
      <c r="O5365" t="s">
        <v>433</v>
      </c>
      <c r="P5365" t="s">
        <v>68</v>
      </c>
      <c r="Q5365">
        <v>94</v>
      </c>
      <c r="R5365" t="s">
        <v>289</v>
      </c>
      <c r="S5365" t="s">
        <v>1809</v>
      </c>
      <c r="T5365" t="s">
        <v>26</v>
      </c>
    </row>
    <row r="5366" spans="1:20" x14ac:dyDescent="0.3">
      <c r="A5366" t="s">
        <v>20</v>
      </c>
      <c r="B5366" s="1">
        <v>43734</v>
      </c>
      <c r="C5366">
        <v>23</v>
      </c>
      <c r="D5366" t="s">
        <v>192</v>
      </c>
      <c r="E5366" t="s">
        <v>302</v>
      </c>
      <c r="F5366" t="s">
        <v>22</v>
      </c>
      <c r="G5366">
        <v>82</v>
      </c>
      <c r="H5366">
        <v>85</v>
      </c>
      <c r="I5366">
        <v>71</v>
      </c>
      <c r="J5366" t="s">
        <v>64</v>
      </c>
      <c r="K5366" t="s">
        <v>64</v>
      </c>
      <c r="L5366" t="s">
        <v>575</v>
      </c>
      <c r="M5366" t="s">
        <v>29</v>
      </c>
      <c r="N5366" t="s">
        <v>90</v>
      </c>
      <c r="O5366" t="s">
        <v>209</v>
      </c>
      <c r="P5366" t="s">
        <v>105</v>
      </c>
      <c r="Q5366">
        <v>71</v>
      </c>
      <c r="R5366" t="s">
        <v>428</v>
      </c>
      <c r="S5366" t="e" vm="36">
        <f>_FV(-3,"58")</f>
        <v>#VALUE!</v>
      </c>
      <c r="T5366" t="s">
        <v>67</v>
      </c>
    </row>
    <row r="5367" spans="1:20" x14ac:dyDescent="0.3">
      <c r="A5367" t="s">
        <v>20</v>
      </c>
      <c r="B5367" s="1">
        <v>43734</v>
      </c>
      <c r="C5367">
        <v>8</v>
      </c>
      <c r="D5367" t="s">
        <v>136</v>
      </c>
      <c r="E5367" t="s">
        <v>95</v>
      </c>
      <c r="F5367" t="s">
        <v>136</v>
      </c>
      <c r="G5367">
        <v>91</v>
      </c>
      <c r="H5367">
        <v>91</v>
      </c>
      <c r="I5367">
        <v>89</v>
      </c>
      <c r="J5367" t="s">
        <v>345</v>
      </c>
      <c r="K5367" t="s">
        <v>36</v>
      </c>
      <c r="L5367" t="s">
        <v>345</v>
      </c>
      <c r="M5367" t="s">
        <v>193</v>
      </c>
      <c r="N5367" t="s">
        <v>193</v>
      </c>
      <c r="O5367" t="s">
        <v>328</v>
      </c>
      <c r="P5367" t="s">
        <v>76</v>
      </c>
      <c r="Q5367">
        <v>308</v>
      </c>
      <c r="R5367" t="s">
        <v>77</v>
      </c>
      <c r="S5367" t="e" vm="45">
        <f>_FV(-3,"60")</f>
        <v>#VALUE!</v>
      </c>
      <c r="T5367" t="s">
        <v>26</v>
      </c>
    </row>
    <row r="5368" spans="1:20" x14ac:dyDescent="0.3">
      <c r="A5368" t="s">
        <v>20</v>
      </c>
      <c r="B5368" s="1">
        <v>43734</v>
      </c>
      <c r="C5368">
        <v>4</v>
      </c>
      <c r="D5368" t="s">
        <v>187</v>
      </c>
      <c r="E5368" t="s">
        <v>279</v>
      </c>
      <c r="F5368" t="s">
        <v>187</v>
      </c>
      <c r="G5368">
        <v>79</v>
      </c>
      <c r="H5368">
        <v>79</v>
      </c>
      <c r="I5368">
        <v>77</v>
      </c>
      <c r="J5368" t="s">
        <v>345</v>
      </c>
      <c r="K5368" t="s">
        <v>49</v>
      </c>
      <c r="L5368" t="s">
        <v>163</v>
      </c>
      <c r="M5368" t="s">
        <v>244</v>
      </c>
      <c r="N5368" t="s">
        <v>306</v>
      </c>
      <c r="O5368" t="s">
        <v>244</v>
      </c>
      <c r="P5368" t="s">
        <v>70</v>
      </c>
      <c r="Q5368">
        <v>20</v>
      </c>
      <c r="R5368" t="s">
        <v>116</v>
      </c>
      <c r="S5368" t="e" vm="45">
        <f>_FV(-3,"60")</f>
        <v>#VALUE!</v>
      </c>
      <c r="T5368" t="s">
        <v>26</v>
      </c>
    </row>
    <row r="5369" spans="1:20" x14ac:dyDescent="0.3">
      <c r="A5369" t="s">
        <v>20</v>
      </c>
      <c r="B5369" s="1">
        <v>43734</v>
      </c>
      <c r="C5369">
        <v>21</v>
      </c>
      <c r="D5369" t="s">
        <v>251</v>
      </c>
      <c r="E5369" t="s">
        <v>2038</v>
      </c>
      <c r="F5369" t="s">
        <v>34</v>
      </c>
      <c r="G5369">
        <v>63</v>
      </c>
      <c r="H5369">
        <v>63</v>
      </c>
      <c r="I5369">
        <v>53</v>
      </c>
      <c r="J5369" t="s">
        <v>28</v>
      </c>
      <c r="K5369" t="s">
        <v>119</v>
      </c>
      <c r="L5369" t="s">
        <v>377</v>
      </c>
      <c r="M5369" t="s">
        <v>181</v>
      </c>
      <c r="N5369" t="s">
        <v>181</v>
      </c>
      <c r="O5369" t="s">
        <v>39</v>
      </c>
      <c r="P5369" t="s">
        <v>173</v>
      </c>
      <c r="Q5369">
        <v>79</v>
      </c>
      <c r="R5369" t="s">
        <v>198</v>
      </c>
      <c r="S5369" t="s">
        <v>2821</v>
      </c>
      <c r="T5369" t="s">
        <v>26</v>
      </c>
    </row>
    <row r="5370" spans="1:20" x14ac:dyDescent="0.3">
      <c r="A5370" t="s">
        <v>20</v>
      </c>
      <c r="B5370" s="1">
        <v>43734</v>
      </c>
      <c r="C5370">
        <v>5</v>
      </c>
      <c r="D5370" t="s">
        <v>108</v>
      </c>
      <c r="E5370" t="s">
        <v>187</v>
      </c>
      <c r="F5370" t="s">
        <v>108</v>
      </c>
      <c r="G5370">
        <v>84</v>
      </c>
      <c r="H5370">
        <v>84</v>
      </c>
      <c r="I5370">
        <v>79</v>
      </c>
      <c r="J5370" t="s">
        <v>49</v>
      </c>
      <c r="K5370" t="s">
        <v>49</v>
      </c>
      <c r="L5370" t="s">
        <v>345</v>
      </c>
      <c r="M5370" t="s">
        <v>328</v>
      </c>
      <c r="N5370" t="s">
        <v>244</v>
      </c>
      <c r="O5370" t="s">
        <v>328</v>
      </c>
      <c r="P5370" t="s">
        <v>105</v>
      </c>
      <c r="Q5370">
        <v>10</v>
      </c>
      <c r="R5370" t="s">
        <v>104</v>
      </c>
      <c r="S5370" t="e" vm="45">
        <f>_FV(-3,"60")</f>
        <v>#VALUE!</v>
      </c>
      <c r="T5370" t="s">
        <v>26</v>
      </c>
    </row>
    <row r="5371" spans="1:20" x14ac:dyDescent="0.3">
      <c r="A5371" t="s">
        <v>20</v>
      </c>
      <c r="B5371" s="1">
        <v>43734</v>
      </c>
      <c r="C5371">
        <v>11</v>
      </c>
      <c r="D5371" t="s">
        <v>275</v>
      </c>
      <c r="E5371" t="s">
        <v>275</v>
      </c>
      <c r="F5371" t="s">
        <v>88</v>
      </c>
      <c r="G5371">
        <v>73</v>
      </c>
      <c r="H5371">
        <v>91</v>
      </c>
      <c r="I5371">
        <v>73</v>
      </c>
      <c r="J5371" t="s">
        <v>64</v>
      </c>
      <c r="K5371" t="s">
        <v>80</v>
      </c>
      <c r="L5371" t="s">
        <v>81</v>
      </c>
      <c r="M5371" t="s">
        <v>283</v>
      </c>
      <c r="N5371" t="s">
        <v>283</v>
      </c>
      <c r="O5371" t="s">
        <v>329</v>
      </c>
      <c r="P5371" t="s">
        <v>138</v>
      </c>
      <c r="Q5371">
        <v>51</v>
      </c>
      <c r="R5371" t="s">
        <v>183</v>
      </c>
      <c r="S5371" t="s">
        <v>2822</v>
      </c>
      <c r="T5371" t="s">
        <v>26</v>
      </c>
    </row>
    <row r="5372" spans="1:20" x14ac:dyDescent="0.3">
      <c r="A5372" t="s">
        <v>20</v>
      </c>
      <c r="B5372" s="1">
        <v>43734</v>
      </c>
      <c r="C5372">
        <v>1</v>
      </c>
      <c r="D5372" t="s">
        <v>186</v>
      </c>
      <c r="E5372" t="s">
        <v>385</v>
      </c>
      <c r="F5372" t="s">
        <v>186</v>
      </c>
      <c r="G5372">
        <v>69</v>
      </c>
      <c r="H5372">
        <v>74</v>
      </c>
      <c r="I5372">
        <v>68</v>
      </c>
      <c r="J5372" t="s">
        <v>44</v>
      </c>
      <c r="K5372" t="s">
        <v>64</v>
      </c>
      <c r="L5372" t="s">
        <v>396</v>
      </c>
      <c r="M5372" t="s">
        <v>276</v>
      </c>
      <c r="N5372" t="s">
        <v>276</v>
      </c>
      <c r="O5372" t="s">
        <v>193</v>
      </c>
      <c r="P5372" t="s">
        <v>237</v>
      </c>
      <c r="Q5372">
        <v>84</v>
      </c>
      <c r="R5372" t="s">
        <v>676</v>
      </c>
      <c r="S5372" t="e" vm="45">
        <f>_FV(-3,"60")</f>
        <v>#VALUE!</v>
      </c>
      <c r="T5372" t="s">
        <v>26</v>
      </c>
    </row>
    <row r="5373" spans="1:20" x14ac:dyDescent="0.3">
      <c r="A5373" t="s">
        <v>20</v>
      </c>
      <c r="B5373" s="1">
        <v>43734</v>
      </c>
      <c r="C5373">
        <v>16</v>
      </c>
      <c r="D5373" t="s">
        <v>2803</v>
      </c>
      <c r="E5373" t="s">
        <v>2803</v>
      </c>
      <c r="F5373" t="s">
        <v>1362</v>
      </c>
      <c r="G5373">
        <v>41</v>
      </c>
      <c r="H5373">
        <v>53</v>
      </c>
      <c r="I5373">
        <v>40</v>
      </c>
      <c r="J5373" t="s">
        <v>2823</v>
      </c>
      <c r="K5373" t="s">
        <v>292</v>
      </c>
      <c r="L5373" t="s">
        <v>2824</v>
      </c>
      <c r="M5373" t="s">
        <v>91</v>
      </c>
      <c r="N5373" t="s">
        <v>273</v>
      </c>
      <c r="O5373" t="s">
        <v>91</v>
      </c>
      <c r="P5373" t="s">
        <v>183</v>
      </c>
      <c r="Q5373">
        <v>67</v>
      </c>
      <c r="R5373" t="s">
        <v>168</v>
      </c>
      <c r="S5373" t="s">
        <v>2825</v>
      </c>
      <c r="T5373" t="s">
        <v>26</v>
      </c>
    </row>
    <row r="5374" spans="1:20" x14ac:dyDescent="0.3">
      <c r="A5374" t="s">
        <v>20</v>
      </c>
      <c r="B5374" s="1">
        <v>43734</v>
      </c>
      <c r="C5374">
        <v>3</v>
      </c>
      <c r="D5374" t="s">
        <v>279</v>
      </c>
      <c r="E5374" t="s">
        <v>185</v>
      </c>
      <c r="F5374" t="s">
        <v>279</v>
      </c>
      <c r="G5374">
        <v>77</v>
      </c>
      <c r="H5374">
        <v>77</v>
      </c>
      <c r="I5374">
        <v>73</v>
      </c>
      <c r="J5374" t="s">
        <v>49</v>
      </c>
      <c r="K5374" t="s">
        <v>99</v>
      </c>
      <c r="L5374" t="s">
        <v>49</v>
      </c>
      <c r="M5374" t="s">
        <v>306</v>
      </c>
      <c r="N5374" t="s">
        <v>273</v>
      </c>
      <c r="O5374" t="s">
        <v>306</v>
      </c>
      <c r="P5374" t="s">
        <v>60</v>
      </c>
      <c r="Q5374">
        <v>37</v>
      </c>
      <c r="R5374" t="s">
        <v>212</v>
      </c>
      <c r="S5374" t="e" vm="27">
        <f>_FV(-3,"53")</f>
        <v>#VALUE!</v>
      </c>
      <c r="T5374" t="s">
        <v>26</v>
      </c>
    </row>
    <row r="5375" spans="1:20" x14ac:dyDescent="0.3">
      <c r="A5375" t="s">
        <v>20</v>
      </c>
      <c r="B5375" s="1">
        <v>43734</v>
      </c>
      <c r="C5375">
        <v>6</v>
      </c>
      <c r="D5375" t="s">
        <v>149</v>
      </c>
      <c r="E5375" t="s">
        <v>108</v>
      </c>
      <c r="F5375" t="s">
        <v>149</v>
      </c>
      <c r="G5375">
        <v>86</v>
      </c>
      <c r="H5375">
        <v>86</v>
      </c>
      <c r="I5375">
        <v>84</v>
      </c>
      <c r="J5375" t="s">
        <v>89</v>
      </c>
      <c r="K5375" t="s">
        <v>100</v>
      </c>
      <c r="L5375" t="s">
        <v>49</v>
      </c>
      <c r="M5375" t="s">
        <v>122</v>
      </c>
      <c r="N5375" t="s">
        <v>328</v>
      </c>
      <c r="O5375" t="s">
        <v>90</v>
      </c>
      <c r="P5375" t="s">
        <v>115</v>
      </c>
      <c r="Q5375">
        <v>8</v>
      </c>
      <c r="R5375" t="s">
        <v>127</v>
      </c>
      <c r="S5375" t="e" vm="45">
        <f>_FV(-3,"60")</f>
        <v>#VALUE!</v>
      </c>
      <c r="T5375" t="s">
        <v>26</v>
      </c>
    </row>
    <row r="5376" spans="1:20" x14ac:dyDescent="0.3">
      <c r="A5376" t="s">
        <v>20</v>
      </c>
      <c r="B5376" s="1">
        <v>43734</v>
      </c>
      <c r="C5376">
        <v>15</v>
      </c>
      <c r="D5376" t="s">
        <v>2038</v>
      </c>
      <c r="E5376" t="s">
        <v>2048</v>
      </c>
      <c r="F5376" t="s">
        <v>34</v>
      </c>
      <c r="G5376">
        <v>51</v>
      </c>
      <c r="H5376">
        <v>59</v>
      </c>
      <c r="I5376">
        <v>47</v>
      </c>
      <c r="J5376" t="s">
        <v>383</v>
      </c>
      <c r="K5376" t="s">
        <v>345</v>
      </c>
      <c r="L5376" t="s">
        <v>600</v>
      </c>
      <c r="M5376" t="s">
        <v>273</v>
      </c>
      <c r="N5376" t="s">
        <v>433</v>
      </c>
      <c r="O5376" t="s">
        <v>273</v>
      </c>
      <c r="P5376" t="s">
        <v>182</v>
      </c>
      <c r="Q5376">
        <v>97</v>
      </c>
      <c r="R5376" t="s">
        <v>262</v>
      </c>
      <c r="S5376" t="s">
        <v>2826</v>
      </c>
      <c r="T5376" t="s">
        <v>26</v>
      </c>
    </row>
    <row r="5377" spans="1:20" x14ac:dyDescent="0.3">
      <c r="A5377" t="s">
        <v>20</v>
      </c>
      <c r="B5377" s="1">
        <v>43734</v>
      </c>
      <c r="C5377">
        <v>19</v>
      </c>
      <c r="D5377" t="s">
        <v>2732</v>
      </c>
      <c r="E5377" t="s">
        <v>2827</v>
      </c>
      <c r="F5377" t="s">
        <v>2490</v>
      </c>
      <c r="G5377">
        <v>47</v>
      </c>
      <c r="H5377">
        <v>50</v>
      </c>
      <c r="I5377">
        <v>38</v>
      </c>
      <c r="J5377" t="s">
        <v>577</v>
      </c>
      <c r="K5377" t="s">
        <v>373</v>
      </c>
      <c r="L5377" t="s">
        <v>2828</v>
      </c>
      <c r="M5377" t="s">
        <v>120</v>
      </c>
      <c r="N5377" t="s">
        <v>181</v>
      </c>
      <c r="O5377" t="s">
        <v>120</v>
      </c>
      <c r="P5377" t="s">
        <v>134</v>
      </c>
      <c r="Q5377">
        <v>148</v>
      </c>
      <c r="R5377" t="s">
        <v>198</v>
      </c>
      <c r="S5377" t="s">
        <v>2829</v>
      </c>
      <c r="T5377" t="s">
        <v>26</v>
      </c>
    </row>
    <row r="5378" spans="1:20" x14ac:dyDescent="0.3">
      <c r="A5378" t="s">
        <v>20</v>
      </c>
      <c r="B5378" s="1">
        <v>43734</v>
      </c>
      <c r="C5378">
        <v>0</v>
      </c>
      <c r="D5378" t="s">
        <v>385</v>
      </c>
      <c r="E5378" t="s">
        <v>200</v>
      </c>
      <c r="F5378" t="s">
        <v>385</v>
      </c>
      <c r="G5378">
        <v>74</v>
      </c>
      <c r="H5378">
        <v>74</v>
      </c>
      <c r="I5378">
        <v>70</v>
      </c>
      <c r="J5378" t="s">
        <v>119</v>
      </c>
      <c r="K5378" t="s">
        <v>22</v>
      </c>
      <c r="L5378" t="s">
        <v>64</v>
      </c>
      <c r="M5378" t="s">
        <v>193</v>
      </c>
      <c r="N5378" t="s">
        <v>193</v>
      </c>
      <c r="O5378" t="s">
        <v>96</v>
      </c>
      <c r="P5378" t="s">
        <v>54</v>
      </c>
      <c r="Q5378">
        <v>93</v>
      </c>
      <c r="R5378" t="s">
        <v>343</v>
      </c>
      <c r="S5378" t="e" vm="45">
        <f>_FV(-3,"60")</f>
        <v>#VALUE!</v>
      </c>
      <c r="T5378" t="s">
        <v>26</v>
      </c>
    </row>
    <row r="5379" spans="1:20" x14ac:dyDescent="0.3">
      <c r="A5379" t="s">
        <v>20</v>
      </c>
      <c r="B5379" s="1">
        <v>43734</v>
      </c>
      <c r="C5379">
        <v>13</v>
      </c>
      <c r="D5379" t="s">
        <v>392</v>
      </c>
      <c r="E5379" t="s">
        <v>251</v>
      </c>
      <c r="F5379" t="s">
        <v>250</v>
      </c>
      <c r="G5379">
        <v>66</v>
      </c>
      <c r="H5379">
        <v>71</v>
      </c>
      <c r="I5379">
        <v>63</v>
      </c>
      <c r="J5379" t="s">
        <v>65</v>
      </c>
      <c r="K5379" t="s">
        <v>87</v>
      </c>
      <c r="L5379" t="s">
        <v>36</v>
      </c>
      <c r="M5379" t="s">
        <v>431</v>
      </c>
      <c r="N5379" t="s">
        <v>431</v>
      </c>
      <c r="O5379" t="s">
        <v>363</v>
      </c>
      <c r="P5379" t="s">
        <v>24</v>
      </c>
      <c r="Q5379">
        <v>92</v>
      </c>
      <c r="R5379" t="s">
        <v>280</v>
      </c>
      <c r="S5379" t="s">
        <v>2249</v>
      </c>
      <c r="T5379" t="s">
        <v>26</v>
      </c>
    </row>
    <row r="5380" spans="1:20" x14ac:dyDescent="0.3">
      <c r="A5380" t="s">
        <v>20</v>
      </c>
      <c r="B5380" s="1">
        <v>43734</v>
      </c>
      <c r="C5380">
        <v>2</v>
      </c>
      <c r="D5380" t="s">
        <v>185</v>
      </c>
      <c r="E5380" t="s">
        <v>186</v>
      </c>
      <c r="F5380" t="s">
        <v>185</v>
      </c>
      <c r="G5380">
        <v>73</v>
      </c>
      <c r="H5380">
        <v>73</v>
      </c>
      <c r="I5380">
        <v>69</v>
      </c>
      <c r="J5380" t="s">
        <v>89</v>
      </c>
      <c r="K5380" t="s">
        <v>89</v>
      </c>
      <c r="L5380" t="s">
        <v>35</v>
      </c>
      <c r="M5380" t="s">
        <v>276</v>
      </c>
      <c r="N5380" t="s">
        <v>329</v>
      </c>
      <c r="O5380" t="s">
        <v>276</v>
      </c>
      <c r="P5380" t="s">
        <v>147</v>
      </c>
      <c r="Q5380">
        <v>64</v>
      </c>
      <c r="R5380" t="s">
        <v>676</v>
      </c>
      <c r="S5380" t="e" vm="45">
        <f>_FV(-3,"60")</f>
        <v>#VALUE!</v>
      </c>
      <c r="T5380" t="s">
        <v>26</v>
      </c>
    </row>
    <row r="5381" spans="1:20" x14ac:dyDescent="0.3">
      <c r="A5381" t="s">
        <v>20</v>
      </c>
      <c r="B5381" s="1">
        <v>43734</v>
      </c>
      <c r="C5381">
        <v>17</v>
      </c>
      <c r="D5381" t="s">
        <v>427</v>
      </c>
      <c r="E5381" t="s">
        <v>2732</v>
      </c>
      <c r="F5381" t="s">
        <v>1580</v>
      </c>
      <c r="G5381">
        <v>44</v>
      </c>
      <c r="H5381">
        <v>47</v>
      </c>
      <c r="I5381">
        <v>41</v>
      </c>
      <c r="J5381" t="s">
        <v>566</v>
      </c>
      <c r="K5381" t="s">
        <v>572</v>
      </c>
      <c r="L5381" t="s">
        <v>2697</v>
      </c>
      <c r="M5381" t="s">
        <v>254</v>
      </c>
      <c r="N5381" t="s">
        <v>91</v>
      </c>
      <c r="O5381" t="s">
        <v>254</v>
      </c>
      <c r="P5381" t="s">
        <v>173</v>
      </c>
      <c r="Q5381">
        <v>80</v>
      </c>
      <c r="R5381" t="s">
        <v>287</v>
      </c>
      <c r="S5381" t="s">
        <v>2830</v>
      </c>
      <c r="T5381" t="s">
        <v>26</v>
      </c>
    </row>
    <row r="5382" spans="1:20" x14ac:dyDescent="0.3">
      <c r="A5382" t="s">
        <v>20</v>
      </c>
      <c r="B5382" s="1">
        <v>43734</v>
      </c>
      <c r="C5382">
        <v>12</v>
      </c>
      <c r="D5382" t="s">
        <v>250</v>
      </c>
      <c r="E5382" t="s">
        <v>208</v>
      </c>
      <c r="F5382" t="s">
        <v>186</v>
      </c>
      <c r="G5382">
        <v>70</v>
      </c>
      <c r="H5382">
        <v>73</v>
      </c>
      <c r="I5382">
        <v>68</v>
      </c>
      <c r="J5382" t="s">
        <v>28</v>
      </c>
      <c r="K5382" t="s">
        <v>73</v>
      </c>
      <c r="L5382" t="s">
        <v>36</v>
      </c>
      <c r="M5382" t="s">
        <v>407</v>
      </c>
      <c r="N5382" t="s">
        <v>407</v>
      </c>
      <c r="O5382" t="s">
        <v>283</v>
      </c>
      <c r="P5382" t="s">
        <v>68</v>
      </c>
      <c r="Q5382">
        <v>66</v>
      </c>
      <c r="R5382" t="s">
        <v>143</v>
      </c>
      <c r="S5382" t="s">
        <v>503</v>
      </c>
      <c r="T5382" t="s">
        <v>26</v>
      </c>
    </row>
    <row r="5383" spans="1:20" x14ac:dyDescent="0.3">
      <c r="A5383" t="s">
        <v>20</v>
      </c>
      <c r="B5383" s="1">
        <v>43734</v>
      </c>
      <c r="C5383">
        <v>18</v>
      </c>
      <c r="D5383" t="s">
        <v>2831</v>
      </c>
      <c r="E5383" t="s">
        <v>2832</v>
      </c>
      <c r="F5383" t="s">
        <v>2416</v>
      </c>
      <c r="G5383">
        <v>43</v>
      </c>
      <c r="H5383">
        <v>46</v>
      </c>
      <c r="I5383">
        <v>42</v>
      </c>
      <c r="J5383" t="s">
        <v>659</v>
      </c>
      <c r="K5383" t="s">
        <v>397</v>
      </c>
      <c r="L5383" t="s">
        <v>2833</v>
      </c>
      <c r="M5383" t="s">
        <v>181</v>
      </c>
      <c r="N5383" t="s">
        <v>254</v>
      </c>
      <c r="O5383" t="s">
        <v>181</v>
      </c>
      <c r="P5383" t="s">
        <v>176</v>
      </c>
      <c r="Q5383">
        <v>124</v>
      </c>
      <c r="R5383" t="s">
        <v>143</v>
      </c>
      <c r="S5383" t="s">
        <v>2834</v>
      </c>
      <c r="T5383" t="s">
        <v>26</v>
      </c>
    </row>
    <row r="5384" spans="1:20" x14ac:dyDescent="0.3">
      <c r="A5384" t="s">
        <v>20</v>
      </c>
      <c r="B5384" s="1">
        <v>43734</v>
      </c>
      <c r="C5384">
        <v>7</v>
      </c>
      <c r="D5384" t="s">
        <v>95</v>
      </c>
      <c r="E5384" t="s">
        <v>149</v>
      </c>
      <c r="F5384" t="s">
        <v>95</v>
      </c>
      <c r="G5384">
        <v>89</v>
      </c>
      <c r="H5384">
        <v>89</v>
      </c>
      <c r="I5384">
        <v>86</v>
      </c>
      <c r="J5384" t="s">
        <v>36</v>
      </c>
      <c r="K5384" t="s">
        <v>89</v>
      </c>
      <c r="L5384" t="s">
        <v>345</v>
      </c>
      <c r="M5384" t="s">
        <v>328</v>
      </c>
      <c r="N5384" t="s">
        <v>328</v>
      </c>
      <c r="O5384" t="s">
        <v>122</v>
      </c>
      <c r="P5384" t="s">
        <v>133</v>
      </c>
      <c r="Q5384">
        <v>322</v>
      </c>
      <c r="R5384" t="s">
        <v>127</v>
      </c>
      <c r="S5384" t="e" vm="45">
        <f>_FV(-3,"60")</f>
        <v>#VALUE!</v>
      </c>
      <c r="T5384" t="s">
        <v>26</v>
      </c>
    </row>
    <row r="5385" spans="1:20" x14ac:dyDescent="0.3">
      <c r="A5385" t="s">
        <v>20</v>
      </c>
      <c r="B5385" s="1">
        <v>43734</v>
      </c>
      <c r="C5385">
        <v>9</v>
      </c>
      <c r="D5385" t="s">
        <v>87</v>
      </c>
      <c r="E5385" t="s">
        <v>136</v>
      </c>
      <c r="F5385" t="s">
        <v>63</v>
      </c>
      <c r="G5385">
        <v>92</v>
      </c>
      <c r="H5385">
        <v>92</v>
      </c>
      <c r="I5385">
        <v>91</v>
      </c>
      <c r="J5385" t="s">
        <v>36</v>
      </c>
      <c r="K5385" t="s">
        <v>36</v>
      </c>
      <c r="L5385" t="s">
        <v>163</v>
      </c>
      <c r="M5385" t="s">
        <v>311</v>
      </c>
      <c r="N5385" t="s">
        <v>312</v>
      </c>
      <c r="O5385" t="s">
        <v>193</v>
      </c>
      <c r="P5385" t="s">
        <v>133</v>
      </c>
      <c r="Q5385">
        <v>325</v>
      </c>
      <c r="R5385" t="s">
        <v>83</v>
      </c>
      <c r="S5385" t="e" vm="45">
        <f>_FV(-3,"60")</f>
        <v>#VALUE!</v>
      </c>
      <c r="T5385" t="s">
        <v>26</v>
      </c>
    </row>
    <row r="5386" spans="1:20" x14ac:dyDescent="0.3">
      <c r="A5386" t="s">
        <v>20</v>
      </c>
      <c r="B5386" s="1">
        <v>43734</v>
      </c>
      <c r="C5386">
        <v>20</v>
      </c>
      <c r="D5386" t="s">
        <v>2038</v>
      </c>
      <c r="E5386" t="s">
        <v>2732</v>
      </c>
      <c r="F5386" t="s">
        <v>2038</v>
      </c>
      <c r="G5386">
        <v>53</v>
      </c>
      <c r="H5386">
        <v>53</v>
      </c>
      <c r="I5386">
        <v>46</v>
      </c>
      <c r="J5386" t="s">
        <v>224</v>
      </c>
      <c r="K5386" t="s">
        <v>377</v>
      </c>
      <c r="L5386" t="s">
        <v>572</v>
      </c>
      <c r="M5386" t="s">
        <v>52</v>
      </c>
      <c r="N5386" t="s">
        <v>52</v>
      </c>
      <c r="O5386" t="s">
        <v>120</v>
      </c>
      <c r="P5386" t="s">
        <v>101</v>
      </c>
      <c r="Q5386">
        <v>144</v>
      </c>
      <c r="R5386" t="s">
        <v>403</v>
      </c>
      <c r="S5386" t="s">
        <v>1828</v>
      </c>
      <c r="T5386" t="s">
        <v>26</v>
      </c>
    </row>
    <row r="5387" spans="1:20" x14ac:dyDescent="0.3">
      <c r="A5387" t="s">
        <v>20</v>
      </c>
      <c r="B5387" s="1">
        <v>43735</v>
      </c>
      <c r="C5387">
        <v>20</v>
      </c>
      <c r="D5387" t="s">
        <v>34</v>
      </c>
      <c r="E5387" t="s">
        <v>33</v>
      </c>
      <c r="F5387" t="s">
        <v>34</v>
      </c>
      <c r="G5387">
        <v>60</v>
      </c>
      <c r="H5387">
        <v>62</v>
      </c>
      <c r="I5387">
        <v>58</v>
      </c>
      <c r="J5387" t="s">
        <v>345</v>
      </c>
      <c r="K5387" t="s">
        <v>73</v>
      </c>
      <c r="L5387" t="s">
        <v>361</v>
      </c>
      <c r="M5387" t="s">
        <v>140</v>
      </c>
      <c r="N5387" t="s">
        <v>298</v>
      </c>
      <c r="O5387" t="s">
        <v>39</v>
      </c>
      <c r="P5387" t="s">
        <v>222</v>
      </c>
      <c r="Q5387">
        <v>86</v>
      </c>
      <c r="R5387" t="s">
        <v>41</v>
      </c>
      <c r="S5387" t="s">
        <v>2835</v>
      </c>
      <c r="T5387" t="s">
        <v>26</v>
      </c>
    </row>
    <row r="5388" spans="1:20" x14ac:dyDescent="0.3">
      <c r="A5388" t="s">
        <v>20</v>
      </c>
      <c r="B5388" s="1">
        <v>43735</v>
      </c>
      <c r="C5388">
        <v>8</v>
      </c>
      <c r="D5388" t="s">
        <v>71</v>
      </c>
      <c r="E5388" t="s">
        <v>107</v>
      </c>
      <c r="F5388" t="s">
        <v>71</v>
      </c>
      <c r="G5388">
        <v>92</v>
      </c>
      <c r="H5388">
        <v>92</v>
      </c>
      <c r="I5388">
        <v>90</v>
      </c>
      <c r="J5388" t="s">
        <v>73</v>
      </c>
      <c r="K5388" t="s">
        <v>109</v>
      </c>
      <c r="L5388" t="s">
        <v>73</v>
      </c>
      <c r="M5388" t="s">
        <v>90</v>
      </c>
      <c r="N5388" t="s">
        <v>141</v>
      </c>
      <c r="O5388" t="s">
        <v>90</v>
      </c>
      <c r="P5388" t="s">
        <v>268</v>
      </c>
      <c r="Q5388">
        <v>15</v>
      </c>
      <c r="R5388" t="s">
        <v>54</v>
      </c>
      <c r="S5388" t="e" vm="45">
        <f>_FV(-3,"60")</f>
        <v>#VALUE!</v>
      </c>
      <c r="T5388" t="s">
        <v>26</v>
      </c>
    </row>
    <row r="5389" spans="1:20" x14ac:dyDescent="0.3">
      <c r="A5389" t="s">
        <v>20</v>
      </c>
      <c r="B5389" s="1">
        <v>43735</v>
      </c>
      <c r="C5389">
        <v>10</v>
      </c>
      <c r="D5389" t="s">
        <v>108</v>
      </c>
      <c r="E5389" t="s">
        <v>114</v>
      </c>
      <c r="F5389" t="s">
        <v>121</v>
      </c>
      <c r="G5389">
        <v>89</v>
      </c>
      <c r="H5389">
        <v>92</v>
      </c>
      <c r="I5389">
        <v>89</v>
      </c>
      <c r="J5389" t="s">
        <v>109</v>
      </c>
      <c r="K5389" t="s">
        <v>63</v>
      </c>
      <c r="L5389" t="s">
        <v>73</v>
      </c>
      <c r="M5389" t="s">
        <v>23</v>
      </c>
      <c r="N5389" t="s">
        <v>23</v>
      </c>
      <c r="O5389" t="s">
        <v>141</v>
      </c>
      <c r="P5389" t="s">
        <v>105</v>
      </c>
      <c r="Q5389">
        <v>3</v>
      </c>
      <c r="R5389" t="s">
        <v>183</v>
      </c>
      <c r="S5389" t="s">
        <v>2836</v>
      </c>
      <c r="T5389" t="s">
        <v>26</v>
      </c>
    </row>
    <row r="5390" spans="1:20" x14ac:dyDescent="0.3">
      <c r="A5390" t="s">
        <v>20</v>
      </c>
      <c r="B5390" s="1">
        <v>43735</v>
      </c>
      <c r="C5390">
        <v>23</v>
      </c>
      <c r="D5390" t="s">
        <v>57</v>
      </c>
      <c r="E5390" t="s">
        <v>200</v>
      </c>
      <c r="F5390" t="s">
        <v>57</v>
      </c>
      <c r="G5390">
        <v>69</v>
      </c>
      <c r="H5390">
        <v>69</v>
      </c>
      <c r="I5390">
        <v>63</v>
      </c>
      <c r="J5390" t="s">
        <v>36</v>
      </c>
      <c r="K5390" t="s">
        <v>36</v>
      </c>
      <c r="L5390" t="s">
        <v>396</v>
      </c>
      <c r="M5390" t="s">
        <v>150</v>
      </c>
      <c r="N5390" t="s">
        <v>150</v>
      </c>
      <c r="O5390" t="s">
        <v>190</v>
      </c>
      <c r="P5390" t="s">
        <v>86</v>
      </c>
      <c r="Q5390">
        <v>57</v>
      </c>
      <c r="R5390" t="s">
        <v>476</v>
      </c>
      <c r="S5390" t="e" vm="80">
        <f>_FV(-3,"59")</f>
        <v>#VALUE!</v>
      </c>
      <c r="T5390" t="s">
        <v>26</v>
      </c>
    </row>
    <row r="5391" spans="1:20" x14ac:dyDescent="0.3">
      <c r="A5391" t="s">
        <v>20</v>
      </c>
      <c r="B5391" s="1">
        <v>43735</v>
      </c>
      <c r="C5391">
        <v>4</v>
      </c>
      <c r="D5391" t="s">
        <v>206</v>
      </c>
      <c r="E5391" t="s">
        <v>206</v>
      </c>
      <c r="F5391" t="s">
        <v>196</v>
      </c>
      <c r="G5391">
        <v>78</v>
      </c>
      <c r="H5391">
        <v>79</v>
      </c>
      <c r="I5391">
        <v>78</v>
      </c>
      <c r="J5391" t="s">
        <v>109</v>
      </c>
      <c r="K5391" t="s">
        <v>87</v>
      </c>
      <c r="L5391" t="s">
        <v>109</v>
      </c>
      <c r="M5391" t="s">
        <v>23</v>
      </c>
      <c r="N5391" t="s">
        <v>312</v>
      </c>
      <c r="O5391" t="s">
        <v>315</v>
      </c>
      <c r="P5391" t="s">
        <v>147</v>
      </c>
      <c r="Q5391">
        <v>66</v>
      </c>
      <c r="R5391" t="s">
        <v>428</v>
      </c>
      <c r="S5391" t="e" vm="34">
        <f>_FV(-3,"10")</f>
        <v>#VALUE!</v>
      </c>
      <c r="T5391" t="s">
        <v>26</v>
      </c>
    </row>
    <row r="5392" spans="1:20" x14ac:dyDescent="0.3">
      <c r="A5392" t="s">
        <v>20</v>
      </c>
      <c r="B5392" s="1">
        <v>43735</v>
      </c>
      <c r="C5392">
        <v>0</v>
      </c>
      <c r="D5392" t="s">
        <v>281</v>
      </c>
      <c r="E5392" t="s">
        <v>256</v>
      </c>
      <c r="F5392" t="s">
        <v>192</v>
      </c>
      <c r="G5392">
        <v>75</v>
      </c>
      <c r="H5392">
        <v>82</v>
      </c>
      <c r="I5392">
        <v>73</v>
      </c>
      <c r="J5392" t="s">
        <v>119</v>
      </c>
      <c r="K5392" t="s">
        <v>119</v>
      </c>
      <c r="L5392" t="s">
        <v>99</v>
      </c>
      <c r="M5392" t="s">
        <v>188</v>
      </c>
      <c r="N5392" t="s">
        <v>188</v>
      </c>
      <c r="O5392" t="s">
        <v>29</v>
      </c>
      <c r="P5392" t="s">
        <v>24</v>
      </c>
      <c r="Q5392">
        <v>92</v>
      </c>
      <c r="R5392" t="s">
        <v>102</v>
      </c>
      <c r="S5392" t="e" vm="10">
        <f>_FV(-3,"06")</f>
        <v>#VALUE!</v>
      </c>
      <c r="T5392" t="s">
        <v>26</v>
      </c>
    </row>
    <row r="5393" spans="1:20" x14ac:dyDescent="0.3">
      <c r="A5393" t="s">
        <v>20</v>
      </c>
      <c r="B5393" s="1">
        <v>43735</v>
      </c>
      <c r="C5393">
        <v>11</v>
      </c>
      <c r="D5393" t="s">
        <v>185</v>
      </c>
      <c r="E5393" t="s">
        <v>185</v>
      </c>
      <c r="F5393" t="s">
        <v>108</v>
      </c>
      <c r="G5393">
        <v>79</v>
      </c>
      <c r="H5393">
        <v>89</v>
      </c>
      <c r="I5393">
        <v>79</v>
      </c>
      <c r="J5393" t="s">
        <v>87</v>
      </c>
      <c r="K5393" t="s">
        <v>88</v>
      </c>
      <c r="L5393" t="s">
        <v>109</v>
      </c>
      <c r="M5393" t="s">
        <v>353</v>
      </c>
      <c r="N5393" t="s">
        <v>353</v>
      </c>
      <c r="O5393" t="s">
        <v>23</v>
      </c>
      <c r="P5393" t="s">
        <v>97</v>
      </c>
      <c r="Q5393">
        <v>40</v>
      </c>
      <c r="R5393" t="s">
        <v>170</v>
      </c>
      <c r="S5393" t="s">
        <v>2837</v>
      </c>
      <c r="T5393" t="s">
        <v>26</v>
      </c>
    </row>
    <row r="5394" spans="1:20" x14ac:dyDescent="0.3">
      <c r="A5394" t="s">
        <v>20</v>
      </c>
      <c r="B5394" s="1">
        <v>43735</v>
      </c>
      <c r="C5394">
        <v>12</v>
      </c>
      <c r="D5394" t="s">
        <v>335</v>
      </c>
      <c r="E5394" t="s">
        <v>335</v>
      </c>
      <c r="F5394" t="s">
        <v>206</v>
      </c>
      <c r="G5394">
        <v>70</v>
      </c>
      <c r="H5394">
        <v>79</v>
      </c>
      <c r="I5394">
        <v>70</v>
      </c>
      <c r="J5394" t="s">
        <v>22</v>
      </c>
      <c r="K5394" t="s">
        <v>95</v>
      </c>
      <c r="L5394" t="s">
        <v>109</v>
      </c>
      <c r="M5394" t="s">
        <v>386</v>
      </c>
      <c r="N5394" t="s">
        <v>363</v>
      </c>
      <c r="O5394" t="s">
        <v>353</v>
      </c>
      <c r="P5394" t="s">
        <v>183</v>
      </c>
      <c r="Q5394">
        <v>79</v>
      </c>
      <c r="R5394" t="s">
        <v>198</v>
      </c>
      <c r="S5394" t="s">
        <v>1069</v>
      </c>
      <c r="T5394" t="s">
        <v>26</v>
      </c>
    </row>
    <row r="5395" spans="1:20" x14ac:dyDescent="0.3">
      <c r="A5395" t="s">
        <v>20</v>
      </c>
      <c r="B5395" s="1">
        <v>43735</v>
      </c>
      <c r="C5395">
        <v>18</v>
      </c>
      <c r="D5395" t="s">
        <v>33</v>
      </c>
      <c r="E5395" t="s">
        <v>2803</v>
      </c>
      <c r="F5395" t="s">
        <v>1360</v>
      </c>
      <c r="G5395">
        <v>59</v>
      </c>
      <c r="H5395">
        <v>59</v>
      </c>
      <c r="I5395">
        <v>54</v>
      </c>
      <c r="J5395" t="s">
        <v>81</v>
      </c>
      <c r="K5395" t="s">
        <v>64</v>
      </c>
      <c r="L5395" t="s">
        <v>361</v>
      </c>
      <c r="M5395" t="s">
        <v>190</v>
      </c>
      <c r="N5395" t="s">
        <v>231</v>
      </c>
      <c r="O5395" t="s">
        <v>190</v>
      </c>
      <c r="P5395" t="s">
        <v>179</v>
      </c>
      <c r="Q5395">
        <v>77</v>
      </c>
      <c r="R5395" t="s">
        <v>347</v>
      </c>
      <c r="S5395" t="s">
        <v>1935</v>
      </c>
      <c r="T5395" t="s">
        <v>26</v>
      </c>
    </row>
    <row r="5396" spans="1:20" x14ac:dyDescent="0.3">
      <c r="A5396" t="s">
        <v>20</v>
      </c>
      <c r="B5396" s="1">
        <v>43735</v>
      </c>
      <c r="C5396">
        <v>13</v>
      </c>
      <c r="D5396" t="s">
        <v>47</v>
      </c>
      <c r="E5396" t="s">
        <v>297</v>
      </c>
      <c r="F5396" t="s">
        <v>243</v>
      </c>
      <c r="G5396">
        <v>65</v>
      </c>
      <c r="H5396">
        <v>72</v>
      </c>
      <c r="I5396">
        <v>64</v>
      </c>
      <c r="J5396" t="s">
        <v>65</v>
      </c>
      <c r="K5396" t="s">
        <v>95</v>
      </c>
      <c r="L5396" t="s">
        <v>28</v>
      </c>
      <c r="M5396" t="s">
        <v>407</v>
      </c>
      <c r="N5396" t="s">
        <v>407</v>
      </c>
      <c r="O5396" t="s">
        <v>386</v>
      </c>
      <c r="P5396" t="s">
        <v>116</v>
      </c>
      <c r="Q5396">
        <v>70</v>
      </c>
      <c r="R5396" t="s">
        <v>160</v>
      </c>
      <c r="S5396" t="s">
        <v>2838</v>
      </c>
      <c r="T5396" t="s">
        <v>26</v>
      </c>
    </row>
    <row r="5397" spans="1:20" x14ac:dyDescent="0.3">
      <c r="A5397" t="s">
        <v>20</v>
      </c>
      <c r="B5397" s="1">
        <v>43735</v>
      </c>
      <c r="C5397">
        <v>2</v>
      </c>
      <c r="D5397" t="s">
        <v>206</v>
      </c>
      <c r="E5397" t="s">
        <v>281</v>
      </c>
      <c r="F5397" t="s">
        <v>206</v>
      </c>
      <c r="G5397">
        <v>78</v>
      </c>
      <c r="H5397">
        <v>78</v>
      </c>
      <c r="I5397">
        <v>76</v>
      </c>
      <c r="J5397" t="s">
        <v>80</v>
      </c>
      <c r="K5397" t="s">
        <v>80</v>
      </c>
      <c r="L5397" t="s">
        <v>65</v>
      </c>
      <c r="M5397" t="s">
        <v>329</v>
      </c>
      <c r="N5397" t="s">
        <v>308</v>
      </c>
      <c r="O5397" t="s">
        <v>330</v>
      </c>
      <c r="P5397" t="s">
        <v>183</v>
      </c>
      <c r="Q5397">
        <v>82</v>
      </c>
      <c r="R5397" t="s">
        <v>212</v>
      </c>
      <c r="S5397" t="e" vm="45">
        <f>_FV(-3,"60")</f>
        <v>#VALUE!</v>
      </c>
      <c r="T5397" t="s">
        <v>26</v>
      </c>
    </row>
    <row r="5398" spans="1:20" x14ac:dyDescent="0.3">
      <c r="A5398" t="s">
        <v>20</v>
      </c>
      <c r="B5398" s="1">
        <v>43735</v>
      </c>
      <c r="C5398">
        <v>22</v>
      </c>
      <c r="D5398" t="s">
        <v>200</v>
      </c>
      <c r="E5398" t="s">
        <v>264</v>
      </c>
      <c r="F5398" t="s">
        <v>200</v>
      </c>
      <c r="G5398">
        <v>64</v>
      </c>
      <c r="H5398">
        <v>64</v>
      </c>
      <c r="I5398">
        <v>62</v>
      </c>
      <c r="J5398" t="s">
        <v>44</v>
      </c>
      <c r="K5398" t="s">
        <v>361</v>
      </c>
      <c r="L5398" t="s">
        <v>396</v>
      </c>
      <c r="M5398" t="s">
        <v>190</v>
      </c>
      <c r="N5398" t="s">
        <v>190</v>
      </c>
      <c r="O5398" t="s">
        <v>298</v>
      </c>
      <c r="P5398" t="s">
        <v>30</v>
      </c>
      <c r="Q5398">
        <v>77</v>
      </c>
      <c r="R5398" t="s">
        <v>552</v>
      </c>
      <c r="S5398" s="2">
        <v>8086</v>
      </c>
      <c r="T5398" t="s">
        <v>26</v>
      </c>
    </row>
    <row r="5399" spans="1:20" x14ac:dyDescent="0.3">
      <c r="A5399" t="s">
        <v>20</v>
      </c>
      <c r="B5399" s="1">
        <v>43735</v>
      </c>
      <c r="C5399">
        <v>1</v>
      </c>
      <c r="D5399" t="s">
        <v>281</v>
      </c>
      <c r="E5399" t="s">
        <v>256</v>
      </c>
      <c r="F5399" t="s">
        <v>185</v>
      </c>
      <c r="G5399">
        <v>76</v>
      </c>
      <c r="H5399">
        <v>76</v>
      </c>
      <c r="I5399">
        <v>73</v>
      </c>
      <c r="J5399" t="s">
        <v>65</v>
      </c>
      <c r="K5399" t="s">
        <v>65</v>
      </c>
      <c r="L5399" t="s">
        <v>100</v>
      </c>
      <c r="M5399" t="s">
        <v>330</v>
      </c>
      <c r="N5399" t="s">
        <v>330</v>
      </c>
      <c r="O5399" t="s">
        <v>188</v>
      </c>
      <c r="P5399" t="s">
        <v>116</v>
      </c>
      <c r="Q5399">
        <v>92</v>
      </c>
      <c r="R5399" t="s">
        <v>259</v>
      </c>
      <c r="S5399" t="e" vm="36">
        <f>_FV(-3,"58")</f>
        <v>#VALUE!</v>
      </c>
      <c r="T5399" t="s">
        <v>26</v>
      </c>
    </row>
    <row r="5400" spans="1:20" x14ac:dyDescent="0.3">
      <c r="A5400" t="s">
        <v>20</v>
      </c>
      <c r="B5400" s="1">
        <v>43735</v>
      </c>
      <c r="C5400">
        <v>3</v>
      </c>
      <c r="D5400" t="s">
        <v>206</v>
      </c>
      <c r="E5400" t="s">
        <v>185</v>
      </c>
      <c r="F5400" t="s">
        <v>206</v>
      </c>
      <c r="G5400">
        <v>79</v>
      </c>
      <c r="H5400">
        <v>79</v>
      </c>
      <c r="I5400">
        <v>78</v>
      </c>
      <c r="J5400" t="s">
        <v>63</v>
      </c>
      <c r="K5400" t="s">
        <v>136</v>
      </c>
      <c r="L5400" t="s">
        <v>80</v>
      </c>
      <c r="M5400" t="s">
        <v>312</v>
      </c>
      <c r="N5400" t="s">
        <v>329</v>
      </c>
      <c r="O5400" t="s">
        <v>311</v>
      </c>
      <c r="P5400" t="s">
        <v>182</v>
      </c>
      <c r="Q5400">
        <v>91</v>
      </c>
      <c r="R5400" t="s">
        <v>289</v>
      </c>
      <c r="S5400" t="e" vm="80">
        <f>_FV(-3,"59")</f>
        <v>#VALUE!</v>
      </c>
      <c r="T5400" t="s">
        <v>26</v>
      </c>
    </row>
    <row r="5401" spans="1:20" x14ac:dyDescent="0.3">
      <c r="A5401" t="s">
        <v>20</v>
      </c>
      <c r="B5401" s="1">
        <v>43735</v>
      </c>
      <c r="C5401">
        <v>6</v>
      </c>
      <c r="D5401" t="s">
        <v>272</v>
      </c>
      <c r="E5401" t="s">
        <v>187</v>
      </c>
      <c r="F5401" t="s">
        <v>272</v>
      </c>
      <c r="G5401">
        <v>89</v>
      </c>
      <c r="H5401">
        <v>89</v>
      </c>
      <c r="I5401">
        <v>87</v>
      </c>
      <c r="J5401" t="s">
        <v>109</v>
      </c>
      <c r="K5401" t="s">
        <v>136</v>
      </c>
      <c r="L5401" t="s">
        <v>109</v>
      </c>
      <c r="M5401" t="s">
        <v>96</v>
      </c>
      <c r="N5401" t="s">
        <v>141</v>
      </c>
      <c r="O5401" t="s">
        <v>82</v>
      </c>
      <c r="P5401" t="s">
        <v>124</v>
      </c>
      <c r="Q5401">
        <v>28</v>
      </c>
      <c r="R5401" t="s">
        <v>222</v>
      </c>
      <c r="S5401" t="e" vm="37">
        <f>_FV(-3,"43")</f>
        <v>#VALUE!</v>
      </c>
      <c r="T5401" t="s">
        <v>26</v>
      </c>
    </row>
    <row r="5402" spans="1:20" x14ac:dyDescent="0.3">
      <c r="A5402" t="s">
        <v>20</v>
      </c>
      <c r="B5402" s="1">
        <v>43735</v>
      </c>
      <c r="C5402">
        <v>9</v>
      </c>
      <c r="D5402" t="s">
        <v>121</v>
      </c>
      <c r="E5402" t="s">
        <v>71</v>
      </c>
      <c r="F5402" t="s">
        <v>121</v>
      </c>
      <c r="G5402">
        <v>92</v>
      </c>
      <c r="H5402">
        <v>92</v>
      </c>
      <c r="I5402">
        <v>91</v>
      </c>
      <c r="J5402" t="s">
        <v>73</v>
      </c>
      <c r="K5402" t="s">
        <v>73</v>
      </c>
      <c r="L5402" t="s">
        <v>65</v>
      </c>
      <c r="M5402" t="s">
        <v>328</v>
      </c>
      <c r="N5402" t="s">
        <v>188</v>
      </c>
      <c r="O5402" t="s">
        <v>90</v>
      </c>
      <c r="P5402" t="s">
        <v>105</v>
      </c>
      <c r="Q5402">
        <v>49</v>
      </c>
      <c r="R5402" t="s">
        <v>112</v>
      </c>
      <c r="S5402" t="e" vm="80">
        <f>_FV(-3,"59")</f>
        <v>#VALUE!</v>
      </c>
      <c r="T5402" t="s">
        <v>26</v>
      </c>
    </row>
    <row r="5403" spans="1:20" x14ac:dyDescent="0.3">
      <c r="A5403" t="s">
        <v>20</v>
      </c>
      <c r="B5403" s="1">
        <v>43735</v>
      </c>
      <c r="C5403">
        <v>5</v>
      </c>
      <c r="D5403" t="s">
        <v>286</v>
      </c>
      <c r="E5403" t="s">
        <v>206</v>
      </c>
      <c r="F5403" t="s">
        <v>286</v>
      </c>
      <c r="G5403">
        <v>87</v>
      </c>
      <c r="H5403">
        <v>87</v>
      </c>
      <c r="I5403">
        <v>77</v>
      </c>
      <c r="J5403" t="s">
        <v>87</v>
      </c>
      <c r="K5403" t="s">
        <v>87</v>
      </c>
      <c r="L5403" t="s">
        <v>65</v>
      </c>
      <c r="M5403" t="s">
        <v>141</v>
      </c>
      <c r="N5403" t="s">
        <v>23</v>
      </c>
      <c r="O5403" t="s">
        <v>141</v>
      </c>
      <c r="P5403" t="s">
        <v>105</v>
      </c>
      <c r="Q5403">
        <v>12</v>
      </c>
      <c r="R5403" t="s">
        <v>102</v>
      </c>
      <c r="S5403" t="e" vm="8">
        <f>_FV(-3,"44")</f>
        <v>#VALUE!</v>
      </c>
      <c r="T5403" t="s">
        <v>26</v>
      </c>
    </row>
    <row r="5404" spans="1:20" x14ac:dyDescent="0.3">
      <c r="A5404" t="s">
        <v>20</v>
      </c>
      <c r="B5404" s="1">
        <v>43735</v>
      </c>
      <c r="C5404">
        <v>7</v>
      </c>
      <c r="D5404" t="s">
        <v>149</v>
      </c>
      <c r="E5404" t="s">
        <v>272</v>
      </c>
      <c r="F5404" t="s">
        <v>149</v>
      </c>
      <c r="G5404">
        <v>90</v>
      </c>
      <c r="H5404">
        <v>90</v>
      </c>
      <c r="I5404">
        <v>89</v>
      </c>
      <c r="J5404" t="s">
        <v>73</v>
      </c>
      <c r="K5404" t="s">
        <v>109</v>
      </c>
      <c r="L5404" t="s">
        <v>73</v>
      </c>
      <c r="M5404" t="s">
        <v>141</v>
      </c>
      <c r="N5404" t="s">
        <v>141</v>
      </c>
      <c r="O5404" t="s">
        <v>96</v>
      </c>
      <c r="P5404" t="s">
        <v>67</v>
      </c>
      <c r="Q5404">
        <v>26</v>
      </c>
      <c r="R5404" t="s">
        <v>116</v>
      </c>
      <c r="S5404" t="e" vm="45">
        <f>_FV(-3,"60")</f>
        <v>#VALUE!</v>
      </c>
      <c r="T5404" t="s">
        <v>26</v>
      </c>
    </row>
    <row r="5405" spans="1:20" x14ac:dyDescent="0.3">
      <c r="A5405" t="s">
        <v>20</v>
      </c>
      <c r="B5405" s="1">
        <v>43735</v>
      </c>
      <c r="C5405">
        <v>17</v>
      </c>
      <c r="D5405" t="s">
        <v>2041</v>
      </c>
      <c r="E5405" t="s">
        <v>2732</v>
      </c>
      <c r="F5405" t="s">
        <v>412</v>
      </c>
      <c r="G5405">
        <v>58</v>
      </c>
      <c r="H5405">
        <v>59</v>
      </c>
      <c r="I5405">
        <v>54</v>
      </c>
      <c r="J5405" t="s">
        <v>28</v>
      </c>
      <c r="K5405" t="s">
        <v>109</v>
      </c>
      <c r="L5405" t="s">
        <v>216</v>
      </c>
      <c r="M5405" t="s">
        <v>231</v>
      </c>
      <c r="N5405" t="s">
        <v>141</v>
      </c>
      <c r="O5405" t="s">
        <v>231</v>
      </c>
      <c r="P5405" t="s">
        <v>154</v>
      </c>
      <c r="Q5405">
        <v>71</v>
      </c>
      <c r="R5405" t="s">
        <v>359</v>
      </c>
      <c r="S5405" t="s">
        <v>2641</v>
      </c>
      <c r="T5405" t="s">
        <v>26</v>
      </c>
    </row>
    <row r="5406" spans="1:20" x14ac:dyDescent="0.3">
      <c r="A5406" t="s">
        <v>20</v>
      </c>
      <c r="B5406" s="1">
        <v>43735</v>
      </c>
      <c r="C5406">
        <v>21</v>
      </c>
      <c r="D5406" t="s">
        <v>264</v>
      </c>
      <c r="E5406" t="s">
        <v>34</v>
      </c>
      <c r="F5406" t="s">
        <v>264</v>
      </c>
      <c r="G5406">
        <v>62</v>
      </c>
      <c r="H5406">
        <v>63</v>
      </c>
      <c r="I5406">
        <v>60</v>
      </c>
      <c r="J5406" t="s">
        <v>44</v>
      </c>
      <c r="K5406" t="s">
        <v>81</v>
      </c>
      <c r="L5406" t="s">
        <v>35</v>
      </c>
      <c r="M5406" t="s">
        <v>298</v>
      </c>
      <c r="N5406" t="s">
        <v>59</v>
      </c>
      <c r="O5406" t="s">
        <v>140</v>
      </c>
      <c r="P5406" t="s">
        <v>54</v>
      </c>
      <c r="Q5406">
        <v>73</v>
      </c>
      <c r="R5406" t="s">
        <v>552</v>
      </c>
      <c r="S5406" t="s">
        <v>2839</v>
      </c>
      <c r="T5406" t="s">
        <v>26</v>
      </c>
    </row>
    <row r="5407" spans="1:20" x14ac:dyDescent="0.3">
      <c r="A5407" t="s">
        <v>20</v>
      </c>
      <c r="B5407" s="1">
        <v>43735</v>
      </c>
      <c r="C5407">
        <v>14</v>
      </c>
      <c r="D5407" t="s">
        <v>1360</v>
      </c>
      <c r="E5407" t="s">
        <v>1360</v>
      </c>
      <c r="F5407" t="s">
        <v>258</v>
      </c>
      <c r="G5407">
        <v>57</v>
      </c>
      <c r="H5407">
        <v>68</v>
      </c>
      <c r="I5407">
        <v>57</v>
      </c>
      <c r="J5407" t="s">
        <v>361</v>
      </c>
      <c r="K5407" t="s">
        <v>58</v>
      </c>
      <c r="L5407" t="s">
        <v>361</v>
      </c>
      <c r="M5407" t="s">
        <v>357</v>
      </c>
      <c r="N5407" t="s">
        <v>407</v>
      </c>
      <c r="O5407" t="s">
        <v>357</v>
      </c>
      <c r="P5407" t="s">
        <v>271</v>
      </c>
      <c r="Q5407">
        <v>75</v>
      </c>
      <c r="R5407" t="s">
        <v>41</v>
      </c>
      <c r="S5407" t="s">
        <v>2216</v>
      </c>
      <c r="T5407" t="s">
        <v>26</v>
      </c>
    </row>
    <row r="5408" spans="1:20" x14ac:dyDescent="0.3">
      <c r="A5408" t="s">
        <v>20</v>
      </c>
      <c r="B5408" s="1">
        <v>43735</v>
      </c>
      <c r="C5408">
        <v>16</v>
      </c>
      <c r="D5408" t="s">
        <v>2041</v>
      </c>
      <c r="E5408" t="s">
        <v>2331</v>
      </c>
      <c r="F5408" t="s">
        <v>43</v>
      </c>
      <c r="G5408">
        <v>58</v>
      </c>
      <c r="H5408">
        <v>61</v>
      </c>
      <c r="I5408">
        <v>55</v>
      </c>
      <c r="J5408" t="s">
        <v>81</v>
      </c>
      <c r="K5408" t="s">
        <v>65</v>
      </c>
      <c r="L5408" t="s">
        <v>35</v>
      </c>
      <c r="M5408" t="s">
        <v>141</v>
      </c>
      <c r="N5408" t="s">
        <v>306</v>
      </c>
      <c r="O5408" t="s">
        <v>141</v>
      </c>
      <c r="P5408" t="s">
        <v>271</v>
      </c>
      <c r="Q5408">
        <v>109</v>
      </c>
      <c r="R5408" t="s">
        <v>359</v>
      </c>
      <c r="S5408" t="s">
        <v>2840</v>
      </c>
      <c r="T5408" t="s">
        <v>26</v>
      </c>
    </row>
    <row r="5409" spans="1:20" x14ac:dyDescent="0.3">
      <c r="A5409" t="s">
        <v>20</v>
      </c>
      <c r="B5409" s="1">
        <v>43735</v>
      </c>
      <c r="C5409">
        <v>15</v>
      </c>
      <c r="D5409" t="s">
        <v>43</v>
      </c>
      <c r="E5409" t="s">
        <v>1580</v>
      </c>
      <c r="F5409" t="s">
        <v>251</v>
      </c>
      <c r="G5409">
        <v>60</v>
      </c>
      <c r="H5409">
        <v>61</v>
      </c>
      <c r="I5409">
        <v>54</v>
      </c>
      <c r="J5409" t="s">
        <v>89</v>
      </c>
      <c r="K5409" t="s">
        <v>63</v>
      </c>
      <c r="L5409" t="s">
        <v>388</v>
      </c>
      <c r="M5409" t="s">
        <v>306</v>
      </c>
      <c r="N5409" t="s">
        <v>357</v>
      </c>
      <c r="O5409" t="s">
        <v>306</v>
      </c>
      <c r="P5409" t="s">
        <v>54</v>
      </c>
      <c r="Q5409">
        <v>75</v>
      </c>
      <c r="R5409" t="s">
        <v>343</v>
      </c>
      <c r="S5409" t="s">
        <v>2841</v>
      </c>
      <c r="T5409" t="s">
        <v>26</v>
      </c>
    </row>
    <row r="5410" spans="1:20" x14ac:dyDescent="0.3">
      <c r="A5410" t="s">
        <v>20</v>
      </c>
      <c r="B5410" s="1">
        <v>43735</v>
      </c>
      <c r="C5410">
        <v>19</v>
      </c>
      <c r="D5410" t="s">
        <v>33</v>
      </c>
      <c r="E5410" t="s">
        <v>2333</v>
      </c>
      <c r="F5410" t="s">
        <v>43</v>
      </c>
      <c r="G5410">
        <v>61</v>
      </c>
      <c r="H5410">
        <v>62</v>
      </c>
      <c r="I5410">
        <v>57</v>
      </c>
      <c r="J5410" t="s">
        <v>109</v>
      </c>
      <c r="K5410" t="s">
        <v>63</v>
      </c>
      <c r="L5410" t="s">
        <v>89</v>
      </c>
      <c r="M5410" t="s">
        <v>298</v>
      </c>
      <c r="N5410" t="s">
        <v>190</v>
      </c>
      <c r="O5410" t="s">
        <v>298</v>
      </c>
      <c r="P5410" t="s">
        <v>40</v>
      </c>
      <c r="Q5410">
        <v>88</v>
      </c>
      <c r="R5410" t="s">
        <v>405</v>
      </c>
      <c r="S5410" t="s">
        <v>823</v>
      </c>
      <c r="T5410" t="s">
        <v>26</v>
      </c>
    </row>
    <row r="5411" spans="1:20" x14ac:dyDescent="0.3">
      <c r="A5411" t="s">
        <v>20</v>
      </c>
      <c r="B5411" s="1">
        <v>43736</v>
      </c>
      <c r="C5411">
        <v>18</v>
      </c>
      <c r="D5411" t="s">
        <v>412</v>
      </c>
      <c r="E5411" t="s">
        <v>2331</v>
      </c>
      <c r="F5411" t="s">
        <v>214</v>
      </c>
      <c r="G5411">
        <v>58</v>
      </c>
      <c r="H5411">
        <v>61</v>
      </c>
      <c r="I5411">
        <v>52</v>
      </c>
      <c r="J5411" t="s">
        <v>49</v>
      </c>
      <c r="K5411" t="s">
        <v>119</v>
      </c>
      <c r="L5411" t="s">
        <v>224</v>
      </c>
      <c r="M5411" t="s">
        <v>150</v>
      </c>
      <c r="N5411" t="s">
        <v>90</v>
      </c>
      <c r="O5411" t="s">
        <v>150</v>
      </c>
      <c r="P5411" t="s">
        <v>147</v>
      </c>
      <c r="Q5411">
        <v>80</v>
      </c>
      <c r="R5411" t="s">
        <v>405</v>
      </c>
      <c r="S5411" t="s">
        <v>2842</v>
      </c>
      <c r="T5411" t="s">
        <v>26</v>
      </c>
    </row>
    <row r="5412" spans="1:20" x14ac:dyDescent="0.3">
      <c r="A5412" t="s">
        <v>20</v>
      </c>
      <c r="B5412" s="1">
        <v>43736</v>
      </c>
      <c r="C5412">
        <v>6</v>
      </c>
      <c r="D5412" t="s">
        <v>72</v>
      </c>
      <c r="E5412" t="s">
        <v>157</v>
      </c>
      <c r="F5412" t="s">
        <v>72</v>
      </c>
      <c r="G5412">
        <v>87</v>
      </c>
      <c r="H5412">
        <v>87</v>
      </c>
      <c r="I5412">
        <v>85</v>
      </c>
      <c r="J5412" t="s">
        <v>28</v>
      </c>
      <c r="K5412" t="s">
        <v>64</v>
      </c>
      <c r="L5412" t="s">
        <v>28</v>
      </c>
      <c r="M5412" t="s">
        <v>209</v>
      </c>
      <c r="N5412" t="s">
        <v>142</v>
      </c>
      <c r="O5412" t="s">
        <v>96</v>
      </c>
      <c r="P5412" t="s">
        <v>268</v>
      </c>
      <c r="Q5412">
        <v>16</v>
      </c>
      <c r="R5412" t="s">
        <v>112</v>
      </c>
      <c r="S5412" t="e" vm="45">
        <f>_FV(-3,"60")</f>
        <v>#VALUE!</v>
      </c>
      <c r="T5412" t="s">
        <v>26</v>
      </c>
    </row>
    <row r="5413" spans="1:20" x14ac:dyDescent="0.3">
      <c r="A5413" t="s">
        <v>20</v>
      </c>
      <c r="B5413" s="1">
        <v>43736</v>
      </c>
      <c r="C5413">
        <v>1</v>
      </c>
      <c r="D5413" t="s">
        <v>302</v>
      </c>
      <c r="E5413" t="s">
        <v>281</v>
      </c>
      <c r="F5413" t="s">
        <v>302</v>
      </c>
      <c r="G5413">
        <v>74</v>
      </c>
      <c r="H5413">
        <v>74</v>
      </c>
      <c r="I5413">
        <v>72</v>
      </c>
      <c r="J5413" t="s">
        <v>49</v>
      </c>
      <c r="K5413" t="s">
        <v>49</v>
      </c>
      <c r="L5413" t="s">
        <v>36</v>
      </c>
      <c r="M5413" t="s">
        <v>315</v>
      </c>
      <c r="N5413" t="s">
        <v>315</v>
      </c>
      <c r="O5413" t="s">
        <v>122</v>
      </c>
      <c r="P5413" t="s">
        <v>183</v>
      </c>
      <c r="Q5413">
        <v>44</v>
      </c>
      <c r="R5413" t="s">
        <v>280</v>
      </c>
      <c r="S5413" t="e" vm="73">
        <f>_FV(-3,"47")</f>
        <v>#VALUE!</v>
      </c>
      <c r="T5413" t="s">
        <v>26</v>
      </c>
    </row>
    <row r="5414" spans="1:20" x14ac:dyDescent="0.3">
      <c r="A5414" t="s">
        <v>20</v>
      </c>
      <c r="B5414" s="1">
        <v>43736</v>
      </c>
      <c r="C5414">
        <v>21</v>
      </c>
      <c r="D5414" t="s">
        <v>335</v>
      </c>
      <c r="E5414" t="s">
        <v>297</v>
      </c>
      <c r="F5414" t="s">
        <v>335</v>
      </c>
      <c r="G5414">
        <v>59</v>
      </c>
      <c r="H5414">
        <v>60</v>
      </c>
      <c r="I5414">
        <v>56</v>
      </c>
      <c r="J5414" t="s">
        <v>292</v>
      </c>
      <c r="K5414" t="s">
        <v>216</v>
      </c>
      <c r="L5414" t="s">
        <v>388</v>
      </c>
      <c r="M5414" t="s">
        <v>180</v>
      </c>
      <c r="N5414" t="s">
        <v>180</v>
      </c>
      <c r="O5414" t="s">
        <v>132</v>
      </c>
      <c r="P5414" t="s">
        <v>54</v>
      </c>
      <c r="Q5414">
        <v>73</v>
      </c>
      <c r="R5414" t="s">
        <v>2843</v>
      </c>
      <c r="S5414" t="s">
        <v>2844</v>
      </c>
      <c r="T5414" t="s">
        <v>26</v>
      </c>
    </row>
    <row r="5415" spans="1:20" x14ac:dyDescent="0.3">
      <c r="A5415" t="s">
        <v>20</v>
      </c>
      <c r="B5415" s="1">
        <v>43736</v>
      </c>
      <c r="C5415">
        <v>23</v>
      </c>
      <c r="D5415" t="s">
        <v>275</v>
      </c>
      <c r="E5415" t="s">
        <v>250</v>
      </c>
      <c r="F5415" t="s">
        <v>275</v>
      </c>
      <c r="G5415">
        <v>67</v>
      </c>
      <c r="H5415">
        <v>67</v>
      </c>
      <c r="I5415">
        <v>65</v>
      </c>
      <c r="J5415" t="s">
        <v>396</v>
      </c>
      <c r="K5415" t="s">
        <v>35</v>
      </c>
      <c r="L5415" t="s">
        <v>377</v>
      </c>
      <c r="M5415" t="s">
        <v>96</v>
      </c>
      <c r="N5415" t="s">
        <v>96</v>
      </c>
      <c r="O5415" t="s">
        <v>132</v>
      </c>
      <c r="P5415" t="s">
        <v>183</v>
      </c>
      <c r="Q5415">
        <v>47</v>
      </c>
      <c r="R5415" t="s">
        <v>143</v>
      </c>
      <c r="S5415" t="e" vm="45">
        <f>_FV(-3,"60")</f>
        <v>#VALUE!</v>
      </c>
      <c r="T5415" t="s">
        <v>26</v>
      </c>
    </row>
    <row r="5416" spans="1:20" x14ac:dyDescent="0.3">
      <c r="A5416" t="s">
        <v>20</v>
      </c>
      <c r="B5416" s="1">
        <v>43736</v>
      </c>
      <c r="C5416">
        <v>3</v>
      </c>
      <c r="D5416" t="s">
        <v>195</v>
      </c>
      <c r="E5416" t="s">
        <v>229</v>
      </c>
      <c r="F5416" t="s">
        <v>285</v>
      </c>
      <c r="G5416">
        <v>77</v>
      </c>
      <c r="H5416">
        <v>77</v>
      </c>
      <c r="I5416">
        <v>76</v>
      </c>
      <c r="J5416" t="s">
        <v>81</v>
      </c>
      <c r="K5416" t="s">
        <v>81</v>
      </c>
      <c r="L5416" t="s">
        <v>100</v>
      </c>
      <c r="M5416" t="s">
        <v>23</v>
      </c>
      <c r="N5416" t="s">
        <v>312</v>
      </c>
      <c r="O5416" t="s">
        <v>23</v>
      </c>
      <c r="P5416" t="s">
        <v>86</v>
      </c>
      <c r="Q5416">
        <v>53</v>
      </c>
      <c r="R5416" t="s">
        <v>358</v>
      </c>
      <c r="S5416" t="e" vm="60">
        <f>_FV(-2,"05")</f>
        <v>#VALUE!</v>
      </c>
      <c r="T5416" t="s">
        <v>26</v>
      </c>
    </row>
    <row r="5417" spans="1:20" x14ac:dyDescent="0.3">
      <c r="A5417" t="s">
        <v>20</v>
      </c>
      <c r="B5417" s="1">
        <v>43736</v>
      </c>
      <c r="C5417">
        <v>10</v>
      </c>
      <c r="D5417" t="s">
        <v>71</v>
      </c>
      <c r="E5417" t="s">
        <v>71</v>
      </c>
      <c r="F5417" t="s">
        <v>95</v>
      </c>
      <c r="G5417">
        <v>89</v>
      </c>
      <c r="H5417">
        <v>90</v>
      </c>
      <c r="I5417">
        <v>89</v>
      </c>
      <c r="J5417" t="s">
        <v>28</v>
      </c>
      <c r="K5417" t="s">
        <v>28</v>
      </c>
      <c r="L5417" t="s">
        <v>49</v>
      </c>
      <c r="M5417" t="s">
        <v>244</v>
      </c>
      <c r="N5417" t="s">
        <v>244</v>
      </c>
      <c r="O5417" t="s">
        <v>328</v>
      </c>
      <c r="P5417" t="s">
        <v>105</v>
      </c>
      <c r="Q5417">
        <v>12</v>
      </c>
      <c r="R5417" t="s">
        <v>86</v>
      </c>
      <c r="S5417" t="s">
        <v>2845</v>
      </c>
      <c r="T5417" t="s">
        <v>26</v>
      </c>
    </row>
    <row r="5418" spans="1:20" x14ac:dyDescent="0.3">
      <c r="A5418" t="s">
        <v>20</v>
      </c>
      <c r="B5418" s="1">
        <v>43736</v>
      </c>
      <c r="C5418">
        <v>9</v>
      </c>
      <c r="D5418" t="s">
        <v>88</v>
      </c>
      <c r="E5418" t="s">
        <v>88</v>
      </c>
      <c r="F5418" t="s">
        <v>62</v>
      </c>
      <c r="G5418">
        <v>90</v>
      </c>
      <c r="H5418">
        <v>90</v>
      </c>
      <c r="I5418">
        <v>89</v>
      </c>
      <c r="J5418" t="s">
        <v>89</v>
      </c>
      <c r="K5418" t="s">
        <v>100</v>
      </c>
      <c r="L5418" t="s">
        <v>89</v>
      </c>
      <c r="M5418" t="s">
        <v>328</v>
      </c>
      <c r="N5418" t="s">
        <v>328</v>
      </c>
      <c r="O5418" t="s">
        <v>90</v>
      </c>
      <c r="P5418" t="s">
        <v>111</v>
      </c>
      <c r="Q5418">
        <v>352</v>
      </c>
      <c r="R5418" t="s">
        <v>127</v>
      </c>
      <c r="S5418" t="e" vm="80">
        <f>_FV(-3,"59")</f>
        <v>#VALUE!</v>
      </c>
      <c r="T5418" t="s">
        <v>26</v>
      </c>
    </row>
    <row r="5419" spans="1:20" x14ac:dyDescent="0.3">
      <c r="A5419" t="s">
        <v>20</v>
      </c>
      <c r="B5419" s="1">
        <v>43736</v>
      </c>
      <c r="C5419">
        <v>16</v>
      </c>
      <c r="D5419" t="s">
        <v>1362</v>
      </c>
      <c r="E5419" t="s">
        <v>2331</v>
      </c>
      <c r="F5419" t="s">
        <v>43</v>
      </c>
      <c r="G5419">
        <v>56</v>
      </c>
      <c r="H5419">
        <v>60</v>
      </c>
      <c r="I5419">
        <v>54</v>
      </c>
      <c r="J5419" t="s">
        <v>44</v>
      </c>
      <c r="K5419" t="s">
        <v>64</v>
      </c>
      <c r="L5419" t="s">
        <v>377</v>
      </c>
      <c r="M5419" t="s">
        <v>91</v>
      </c>
      <c r="N5419" t="s">
        <v>312</v>
      </c>
      <c r="O5419" t="s">
        <v>91</v>
      </c>
      <c r="P5419" t="s">
        <v>179</v>
      </c>
      <c r="Q5419">
        <v>69</v>
      </c>
      <c r="R5419" t="s">
        <v>931</v>
      </c>
      <c r="S5419" t="s">
        <v>2846</v>
      </c>
      <c r="T5419" t="s">
        <v>26</v>
      </c>
    </row>
    <row r="5420" spans="1:20" x14ac:dyDescent="0.3">
      <c r="A5420" t="s">
        <v>20</v>
      </c>
      <c r="B5420" s="1">
        <v>43736</v>
      </c>
      <c r="C5420">
        <v>8</v>
      </c>
      <c r="D5420" t="s">
        <v>88</v>
      </c>
      <c r="E5420" t="s">
        <v>121</v>
      </c>
      <c r="F5420" t="s">
        <v>88</v>
      </c>
      <c r="G5420">
        <v>90</v>
      </c>
      <c r="H5420">
        <v>90</v>
      </c>
      <c r="I5420">
        <v>88</v>
      </c>
      <c r="J5420" t="s">
        <v>100</v>
      </c>
      <c r="K5420" t="s">
        <v>99</v>
      </c>
      <c r="L5420" t="s">
        <v>100</v>
      </c>
      <c r="M5420" t="s">
        <v>90</v>
      </c>
      <c r="N5420" t="s">
        <v>90</v>
      </c>
      <c r="O5420" t="s">
        <v>142</v>
      </c>
      <c r="P5420" t="s">
        <v>105</v>
      </c>
      <c r="Q5420">
        <v>3</v>
      </c>
      <c r="R5420" t="s">
        <v>127</v>
      </c>
      <c r="S5420" t="e" vm="45">
        <f>_FV(-3,"60")</f>
        <v>#VALUE!</v>
      </c>
      <c r="T5420" t="s">
        <v>26</v>
      </c>
    </row>
    <row r="5421" spans="1:20" x14ac:dyDescent="0.3">
      <c r="A5421" t="s">
        <v>20</v>
      </c>
      <c r="B5421" s="1">
        <v>43736</v>
      </c>
      <c r="C5421">
        <v>19</v>
      </c>
      <c r="D5421" t="s">
        <v>412</v>
      </c>
      <c r="E5421" t="s">
        <v>2038</v>
      </c>
      <c r="F5421" t="s">
        <v>415</v>
      </c>
      <c r="G5421">
        <v>54</v>
      </c>
      <c r="H5421">
        <v>60</v>
      </c>
      <c r="I5421">
        <v>53</v>
      </c>
      <c r="J5421" t="s">
        <v>388</v>
      </c>
      <c r="K5421" t="s">
        <v>100</v>
      </c>
      <c r="L5421" t="s">
        <v>388</v>
      </c>
      <c r="M5421" t="s">
        <v>45</v>
      </c>
      <c r="N5421" t="s">
        <v>150</v>
      </c>
      <c r="O5421" t="s">
        <v>45</v>
      </c>
      <c r="P5421" t="s">
        <v>170</v>
      </c>
      <c r="Q5421">
        <v>69</v>
      </c>
      <c r="R5421" t="s">
        <v>931</v>
      </c>
      <c r="S5421" t="s">
        <v>2847</v>
      </c>
      <c r="T5421" t="s">
        <v>26</v>
      </c>
    </row>
    <row r="5422" spans="1:20" x14ac:dyDescent="0.3">
      <c r="A5422" t="s">
        <v>20</v>
      </c>
      <c r="B5422" s="1">
        <v>43736</v>
      </c>
      <c r="C5422">
        <v>11</v>
      </c>
      <c r="D5422" t="s">
        <v>228</v>
      </c>
      <c r="E5422" t="s">
        <v>195</v>
      </c>
      <c r="F5422" t="s">
        <v>71</v>
      </c>
      <c r="G5422">
        <v>80</v>
      </c>
      <c r="H5422">
        <v>89</v>
      </c>
      <c r="I5422">
        <v>79</v>
      </c>
      <c r="J5422" t="s">
        <v>65</v>
      </c>
      <c r="K5422" t="s">
        <v>80</v>
      </c>
      <c r="L5422" t="s">
        <v>81</v>
      </c>
      <c r="M5422" t="s">
        <v>312</v>
      </c>
      <c r="N5422" t="s">
        <v>306</v>
      </c>
      <c r="O5422" t="s">
        <v>244</v>
      </c>
      <c r="P5422" t="s">
        <v>124</v>
      </c>
      <c r="Q5422">
        <v>2</v>
      </c>
      <c r="R5422" t="s">
        <v>182</v>
      </c>
      <c r="S5422" t="s">
        <v>2848</v>
      </c>
      <c r="T5422" t="s">
        <v>26</v>
      </c>
    </row>
    <row r="5423" spans="1:20" x14ac:dyDescent="0.3">
      <c r="A5423" t="s">
        <v>20</v>
      </c>
      <c r="B5423" s="1">
        <v>43736</v>
      </c>
      <c r="C5423">
        <v>20</v>
      </c>
      <c r="D5423" t="s">
        <v>251</v>
      </c>
      <c r="E5423" t="s">
        <v>33</v>
      </c>
      <c r="F5423" t="s">
        <v>34</v>
      </c>
      <c r="G5423">
        <v>56</v>
      </c>
      <c r="H5423">
        <v>58</v>
      </c>
      <c r="I5423">
        <v>53</v>
      </c>
      <c r="J5423" t="s">
        <v>292</v>
      </c>
      <c r="K5423" t="s">
        <v>361</v>
      </c>
      <c r="L5423" t="s">
        <v>383</v>
      </c>
      <c r="M5423" t="s">
        <v>45</v>
      </c>
      <c r="N5423" t="s">
        <v>45</v>
      </c>
      <c r="O5423" t="s">
        <v>66</v>
      </c>
      <c r="P5423" t="s">
        <v>237</v>
      </c>
      <c r="Q5423">
        <v>63</v>
      </c>
      <c r="R5423" t="s">
        <v>1175</v>
      </c>
      <c r="S5423" t="s">
        <v>2849</v>
      </c>
      <c r="T5423" t="s">
        <v>26</v>
      </c>
    </row>
    <row r="5424" spans="1:20" x14ac:dyDescent="0.3">
      <c r="A5424" t="s">
        <v>20</v>
      </c>
      <c r="B5424" s="1">
        <v>43736</v>
      </c>
      <c r="C5424">
        <v>7</v>
      </c>
      <c r="D5424" t="s">
        <v>121</v>
      </c>
      <c r="E5424" t="s">
        <v>72</v>
      </c>
      <c r="F5424" t="s">
        <v>121</v>
      </c>
      <c r="G5424">
        <v>88</v>
      </c>
      <c r="H5424">
        <v>88</v>
      </c>
      <c r="I5424">
        <v>87</v>
      </c>
      <c r="J5424" t="s">
        <v>99</v>
      </c>
      <c r="K5424" t="s">
        <v>28</v>
      </c>
      <c r="L5424" t="s">
        <v>99</v>
      </c>
      <c r="M5424" t="s">
        <v>142</v>
      </c>
      <c r="N5424" t="s">
        <v>142</v>
      </c>
      <c r="O5424" t="s">
        <v>96</v>
      </c>
      <c r="P5424" t="s">
        <v>83</v>
      </c>
      <c r="Q5424">
        <v>8</v>
      </c>
      <c r="R5424" t="s">
        <v>147</v>
      </c>
      <c r="S5424" t="e" vm="45">
        <f>_FV(-3,"60")</f>
        <v>#VALUE!</v>
      </c>
      <c r="T5424" t="s">
        <v>26</v>
      </c>
    </row>
    <row r="5425" spans="1:20" x14ac:dyDescent="0.3">
      <c r="A5425" t="s">
        <v>20</v>
      </c>
      <c r="B5425" s="1">
        <v>43736</v>
      </c>
      <c r="C5425">
        <v>22</v>
      </c>
      <c r="D5425" t="s">
        <v>250</v>
      </c>
      <c r="E5425" t="s">
        <v>335</v>
      </c>
      <c r="F5425" t="s">
        <v>250</v>
      </c>
      <c r="G5425">
        <v>65</v>
      </c>
      <c r="H5425">
        <v>65</v>
      </c>
      <c r="I5425">
        <v>59</v>
      </c>
      <c r="J5425" t="s">
        <v>377</v>
      </c>
      <c r="K5425" t="s">
        <v>396</v>
      </c>
      <c r="L5425" t="s">
        <v>388</v>
      </c>
      <c r="M5425" t="s">
        <v>132</v>
      </c>
      <c r="N5425" t="s">
        <v>180</v>
      </c>
      <c r="O5425" t="s">
        <v>132</v>
      </c>
      <c r="P5425" t="s">
        <v>127</v>
      </c>
      <c r="Q5425">
        <v>47</v>
      </c>
      <c r="R5425" t="s">
        <v>530</v>
      </c>
      <c r="S5425" s="2">
        <v>4043</v>
      </c>
      <c r="T5425" t="s">
        <v>26</v>
      </c>
    </row>
    <row r="5426" spans="1:20" x14ac:dyDescent="0.3">
      <c r="A5426" t="s">
        <v>20</v>
      </c>
      <c r="B5426" s="1">
        <v>43736</v>
      </c>
      <c r="C5426">
        <v>15</v>
      </c>
      <c r="D5426" t="s">
        <v>415</v>
      </c>
      <c r="E5426" t="s">
        <v>2041</v>
      </c>
      <c r="F5426" t="s">
        <v>47</v>
      </c>
      <c r="G5426">
        <v>58</v>
      </c>
      <c r="H5426">
        <v>65</v>
      </c>
      <c r="I5426">
        <v>57</v>
      </c>
      <c r="J5426" t="s">
        <v>345</v>
      </c>
      <c r="K5426" t="s">
        <v>136</v>
      </c>
      <c r="L5426" t="s">
        <v>44</v>
      </c>
      <c r="M5426" t="s">
        <v>312</v>
      </c>
      <c r="N5426" t="s">
        <v>273</v>
      </c>
      <c r="O5426" t="s">
        <v>312</v>
      </c>
      <c r="P5426" t="s">
        <v>440</v>
      </c>
      <c r="Q5426">
        <v>86</v>
      </c>
      <c r="R5426" t="s">
        <v>252</v>
      </c>
      <c r="S5426" t="s">
        <v>2850</v>
      </c>
      <c r="T5426" t="s">
        <v>26</v>
      </c>
    </row>
    <row r="5427" spans="1:20" x14ac:dyDescent="0.3">
      <c r="A5427" t="s">
        <v>20</v>
      </c>
      <c r="B5427" s="1">
        <v>43736</v>
      </c>
      <c r="C5427">
        <v>4</v>
      </c>
      <c r="D5427" t="s">
        <v>265</v>
      </c>
      <c r="E5427" t="s">
        <v>195</v>
      </c>
      <c r="F5427" t="s">
        <v>265</v>
      </c>
      <c r="G5427">
        <v>80</v>
      </c>
      <c r="H5427">
        <v>80</v>
      </c>
      <c r="I5427">
        <v>77</v>
      </c>
      <c r="J5427" t="s">
        <v>99</v>
      </c>
      <c r="K5427" t="s">
        <v>28</v>
      </c>
      <c r="L5427" t="s">
        <v>99</v>
      </c>
      <c r="M5427" t="s">
        <v>122</v>
      </c>
      <c r="N5427" t="s">
        <v>23</v>
      </c>
      <c r="O5427" t="s">
        <v>122</v>
      </c>
      <c r="P5427" t="s">
        <v>134</v>
      </c>
      <c r="Q5427">
        <v>36</v>
      </c>
      <c r="R5427" t="s">
        <v>354</v>
      </c>
      <c r="S5427" t="e" vm="47">
        <f>_FV(-3,"34")</f>
        <v>#VALUE!</v>
      </c>
      <c r="T5427" t="s">
        <v>26</v>
      </c>
    </row>
    <row r="5428" spans="1:20" x14ac:dyDescent="0.3">
      <c r="A5428" t="s">
        <v>20</v>
      </c>
      <c r="B5428" s="1">
        <v>43736</v>
      </c>
      <c r="C5428">
        <v>12</v>
      </c>
      <c r="D5428" t="s">
        <v>48</v>
      </c>
      <c r="E5428" t="s">
        <v>264</v>
      </c>
      <c r="F5428" t="s">
        <v>228</v>
      </c>
      <c r="G5428">
        <v>67</v>
      </c>
      <c r="H5428">
        <v>80</v>
      </c>
      <c r="I5428">
        <v>65</v>
      </c>
      <c r="J5428" t="s">
        <v>99</v>
      </c>
      <c r="K5428" t="s">
        <v>136</v>
      </c>
      <c r="L5428" t="s">
        <v>49</v>
      </c>
      <c r="M5428" t="s">
        <v>312</v>
      </c>
      <c r="N5428" t="s">
        <v>306</v>
      </c>
      <c r="O5428" t="s">
        <v>311</v>
      </c>
      <c r="P5428" t="s">
        <v>104</v>
      </c>
      <c r="Q5428">
        <v>60</v>
      </c>
      <c r="R5428" t="s">
        <v>259</v>
      </c>
      <c r="S5428" t="s">
        <v>2851</v>
      </c>
      <c r="T5428" t="s">
        <v>26</v>
      </c>
    </row>
    <row r="5429" spans="1:20" x14ac:dyDescent="0.3">
      <c r="A5429" t="s">
        <v>20</v>
      </c>
      <c r="B5429" s="1">
        <v>43736</v>
      </c>
      <c r="C5429">
        <v>0</v>
      </c>
      <c r="D5429" t="s">
        <v>281</v>
      </c>
      <c r="E5429" t="s">
        <v>250</v>
      </c>
      <c r="F5429" t="s">
        <v>281</v>
      </c>
      <c r="G5429">
        <v>72</v>
      </c>
      <c r="H5429">
        <v>72</v>
      </c>
      <c r="I5429">
        <v>64</v>
      </c>
      <c r="J5429" t="s">
        <v>36</v>
      </c>
      <c r="K5429" t="s">
        <v>36</v>
      </c>
      <c r="L5429" t="s">
        <v>37</v>
      </c>
      <c r="M5429" t="s">
        <v>122</v>
      </c>
      <c r="N5429" t="s">
        <v>122</v>
      </c>
      <c r="O5429" t="s">
        <v>137</v>
      </c>
      <c r="P5429" t="s">
        <v>101</v>
      </c>
      <c r="Q5429">
        <v>47</v>
      </c>
      <c r="R5429" t="s">
        <v>241</v>
      </c>
      <c r="S5429" t="e" vm="36">
        <f>_FV(-3,"58")</f>
        <v>#VALUE!</v>
      </c>
      <c r="T5429" t="s">
        <v>26</v>
      </c>
    </row>
    <row r="5430" spans="1:20" x14ac:dyDescent="0.3">
      <c r="A5430" t="s">
        <v>20</v>
      </c>
      <c r="B5430" s="1">
        <v>43736</v>
      </c>
      <c r="C5430">
        <v>2</v>
      </c>
      <c r="D5430" t="s">
        <v>202</v>
      </c>
      <c r="E5430" t="s">
        <v>302</v>
      </c>
      <c r="F5430" t="s">
        <v>195</v>
      </c>
      <c r="G5430">
        <v>76</v>
      </c>
      <c r="H5430">
        <v>76</v>
      </c>
      <c r="I5430">
        <v>74</v>
      </c>
      <c r="J5430" t="s">
        <v>100</v>
      </c>
      <c r="K5430" t="s">
        <v>100</v>
      </c>
      <c r="L5430" t="s">
        <v>49</v>
      </c>
      <c r="M5430" t="s">
        <v>311</v>
      </c>
      <c r="N5430" t="s">
        <v>312</v>
      </c>
      <c r="O5430" t="s">
        <v>315</v>
      </c>
      <c r="P5430" t="s">
        <v>86</v>
      </c>
      <c r="Q5430">
        <v>47</v>
      </c>
      <c r="R5430" t="s">
        <v>143</v>
      </c>
      <c r="S5430" t="e" vm="54">
        <f>_FV(-3,"21")</f>
        <v>#VALUE!</v>
      </c>
      <c r="T5430" t="s">
        <v>26</v>
      </c>
    </row>
    <row r="5431" spans="1:20" x14ac:dyDescent="0.3">
      <c r="A5431" t="s">
        <v>20</v>
      </c>
      <c r="B5431" s="1">
        <v>43736</v>
      </c>
      <c r="C5431">
        <v>14</v>
      </c>
      <c r="D5431" t="s">
        <v>214</v>
      </c>
      <c r="E5431" t="s">
        <v>412</v>
      </c>
      <c r="F5431" t="s">
        <v>264</v>
      </c>
      <c r="G5431">
        <v>65</v>
      </c>
      <c r="H5431">
        <v>67</v>
      </c>
      <c r="I5431">
        <v>60</v>
      </c>
      <c r="J5431" t="s">
        <v>65</v>
      </c>
      <c r="K5431" t="s">
        <v>109</v>
      </c>
      <c r="L5431" t="s">
        <v>49</v>
      </c>
      <c r="M5431" t="s">
        <v>273</v>
      </c>
      <c r="N5431" t="s">
        <v>308</v>
      </c>
      <c r="O5431" t="s">
        <v>329</v>
      </c>
      <c r="P5431" t="s">
        <v>240</v>
      </c>
      <c r="Q5431">
        <v>83</v>
      </c>
      <c r="R5431" t="s">
        <v>347</v>
      </c>
      <c r="S5431" t="s">
        <v>2471</v>
      </c>
      <c r="T5431" t="s">
        <v>26</v>
      </c>
    </row>
    <row r="5432" spans="1:20" x14ac:dyDescent="0.3">
      <c r="A5432" t="s">
        <v>20</v>
      </c>
      <c r="B5432" s="1">
        <v>43736</v>
      </c>
      <c r="C5432">
        <v>5</v>
      </c>
      <c r="D5432" t="s">
        <v>157</v>
      </c>
      <c r="E5432" t="s">
        <v>265</v>
      </c>
      <c r="F5432" t="s">
        <v>156</v>
      </c>
      <c r="G5432">
        <v>85</v>
      </c>
      <c r="H5432">
        <v>85</v>
      </c>
      <c r="I5432">
        <v>80</v>
      </c>
      <c r="J5432" t="s">
        <v>28</v>
      </c>
      <c r="K5432" t="s">
        <v>28</v>
      </c>
      <c r="L5432" t="s">
        <v>99</v>
      </c>
      <c r="M5432" t="s">
        <v>209</v>
      </c>
      <c r="N5432" t="s">
        <v>122</v>
      </c>
      <c r="O5432" t="s">
        <v>209</v>
      </c>
      <c r="P5432" t="s">
        <v>70</v>
      </c>
      <c r="Q5432">
        <v>13</v>
      </c>
      <c r="R5432" t="s">
        <v>237</v>
      </c>
      <c r="S5432" t="e" vm="12">
        <f>_FV(-3,"57")</f>
        <v>#VALUE!</v>
      </c>
      <c r="T5432" t="s">
        <v>26</v>
      </c>
    </row>
    <row r="5433" spans="1:20" x14ac:dyDescent="0.3">
      <c r="A5433" t="s">
        <v>20</v>
      </c>
      <c r="B5433" s="1">
        <v>43736</v>
      </c>
      <c r="C5433">
        <v>13</v>
      </c>
      <c r="D5433" t="s">
        <v>214</v>
      </c>
      <c r="E5433" t="s">
        <v>34</v>
      </c>
      <c r="F5433" t="s">
        <v>247</v>
      </c>
      <c r="G5433">
        <v>64</v>
      </c>
      <c r="H5433">
        <v>69</v>
      </c>
      <c r="I5433">
        <v>64</v>
      </c>
      <c r="J5433" t="s">
        <v>64</v>
      </c>
      <c r="K5433" t="s">
        <v>136</v>
      </c>
      <c r="L5433" t="s">
        <v>100</v>
      </c>
      <c r="M5433" t="s">
        <v>308</v>
      </c>
      <c r="N5433" t="s">
        <v>308</v>
      </c>
      <c r="O5433" t="s">
        <v>312</v>
      </c>
      <c r="P5433" t="s">
        <v>271</v>
      </c>
      <c r="Q5433">
        <v>76</v>
      </c>
      <c r="R5433" t="s">
        <v>350</v>
      </c>
      <c r="S5433" t="s">
        <v>2852</v>
      </c>
      <c r="T5433" t="s">
        <v>26</v>
      </c>
    </row>
    <row r="5434" spans="1:20" x14ac:dyDescent="0.3">
      <c r="A5434" t="s">
        <v>20</v>
      </c>
      <c r="B5434" s="1">
        <v>43736</v>
      </c>
      <c r="C5434">
        <v>17</v>
      </c>
      <c r="D5434" t="s">
        <v>2038</v>
      </c>
      <c r="E5434" t="s">
        <v>2803</v>
      </c>
      <c r="F5434" t="s">
        <v>32</v>
      </c>
      <c r="G5434">
        <v>55</v>
      </c>
      <c r="H5434">
        <v>57</v>
      </c>
      <c r="I5434">
        <v>47</v>
      </c>
      <c r="J5434" t="s">
        <v>44</v>
      </c>
      <c r="K5434" t="s">
        <v>163</v>
      </c>
      <c r="L5434" t="s">
        <v>572</v>
      </c>
      <c r="M5434" t="s">
        <v>90</v>
      </c>
      <c r="N5434" t="s">
        <v>91</v>
      </c>
      <c r="O5434" t="s">
        <v>90</v>
      </c>
      <c r="P5434" t="s">
        <v>179</v>
      </c>
      <c r="Q5434">
        <v>75</v>
      </c>
      <c r="R5434" t="s">
        <v>847</v>
      </c>
      <c r="S5434" t="s">
        <v>1461</v>
      </c>
      <c r="T5434" t="s">
        <v>26</v>
      </c>
    </row>
    <row r="5435" spans="1:20" x14ac:dyDescent="0.3">
      <c r="A5435" t="s">
        <v>20</v>
      </c>
      <c r="B5435" s="1">
        <v>43737</v>
      </c>
      <c r="C5435">
        <v>15</v>
      </c>
      <c r="D5435" t="s">
        <v>33</v>
      </c>
      <c r="E5435" t="s">
        <v>1580</v>
      </c>
      <c r="F5435" t="s">
        <v>34</v>
      </c>
      <c r="G5435">
        <v>59</v>
      </c>
      <c r="H5435">
        <v>62</v>
      </c>
      <c r="I5435">
        <v>55</v>
      </c>
      <c r="J5435" t="s">
        <v>81</v>
      </c>
      <c r="K5435" t="s">
        <v>65</v>
      </c>
      <c r="L5435" t="s">
        <v>44</v>
      </c>
      <c r="M5435" t="s">
        <v>193</v>
      </c>
      <c r="N5435" t="s">
        <v>311</v>
      </c>
      <c r="O5435" t="s">
        <v>193</v>
      </c>
      <c r="P5435" t="s">
        <v>116</v>
      </c>
      <c r="Q5435">
        <v>85</v>
      </c>
      <c r="R5435" t="s">
        <v>428</v>
      </c>
      <c r="S5435" t="s">
        <v>2723</v>
      </c>
      <c r="T5435" t="s">
        <v>26</v>
      </c>
    </row>
    <row r="5436" spans="1:20" x14ac:dyDescent="0.3">
      <c r="A5436" t="s">
        <v>20</v>
      </c>
      <c r="B5436" s="1">
        <v>43737</v>
      </c>
      <c r="C5436">
        <v>21</v>
      </c>
      <c r="D5436" t="s">
        <v>392</v>
      </c>
      <c r="E5436" t="s">
        <v>32</v>
      </c>
      <c r="F5436" t="s">
        <v>392</v>
      </c>
      <c r="G5436">
        <v>61</v>
      </c>
      <c r="H5436">
        <v>61</v>
      </c>
      <c r="I5436">
        <v>55</v>
      </c>
      <c r="J5436" t="s">
        <v>361</v>
      </c>
      <c r="K5436" t="s">
        <v>361</v>
      </c>
      <c r="L5436" t="s">
        <v>388</v>
      </c>
      <c r="M5436" t="s">
        <v>298</v>
      </c>
      <c r="N5436" t="s">
        <v>181</v>
      </c>
      <c r="O5436" t="s">
        <v>52</v>
      </c>
      <c r="P5436" t="s">
        <v>104</v>
      </c>
      <c r="Q5436">
        <v>64</v>
      </c>
      <c r="R5436" t="s">
        <v>428</v>
      </c>
      <c r="S5436" t="s">
        <v>2853</v>
      </c>
      <c r="T5436" t="s">
        <v>26</v>
      </c>
    </row>
    <row r="5437" spans="1:20" x14ac:dyDescent="0.3">
      <c r="A5437" t="s">
        <v>20</v>
      </c>
      <c r="B5437" s="1">
        <v>43737</v>
      </c>
      <c r="C5437">
        <v>6</v>
      </c>
      <c r="D5437" t="s">
        <v>72</v>
      </c>
      <c r="E5437" t="s">
        <v>156</v>
      </c>
      <c r="F5437" t="s">
        <v>72</v>
      </c>
      <c r="G5437">
        <v>87</v>
      </c>
      <c r="H5437">
        <v>87</v>
      </c>
      <c r="I5437">
        <v>87</v>
      </c>
      <c r="J5437" t="s">
        <v>28</v>
      </c>
      <c r="K5437" t="s">
        <v>73</v>
      </c>
      <c r="L5437" t="s">
        <v>28</v>
      </c>
      <c r="M5437" t="s">
        <v>150</v>
      </c>
      <c r="N5437" t="s">
        <v>209</v>
      </c>
      <c r="O5437" t="s">
        <v>150</v>
      </c>
      <c r="P5437" t="s">
        <v>105</v>
      </c>
      <c r="Q5437">
        <v>11</v>
      </c>
      <c r="R5437" t="s">
        <v>24</v>
      </c>
      <c r="S5437" t="e" vm="80">
        <f>_FV(-3,"59")</f>
        <v>#VALUE!</v>
      </c>
      <c r="T5437" t="s">
        <v>26</v>
      </c>
    </row>
    <row r="5438" spans="1:20" x14ac:dyDescent="0.3">
      <c r="A5438" t="s">
        <v>20</v>
      </c>
      <c r="B5438" s="1">
        <v>43737</v>
      </c>
      <c r="C5438">
        <v>23</v>
      </c>
      <c r="D5438" t="s">
        <v>219</v>
      </c>
      <c r="E5438" t="s">
        <v>48</v>
      </c>
      <c r="F5438" t="s">
        <v>219</v>
      </c>
      <c r="G5438">
        <v>70</v>
      </c>
      <c r="H5438">
        <v>70</v>
      </c>
      <c r="I5438">
        <v>65</v>
      </c>
      <c r="J5438" t="s">
        <v>100</v>
      </c>
      <c r="K5438" t="s">
        <v>99</v>
      </c>
      <c r="L5438" t="s">
        <v>36</v>
      </c>
      <c r="M5438" t="s">
        <v>45</v>
      </c>
      <c r="N5438" t="s">
        <v>180</v>
      </c>
      <c r="O5438" t="s">
        <v>130</v>
      </c>
      <c r="P5438" t="s">
        <v>147</v>
      </c>
      <c r="Q5438">
        <v>51</v>
      </c>
      <c r="R5438" t="s">
        <v>476</v>
      </c>
      <c r="S5438" t="e" vm="45">
        <f>_FV(-3,"60")</f>
        <v>#VALUE!</v>
      </c>
      <c r="T5438" t="s">
        <v>26</v>
      </c>
    </row>
    <row r="5439" spans="1:20" x14ac:dyDescent="0.3">
      <c r="A5439" t="s">
        <v>20</v>
      </c>
      <c r="B5439" s="1">
        <v>43737</v>
      </c>
      <c r="C5439">
        <v>20</v>
      </c>
      <c r="D5439" t="s">
        <v>43</v>
      </c>
      <c r="E5439" t="s">
        <v>1580</v>
      </c>
      <c r="F5439" t="s">
        <v>43</v>
      </c>
      <c r="G5439">
        <v>57</v>
      </c>
      <c r="H5439">
        <v>57</v>
      </c>
      <c r="I5439">
        <v>48</v>
      </c>
      <c r="J5439" t="s">
        <v>216</v>
      </c>
      <c r="K5439" t="s">
        <v>216</v>
      </c>
      <c r="L5439" t="s">
        <v>565</v>
      </c>
      <c r="M5439" t="s">
        <v>181</v>
      </c>
      <c r="N5439" t="s">
        <v>190</v>
      </c>
      <c r="O5439" t="s">
        <v>59</v>
      </c>
      <c r="P5439" t="s">
        <v>116</v>
      </c>
      <c r="Q5439">
        <v>74</v>
      </c>
      <c r="R5439" t="s">
        <v>164</v>
      </c>
      <c r="S5439" t="s">
        <v>2849</v>
      </c>
      <c r="T5439" t="s">
        <v>26</v>
      </c>
    </row>
    <row r="5440" spans="1:20" x14ac:dyDescent="0.3">
      <c r="A5440" t="s">
        <v>20</v>
      </c>
      <c r="B5440" s="1">
        <v>43737</v>
      </c>
      <c r="C5440">
        <v>0</v>
      </c>
      <c r="D5440" t="s">
        <v>185</v>
      </c>
      <c r="E5440" t="s">
        <v>275</v>
      </c>
      <c r="F5440" t="s">
        <v>185</v>
      </c>
      <c r="G5440">
        <v>70</v>
      </c>
      <c r="H5440">
        <v>70</v>
      </c>
      <c r="I5440">
        <v>67</v>
      </c>
      <c r="J5440" t="s">
        <v>35</v>
      </c>
      <c r="K5440" t="s">
        <v>35</v>
      </c>
      <c r="L5440" t="s">
        <v>377</v>
      </c>
      <c r="M5440" t="s">
        <v>244</v>
      </c>
      <c r="N5440" t="s">
        <v>315</v>
      </c>
      <c r="O5440" t="s">
        <v>96</v>
      </c>
      <c r="P5440" t="s">
        <v>77</v>
      </c>
      <c r="Q5440">
        <v>42</v>
      </c>
      <c r="R5440" t="s">
        <v>358</v>
      </c>
      <c r="S5440" t="e" vm="45">
        <f>_FV(-3,"60")</f>
        <v>#VALUE!</v>
      </c>
      <c r="T5440" t="s">
        <v>26</v>
      </c>
    </row>
    <row r="5441" spans="1:20" x14ac:dyDescent="0.3">
      <c r="A5441" t="s">
        <v>20</v>
      </c>
      <c r="B5441" s="1">
        <v>43737</v>
      </c>
      <c r="C5441">
        <v>7</v>
      </c>
      <c r="D5441" t="s">
        <v>71</v>
      </c>
      <c r="E5441" t="s">
        <v>72</v>
      </c>
      <c r="F5441" t="s">
        <v>71</v>
      </c>
      <c r="G5441">
        <v>89</v>
      </c>
      <c r="H5441">
        <v>89</v>
      </c>
      <c r="I5441">
        <v>87</v>
      </c>
      <c r="J5441" t="s">
        <v>81</v>
      </c>
      <c r="K5441" t="s">
        <v>28</v>
      </c>
      <c r="L5441" t="s">
        <v>81</v>
      </c>
      <c r="M5441" t="s">
        <v>231</v>
      </c>
      <c r="N5441" t="s">
        <v>150</v>
      </c>
      <c r="O5441" t="s">
        <v>231</v>
      </c>
      <c r="P5441" t="s">
        <v>115</v>
      </c>
      <c r="Q5441">
        <v>10</v>
      </c>
      <c r="R5441" t="s">
        <v>183</v>
      </c>
      <c r="S5441" t="e" vm="45">
        <f>_FV(-3,"60")</f>
        <v>#VALUE!</v>
      </c>
      <c r="T5441" t="s">
        <v>26</v>
      </c>
    </row>
    <row r="5442" spans="1:20" x14ac:dyDescent="0.3">
      <c r="A5442" t="s">
        <v>20</v>
      </c>
      <c r="B5442" s="1">
        <v>43737</v>
      </c>
      <c r="C5442">
        <v>2</v>
      </c>
      <c r="D5442" t="s">
        <v>321</v>
      </c>
      <c r="E5442" t="s">
        <v>229</v>
      </c>
      <c r="F5442" t="s">
        <v>321</v>
      </c>
      <c r="G5442">
        <v>78</v>
      </c>
      <c r="H5442">
        <v>78</v>
      </c>
      <c r="I5442">
        <v>75</v>
      </c>
      <c r="J5442" t="s">
        <v>81</v>
      </c>
      <c r="K5442" t="s">
        <v>28</v>
      </c>
      <c r="L5442" t="s">
        <v>89</v>
      </c>
      <c r="M5442" t="s">
        <v>306</v>
      </c>
      <c r="N5442" t="s">
        <v>306</v>
      </c>
      <c r="O5442" t="s">
        <v>311</v>
      </c>
      <c r="P5442" t="s">
        <v>77</v>
      </c>
      <c r="Q5442">
        <v>46</v>
      </c>
      <c r="R5442" t="s">
        <v>207</v>
      </c>
      <c r="S5442" t="e" vm="45">
        <f>_FV(-3,"60")</f>
        <v>#VALUE!</v>
      </c>
      <c r="T5442" t="s">
        <v>26</v>
      </c>
    </row>
    <row r="5443" spans="1:20" x14ac:dyDescent="0.3">
      <c r="A5443" t="s">
        <v>20</v>
      </c>
      <c r="B5443" s="1">
        <v>43737</v>
      </c>
      <c r="C5443">
        <v>8</v>
      </c>
      <c r="D5443" t="s">
        <v>118</v>
      </c>
      <c r="E5443" t="s">
        <v>71</v>
      </c>
      <c r="F5443" t="s">
        <v>118</v>
      </c>
      <c r="G5443">
        <v>90</v>
      </c>
      <c r="H5443">
        <v>90</v>
      </c>
      <c r="I5443">
        <v>89</v>
      </c>
      <c r="J5443" t="s">
        <v>28</v>
      </c>
      <c r="K5443" t="s">
        <v>28</v>
      </c>
      <c r="L5443" t="s">
        <v>99</v>
      </c>
      <c r="M5443" t="s">
        <v>231</v>
      </c>
      <c r="N5443" t="s">
        <v>227</v>
      </c>
      <c r="O5443" t="s">
        <v>45</v>
      </c>
      <c r="P5443" t="s">
        <v>70</v>
      </c>
      <c r="Q5443">
        <v>6</v>
      </c>
      <c r="R5443" t="s">
        <v>127</v>
      </c>
      <c r="S5443" t="e" vm="45">
        <f>_FV(-3,"60")</f>
        <v>#VALUE!</v>
      </c>
      <c r="T5443" t="s">
        <v>26</v>
      </c>
    </row>
    <row r="5444" spans="1:20" x14ac:dyDescent="0.3">
      <c r="A5444" t="s">
        <v>20</v>
      </c>
      <c r="B5444" s="1">
        <v>43737</v>
      </c>
      <c r="C5444">
        <v>3</v>
      </c>
      <c r="D5444" t="s">
        <v>279</v>
      </c>
      <c r="E5444" t="s">
        <v>321</v>
      </c>
      <c r="F5444" t="s">
        <v>279</v>
      </c>
      <c r="G5444">
        <v>80</v>
      </c>
      <c r="H5444">
        <v>80</v>
      </c>
      <c r="I5444">
        <v>78</v>
      </c>
      <c r="J5444" t="s">
        <v>119</v>
      </c>
      <c r="K5444" t="s">
        <v>119</v>
      </c>
      <c r="L5444" t="s">
        <v>28</v>
      </c>
      <c r="M5444" t="s">
        <v>245</v>
      </c>
      <c r="N5444" t="s">
        <v>306</v>
      </c>
      <c r="O5444" t="s">
        <v>245</v>
      </c>
      <c r="P5444" t="s">
        <v>60</v>
      </c>
      <c r="Q5444">
        <v>49</v>
      </c>
      <c r="R5444" t="s">
        <v>207</v>
      </c>
      <c r="S5444" t="e" vm="80">
        <f>_FV(-3,"59")</f>
        <v>#VALUE!</v>
      </c>
      <c r="T5444" t="s">
        <v>26</v>
      </c>
    </row>
    <row r="5445" spans="1:20" x14ac:dyDescent="0.3">
      <c r="A5445" t="s">
        <v>20</v>
      </c>
      <c r="B5445" s="1">
        <v>43737</v>
      </c>
      <c r="C5445">
        <v>13</v>
      </c>
      <c r="D5445" t="s">
        <v>317</v>
      </c>
      <c r="E5445" t="s">
        <v>370</v>
      </c>
      <c r="F5445" t="s">
        <v>243</v>
      </c>
      <c r="G5445">
        <v>61</v>
      </c>
      <c r="H5445">
        <v>69</v>
      </c>
      <c r="I5445">
        <v>60</v>
      </c>
      <c r="J5445" t="s">
        <v>36</v>
      </c>
      <c r="K5445" t="s">
        <v>109</v>
      </c>
      <c r="L5445" t="s">
        <v>44</v>
      </c>
      <c r="M5445" t="s">
        <v>306</v>
      </c>
      <c r="N5445" t="s">
        <v>330</v>
      </c>
      <c r="O5445" t="s">
        <v>311</v>
      </c>
      <c r="P5445" t="s">
        <v>147</v>
      </c>
      <c r="Q5445">
        <v>77</v>
      </c>
      <c r="R5445" t="s">
        <v>212</v>
      </c>
      <c r="S5445" t="s">
        <v>2854</v>
      </c>
      <c r="T5445" t="s">
        <v>26</v>
      </c>
    </row>
    <row r="5446" spans="1:20" x14ac:dyDescent="0.3">
      <c r="A5446" t="s">
        <v>20</v>
      </c>
      <c r="B5446" s="1">
        <v>43737</v>
      </c>
      <c r="C5446">
        <v>17</v>
      </c>
      <c r="D5446" t="s">
        <v>2048</v>
      </c>
      <c r="E5446" t="s">
        <v>2496</v>
      </c>
      <c r="F5446" t="s">
        <v>33</v>
      </c>
      <c r="G5446">
        <v>50</v>
      </c>
      <c r="H5446">
        <v>52</v>
      </c>
      <c r="I5446">
        <v>47</v>
      </c>
      <c r="J5446" t="s">
        <v>393</v>
      </c>
      <c r="K5446" t="s">
        <v>37</v>
      </c>
      <c r="L5446" t="s">
        <v>572</v>
      </c>
      <c r="M5446" t="s">
        <v>231</v>
      </c>
      <c r="N5446" t="s">
        <v>122</v>
      </c>
      <c r="O5446" t="s">
        <v>231</v>
      </c>
      <c r="P5446" t="s">
        <v>170</v>
      </c>
      <c r="Q5446">
        <v>72</v>
      </c>
      <c r="R5446" t="s">
        <v>530</v>
      </c>
      <c r="S5446" t="s">
        <v>2855</v>
      </c>
      <c r="T5446" t="s">
        <v>26</v>
      </c>
    </row>
    <row r="5447" spans="1:20" x14ac:dyDescent="0.3">
      <c r="A5447" t="s">
        <v>20</v>
      </c>
      <c r="B5447" s="1">
        <v>43737</v>
      </c>
      <c r="C5447">
        <v>16</v>
      </c>
      <c r="D5447" t="s">
        <v>2331</v>
      </c>
      <c r="E5447" t="s">
        <v>2496</v>
      </c>
      <c r="F5447" t="s">
        <v>412</v>
      </c>
      <c r="G5447">
        <v>49</v>
      </c>
      <c r="H5447">
        <v>58</v>
      </c>
      <c r="I5447">
        <v>48</v>
      </c>
      <c r="J5447" t="s">
        <v>577</v>
      </c>
      <c r="K5447" t="s">
        <v>81</v>
      </c>
      <c r="L5447" t="s">
        <v>572</v>
      </c>
      <c r="M5447" t="s">
        <v>122</v>
      </c>
      <c r="N5447" t="s">
        <v>244</v>
      </c>
      <c r="O5447" t="s">
        <v>90</v>
      </c>
      <c r="P5447" t="s">
        <v>222</v>
      </c>
      <c r="Q5447">
        <v>101</v>
      </c>
      <c r="R5447" t="s">
        <v>55</v>
      </c>
      <c r="S5447" t="s">
        <v>2856</v>
      </c>
      <c r="T5447" t="s">
        <v>26</v>
      </c>
    </row>
    <row r="5448" spans="1:20" x14ac:dyDescent="0.3">
      <c r="A5448" t="s">
        <v>20</v>
      </c>
      <c r="B5448" s="1">
        <v>43737</v>
      </c>
      <c r="C5448">
        <v>19</v>
      </c>
      <c r="D5448" t="s">
        <v>2038</v>
      </c>
      <c r="E5448" t="s">
        <v>2490</v>
      </c>
      <c r="F5448" t="s">
        <v>412</v>
      </c>
      <c r="G5448">
        <v>49</v>
      </c>
      <c r="H5448">
        <v>55</v>
      </c>
      <c r="I5448">
        <v>49</v>
      </c>
      <c r="J5448" t="s">
        <v>579</v>
      </c>
      <c r="K5448" t="s">
        <v>35</v>
      </c>
      <c r="L5448" t="s">
        <v>579</v>
      </c>
      <c r="M5448" t="s">
        <v>190</v>
      </c>
      <c r="N5448" t="s">
        <v>232</v>
      </c>
      <c r="O5448" t="s">
        <v>59</v>
      </c>
      <c r="P5448" t="s">
        <v>104</v>
      </c>
      <c r="Q5448">
        <v>91</v>
      </c>
      <c r="R5448" t="s">
        <v>584</v>
      </c>
      <c r="S5448" t="s">
        <v>2857</v>
      </c>
      <c r="T5448" t="s">
        <v>26</v>
      </c>
    </row>
    <row r="5449" spans="1:20" x14ac:dyDescent="0.3">
      <c r="A5449" t="s">
        <v>20</v>
      </c>
      <c r="B5449" s="1">
        <v>43737</v>
      </c>
      <c r="C5449">
        <v>9</v>
      </c>
      <c r="D5449" t="s">
        <v>79</v>
      </c>
      <c r="E5449" t="s">
        <v>148</v>
      </c>
      <c r="F5449" t="s">
        <v>79</v>
      </c>
      <c r="G5449">
        <v>91</v>
      </c>
      <c r="H5449">
        <v>91</v>
      </c>
      <c r="I5449">
        <v>90</v>
      </c>
      <c r="J5449" t="s">
        <v>89</v>
      </c>
      <c r="K5449" t="s">
        <v>28</v>
      </c>
      <c r="L5449" t="s">
        <v>89</v>
      </c>
      <c r="M5449" t="s">
        <v>96</v>
      </c>
      <c r="N5449" t="s">
        <v>96</v>
      </c>
      <c r="O5449" t="s">
        <v>231</v>
      </c>
      <c r="P5449" t="s">
        <v>83</v>
      </c>
      <c r="Q5449">
        <v>317</v>
      </c>
      <c r="R5449" t="s">
        <v>101</v>
      </c>
      <c r="S5449" t="e" vm="80">
        <f>_FV(-3,"59")</f>
        <v>#VALUE!</v>
      </c>
      <c r="T5449" t="s">
        <v>26</v>
      </c>
    </row>
    <row r="5450" spans="1:20" x14ac:dyDescent="0.3">
      <c r="A5450" t="s">
        <v>20</v>
      </c>
      <c r="B5450" s="1">
        <v>43737</v>
      </c>
      <c r="C5450">
        <v>18</v>
      </c>
      <c r="D5450" t="s">
        <v>1580</v>
      </c>
      <c r="E5450" t="s">
        <v>2496</v>
      </c>
      <c r="F5450" t="s">
        <v>1376</v>
      </c>
      <c r="G5450">
        <v>51</v>
      </c>
      <c r="H5450">
        <v>53</v>
      </c>
      <c r="I5450">
        <v>46</v>
      </c>
      <c r="J5450" t="s">
        <v>368</v>
      </c>
      <c r="K5450" t="s">
        <v>377</v>
      </c>
      <c r="L5450" t="s">
        <v>574</v>
      </c>
      <c r="M5450" t="s">
        <v>130</v>
      </c>
      <c r="N5450" t="s">
        <v>231</v>
      </c>
      <c r="O5450" t="s">
        <v>130</v>
      </c>
      <c r="P5450" t="s">
        <v>104</v>
      </c>
      <c r="Q5450">
        <v>85</v>
      </c>
      <c r="R5450" t="s">
        <v>164</v>
      </c>
      <c r="S5450" t="s">
        <v>2858</v>
      </c>
      <c r="T5450" t="s">
        <v>26</v>
      </c>
    </row>
    <row r="5451" spans="1:20" x14ac:dyDescent="0.3">
      <c r="A5451" t="s">
        <v>20</v>
      </c>
      <c r="B5451" s="1">
        <v>43737</v>
      </c>
      <c r="C5451">
        <v>22</v>
      </c>
      <c r="D5451" t="s">
        <v>48</v>
      </c>
      <c r="E5451" t="s">
        <v>392</v>
      </c>
      <c r="F5451" t="s">
        <v>48</v>
      </c>
      <c r="G5451">
        <v>65</v>
      </c>
      <c r="H5451">
        <v>65</v>
      </c>
      <c r="I5451">
        <v>61</v>
      </c>
      <c r="J5451" t="s">
        <v>49</v>
      </c>
      <c r="K5451" t="s">
        <v>49</v>
      </c>
      <c r="L5451" t="s">
        <v>44</v>
      </c>
      <c r="M5451" t="s">
        <v>130</v>
      </c>
      <c r="N5451" t="s">
        <v>130</v>
      </c>
      <c r="O5451" t="s">
        <v>298</v>
      </c>
      <c r="P5451" t="s">
        <v>54</v>
      </c>
      <c r="Q5451">
        <v>72</v>
      </c>
      <c r="R5451" t="s">
        <v>584</v>
      </c>
      <c r="S5451" t="s">
        <v>2859</v>
      </c>
      <c r="T5451" t="s">
        <v>26</v>
      </c>
    </row>
    <row r="5452" spans="1:20" x14ac:dyDescent="0.3">
      <c r="A5452" t="s">
        <v>20</v>
      </c>
      <c r="B5452" s="1">
        <v>43737</v>
      </c>
      <c r="C5452">
        <v>11</v>
      </c>
      <c r="D5452" t="s">
        <v>185</v>
      </c>
      <c r="E5452" t="s">
        <v>185</v>
      </c>
      <c r="F5452" t="s">
        <v>88</v>
      </c>
      <c r="G5452">
        <v>81</v>
      </c>
      <c r="H5452">
        <v>92</v>
      </c>
      <c r="I5452">
        <v>81</v>
      </c>
      <c r="J5452" t="s">
        <v>95</v>
      </c>
      <c r="K5452" t="s">
        <v>95</v>
      </c>
      <c r="L5452" t="s">
        <v>28</v>
      </c>
      <c r="M5452" t="s">
        <v>315</v>
      </c>
      <c r="N5452" t="s">
        <v>315</v>
      </c>
      <c r="O5452" t="s">
        <v>90</v>
      </c>
      <c r="P5452" t="s">
        <v>70</v>
      </c>
      <c r="Q5452">
        <v>1</v>
      </c>
      <c r="R5452" t="s">
        <v>104</v>
      </c>
      <c r="S5452" t="s">
        <v>2860</v>
      </c>
      <c r="T5452" t="s">
        <v>26</v>
      </c>
    </row>
    <row r="5453" spans="1:20" x14ac:dyDescent="0.3">
      <c r="A5453" t="s">
        <v>20</v>
      </c>
      <c r="B5453" s="1">
        <v>43737</v>
      </c>
      <c r="C5453">
        <v>12</v>
      </c>
      <c r="D5453" t="s">
        <v>335</v>
      </c>
      <c r="E5453" t="s">
        <v>34</v>
      </c>
      <c r="F5453" t="s">
        <v>302</v>
      </c>
      <c r="G5453">
        <v>66</v>
      </c>
      <c r="H5453">
        <v>81</v>
      </c>
      <c r="I5453">
        <v>66</v>
      </c>
      <c r="J5453" t="s">
        <v>119</v>
      </c>
      <c r="K5453" t="s">
        <v>95</v>
      </c>
      <c r="L5453" t="s">
        <v>28</v>
      </c>
      <c r="M5453" t="s">
        <v>312</v>
      </c>
      <c r="N5453" t="s">
        <v>312</v>
      </c>
      <c r="O5453" t="s">
        <v>315</v>
      </c>
      <c r="P5453" t="s">
        <v>60</v>
      </c>
      <c r="Q5453">
        <v>54</v>
      </c>
      <c r="R5453" t="s">
        <v>151</v>
      </c>
      <c r="S5453" t="s">
        <v>969</v>
      </c>
      <c r="T5453" t="s">
        <v>26</v>
      </c>
    </row>
    <row r="5454" spans="1:20" x14ac:dyDescent="0.3">
      <c r="A5454" t="s">
        <v>20</v>
      </c>
      <c r="B5454" s="1">
        <v>43737</v>
      </c>
      <c r="C5454">
        <v>10</v>
      </c>
      <c r="D5454" t="s">
        <v>88</v>
      </c>
      <c r="E5454" t="s">
        <v>88</v>
      </c>
      <c r="F5454" t="s">
        <v>22</v>
      </c>
      <c r="G5454">
        <v>92</v>
      </c>
      <c r="H5454">
        <v>92</v>
      </c>
      <c r="I5454">
        <v>91</v>
      </c>
      <c r="J5454" t="s">
        <v>28</v>
      </c>
      <c r="K5454" t="s">
        <v>28</v>
      </c>
      <c r="L5454" t="s">
        <v>89</v>
      </c>
      <c r="M5454" t="s">
        <v>90</v>
      </c>
      <c r="N5454" t="s">
        <v>90</v>
      </c>
      <c r="O5454" t="s">
        <v>96</v>
      </c>
      <c r="P5454" t="s">
        <v>97</v>
      </c>
      <c r="Q5454">
        <v>11</v>
      </c>
      <c r="R5454" t="s">
        <v>104</v>
      </c>
      <c r="S5454" t="s">
        <v>2861</v>
      </c>
      <c r="T5454" t="s">
        <v>26</v>
      </c>
    </row>
    <row r="5455" spans="1:20" x14ac:dyDescent="0.3">
      <c r="A5455" t="s">
        <v>20</v>
      </c>
      <c r="B5455" s="1">
        <v>43737</v>
      </c>
      <c r="C5455">
        <v>1</v>
      </c>
      <c r="D5455" t="s">
        <v>229</v>
      </c>
      <c r="E5455" t="s">
        <v>185</v>
      </c>
      <c r="F5455" t="s">
        <v>229</v>
      </c>
      <c r="G5455">
        <v>75</v>
      </c>
      <c r="H5455">
        <v>75</v>
      </c>
      <c r="I5455">
        <v>70</v>
      </c>
      <c r="J5455" t="s">
        <v>49</v>
      </c>
      <c r="K5455" t="s">
        <v>49</v>
      </c>
      <c r="L5455" t="s">
        <v>35</v>
      </c>
      <c r="M5455" t="s">
        <v>312</v>
      </c>
      <c r="N5455" t="s">
        <v>312</v>
      </c>
      <c r="O5455" t="s">
        <v>315</v>
      </c>
      <c r="P5455" t="s">
        <v>60</v>
      </c>
      <c r="Q5455">
        <v>50</v>
      </c>
      <c r="R5455" t="s">
        <v>364</v>
      </c>
      <c r="S5455" t="e" vm="52">
        <f>_FV(-3,"56")</f>
        <v>#VALUE!</v>
      </c>
      <c r="T5455" t="s">
        <v>26</v>
      </c>
    </row>
    <row r="5456" spans="1:20" x14ac:dyDescent="0.3">
      <c r="A5456" t="s">
        <v>20</v>
      </c>
      <c r="B5456" s="1">
        <v>43737</v>
      </c>
      <c r="C5456">
        <v>4</v>
      </c>
      <c r="D5456" t="s">
        <v>233</v>
      </c>
      <c r="E5456" t="s">
        <v>279</v>
      </c>
      <c r="F5456" t="s">
        <v>233</v>
      </c>
      <c r="G5456">
        <v>83</v>
      </c>
      <c r="H5456">
        <v>83</v>
      </c>
      <c r="I5456">
        <v>80</v>
      </c>
      <c r="J5456" t="s">
        <v>64</v>
      </c>
      <c r="K5456" t="s">
        <v>65</v>
      </c>
      <c r="L5456" t="s">
        <v>64</v>
      </c>
      <c r="M5456" t="s">
        <v>91</v>
      </c>
      <c r="N5456" t="s">
        <v>245</v>
      </c>
      <c r="O5456" t="s">
        <v>91</v>
      </c>
      <c r="P5456" t="s">
        <v>115</v>
      </c>
      <c r="Q5456">
        <v>28</v>
      </c>
      <c r="R5456" t="s">
        <v>40</v>
      </c>
      <c r="S5456" t="e" vm="8">
        <f>_FV(-3,"44")</f>
        <v>#VALUE!</v>
      </c>
      <c r="T5456" t="s">
        <v>26</v>
      </c>
    </row>
    <row r="5457" spans="1:20" x14ac:dyDescent="0.3">
      <c r="A5457" t="s">
        <v>20</v>
      </c>
      <c r="B5457" s="1">
        <v>43737</v>
      </c>
      <c r="C5457">
        <v>14</v>
      </c>
      <c r="D5457" t="s">
        <v>251</v>
      </c>
      <c r="E5457" t="s">
        <v>415</v>
      </c>
      <c r="F5457" t="s">
        <v>201</v>
      </c>
      <c r="G5457">
        <v>62</v>
      </c>
      <c r="H5457">
        <v>63</v>
      </c>
      <c r="I5457">
        <v>59</v>
      </c>
      <c r="J5457" t="s">
        <v>81</v>
      </c>
      <c r="K5457" t="s">
        <v>28</v>
      </c>
      <c r="L5457" t="s">
        <v>44</v>
      </c>
      <c r="M5457" t="s">
        <v>311</v>
      </c>
      <c r="N5457" t="s">
        <v>306</v>
      </c>
      <c r="O5457" t="s">
        <v>311</v>
      </c>
      <c r="P5457" t="s">
        <v>92</v>
      </c>
      <c r="Q5457">
        <v>77</v>
      </c>
      <c r="R5457" t="s">
        <v>55</v>
      </c>
      <c r="S5457" t="s">
        <v>2862</v>
      </c>
      <c r="T5457" t="s">
        <v>26</v>
      </c>
    </row>
    <row r="5458" spans="1:20" x14ac:dyDescent="0.3">
      <c r="A5458" t="s">
        <v>20</v>
      </c>
      <c r="B5458" s="1">
        <v>43737</v>
      </c>
      <c r="C5458">
        <v>5</v>
      </c>
      <c r="D5458" t="s">
        <v>272</v>
      </c>
      <c r="E5458" t="s">
        <v>233</v>
      </c>
      <c r="F5458" t="s">
        <v>272</v>
      </c>
      <c r="G5458">
        <v>87</v>
      </c>
      <c r="H5458">
        <v>87</v>
      </c>
      <c r="I5458">
        <v>83</v>
      </c>
      <c r="J5458" t="s">
        <v>65</v>
      </c>
      <c r="K5458" t="s">
        <v>65</v>
      </c>
      <c r="L5458" t="s">
        <v>64</v>
      </c>
      <c r="M5458" t="s">
        <v>209</v>
      </c>
      <c r="N5458" t="s">
        <v>91</v>
      </c>
      <c r="O5458" t="s">
        <v>209</v>
      </c>
      <c r="P5458" t="s">
        <v>105</v>
      </c>
      <c r="Q5458">
        <v>29</v>
      </c>
      <c r="R5458" t="s">
        <v>128</v>
      </c>
      <c r="S5458" t="e" vm="45">
        <f>_FV(-3,"60")</f>
        <v>#VALUE!</v>
      </c>
      <c r="T5458" t="s">
        <v>26</v>
      </c>
    </row>
    <row r="5459" spans="1:20" x14ac:dyDescent="0.3">
      <c r="A5459" t="s">
        <v>20</v>
      </c>
      <c r="B5459" s="1">
        <v>43738</v>
      </c>
      <c r="C5459">
        <v>19</v>
      </c>
      <c r="D5459" t="s">
        <v>32</v>
      </c>
      <c r="E5459" t="s">
        <v>2331</v>
      </c>
      <c r="F5459" t="s">
        <v>43</v>
      </c>
      <c r="G5459">
        <v>56</v>
      </c>
      <c r="H5459">
        <v>59</v>
      </c>
      <c r="I5459">
        <v>54</v>
      </c>
      <c r="J5459" t="s">
        <v>396</v>
      </c>
      <c r="K5459" t="s">
        <v>100</v>
      </c>
      <c r="L5459" t="s">
        <v>388</v>
      </c>
      <c r="M5459" t="s">
        <v>750</v>
      </c>
      <c r="N5459" t="s">
        <v>38</v>
      </c>
      <c r="O5459" t="s">
        <v>175</v>
      </c>
      <c r="P5459" t="s">
        <v>305</v>
      </c>
      <c r="Q5459">
        <v>83</v>
      </c>
      <c r="R5459" t="s">
        <v>375</v>
      </c>
      <c r="S5459" t="s">
        <v>2863</v>
      </c>
      <c r="T5459" t="s">
        <v>26</v>
      </c>
    </row>
    <row r="5460" spans="1:20" x14ac:dyDescent="0.3">
      <c r="A5460" t="s">
        <v>20</v>
      </c>
      <c r="B5460" s="1">
        <v>43738</v>
      </c>
      <c r="C5460">
        <v>0</v>
      </c>
      <c r="D5460" t="s">
        <v>204</v>
      </c>
      <c r="E5460" t="s">
        <v>215</v>
      </c>
      <c r="F5460" t="s">
        <v>275</v>
      </c>
      <c r="G5460">
        <v>72</v>
      </c>
      <c r="H5460">
        <v>73</v>
      </c>
      <c r="I5460">
        <v>70</v>
      </c>
      <c r="J5460" t="s">
        <v>81</v>
      </c>
      <c r="K5460" t="s">
        <v>64</v>
      </c>
      <c r="L5460" t="s">
        <v>100</v>
      </c>
      <c r="M5460" t="s">
        <v>96</v>
      </c>
      <c r="N5460" t="s">
        <v>96</v>
      </c>
      <c r="O5460" t="s">
        <v>45</v>
      </c>
      <c r="P5460" t="s">
        <v>182</v>
      </c>
      <c r="Q5460">
        <v>57</v>
      </c>
      <c r="R5460" t="s">
        <v>143</v>
      </c>
      <c r="S5460" t="e" vm="45">
        <f>_FV(-3,"60")</f>
        <v>#VALUE!</v>
      </c>
      <c r="T5460" t="s">
        <v>26</v>
      </c>
    </row>
    <row r="5461" spans="1:20" x14ac:dyDescent="0.3">
      <c r="A5461" t="s">
        <v>20</v>
      </c>
      <c r="B5461" s="1">
        <v>43738</v>
      </c>
      <c r="C5461">
        <v>2</v>
      </c>
      <c r="D5461" t="s">
        <v>321</v>
      </c>
      <c r="E5461" t="s">
        <v>206</v>
      </c>
      <c r="F5461" t="s">
        <v>321</v>
      </c>
      <c r="G5461">
        <v>77</v>
      </c>
      <c r="H5461">
        <v>79</v>
      </c>
      <c r="I5461">
        <v>75</v>
      </c>
      <c r="J5461" t="s">
        <v>100</v>
      </c>
      <c r="K5461" t="s">
        <v>64</v>
      </c>
      <c r="L5461" t="s">
        <v>100</v>
      </c>
      <c r="M5461" t="s">
        <v>188</v>
      </c>
      <c r="N5461" t="s">
        <v>91</v>
      </c>
      <c r="O5461" t="s">
        <v>328</v>
      </c>
      <c r="P5461" t="s">
        <v>173</v>
      </c>
      <c r="Q5461">
        <v>45</v>
      </c>
      <c r="R5461" t="s">
        <v>143</v>
      </c>
      <c r="S5461" t="e" vm="45">
        <f>_FV(-3,"60")</f>
        <v>#VALUE!</v>
      </c>
      <c r="T5461" t="s">
        <v>26</v>
      </c>
    </row>
    <row r="5462" spans="1:20" x14ac:dyDescent="0.3">
      <c r="A5462" t="s">
        <v>20</v>
      </c>
      <c r="B5462" s="1">
        <v>43738</v>
      </c>
      <c r="C5462">
        <v>7</v>
      </c>
      <c r="D5462" t="s">
        <v>135</v>
      </c>
      <c r="E5462" t="s">
        <v>107</v>
      </c>
      <c r="F5462" t="s">
        <v>135</v>
      </c>
      <c r="G5462">
        <v>89</v>
      </c>
      <c r="H5462">
        <v>89</v>
      </c>
      <c r="I5462">
        <v>88</v>
      </c>
      <c r="J5462" t="s">
        <v>64</v>
      </c>
      <c r="K5462" t="s">
        <v>64</v>
      </c>
      <c r="L5462" t="s">
        <v>28</v>
      </c>
      <c r="M5462" t="s">
        <v>140</v>
      </c>
      <c r="N5462" t="s">
        <v>298</v>
      </c>
      <c r="O5462" t="s">
        <v>140</v>
      </c>
      <c r="P5462" t="s">
        <v>77</v>
      </c>
      <c r="Q5462">
        <v>19</v>
      </c>
      <c r="R5462" t="s">
        <v>40</v>
      </c>
      <c r="S5462" t="e" vm="45">
        <f>_FV(-3,"60")</f>
        <v>#VALUE!</v>
      </c>
      <c r="T5462" t="s">
        <v>26</v>
      </c>
    </row>
    <row r="5463" spans="1:20" x14ac:dyDescent="0.3">
      <c r="A5463" t="s">
        <v>20</v>
      </c>
      <c r="B5463" s="1">
        <v>43738</v>
      </c>
      <c r="C5463">
        <v>11</v>
      </c>
      <c r="D5463" t="s">
        <v>202</v>
      </c>
      <c r="E5463" t="s">
        <v>229</v>
      </c>
      <c r="F5463" t="s">
        <v>71</v>
      </c>
      <c r="G5463">
        <v>79</v>
      </c>
      <c r="H5463">
        <v>91</v>
      </c>
      <c r="I5463">
        <v>79</v>
      </c>
      <c r="J5463" t="s">
        <v>109</v>
      </c>
      <c r="K5463" t="s">
        <v>22</v>
      </c>
      <c r="L5463" t="s">
        <v>65</v>
      </c>
      <c r="M5463" t="s">
        <v>227</v>
      </c>
      <c r="N5463" t="s">
        <v>254</v>
      </c>
      <c r="O5463" t="s">
        <v>232</v>
      </c>
      <c r="P5463" t="s">
        <v>60</v>
      </c>
      <c r="Q5463">
        <v>32</v>
      </c>
      <c r="R5463" t="s">
        <v>237</v>
      </c>
      <c r="S5463" t="s">
        <v>2864</v>
      </c>
      <c r="T5463" t="s">
        <v>26</v>
      </c>
    </row>
    <row r="5464" spans="1:20" x14ac:dyDescent="0.3">
      <c r="A5464" t="s">
        <v>20</v>
      </c>
      <c r="B5464" s="1">
        <v>43738</v>
      </c>
      <c r="C5464">
        <v>8</v>
      </c>
      <c r="D5464" t="s">
        <v>148</v>
      </c>
      <c r="E5464" t="s">
        <v>135</v>
      </c>
      <c r="F5464" t="s">
        <v>148</v>
      </c>
      <c r="G5464">
        <v>91</v>
      </c>
      <c r="H5464">
        <v>91</v>
      </c>
      <c r="I5464">
        <v>89</v>
      </c>
      <c r="J5464" t="s">
        <v>28</v>
      </c>
      <c r="K5464" t="s">
        <v>64</v>
      </c>
      <c r="L5464" t="s">
        <v>28</v>
      </c>
      <c r="M5464" t="s">
        <v>140</v>
      </c>
      <c r="N5464" t="s">
        <v>131</v>
      </c>
      <c r="O5464" t="s">
        <v>39</v>
      </c>
      <c r="P5464" t="s">
        <v>138</v>
      </c>
      <c r="Q5464">
        <v>15</v>
      </c>
      <c r="R5464" t="s">
        <v>116</v>
      </c>
      <c r="S5464" t="e" vm="45">
        <f>_FV(-3,"60")</f>
        <v>#VALUE!</v>
      </c>
      <c r="T5464" t="s">
        <v>26</v>
      </c>
    </row>
    <row r="5465" spans="1:20" x14ac:dyDescent="0.3">
      <c r="A5465" t="s">
        <v>20</v>
      </c>
      <c r="B5465" s="1">
        <v>43738</v>
      </c>
      <c r="C5465">
        <v>15</v>
      </c>
      <c r="D5465" t="s">
        <v>2038</v>
      </c>
      <c r="E5465" t="s">
        <v>2048</v>
      </c>
      <c r="F5465" t="s">
        <v>297</v>
      </c>
      <c r="G5465">
        <v>56</v>
      </c>
      <c r="H5465">
        <v>59</v>
      </c>
      <c r="I5465">
        <v>55</v>
      </c>
      <c r="J5465" t="s">
        <v>163</v>
      </c>
      <c r="K5465" t="s">
        <v>100</v>
      </c>
      <c r="L5465" t="s">
        <v>396</v>
      </c>
      <c r="M5465" t="s">
        <v>137</v>
      </c>
      <c r="N5465" t="s">
        <v>90</v>
      </c>
      <c r="O5465" t="s">
        <v>137</v>
      </c>
      <c r="P5465" t="s">
        <v>222</v>
      </c>
      <c r="Q5465">
        <v>90</v>
      </c>
      <c r="R5465" t="s">
        <v>584</v>
      </c>
      <c r="S5465" t="s">
        <v>2865</v>
      </c>
      <c r="T5465" t="s">
        <v>26</v>
      </c>
    </row>
    <row r="5466" spans="1:20" x14ac:dyDescent="0.3">
      <c r="A5466" t="s">
        <v>20</v>
      </c>
      <c r="B5466" s="1">
        <v>43738</v>
      </c>
      <c r="C5466">
        <v>6</v>
      </c>
      <c r="D5466" t="s">
        <v>107</v>
      </c>
      <c r="E5466" t="s">
        <v>272</v>
      </c>
      <c r="F5466" t="s">
        <v>107</v>
      </c>
      <c r="G5466">
        <v>88</v>
      </c>
      <c r="H5466">
        <v>88</v>
      </c>
      <c r="I5466">
        <v>85</v>
      </c>
      <c r="J5466" t="s">
        <v>28</v>
      </c>
      <c r="K5466" t="s">
        <v>28</v>
      </c>
      <c r="L5466" t="s">
        <v>81</v>
      </c>
      <c r="M5466" t="s">
        <v>298</v>
      </c>
      <c r="N5466" t="s">
        <v>232</v>
      </c>
      <c r="O5466" t="s">
        <v>298</v>
      </c>
      <c r="P5466" t="s">
        <v>268</v>
      </c>
      <c r="Q5466">
        <v>28</v>
      </c>
      <c r="R5466" t="s">
        <v>170</v>
      </c>
      <c r="S5466" t="e" vm="45">
        <f>_FV(-3,"60")</f>
        <v>#VALUE!</v>
      </c>
      <c r="T5466" t="s">
        <v>26</v>
      </c>
    </row>
    <row r="5467" spans="1:20" x14ac:dyDescent="0.3">
      <c r="A5467" t="s">
        <v>20</v>
      </c>
      <c r="B5467" s="1">
        <v>43738</v>
      </c>
      <c r="C5467">
        <v>18</v>
      </c>
      <c r="D5467" t="s">
        <v>1362</v>
      </c>
      <c r="E5467" t="s">
        <v>2490</v>
      </c>
      <c r="F5467" t="s">
        <v>412</v>
      </c>
      <c r="G5467">
        <v>58</v>
      </c>
      <c r="H5467">
        <v>58</v>
      </c>
      <c r="I5467">
        <v>53</v>
      </c>
      <c r="J5467" t="s">
        <v>49</v>
      </c>
      <c r="K5467" t="s">
        <v>100</v>
      </c>
      <c r="L5467" t="s">
        <v>37</v>
      </c>
      <c r="M5467" t="s">
        <v>38</v>
      </c>
      <c r="N5467" t="s">
        <v>140</v>
      </c>
      <c r="O5467" t="s">
        <v>38</v>
      </c>
      <c r="P5467" t="s">
        <v>179</v>
      </c>
      <c r="Q5467">
        <v>104</v>
      </c>
      <c r="R5467" t="s">
        <v>339</v>
      </c>
      <c r="S5467" t="s">
        <v>2866</v>
      </c>
      <c r="T5467" t="s">
        <v>26</v>
      </c>
    </row>
    <row r="5468" spans="1:20" x14ac:dyDescent="0.3">
      <c r="A5468" t="s">
        <v>20</v>
      </c>
      <c r="B5468" s="1">
        <v>43738</v>
      </c>
      <c r="C5468">
        <v>17</v>
      </c>
      <c r="D5468" t="s">
        <v>2339</v>
      </c>
      <c r="E5468" t="s">
        <v>2331</v>
      </c>
      <c r="F5468" t="s">
        <v>412</v>
      </c>
      <c r="G5468">
        <v>54</v>
      </c>
      <c r="H5468">
        <v>58</v>
      </c>
      <c r="I5468">
        <v>52</v>
      </c>
      <c r="J5468" t="s">
        <v>35</v>
      </c>
      <c r="K5468" t="s">
        <v>99</v>
      </c>
      <c r="L5468" t="s">
        <v>388</v>
      </c>
      <c r="M5468" t="s">
        <v>39</v>
      </c>
      <c r="N5468" t="s">
        <v>130</v>
      </c>
      <c r="O5468" t="s">
        <v>39</v>
      </c>
      <c r="P5468" t="s">
        <v>154</v>
      </c>
      <c r="Q5468">
        <v>106</v>
      </c>
      <c r="R5468" t="s">
        <v>530</v>
      </c>
      <c r="S5468" t="s">
        <v>1374</v>
      </c>
      <c r="T5468" t="s">
        <v>26</v>
      </c>
    </row>
    <row r="5469" spans="1:20" x14ac:dyDescent="0.3">
      <c r="A5469" t="s">
        <v>20</v>
      </c>
      <c r="B5469" s="1">
        <v>43738</v>
      </c>
      <c r="C5469">
        <v>16</v>
      </c>
      <c r="D5469" t="s">
        <v>33</v>
      </c>
      <c r="E5469" t="s">
        <v>2496</v>
      </c>
      <c r="F5469" t="s">
        <v>43</v>
      </c>
      <c r="G5469">
        <v>54</v>
      </c>
      <c r="H5469">
        <v>58</v>
      </c>
      <c r="I5469">
        <v>53</v>
      </c>
      <c r="J5469" t="s">
        <v>224</v>
      </c>
      <c r="K5469" t="s">
        <v>99</v>
      </c>
      <c r="L5469" t="s">
        <v>292</v>
      </c>
      <c r="M5469" t="s">
        <v>130</v>
      </c>
      <c r="N5469" t="s">
        <v>137</v>
      </c>
      <c r="O5469" t="s">
        <v>130</v>
      </c>
      <c r="P5469" t="s">
        <v>54</v>
      </c>
      <c r="Q5469">
        <v>100</v>
      </c>
      <c r="R5469" t="s">
        <v>584</v>
      </c>
      <c r="S5469" t="s">
        <v>2867</v>
      </c>
      <c r="T5469" t="s">
        <v>26</v>
      </c>
    </row>
    <row r="5470" spans="1:20" x14ac:dyDescent="0.3">
      <c r="A5470" t="s">
        <v>20</v>
      </c>
      <c r="B5470" s="1">
        <v>43738</v>
      </c>
      <c r="C5470">
        <v>23</v>
      </c>
      <c r="D5470" t="s">
        <v>219</v>
      </c>
      <c r="E5470" t="s">
        <v>247</v>
      </c>
      <c r="F5470" t="s">
        <v>219</v>
      </c>
      <c r="G5470">
        <v>70</v>
      </c>
      <c r="H5470">
        <v>70</v>
      </c>
      <c r="I5470">
        <v>68</v>
      </c>
      <c r="J5470" t="s">
        <v>99</v>
      </c>
      <c r="K5470" t="s">
        <v>28</v>
      </c>
      <c r="L5470" t="s">
        <v>100</v>
      </c>
      <c r="M5470" t="s">
        <v>120</v>
      </c>
      <c r="N5470" t="s">
        <v>120</v>
      </c>
      <c r="O5470" t="s">
        <v>175</v>
      </c>
      <c r="P5470" t="s">
        <v>222</v>
      </c>
      <c r="Q5470">
        <v>76</v>
      </c>
      <c r="R5470" t="s">
        <v>343</v>
      </c>
      <c r="S5470" t="e" vm="45">
        <f>_FV(-3,"60")</f>
        <v>#VALUE!</v>
      </c>
      <c r="T5470" t="s">
        <v>26</v>
      </c>
    </row>
    <row r="5471" spans="1:20" x14ac:dyDescent="0.3">
      <c r="A5471" t="s">
        <v>20</v>
      </c>
      <c r="B5471" s="1">
        <v>43738</v>
      </c>
      <c r="C5471">
        <v>5</v>
      </c>
      <c r="D5471" t="s">
        <v>272</v>
      </c>
      <c r="E5471" t="s">
        <v>333</v>
      </c>
      <c r="F5471" t="s">
        <v>272</v>
      </c>
      <c r="G5471">
        <v>85</v>
      </c>
      <c r="H5471">
        <v>85</v>
      </c>
      <c r="I5471">
        <v>82</v>
      </c>
      <c r="J5471" t="s">
        <v>81</v>
      </c>
      <c r="K5471" t="s">
        <v>81</v>
      </c>
      <c r="L5471" t="s">
        <v>89</v>
      </c>
      <c r="M5471" t="s">
        <v>232</v>
      </c>
      <c r="N5471" t="s">
        <v>137</v>
      </c>
      <c r="O5471" t="s">
        <v>232</v>
      </c>
      <c r="P5471" t="s">
        <v>60</v>
      </c>
      <c r="Q5471">
        <v>29</v>
      </c>
      <c r="R5471" t="s">
        <v>170</v>
      </c>
      <c r="S5471" t="e" vm="45">
        <f>_FV(-3,"60")</f>
        <v>#VALUE!</v>
      </c>
      <c r="T5471" t="s">
        <v>26</v>
      </c>
    </row>
    <row r="5472" spans="1:20" x14ac:dyDescent="0.3">
      <c r="A5472" t="s">
        <v>20</v>
      </c>
      <c r="B5472" s="1">
        <v>43738</v>
      </c>
      <c r="C5472">
        <v>20</v>
      </c>
      <c r="D5472" t="s">
        <v>214</v>
      </c>
      <c r="E5472" t="s">
        <v>1362</v>
      </c>
      <c r="F5472" t="s">
        <v>214</v>
      </c>
      <c r="G5472">
        <v>62</v>
      </c>
      <c r="H5472">
        <v>63</v>
      </c>
      <c r="I5472">
        <v>54</v>
      </c>
      <c r="J5472" t="s">
        <v>100</v>
      </c>
      <c r="K5472" t="s">
        <v>28</v>
      </c>
      <c r="L5472" t="s">
        <v>292</v>
      </c>
      <c r="M5472" t="s">
        <v>175</v>
      </c>
      <c r="N5472" t="s">
        <v>750</v>
      </c>
      <c r="O5472" t="s">
        <v>74</v>
      </c>
      <c r="P5472" t="s">
        <v>222</v>
      </c>
      <c r="Q5472">
        <v>79</v>
      </c>
      <c r="R5472" t="s">
        <v>359</v>
      </c>
      <c r="S5472" t="s">
        <v>2868</v>
      </c>
      <c r="T5472" t="s">
        <v>26</v>
      </c>
    </row>
    <row r="5473" spans="1:20" x14ac:dyDescent="0.3">
      <c r="A5473" t="s">
        <v>20</v>
      </c>
      <c r="B5473" s="1">
        <v>43738</v>
      </c>
      <c r="C5473">
        <v>21</v>
      </c>
      <c r="D5473" t="s">
        <v>21</v>
      </c>
      <c r="E5473" t="s">
        <v>291</v>
      </c>
      <c r="F5473" t="s">
        <v>21</v>
      </c>
      <c r="G5473">
        <v>66</v>
      </c>
      <c r="H5473">
        <v>66</v>
      </c>
      <c r="I5473">
        <v>62</v>
      </c>
      <c r="J5473" t="s">
        <v>99</v>
      </c>
      <c r="K5473" t="s">
        <v>81</v>
      </c>
      <c r="L5473" t="s">
        <v>49</v>
      </c>
      <c r="M5473" t="s">
        <v>74</v>
      </c>
      <c r="N5473" t="s">
        <v>175</v>
      </c>
      <c r="O5473" t="s">
        <v>75</v>
      </c>
      <c r="P5473" t="s">
        <v>54</v>
      </c>
      <c r="Q5473">
        <v>84</v>
      </c>
      <c r="R5473" t="s">
        <v>584</v>
      </c>
      <c r="S5473" t="s">
        <v>2869</v>
      </c>
      <c r="T5473" t="s">
        <v>26</v>
      </c>
    </row>
    <row r="5474" spans="1:20" x14ac:dyDescent="0.3">
      <c r="A5474" t="s">
        <v>20</v>
      </c>
      <c r="B5474" s="1">
        <v>43738</v>
      </c>
      <c r="C5474">
        <v>1</v>
      </c>
      <c r="D5474" t="s">
        <v>196</v>
      </c>
      <c r="E5474" t="s">
        <v>204</v>
      </c>
      <c r="F5474" t="s">
        <v>302</v>
      </c>
      <c r="G5474">
        <v>75</v>
      </c>
      <c r="H5474">
        <v>75</v>
      </c>
      <c r="I5474">
        <v>72</v>
      </c>
      <c r="J5474" t="s">
        <v>81</v>
      </c>
      <c r="K5474" t="s">
        <v>28</v>
      </c>
      <c r="L5474" t="s">
        <v>99</v>
      </c>
      <c r="M5474" t="s">
        <v>188</v>
      </c>
      <c r="N5474" t="s">
        <v>188</v>
      </c>
      <c r="O5474" t="s">
        <v>96</v>
      </c>
      <c r="P5474" t="s">
        <v>173</v>
      </c>
      <c r="Q5474">
        <v>49</v>
      </c>
      <c r="R5474" t="s">
        <v>248</v>
      </c>
      <c r="S5474" t="e" vm="45">
        <f>_FV(-3,"60")</f>
        <v>#VALUE!</v>
      </c>
      <c r="T5474" t="s">
        <v>26</v>
      </c>
    </row>
    <row r="5475" spans="1:20" x14ac:dyDescent="0.3">
      <c r="A5475" t="s">
        <v>20</v>
      </c>
      <c r="B5475" s="1">
        <v>43738</v>
      </c>
      <c r="C5475">
        <v>22</v>
      </c>
      <c r="D5475" t="s">
        <v>247</v>
      </c>
      <c r="E5475" t="s">
        <v>21</v>
      </c>
      <c r="F5475" t="s">
        <v>247</v>
      </c>
      <c r="G5475">
        <v>68</v>
      </c>
      <c r="H5475">
        <v>69</v>
      </c>
      <c r="I5475">
        <v>66</v>
      </c>
      <c r="J5475" t="s">
        <v>99</v>
      </c>
      <c r="K5475" t="s">
        <v>64</v>
      </c>
      <c r="L5475" t="s">
        <v>99</v>
      </c>
      <c r="M5475" t="s">
        <v>175</v>
      </c>
      <c r="N5475" t="s">
        <v>175</v>
      </c>
      <c r="O5475" t="s">
        <v>74</v>
      </c>
      <c r="P5475" t="s">
        <v>147</v>
      </c>
      <c r="Q5475">
        <v>77</v>
      </c>
      <c r="R5475" t="s">
        <v>343</v>
      </c>
      <c r="S5475" t="s">
        <v>2870</v>
      </c>
      <c r="T5475" t="s">
        <v>26</v>
      </c>
    </row>
    <row r="5476" spans="1:20" x14ac:dyDescent="0.3">
      <c r="A5476" t="s">
        <v>20</v>
      </c>
      <c r="B5476" s="1">
        <v>43738</v>
      </c>
      <c r="C5476">
        <v>10</v>
      </c>
      <c r="D5476" t="s">
        <v>71</v>
      </c>
      <c r="E5476" t="s">
        <v>135</v>
      </c>
      <c r="F5476" t="s">
        <v>58</v>
      </c>
      <c r="G5476">
        <v>91</v>
      </c>
      <c r="H5476">
        <v>92</v>
      </c>
      <c r="I5476">
        <v>91</v>
      </c>
      <c r="J5476" t="s">
        <v>65</v>
      </c>
      <c r="K5476" t="s">
        <v>109</v>
      </c>
      <c r="L5476" t="s">
        <v>100</v>
      </c>
      <c r="M5476" t="s">
        <v>232</v>
      </c>
      <c r="N5476" t="s">
        <v>232</v>
      </c>
      <c r="O5476" t="s">
        <v>298</v>
      </c>
      <c r="P5476" t="s">
        <v>83</v>
      </c>
      <c r="Q5476">
        <v>19</v>
      </c>
      <c r="R5476" t="s">
        <v>86</v>
      </c>
      <c r="S5476" t="s">
        <v>2871</v>
      </c>
      <c r="T5476" t="s">
        <v>26</v>
      </c>
    </row>
    <row r="5477" spans="1:20" x14ac:dyDescent="0.3">
      <c r="A5477" t="s">
        <v>20</v>
      </c>
      <c r="B5477" s="1">
        <v>43738</v>
      </c>
      <c r="C5477">
        <v>3</v>
      </c>
      <c r="D5477" t="s">
        <v>192</v>
      </c>
      <c r="E5477" t="s">
        <v>321</v>
      </c>
      <c r="F5477" t="s">
        <v>192</v>
      </c>
      <c r="G5477">
        <v>80</v>
      </c>
      <c r="H5477">
        <v>80</v>
      </c>
      <c r="I5477">
        <v>77</v>
      </c>
      <c r="J5477" t="s">
        <v>89</v>
      </c>
      <c r="K5477" t="s">
        <v>89</v>
      </c>
      <c r="L5477" t="s">
        <v>345</v>
      </c>
      <c r="M5477" t="s">
        <v>90</v>
      </c>
      <c r="N5477" t="s">
        <v>91</v>
      </c>
      <c r="O5477" t="s">
        <v>90</v>
      </c>
      <c r="P5477" t="s">
        <v>97</v>
      </c>
      <c r="Q5477">
        <v>42</v>
      </c>
      <c r="R5477" t="s">
        <v>287</v>
      </c>
      <c r="S5477" t="e" vm="45">
        <f>_FV(-3,"60")</f>
        <v>#VALUE!</v>
      </c>
      <c r="T5477" t="s">
        <v>26</v>
      </c>
    </row>
    <row r="5478" spans="1:20" x14ac:dyDescent="0.3">
      <c r="A5478" t="s">
        <v>20</v>
      </c>
      <c r="B5478" s="1">
        <v>43738</v>
      </c>
      <c r="C5478">
        <v>4</v>
      </c>
      <c r="D5478" t="s">
        <v>333</v>
      </c>
      <c r="E5478" t="s">
        <v>192</v>
      </c>
      <c r="F5478" t="s">
        <v>333</v>
      </c>
      <c r="G5478">
        <v>82</v>
      </c>
      <c r="H5478">
        <v>82</v>
      </c>
      <c r="I5478">
        <v>80</v>
      </c>
      <c r="J5478" t="s">
        <v>89</v>
      </c>
      <c r="K5478" t="s">
        <v>100</v>
      </c>
      <c r="L5478" t="s">
        <v>89</v>
      </c>
      <c r="M5478" t="s">
        <v>137</v>
      </c>
      <c r="N5478" t="s">
        <v>90</v>
      </c>
      <c r="O5478" t="s">
        <v>137</v>
      </c>
      <c r="P5478" t="s">
        <v>83</v>
      </c>
      <c r="Q5478">
        <v>25</v>
      </c>
      <c r="R5478" t="s">
        <v>240</v>
      </c>
      <c r="S5478" t="e" vm="45">
        <f>_FV(-3,"60")</f>
        <v>#VALUE!</v>
      </c>
      <c r="T5478" t="s">
        <v>26</v>
      </c>
    </row>
    <row r="5479" spans="1:20" x14ac:dyDescent="0.3">
      <c r="A5479" t="s">
        <v>20</v>
      </c>
      <c r="B5479" s="1">
        <v>43738</v>
      </c>
      <c r="C5479">
        <v>9</v>
      </c>
      <c r="D5479" t="s">
        <v>95</v>
      </c>
      <c r="E5479" t="s">
        <v>148</v>
      </c>
      <c r="F5479" t="s">
        <v>95</v>
      </c>
      <c r="G5479">
        <v>91</v>
      </c>
      <c r="H5479">
        <v>91</v>
      </c>
      <c r="I5479">
        <v>91</v>
      </c>
      <c r="J5479" t="s">
        <v>100</v>
      </c>
      <c r="K5479" t="s">
        <v>28</v>
      </c>
      <c r="L5479" t="s">
        <v>100</v>
      </c>
      <c r="M5479" t="s">
        <v>298</v>
      </c>
      <c r="N5479" t="s">
        <v>298</v>
      </c>
      <c r="O5479" t="s">
        <v>140</v>
      </c>
      <c r="P5479" t="s">
        <v>178</v>
      </c>
      <c r="Q5479">
        <v>14</v>
      </c>
      <c r="R5479" t="s">
        <v>112</v>
      </c>
      <c r="S5479" t="e" vm="36">
        <f>_FV(-3,"58")</f>
        <v>#VALUE!</v>
      </c>
      <c r="T5479" t="s">
        <v>26</v>
      </c>
    </row>
    <row r="5480" spans="1:20" x14ac:dyDescent="0.3">
      <c r="A5480" t="s">
        <v>20</v>
      </c>
      <c r="B5480" s="1">
        <v>43738</v>
      </c>
      <c r="C5480">
        <v>12</v>
      </c>
      <c r="D5480" t="s">
        <v>247</v>
      </c>
      <c r="E5480" t="s">
        <v>335</v>
      </c>
      <c r="F5480" t="s">
        <v>202</v>
      </c>
      <c r="G5480">
        <v>69</v>
      </c>
      <c r="H5480">
        <v>80</v>
      </c>
      <c r="I5480">
        <v>66</v>
      </c>
      <c r="J5480" t="s">
        <v>81</v>
      </c>
      <c r="K5480" t="s">
        <v>136</v>
      </c>
      <c r="L5480" t="s">
        <v>89</v>
      </c>
      <c r="M5480" t="s">
        <v>209</v>
      </c>
      <c r="N5480" t="s">
        <v>209</v>
      </c>
      <c r="O5480" t="s">
        <v>227</v>
      </c>
      <c r="P5480" t="s">
        <v>271</v>
      </c>
      <c r="Q5480">
        <v>48</v>
      </c>
      <c r="R5480" t="s">
        <v>55</v>
      </c>
      <c r="S5480" t="s">
        <v>1381</v>
      </c>
      <c r="T5480" t="s">
        <v>26</v>
      </c>
    </row>
    <row r="5481" spans="1:20" x14ac:dyDescent="0.3">
      <c r="A5481" t="s">
        <v>20</v>
      </c>
      <c r="B5481" s="1">
        <v>43738</v>
      </c>
      <c r="C5481">
        <v>13</v>
      </c>
      <c r="D5481" t="s">
        <v>32</v>
      </c>
      <c r="E5481" t="s">
        <v>412</v>
      </c>
      <c r="F5481" t="s">
        <v>250</v>
      </c>
      <c r="G5481">
        <v>56</v>
      </c>
      <c r="H5481">
        <v>70</v>
      </c>
      <c r="I5481">
        <v>56</v>
      </c>
      <c r="J5481" t="s">
        <v>396</v>
      </c>
      <c r="K5481" t="s">
        <v>109</v>
      </c>
      <c r="L5481" t="s">
        <v>37</v>
      </c>
      <c r="M5481" t="s">
        <v>122</v>
      </c>
      <c r="N5481" t="s">
        <v>122</v>
      </c>
      <c r="O5481" t="s">
        <v>209</v>
      </c>
      <c r="P5481" t="s">
        <v>104</v>
      </c>
      <c r="Q5481">
        <v>44</v>
      </c>
      <c r="R5481" t="s">
        <v>580</v>
      </c>
      <c r="S5481" t="s">
        <v>2872</v>
      </c>
      <c r="T5481" t="s">
        <v>26</v>
      </c>
    </row>
    <row r="5482" spans="1:20" x14ac:dyDescent="0.3">
      <c r="A5482" t="s">
        <v>20</v>
      </c>
      <c r="B5482" s="1">
        <v>43738</v>
      </c>
      <c r="C5482">
        <v>14</v>
      </c>
      <c r="D5482" t="s">
        <v>412</v>
      </c>
      <c r="E5482" t="s">
        <v>2041</v>
      </c>
      <c r="F5482" t="s">
        <v>47</v>
      </c>
      <c r="G5482">
        <v>55</v>
      </c>
      <c r="H5482">
        <v>61</v>
      </c>
      <c r="I5482">
        <v>55</v>
      </c>
      <c r="J5482" t="s">
        <v>377</v>
      </c>
      <c r="K5482" t="s">
        <v>100</v>
      </c>
      <c r="L5482" t="s">
        <v>37</v>
      </c>
      <c r="M5482" t="s">
        <v>90</v>
      </c>
      <c r="N5482" t="s">
        <v>141</v>
      </c>
      <c r="O5482" t="s">
        <v>29</v>
      </c>
      <c r="P5482" t="s">
        <v>271</v>
      </c>
      <c r="Q5482">
        <v>78</v>
      </c>
      <c r="R5482" t="s">
        <v>584</v>
      </c>
      <c r="S5482" t="s">
        <v>2542</v>
      </c>
      <c r="T5482" t="s">
        <v>26</v>
      </c>
    </row>
    <row r="5483" spans="1:20" x14ac:dyDescent="0.3">
      <c r="A5483" t="s">
        <v>20</v>
      </c>
      <c r="B5483" s="1">
        <v>43739</v>
      </c>
      <c r="C5483">
        <v>13</v>
      </c>
      <c r="D5483" t="s">
        <v>220</v>
      </c>
      <c r="E5483" t="s">
        <v>291</v>
      </c>
      <c r="F5483" t="s">
        <v>215</v>
      </c>
      <c r="G5483">
        <v>65</v>
      </c>
      <c r="H5483">
        <v>68</v>
      </c>
      <c r="I5483">
        <v>61</v>
      </c>
      <c r="J5483" t="s">
        <v>119</v>
      </c>
      <c r="K5483" t="s">
        <v>119</v>
      </c>
      <c r="L5483" t="s">
        <v>44</v>
      </c>
      <c r="M5483" t="s">
        <v>123</v>
      </c>
      <c r="N5483" t="s">
        <v>123</v>
      </c>
      <c r="O5483" t="s">
        <v>231</v>
      </c>
      <c r="P5483" t="s">
        <v>147</v>
      </c>
      <c r="Q5483">
        <v>64</v>
      </c>
      <c r="R5483" t="s">
        <v>212</v>
      </c>
      <c r="S5483" t="s">
        <v>2873</v>
      </c>
      <c r="T5483" t="s">
        <v>2424</v>
      </c>
    </row>
    <row r="5484" spans="1:20" x14ac:dyDescent="0.3">
      <c r="A5484" t="s">
        <v>20</v>
      </c>
      <c r="B5484" s="1">
        <v>43739</v>
      </c>
      <c r="C5484">
        <v>20</v>
      </c>
      <c r="D5484" t="s">
        <v>43</v>
      </c>
      <c r="E5484" t="s">
        <v>2331</v>
      </c>
      <c r="F5484" t="s">
        <v>43</v>
      </c>
      <c r="G5484">
        <v>54</v>
      </c>
      <c r="H5484">
        <v>54</v>
      </c>
      <c r="I5484">
        <v>44</v>
      </c>
      <c r="J5484" t="s">
        <v>368</v>
      </c>
      <c r="K5484" t="s">
        <v>368</v>
      </c>
      <c r="L5484" t="s">
        <v>2833</v>
      </c>
      <c r="M5484" t="s">
        <v>211</v>
      </c>
      <c r="N5484" t="s">
        <v>1154</v>
      </c>
      <c r="O5484" t="s">
        <v>860</v>
      </c>
      <c r="P5484" t="s">
        <v>182</v>
      </c>
      <c r="Q5484">
        <v>89</v>
      </c>
      <c r="R5484" t="s">
        <v>212</v>
      </c>
      <c r="S5484" t="s">
        <v>2874</v>
      </c>
      <c r="T5484" t="s">
        <v>2424</v>
      </c>
    </row>
    <row r="5485" spans="1:20" x14ac:dyDescent="0.3">
      <c r="A5485" t="s">
        <v>20</v>
      </c>
      <c r="B5485" s="1">
        <v>43739</v>
      </c>
      <c r="C5485">
        <v>21</v>
      </c>
      <c r="D5485" t="s">
        <v>220</v>
      </c>
      <c r="E5485" t="s">
        <v>415</v>
      </c>
      <c r="F5485" t="s">
        <v>220</v>
      </c>
      <c r="G5485">
        <v>58</v>
      </c>
      <c r="H5485">
        <v>58</v>
      </c>
      <c r="I5485">
        <v>54</v>
      </c>
      <c r="J5485" t="s">
        <v>388</v>
      </c>
      <c r="K5485" t="s">
        <v>224</v>
      </c>
      <c r="L5485" t="s">
        <v>577</v>
      </c>
      <c r="M5485" t="s">
        <v>159</v>
      </c>
      <c r="N5485" t="s">
        <v>159</v>
      </c>
      <c r="O5485" t="s">
        <v>211</v>
      </c>
      <c r="P5485" t="s">
        <v>182</v>
      </c>
      <c r="Q5485">
        <v>65</v>
      </c>
      <c r="R5485" t="s">
        <v>339</v>
      </c>
      <c r="S5485" t="s">
        <v>2875</v>
      </c>
      <c r="T5485" t="s">
        <v>2424</v>
      </c>
    </row>
    <row r="5486" spans="1:20" x14ac:dyDescent="0.3">
      <c r="A5486" t="s">
        <v>20</v>
      </c>
      <c r="B5486" s="1">
        <v>43739</v>
      </c>
      <c r="C5486">
        <v>5</v>
      </c>
      <c r="D5486" t="s">
        <v>107</v>
      </c>
      <c r="E5486" t="s">
        <v>114</v>
      </c>
      <c r="F5486" t="s">
        <v>107</v>
      </c>
      <c r="G5486">
        <v>88</v>
      </c>
      <c r="H5486">
        <v>88</v>
      </c>
      <c r="I5486">
        <v>86</v>
      </c>
      <c r="J5486" t="s">
        <v>64</v>
      </c>
      <c r="K5486" t="s">
        <v>64</v>
      </c>
      <c r="L5486" t="s">
        <v>81</v>
      </c>
      <c r="M5486" t="s">
        <v>162</v>
      </c>
      <c r="N5486" t="s">
        <v>140</v>
      </c>
      <c r="O5486" t="s">
        <v>162</v>
      </c>
      <c r="P5486" t="s">
        <v>111</v>
      </c>
      <c r="Q5486">
        <v>18</v>
      </c>
      <c r="R5486" t="s">
        <v>92</v>
      </c>
      <c r="S5486" t="e" vm="45">
        <f>_FV(-3,"60")</f>
        <v>#VALUE!</v>
      </c>
      <c r="T5486" t="s">
        <v>2424</v>
      </c>
    </row>
    <row r="5487" spans="1:20" x14ac:dyDescent="0.3">
      <c r="A5487" t="s">
        <v>20</v>
      </c>
      <c r="B5487" s="1">
        <v>43739</v>
      </c>
      <c r="C5487">
        <v>7</v>
      </c>
      <c r="D5487" t="s">
        <v>71</v>
      </c>
      <c r="E5487" t="s">
        <v>149</v>
      </c>
      <c r="F5487" t="s">
        <v>71</v>
      </c>
      <c r="G5487">
        <v>90</v>
      </c>
      <c r="H5487">
        <v>90</v>
      </c>
      <c r="I5487">
        <v>89</v>
      </c>
      <c r="J5487" t="s">
        <v>64</v>
      </c>
      <c r="K5487" t="s">
        <v>64</v>
      </c>
      <c r="L5487" t="s">
        <v>28</v>
      </c>
      <c r="M5487" t="s">
        <v>175</v>
      </c>
      <c r="N5487" t="s">
        <v>175</v>
      </c>
      <c r="O5487" t="s">
        <v>172</v>
      </c>
      <c r="P5487" t="s">
        <v>70</v>
      </c>
      <c r="Q5487">
        <v>32</v>
      </c>
      <c r="R5487" t="s">
        <v>182</v>
      </c>
      <c r="S5487" t="e" vm="45">
        <f>_FV(-3,"60")</f>
        <v>#VALUE!</v>
      </c>
      <c r="T5487" t="s">
        <v>2424</v>
      </c>
    </row>
    <row r="5488" spans="1:20" x14ac:dyDescent="0.3">
      <c r="A5488" t="s">
        <v>20</v>
      </c>
      <c r="B5488" s="1">
        <v>43739</v>
      </c>
      <c r="C5488">
        <v>9</v>
      </c>
      <c r="D5488" t="s">
        <v>22</v>
      </c>
      <c r="E5488" t="s">
        <v>118</v>
      </c>
      <c r="F5488" t="s">
        <v>22</v>
      </c>
      <c r="G5488">
        <v>92</v>
      </c>
      <c r="H5488">
        <v>92</v>
      </c>
      <c r="I5488">
        <v>91</v>
      </c>
      <c r="J5488" t="s">
        <v>89</v>
      </c>
      <c r="K5488" t="s">
        <v>28</v>
      </c>
      <c r="L5488" t="s">
        <v>89</v>
      </c>
      <c r="M5488" t="s">
        <v>120</v>
      </c>
      <c r="N5488" t="s">
        <v>120</v>
      </c>
      <c r="O5488" t="s">
        <v>74</v>
      </c>
      <c r="P5488" t="s">
        <v>111</v>
      </c>
      <c r="Q5488">
        <v>320</v>
      </c>
      <c r="R5488" t="s">
        <v>128</v>
      </c>
      <c r="S5488" t="e" vm="45">
        <f>_FV(-3,"60")</f>
        <v>#VALUE!</v>
      </c>
      <c r="T5488" t="s">
        <v>2424</v>
      </c>
    </row>
    <row r="5489" spans="1:20" x14ac:dyDescent="0.3">
      <c r="A5489" t="s">
        <v>20</v>
      </c>
      <c r="B5489" s="1">
        <v>43739</v>
      </c>
      <c r="C5489">
        <v>18</v>
      </c>
      <c r="D5489" t="s">
        <v>2038</v>
      </c>
      <c r="E5489" t="s">
        <v>2732</v>
      </c>
      <c r="F5489" t="s">
        <v>2041</v>
      </c>
      <c r="G5489">
        <v>46</v>
      </c>
      <c r="H5489">
        <v>46</v>
      </c>
      <c r="I5489">
        <v>39</v>
      </c>
      <c r="J5489" t="s">
        <v>560</v>
      </c>
      <c r="K5489" t="s">
        <v>570</v>
      </c>
      <c r="L5489" t="s">
        <v>2876</v>
      </c>
      <c r="M5489" t="s">
        <v>750</v>
      </c>
      <c r="N5489" t="s">
        <v>53</v>
      </c>
      <c r="O5489" t="s">
        <v>750</v>
      </c>
      <c r="P5489" t="s">
        <v>116</v>
      </c>
      <c r="Q5489">
        <v>74</v>
      </c>
      <c r="R5489" t="s">
        <v>294</v>
      </c>
      <c r="S5489" t="s">
        <v>2549</v>
      </c>
      <c r="T5489" t="s">
        <v>2424</v>
      </c>
    </row>
    <row r="5490" spans="1:20" x14ac:dyDescent="0.3">
      <c r="A5490" t="s">
        <v>20</v>
      </c>
      <c r="B5490" s="1">
        <v>43739</v>
      </c>
      <c r="C5490">
        <v>17</v>
      </c>
      <c r="D5490" t="s">
        <v>2331</v>
      </c>
      <c r="E5490" t="s">
        <v>2496</v>
      </c>
      <c r="F5490" t="s">
        <v>43</v>
      </c>
      <c r="G5490">
        <v>46</v>
      </c>
      <c r="H5490">
        <v>54</v>
      </c>
      <c r="I5490">
        <v>42</v>
      </c>
      <c r="J5490" t="s">
        <v>574</v>
      </c>
      <c r="K5490" t="s">
        <v>224</v>
      </c>
      <c r="L5490" t="s">
        <v>1440</v>
      </c>
      <c r="M5490" t="s">
        <v>53</v>
      </c>
      <c r="N5490" t="s">
        <v>190</v>
      </c>
      <c r="O5490" t="s">
        <v>53</v>
      </c>
      <c r="P5490" t="s">
        <v>147</v>
      </c>
      <c r="Q5490">
        <v>88</v>
      </c>
      <c r="R5490" t="s">
        <v>294</v>
      </c>
      <c r="S5490" t="s">
        <v>2422</v>
      </c>
      <c r="T5490" t="s">
        <v>2424</v>
      </c>
    </row>
    <row r="5491" spans="1:20" x14ac:dyDescent="0.3">
      <c r="A5491" t="s">
        <v>20</v>
      </c>
      <c r="B5491" s="1">
        <v>43739</v>
      </c>
      <c r="C5491">
        <v>2</v>
      </c>
      <c r="D5491" t="s">
        <v>236</v>
      </c>
      <c r="E5491" t="s">
        <v>228</v>
      </c>
      <c r="F5491" t="s">
        <v>236</v>
      </c>
      <c r="G5491">
        <v>81</v>
      </c>
      <c r="H5491">
        <v>81</v>
      </c>
      <c r="I5491">
        <v>78</v>
      </c>
      <c r="J5491" t="s">
        <v>81</v>
      </c>
      <c r="K5491" t="s">
        <v>64</v>
      </c>
      <c r="L5491" t="s">
        <v>81</v>
      </c>
      <c r="M5491" t="s">
        <v>66</v>
      </c>
      <c r="N5491" t="s">
        <v>132</v>
      </c>
      <c r="O5491" t="s">
        <v>130</v>
      </c>
      <c r="P5491" t="s">
        <v>124</v>
      </c>
      <c r="Q5491">
        <v>38</v>
      </c>
      <c r="R5491" t="s">
        <v>237</v>
      </c>
      <c r="S5491" t="e" vm="45">
        <f>_FV(-3,"60")</f>
        <v>#VALUE!</v>
      </c>
      <c r="T5491" t="s">
        <v>2424</v>
      </c>
    </row>
    <row r="5492" spans="1:20" x14ac:dyDescent="0.3">
      <c r="A5492" t="s">
        <v>20</v>
      </c>
      <c r="B5492" s="1">
        <v>43739</v>
      </c>
      <c r="C5492">
        <v>19</v>
      </c>
      <c r="D5492" t="s">
        <v>2339</v>
      </c>
      <c r="E5492" t="s">
        <v>2803</v>
      </c>
      <c r="F5492" t="s">
        <v>1376</v>
      </c>
      <c r="G5492">
        <v>45</v>
      </c>
      <c r="H5492">
        <v>47</v>
      </c>
      <c r="I5492">
        <v>43</v>
      </c>
      <c r="J5492" t="s">
        <v>566</v>
      </c>
      <c r="K5492" t="s">
        <v>565</v>
      </c>
      <c r="L5492" t="s">
        <v>1440</v>
      </c>
      <c r="M5492" t="s">
        <v>1154</v>
      </c>
      <c r="N5492" t="s">
        <v>750</v>
      </c>
      <c r="O5492" t="s">
        <v>1154</v>
      </c>
      <c r="P5492" t="s">
        <v>112</v>
      </c>
      <c r="Q5492">
        <v>84</v>
      </c>
      <c r="R5492" t="s">
        <v>419</v>
      </c>
      <c r="S5492" t="s">
        <v>2877</v>
      </c>
      <c r="T5492" t="s">
        <v>2424</v>
      </c>
    </row>
    <row r="5493" spans="1:20" x14ac:dyDescent="0.3">
      <c r="A5493" t="s">
        <v>20</v>
      </c>
      <c r="B5493" s="1">
        <v>43739</v>
      </c>
      <c r="C5493">
        <v>6</v>
      </c>
      <c r="D5493" t="s">
        <v>149</v>
      </c>
      <c r="E5493" t="s">
        <v>107</v>
      </c>
      <c r="F5493" t="s">
        <v>149</v>
      </c>
      <c r="G5493">
        <v>89</v>
      </c>
      <c r="H5493">
        <v>89</v>
      </c>
      <c r="I5493">
        <v>88</v>
      </c>
      <c r="J5493" t="s">
        <v>64</v>
      </c>
      <c r="K5493" t="s">
        <v>64</v>
      </c>
      <c r="L5493" t="s">
        <v>28</v>
      </c>
      <c r="M5493" t="s">
        <v>75</v>
      </c>
      <c r="N5493" t="s">
        <v>153</v>
      </c>
      <c r="O5493" t="s">
        <v>75</v>
      </c>
      <c r="P5493" t="s">
        <v>268</v>
      </c>
      <c r="Q5493">
        <v>17</v>
      </c>
      <c r="R5493" t="s">
        <v>182</v>
      </c>
      <c r="S5493" t="e" vm="45">
        <f>_FV(-3,"60")</f>
        <v>#VALUE!</v>
      </c>
      <c r="T5493" t="s">
        <v>2424</v>
      </c>
    </row>
    <row r="5494" spans="1:20" x14ac:dyDescent="0.3">
      <c r="A5494" t="s">
        <v>20</v>
      </c>
      <c r="B5494" s="1">
        <v>43739</v>
      </c>
      <c r="C5494">
        <v>0</v>
      </c>
      <c r="D5494" t="s">
        <v>204</v>
      </c>
      <c r="E5494" t="s">
        <v>219</v>
      </c>
      <c r="F5494" t="s">
        <v>204</v>
      </c>
      <c r="G5494">
        <v>69</v>
      </c>
      <c r="H5494">
        <v>71</v>
      </c>
      <c r="I5494">
        <v>67</v>
      </c>
      <c r="J5494" t="s">
        <v>163</v>
      </c>
      <c r="K5494" t="s">
        <v>99</v>
      </c>
      <c r="L5494" t="s">
        <v>35</v>
      </c>
      <c r="M5494" t="s">
        <v>131</v>
      </c>
      <c r="N5494" t="s">
        <v>131</v>
      </c>
      <c r="O5494" t="s">
        <v>120</v>
      </c>
      <c r="P5494" t="s">
        <v>127</v>
      </c>
      <c r="Q5494">
        <v>66</v>
      </c>
      <c r="R5494" t="s">
        <v>580</v>
      </c>
      <c r="S5494" t="e" vm="45">
        <f>_FV(-3,"60")</f>
        <v>#VALUE!</v>
      </c>
      <c r="T5494" t="s">
        <v>2424</v>
      </c>
    </row>
    <row r="5495" spans="1:20" x14ac:dyDescent="0.3">
      <c r="A5495" t="s">
        <v>20</v>
      </c>
      <c r="B5495" s="1">
        <v>43739</v>
      </c>
      <c r="C5495">
        <v>12</v>
      </c>
      <c r="D5495" t="s">
        <v>208</v>
      </c>
      <c r="E5495" t="s">
        <v>208</v>
      </c>
      <c r="F5495" t="s">
        <v>302</v>
      </c>
      <c r="G5495">
        <v>68</v>
      </c>
      <c r="H5495">
        <v>78</v>
      </c>
      <c r="I5495">
        <v>67</v>
      </c>
      <c r="J5495" t="s">
        <v>28</v>
      </c>
      <c r="K5495" t="s">
        <v>63</v>
      </c>
      <c r="L5495" t="s">
        <v>36</v>
      </c>
      <c r="M5495" t="s">
        <v>231</v>
      </c>
      <c r="N5495" t="s">
        <v>231</v>
      </c>
      <c r="O5495" t="s">
        <v>130</v>
      </c>
      <c r="P5495" t="s">
        <v>182</v>
      </c>
      <c r="Q5495">
        <v>63</v>
      </c>
      <c r="R5495" t="s">
        <v>102</v>
      </c>
      <c r="S5495" t="s">
        <v>2728</v>
      </c>
      <c r="T5495" t="s">
        <v>2424</v>
      </c>
    </row>
    <row r="5496" spans="1:20" x14ac:dyDescent="0.3">
      <c r="A5496" t="s">
        <v>20</v>
      </c>
      <c r="B5496" s="1">
        <v>43739</v>
      </c>
      <c r="C5496">
        <v>10</v>
      </c>
      <c r="D5496" t="s">
        <v>95</v>
      </c>
      <c r="E5496" t="s">
        <v>95</v>
      </c>
      <c r="F5496" t="s">
        <v>22</v>
      </c>
      <c r="G5496">
        <v>92</v>
      </c>
      <c r="H5496">
        <v>92</v>
      </c>
      <c r="I5496">
        <v>92</v>
      </c>
      <c r="J5496" t="s">
        <v>81</v>
      </c>
      <c r="K5496" t="s">
        <v>28</v>
      </c>
      <c r="L5496" t="s">
        <v>89</v>
      </c>
      <c r="M5496" t="s">
        <v>140</v>
      </c>
      <c r="N5496" t="s">
        <v>140</v>
      </c>
      <c r="O5496" t="s">
        <v>120</v>
      </c>
      <c r="P5496" t="s">
        <v>83</v>
      </c>
      <c r="Q5496">
        <v>353</v>
      </c>
      <c r="R5496" t="s">
        <v>173</v>
      </c>
      <c r="S5496" t="s">
        <v>2878</v>
      </c>
      <c r="T5496" t="s">
        <v>2424</v>
      </c>
    </row>
    <row r="5497" spans="1:20" x14ac:dyDescent="0.3">
      <c r="A5497" t="s">
        <v>20</v>
      </c>
      <c r="B5497" s="1">
        <v>43739</v>
      </c>
      <c r="C5497">
        <v>1</v>
      </c>
      <c r="D5497" t="s">
        <v>228</v>
      </c>
      <c r="E5497" t="s">
        <v>204</v>
      </c>
      <c r="F5497" t="s">
        <v>228</v>
      </c>
      <c r="G5497">
        <v>78</v>
      </c>
      <c r="H5497">
        <v>78</v>
      </c>
      <c r="I5497">
        <v>69</v>
      </c>
      <c r="J5497" t="s">
        <v>81</v>
      </c>
      <c r="K5497" t="s">
        <v>81</v>
      </c>
      <c r="L5497" t="s">
        <v>36</v>
      </c>
      <c r="M5497" t="s">
        <v>130</v>
      </c>
      <c r="N5497" t="s">
        <v>130</v>
      </c>
      <c r="O5497" t="s">
        <v>131</v>
      </c>
      <c r="P5497" t="s">
        <v>86</v>
      </c>
      <c r="Q5497">
        <v>48</v>
      </c>
      <c r="R5497" t="s">
        <v>354</v>
      </c>
      <c r="S5497" t="e" vm="45">
        <f>_FV(-3,"60")</f>
        <v>#VALUE!</v>
      </c>
      <c r="T5497" t="s">
        <v>2424</v>
      </c>
    </row>
    <row r="5498" spans="1:20" x14ac:dyDescent="0.3">
      <c r="A5498" t="s">
        <v>20</v>
      </c>
      <c r="B5498" s="1">
        <v>43739</v>
      </c>
      <c r="C5498">
        <v>8</v>
      </c>
      <c r="D5498" t="s">
        <v>118</v>
      </c>
      <c r="E5498" t="s">
        <v>71</v>
      </c>
      <c r="F5498" t="s">
        <v>118</v>
      </c>
      <c r="G5498">
        <v>91</v>
      </c>
      <c r="H5498">
        <v>91</v>
      </c>
      <c r="I5498">
        <v>90</v>
      </c>
      <c r="J5498" t="s">
        <v>28</v>
      </c>
      <c r="K5498" t="s">
        <v>64</v>
      </c>
      <c r="L5498" t="s">
        <v>28</v>
      </c>
      <c r="M5498" t="s">
        <v>175</v>
      </c>
      <c r="N5498" t="s">
        <v>750</v>
      </c>
      <c r="O5498" t="s">
        <v>74</v>
      </c>
      <c r="P5498" t="s">
        <v>83</v>
      </c>
      <c r="Q5498">
        <v>8</v>
      </c>
      <c r="R5498" t="s">
        <v>101</v>
      </c>
      <c r="S5498" t="e" vm="45">
        <f>_FV(-3,"60")</f>
        <v>#VALUE!</v>
      </c>
      <c r="T5498" t="s">
        <v>2424</v>
      </c>
    </row>
    <row r="5499" spans="1:20" x14ac:dyDescent="0.3">
      <c r="A5499" t="s">
        <v>20</v>
      </c>
      <c r="B5499" s="1">
        <v>43739</v>
      </c>
      <c r="C5499">
        <v>11</v>
      </c>
      <c r="D5499" t="s">
        <v>302</v>
      </c>
      <c r="E5499" t="s">
        <v>196</v>
      </c>
      <c r="F5499" t="s">
        <v>95</v>
      </c>
      <c r="G5499">
        <v>78</v>
      </c>
      <c r="H5499">
        <v>92</v>
      </c>
      <c r="I5499">
        <v>78</v>
      </c>
      <c r="J5499" t="s">
        <v>109</v>
      </c>
      <c r="K5499" t="s">
        <v>58</v>
      </c>
      <c r="L5499" t="s">
        <v>81</v>
      </c>
      <c r="M5499" t="s">
        <v>130</v>
      </c>
      <c r="N5499" t="s">
        <v>130</v>
      </c>
      <c r="O5499" t="s">
        <v>140</v>
      </c>
      <c r="P5499" t="s">
        <v>138</v>
      </c>
      <c r="Q5499">
        <v>35</v>
      </c>
      <c r="R5499" t="s">
        <v>24</v>
      </c>
      <c r="S5499" t="s">
        <v>2879</v>
      </c>
      <c r="T5499" t="s">
        <v>2424</v>
      </c>
    </row>
    <row r="5500" spans="1:20" x14ac:dyDescent="0.3">
      <c r="A5500" t="s">
        <v>20</v>
      </c>
      <c r="B5500" s="1">
        <v>43739</v>
      </c>
      <c r="C5500">
        <v>3</v>
      </c>
      <c r="D5500" t="s">
        <v>356</v>
      </c>
      <c r="E5500" t="s">
        <v>236</v>
      </c>
      <c r="F5500" t="s">
        <v>356</v>
      </c>
      <c r="G5500">
        <v>83</v>
      </c>
      <c r="H5500">
        <v>83</v>
      </c>
      <c r="I5500">
        <v>81</v>
      </c>
      <c r="J5500" t="s">
        <v>99</v>
      </c>
      <c r="K5500" t="s">
        <v>81</v>
      </c>
      <c r="L5500" t="s">
        <v>99</v>
      </c>
      <c r="M5500" t="s">
        <v>59</v>
      </c>
      <c r="N5500" t="s">
        <v>66</v>
      </c>
      <c r="O5500" t="s">
        <v>59</v>
      </c>
      <c r="P5500" t="s">
        <v>138</v>
      </c>
      <c r="Q5500">
        <v>19</v>
      </c>
      <c r="R5500" t="s">
        <v>271</v>
      </c>
      <c r="S5500" t="e" vm="45">
        <f>_FV(-3,"60")</f>
        <v>#VALUE!</v>
      </c>
      <c r="T5500" t="s">
        <v>2424</v>
      </c>
    </row>
    <row r="5501" spans="1:20" x14ac:dyDescent="0.3">
      <c r="A5501" t="s">
        <v>20</v>
      </c>
      <c r="B5501" s="1">
        <v>43739</v>
      </c>
      <c r="C5501">
        <v>4</v>
      </c>
      <c r="D5501" t="s">
        <v>114</v>
      </c>
      <c r="E5501" t="s">
        <v>356</v>
      </c>
      <c r="F5501" t="s">
        <v>114</v>
      </c>
      <c r="G5501">
        <v>86</v>
      </c>
      <c r="H5501">
        <v>86</v>
      </c>
      <c r="I5501">
        <v>83</v>
      </c>
      <c r="J5501" t="s">
        <v>28</v>
      </c>
      <c r="K5501" t="s">
        <v>28</v>
      </c>
      <c r="L5501" t="s">
        <v>81</v>
      </c>
      <c r="M5501" t="s">
        <v>140</v>
      </c>
      <c r="N5501" t="s">
        <v>59</v>
      </c>
      <c r="O5501" t="s">
        <v>39</v>
      </c>
      <c r="P5501" t="s">
        <v>268</v>
      </c>
      <c r="Q5501">
        <v>19</v>
      </c>
      <c r="R5501" t="s">
        <v>182</v>
      </c>
      <c r="S5501" t="e" vm="45">
        <f>_FV(-3,"60")</f>
        <v>#VALUE!</v>
      </c>
      <c r="T5501" t="s">
        <v>2424</v>
      </c>
    </row>
    <row r="5502" spans="1:20" x14ac:dyDescent="0.3">
      <c r="A5502" t="s">
        <v>20</v>
      </c>
      <c r="B5502" s="1">
        <v>43739</v>
      </c>
      <c r="C5502">
        <v>22</v>
      </c>
      <c r="D5502" t="s">
        <v>27</v>
      </c>
      <c r="E5502" t="s">
        <v>220</v>
      </c>
      <c r="F5502" t="s">
        <v>27</v>
      </c>
      <c r="G5502">
        <v>62</v>
      </c>
      <c r="H5502">
        <v>62</v>
      </c>
      <c r="I5502">
        <v>58</v>
      </c>
      <c r="J5502" t="s">
        <v>368</v>
      </c>
      <c r="K5502" t="s">
        <v>292</v>
      </c>
      <c r="L5502" t="s">
        <v>577</v>
      </c>
      <c r="M5502" t="s">
        <v>172</v>
      </c>
      <c r="N5502" t="s">
        <v>75</v>
      </c>
      <c r="O5502" t="s">
        <v>159</v>
      </c>
      <c r="P5502" t="s">
        <v>24</v>
      </c>
      <c r="Q5502">
        <v>53</v>
      </c>
      <c r="R5502" t="s">
        <v>262</v>
      </c>
      <c r="S5502" s="2">
        <v>9194</v>
      </c>
      <c r="T5502" t="s">
        <v>2424</v>
      </c>
    </row>
    <row r="5503" spans="1:20" x14ac:dyDescent="0.3">
      <c r="A5503" t="s">
        <v>20</v>
      </c>
      <c r="B5503" s="1">
        <v>43739</v>
      </c>
      <c r="C5503">
        <v>23</v>
      </c>
      <c r="D5503" t="s">
        <v>275</v>
      </c>
      <c r="E5503" t="s">
        <v>27</v>
      </c>
      <c r="F5503" t="s">
        <v>385</v>
      </c>
      <c r="G5503">
        <v>69</v>
      </c>
      <c r="H5503">
        <v>69</v>
      </c>
      <c r="I5503">
        <v>62</v>
      </c>
      <c r="J5503" t="s">
        <v>163</v>
      </c>
      <c r="K5503" t="s">
        <v>163</v>
      </c>
      <c r="L5503" t="s">
        <v>388</v>
      </c>
      <c r="M5503" t="s">
        <v>120</v>
      </c>
      <c r="N5503" t="s">
        <v>120</v>
      </c>
      <c r="O5503" t="s">
        <v>172</v>
      </c>
      <c r="P5503" t="s">
        <v>173</v>
      </c>
      <c r="Q5503">
        <v>59</v>
      </c>
      <c r="R5503" t="s">
        <v>234</v>
      </c>
      <c r="S5503" t="e" vm="45">
        <f>_FV(-3,"60")</f>
        <v>#VALUE!</v>
      </c>
      <c r="T5503" t="s">
        <v>2424</v>
      </c>
    </row>
    <row r="5504" spans="1:20" x14ac:dyDescent="0.3">
      <c r="A5504" t="s">
        <v>20</v>
      </c>
      <c r="B5504" s="1">
        <v>43739</v>
      </c>
      <c r="C5504">
        <v>16</v>
      </c>
      <c r="D5504" t="s">
        <v>412</v>
      </c>
      <c r="E5504" t="s">
        <v>2038</v>
      </c>
      <c r="F5504" t="s">
        <v>34</v>
      </c>
      <c r="G5504">
        <v>54</v>
      </c>
      <c r="H5504">
        <v>55</v>
      </c>
      <c r="I5504">
        <v>48</v>
      </c>
      <c r="J5504" t="s">
        <v>388</v>
      </c>
      <c r="K5504" t="s">
        <v>224</v>
      </c>
      <c r="L5504" t="s">
        <v>2833</v>
      </c>
      <c r="M5504" t="s">
        <v>181</v>
      </c>
      <c r="N5504" t="s">
        <v>231</v>
      </c>
      <c r="O5504" t="s">
        <v>181</v>
      </c>
      <c r="P5504" t="s">
        <v>54</v>
      </c>
      <c r="Q5504">
        <v>78</v>
      </c>
      <c r="R5504" t="s">
        <v>530</v>
      </c>
      <c r="S5504" t="s">
        <v>2880</v>
      </c>
      <c r="T5504" t="s">
        <v>2424</v>
      </c>
    </row>
    <row r="5505" spans="1:20" x14ac:dyDescent="0.3">
      <c r="A5505" t="s">
        <v>20</v>
      </c>
      <c r="B5505" s="1">
        <v>43739</v>
      </c>
      <c r="C5505">
        <v>15</v>
      </c>
      <c r="D5505" t="s">
        <v>32</v>
      </c>
      <c r="E5505" t="s">
        <v>1362</v>
      </c>
      <c r="F5505" t="s">
        <v>317</v>
      </c>
      <c r="G5505">
        <v>52</v>
      </c>
      <c r="H5505">
        <v>58</v>
      </c>
      <c r="I5505">
        <v>49</v>
      </c>
      <c r="J5505" t="s">
        <v>588</v>
      </c>
      <c r="K5505" t="s">
        <v>44</v>
      </c>
      <c r="L5505" t="s">
        <v>659</v>
      </c>
      <c r="M5505" t="s">
        <v>180</v>
      </c>
      <c r="N5505" t="s">
        <v>96</v>
      </c>
      <c r="O5505" t="s">
        <v>180</v>
      </c>
      <c r="P5505" t="s">
        <v>440</v>
      </c>
      <c r="Q5505">
        <v>79</v>
      </c>
      <c r="R5505" t="s">
        <v>375</v>
      </c>
      <c r="S5505" t="s">
        <v>2881</v>
      </c>
      <c r="T5505" t="s">
        <v>2424</v>
      </c>
    </row>
    <row r="5506" spans="1:20" x14ac:dyDescent="0.3">
      <c r="A5506" t="s">
        <v>20</v>
      </c>
      <c r="B5506" s="1">
        <v>43739</v>
      </c>
      <c r="C5506">
        <v>14</v>
      </c>
      <c r="D5506" t="s">
        <v>251</v>
      </c>
      <c r="E5506" t="s">
        <v>412</v>
      </c>
      <c r="F5506" t="s">
        <v>200</v>
      </c>
      <c r="G5506">
        <v>55</v>
      </c>
      <c r="H5506">
        <v>67</v>
      </c>
      <c r="I5506">
        <v>54</v>
      </c>
      <c r="J5506" t="s">
        <v>383</v>
      </c>
      <c r="K5506" t="s">
        <v>73</v>
      </c>
      <c r="L5506" t="s">
        <v>577</v>
      </c>
      <c r="M5506" t="s">
        <v>96</v>
      </c>
      <c r="N5506" t="s">
        <v>96</v>
      </c>
      <c r="O5506" t="s">
        <v>82</v>
      </c>
      <c r="P5506" t="s">
        <v>179</v>
      </c>
      <c r="Q5506">
        <v>93</v>
      </c>
      <c r="R5506" t="s">
        <v>476</v>
      </c>
      <c r="S5506" t="s">
        <v>2882</v>
      </c>
      <c r="T5506" t="s">
        <v>2424</v>
      </c>
    </row>
    <row r="5507" spans="1:20" x14ac:dyDescent="0.3">
      <c r="A5507" t="s">
        <v>20</v>
      </c>
      <c r="B5507" s="1">
        <v>43740</v>
      </c>
      <c r="C5507">
        <v>11</v>
      </c>
      <c r="D5507" t="s">
        <v>265</v>
      </c>
      <c r="E5507" t="s">
        <v>265</v>
      </c>
      <c r="F5507" t="s">
        <v>88</v>
      </c>
      <c r="G5507">
        <v>81</v>
      </c>
      <c r="H5507">
        <v>90</v>
      </c>
      <c r="I5507">
        <v>81</v>
      </c>
      <c r="J5507" t="s">
        <v>119</v>
      </c>
      <c r="K5507" t="s">
        <v>109</v>
      </c>
      <c r="L5507" t="s">
        <v>100</v>
      </c>
      <c r="M5507" t="s">
        <v>132</v>
      </c>
      <c r="N5507" t="s">
        <v>132</v>
      </c>
      <c r="O5507" t="s">
        <v>59</v>
      </c>
      <c r="P5507" t="s">
        <v>115</v>
      </c>
      <c r="Q5507">
        <v>41</v>
      </c>
      <c r="R5507" t="s">
        <v>128</v>
      </c>
      <c r="S5507" t="s">
        <v>2883</v>
      </c>
      <c r="T5507" t="s">
        <v>2424</v>
      </c>
    </row>
    <row r="5508" spans="1:20" x14ac:dyDescent="0.3">
      <c r="A5508" t="s">
        <v>20</v>
      </c>
      <c r="B5508" s="1">
        <v>43740</v>
      </c>
      <c r="C5508">
        <v>20</v>
      </c>
      <c r="D5508" t="s">
        <v>297</v>
      </c>
      <c r="E5508" t="s">
        <v>33</v>
      </c>
      <c r="F5508" t="s">
        <v>251</v>
      </c>
      <c r="G5508">
        <v>55</v>
      </c>
      <c r="H5508">
        <v>57</v>
      </c>
      <c r="I5508">
        <v>49</v>
      </c>
      <c r="J5508" t="s">
        <v>388</v>
      </c>
      <c r="K5508" t="s">
        <v>216</v>
      </c>
      <c r="L5508" t="s">
        <v>575</v>
      </c>
      <c r="M5508" t="s">
        <v>74</v>
      </c>
      <c r="N5508" t="s">
        <v>74</v>
      </c>
      <c r="O5508" t="s">
        <v>172</v>
      </c>
      <c r="P5508" t="s">
        <v>179</v>
      </c>
      <c r="Q5508">
        <v>71</v>
      </c>
      <c r="R5508" t="s">
        <v>2095</v>
      </c>
      <c r="S5508" t="s">
        <v>2163</v>
      </c>
      <c r="T5508" t="s">
        <v>2424</v>
      </c>
    </row>
    <row r="5509" spans="1:20" x14ac:dyDescent="0.3">
      <c r="A5509" t="s">
        <v>20</v>
      </c>
      <c r="B5509" s="1">
        <v>43740</v>
      </c>
      <c r="C5509">
        <v>1</v>
      </c>
      <c r="D5509" t="s">
        <v>229</v>
      </c>
      <c r="E5509" t="s">
        <v>385</v>
      </c>
      <c r="F5509" t="s">
        <v>229</v>
      </c>
      <c r="G5509">
        <v>76</v>
      </c>
      <c r="H5509">
        <v>76</v>
      </c>
      <c r="I5509">
        <v>70</v>
      </c>
      <c r="J5509" t="s">
        <v>99</v>
      </c>
      <c r="K5509" t="s">
        <v>99</v>
      </c>
      <c r="L5509" t="s">
        <v>163</v>
      </c>
      <c r="M5509" t="s">
        <v>66</v>
      </c>
      <c r="N5509" t="s">
        <v>132</v>
      </c>
      <c r="O5509" t="s">
        <v>39</v>
      </c>
      <c r="P5509" t="s">
        <v>183</v>
      </c>
      <c r="Q5509">
        <v>51</v>
      </c>
      <c r="R5509" t="s">
        <v>160</v>
      </c>
      <c r="S5509" t="e" vm="45">
        <f>_FV(-3,"60")</f>
        <v>#VALUE!</v>
      </c>
      <c r="T5509" t="s">
        <v>2424</v>
      </c>
    </row>
    <row r="5510" spans="1:20" x14ac:dyDescent="0.3">
      <c r="A5510" t="s">
        <v>20</v>
      </c>
      <c r="B5510" s="1">
        <v>43740</v>
      </c>
      <c r="C5510">
        <v>17</v>
      </c>
      <c r="D5510" t="s">
        <v>2339</v>
      </c>
      <c r="E5510" t="s">
        <v>2331</v>
      </c>
      <c r="F5510" t="s">
        <v>1362</v>
      </c>
      <c r="G5510">
        <v>54</v>
      </c>
      <c r="H5510">
        <v>56</v>
      </c>
      <c r="I5510">
        <v>50</v>
      </c>
      <c r="J5510" t="s">
        <v>44</v>
      </c>
      <c r="K5510" t="s">
        <v>361</v>
      </c>
      <c r="L5510" t="s">
        <v>577</v>
      </c>
      <c r="M5510" t="s">
        <v>298</v>
      </c>
      <c r="N5510" t="s">
        <v>66</v>
      </c>
      <c r="O5510" t="s">
        <v>298</v>
      </c>
      <c r="P5510" t="s">
        <v>54</v>
      </c>
      <c r="Q5510">
        <v>85</v>
      </c>
      <c r="R5510" t="s">
        <v>343</v>
      </c>
      <c r="S5510" t="s">
        <v>2730</v>
      </c>
      <c r="T5510" t="s">
        <v>2424</v>
      </c>
    </row>
    <row r="5511" spans="1:20" x14ac:dyDescent="0.3">
      <c r="A5511" t="s">
        <v>20</v>
      </c>
      <c r="B5511" s="1">
        <v>43740</v>
      </c>
      <c r="C5511">
        <v>6</v>
      </c>
      <c r="D5511" t="s">
        <v>135</v>
      </c>
      <c r="E5511" t="s">
        <v>272</v>
      </c>
      <c r="F5511" t="s">
        <v>135</v>
      </c>
      <c r="G5511">
        <v>86</v>
      </c>
      <c r="H5511">
        <v>86</v>
      </c>
      <c r="I5511">
        <v>84</v>
      </c>
      <c r="J5511" t="s">
        <v>89</v>
      </c>
      <c r="K5511" t="s">
        <v>100</v>
      </c>
      <c r="L5511" t="s">
        <v>49</v>
      </c>
      <c r="M5511" t="s">
        <v>51</v>
      </c>
      <c r="N5511" t="s">
        <v>59</v>
      </c>
      <c r="O5511" t="s">
        <v>51</v>
      </c>
      <c r="P5511" t="s">
        <v>115</v>
      </c>
      <c r="Q5511">
        <v>18</v>
      </c>
      <c r="R5511" t="s">
        <v>86</v>
      </c>
      <c r="S5511" t="e" vm="45">
        <f>_FV(-3,"60")</f>
        <v>#VALUE!</v>
      </c>
      <c r="T5511" t="s">
        <v>2424</v>
      </c>
    </row>
    <row r="5512" spans="1:20" x14ac:dyDescent="0.3">
      <c r="A5512" t="s">
        <v>20</v>
      </c>
      <c r="B5512" s="1">
        <v>43740</v>
      </c>
      <c r="C5512">
        <v>19</v>
      </c>
      <c r="D5512" t="s">
        <v>412</v>
      </c>
      <c r="E5512" t="s">
        <v>2490</v>
      </c>
      <c r="F5512" t="s">
        <v>412</v>
      </c>
      <c r="G5512">
        <v>51</v>
      </c>
      <c r="H5512">
        <v>54</v>
      </c>
      <c r="I5512">
        <v>49</v>
      </c>
      <c r="J5512" t="s">
        <v>588</v>
      </c>
      <c r="K5512" t="s">
        <v>377</v>
      </c>
      <c r="L5512" t="s">
        <v>572</v>
      </c>
      <c r="M5512" t="s">
        <v>75</v>
      </c>
      <c r="N5512" t="s">
        <v>38</v>
      </c>
      <c r="O5512" t="s">
        <v>75</v>
      </c>
      <c r="P5512" t="s">
        <v>84</v>
      </c>
      <c r="Q5512">
        <v>74</v>
      </c>
      <c r="R5512" t="s">
        <v>567</v>
      </c>
      <c r="S5512" t="s">
        <v>2564</v>
      </c>
      <c r="T5512" t="s">
        <v>2424</v>
      </c>
    </row>
    <row r="5513" spans="1:20" x14ac:dyDescent="0.3">
      <c r="A5513" t="s">
        <v>20</v>
      </c>
      <c r="B5513" s="1">
        <v>43740</v>
      </c>
      <c r="C5513">
        <v>18</v>
      </c>
      <c r="D5513" t="s">
        <v>2048</v>
      </c>
      <c r="E5513" t="s">
        <v>2416</v>
      </c>
      <c r="F5513" t="s">
        <v>412</v>
      </c>
      <c r="G5513">
        <v>53</v>
      </c>
      <c r="H5513">
        <v>57</v>
      </c>
      <c r="I5513">
        <v>50</v>
      </c>
      <c r="J5513" t="s">
        <v>224</v>
      </c>
      <c r="K5513" t="s">
        <v>49</v>
      </c>
      <c r="L5513" t="s">
        <v>577</v>
      </c>
      <c r="M5513" t="s">
        <v>38</v>
      </c>
      <c r="N5513" t="s">
        <v>298</v>
      </c>
      <c r="O5513" t="s">
        <v>38</v>
      </c>
      <c r="P5513" t="s">
        <v>240</v>
      </c>
      <c r="Q5513">
        <v>66</v>
      </c>
      <c r="R5513" t="s">
        <v>530</v>
      </c>
      <c r="S5513" t="s">
        <v>2884</v>
      </c>
      <c r="T5513" t="s">
        <v>2424</v>
      </c>
    </row>
    <row r="5514" spans="1:20" x14ac:dyDescent="0.3">
      <c r="A5514" t="s">
        <v>20</v>
      </c>
      <c r="B5514" s="1">
        <v>43740</v>
      </c>
      <c r="C5514">
        <v>0</v>
      </c>
      <c r="D5514" t="s">
        <v>385</v>
      </c>
      <c r="E5514" t="s">
        <v>204</v>
      </c>
      <c r="F5514" t="s">
        <v>385</v>
      </c>
      <c r="G5514">
        <v>70</v>
      </c>
      <c r="H5514">
        <v>70</v>
      </c>
      <c r="I5514">
        <v>69</v>
      </c>
      <c r="J5514" t="s">
        <v>163</v>
      </c>
      <c r="K5514" t="s">
        <v>36</v>
      </c>
      <c r="L5514" t="s">
        <v>163</v>
      </c>
      <c r="M5514" t="s">
        <v>39</v>
      </c>
      <c r="N5514" t="s">
        <v>39</v>
      </c>
      <c r="O5514" t="s">
        <v>120</v>
      </c>
      <c r="P5514" t="s">
        <v>147</v>
      </c>
      <c r="Q5514">
        <v>64</v>
      </c>
      <c r="R5514" t="s">
        <v>164</v>
      </c>
      <c r="S5514" t="e" vm="45">
        <f>_FV(-3,"60")</f>
        <v>#VALUE!</v>
      </c>
      <c r="T5514" t="s">
        <v>2424</v>
      </c>
    </row>
    <row r="5515" spans="1:20" x14ac:dyDescent="0.3">
      <c r="A5515" t="s">
        <v>20</v>
      </c>
      <c r="B5515" s="1">
        <v>43740</v>
      </c>
      <c r="C5515">
        <v>2</v>
      </c>
      <c r="D5515" t="s">
        <v>321</v>
      </c>
      <c r="E5515" t="s">
        <v>229</v>
      </c>
      <c r="F5515" t="s">
        <v>321</v>
      </c>
      <c r="G5515">
        <v>78</v>
      </c>
      <c r="H5515">
        <v>79</v>
      </c>
      <c r="I5515">
        <v>76</v>
      </c>
      <c r="J5515" t="s">
        <v>81</v>
      </c>
      <c r="K5515" t="s">
        <v>28</v>
      </c>
      <c r="L5515" t="s">
        <v>99</v>
      </c>
      <c r="M5515" t="s">
        <v>254</v>
      </c>
      <c r="N5515" t="s">
        <v>254</v>
      </c>
      <c r="O5515" t="s">
        <v>66</v>
      </c>
      <c r="P5515" t="s">
        <v>60</v>
      </c>
      <c r="Q5515">
        <v>45</v>
      </c>
      <c r="R5515" t="s">
        <v>364</v>
      </c>
      <c r="S5515" t="e" vm="45">
        <f>_FV(-3,"60")</f>
        <v>#VALUE!</v>
      </c>
      <c r="T5515" t="s">
        <v>2424</v>
      </c>
    </row>
    <row r="5516" spans="1:20" x14ac:dyDescent="0.3">
      <c r="A5516" t="s">
        <v>20</v>
      </c>
      <c r="B5516" s="1">
        <v>43740</v>
      </c>
      <c r="C5516">
        <v>10</v>
      </c>
      <c r="D5516" t="s">
        <v>88</v>
      </c>
      <c r="E5516" t="s">
        <v>88</v>
      </c>
      <c r="F5516" t="s">
        <v>79</v>
      </c>
      <c r="G5516">
        <v>90</v>
      </c>
      <c r="H5516">
        <v>90</v>
      </c>
      <c r="I5516">
        <v>90</v>
      </c>
      <c r="J5516" t="s">
        <v>100</v>
      </c>
      <c r="K5516" t="s">
        <v>100</v>
      </c>
      <c r="L5516" t="s">
        <v>345</v>
      </c>
      <c r="M5516" t="s">
        <v>59</v>
      </c>
      <c r="N5516" t="s">
        <v>59</v>
      </c>
      <c r="O5516" t="s">
        <v>51</v>
      </c>
      <c r="P5516" t="s">
        <v>115</v>
      </c>
      <c r="Q5516">
        <v>27</v>
      </c>
      <c r="R5516" t="s">
        <v>112</v>
      </c>
      <c r="S5516" t="s">
        <v>2885</v>
      </c>
      <c r="T5516" t="s">
        <v>2424</v>
      </c>
    </row>
    <row r="5517" spans="1:20" x14ac:dyDescent="0.3">
      <c r="A5517" t="s">
        <v>20</v>
      </c>
      <c r="B5517" s="1">
        <v>43740</v>
      </c>
      <c r="C5517">
        <v>3</v>
      </c>
      <c r="D5517" t="s">
        <v>279</v>
      </c>
      <c r="E5517" t="s">
        <v>228</v>
      </c>
      <c r="F5517" t="s">
        <v>279</v>
      </c>
      <c r="G5517">
        <v>78</v>
      </c>
      <c r="H5517">
        <v>79</v>
      </c>
      <c r="I5517">
        <v>78</v>
      </c>
      <c r="J5517" t="s">
        <v>99</v>
      </c>
      <c r="K5517" t="s">
        <v>81</v>
      </c>
      <c r="L5517" t="s">
        <v>99</v>
      </c>
      <c r="M5517" t="s">
        <v>150</v>
      </c>
      <c r="N5517" t="s">
        <v>137</v>
      </c>
      <c r="O5517" t="s">
        <v>227</v>
      </c>
      <c r="P5517" t="s">
        <v>134</v>
      </c>
      <c r="Q5517">
        <v>41</v>
      </c>
      <c r="R5517" t="s">
        <v>84</v>
      </c>
      <c r="S5517" t="e" vm="80">
        <f>_FV(-3,"59")</f>
        <v>#VALUE!</v>
      </c>
      <c r="T5517" t="s">
        <v>2424</v>
      </c>
    </row>
    <row r="5518" spans="1:20" x14ac:dyDescent="0.3">
      <c r="A5518" t="s">
        <v>20</v>
      </c>
      <c r="B5518" s="1">
        <v>43740</v>
      </c>
      <c r="C5518">
        <v>9</v>
      </c>
      <c r="D5518" t="s">
        <v>79</v>
      </c>
      <c r="E5518" t="s">
        <v>88</v>
      </c>
      <c r="F5518" t="s">
        <v>79</v>
      </c>
      <c r="G5518">
        <v>90</v>
      </c>
      <c r="H5518">
        <v>90</v>
      </c>
      <c r="I5518">
        <v>89</v>
      </c>
      <c r="J5518" t="s">
        <v>36</v>
      </c>
      <c r="K5518" t="s">
        <v>89</v>
      </c>
      <c r="L5518" t="s">
        <v>345</v>
      </c>
      <c r="M5518" t="s">
        <v>51</v>
      </c>
      <c r="N5518" t="s">
        <v>51</v>
      </c>
      <c r="O5518" t="s">
        <v>38</v>
      </c>
      <c r="P5518" t="s">
        <v>115</v>
      </c>
      <c r="Q5518">
        <v>14</v>
      </c>
      <c r="R5518" t="s">
        <v>128</v>
      </c>
      <c r="S5518" t="e" vm="45">
        <f>_FV(-3,"60")</f>
        <v>#VALUE!</v>
      </c>
      <c r="T5518" t="s">
        <v>2424</v>
      </c>
    </row>
    <row r="5519" spans="1:20" x14ac:dyDescent="0.3">
      <c r="A5519" t="s">
        <v>20</v>
      </c>
      <c r="B5519" s="1">
        <v>43740</v>
      </c>
      <c r="C5519">
        <v>7</v>
      </c>
      <c r="D5519" t="s">
        <v>118</v>
      </c>
      <c r="E5519" t="s">
        <v>135</v>
      </c>
      <c r="F5519" t="s">
        <v>118</v>
      </c>
      <c r="G5519">
        <v>88</v>
      </c>
      <c r="H5519">
        <v>88</v>
      </c>
      <c r="I5519">
        <v>86</v>
      </c>
      <c r="J5519" t="s">
        <v>49</v>
      </c>
      <c r="K5519" t="s">
        <v>89</v>
      </c>
      <c r="L5519" t="s">
        <v>49</v>
      </c>
      <c r="M5519" t="s">
        <v>162</v>
      </c>
      <c r="N5519" t="s">
        <v>51</v>
      </c>
      <c r="O5519" t="s">
        <v>38</v>
      </c>
      <c r="P5519" t="s">
        <v>83</v>
      </c>
      <c r="Q5519">
        <v>30</v>
      </c>
      <c r="R5519" t="s">
        <v>24</v>
      </c>
      <c r="S5519" t="e" vm="45">
        <f>_FV(-3,"60")</f>
        <v>#VALUE!</v>
      </c>
      <c r="T5519" t="s">
        <v>2424</v>
      </c>
    </row>
    <row r="5520" spans="1:20" x14ac:dyDescent="0.3">
      <c r="A5520" t="s">
        <v>20</v>
      </c>
      <c r="B5520" s="1">
        <v>43740</v>
      </c>
      <c r="C5520">
        <v>21</v>
      </c>
      <c r="D5520" t="s">
        <v>21</v>
      </c>
      <c r="E5520" t="s">
        <v>297</v>
      </c>
      <c r="F5520" t="s">
        <v>21</v>
      </c>
      <c r="G5520">
        <v>62</v>
      </c>
      <c r="H5520">
        <v>62</v>
      </c>
      <c r="I5520">
        <v>53</v>
      </c>
      <c r="J5520" t="s">
        <v>216</v>
      </c>
      <c r="K5520" t="s">
        <v>216</v>
      </c>
      <c r="L5520" t="s">
        <v>572</v>
      </c>
      <c r="M5520" t="s">
        <v>162</v>
      </c>
      <c r="N5520" t="s">
        <v>153</v>
      </c>
      <c r="O5520" t="s">
        <v>74</v>
      </c>
      <c r="P5520" t="s">
        <v>170</v>
      </c>
      <c r="Q5520">
        <v>71</v>
      </c>
      <c r="R5520" t="s">
        <v>847</v>
      </c>
      <c r="S5520" t="s">
        <v>2886</v>
      </c>
      <c r="T5520" t="s">
        <v>2424</v>
      </c>
    </row>
    <row r="5521" spans="1:20" x14ac:dyDescent="0.3">
      <c r="A5521" t="s">
        <v>20</v>
      </c>
      <c r="B5521" s="1">
        <v>43740</v>
      </c>
      <c r="C5521">
        <v>22</v>
      </c>
      <c r="D5521" t="s">
        <v>205</v>
      </c>
      <c r="E5521" t="s">
        <v>21</v>
      </c>
      <c r="F5521" t="s">
        <v>205</v>
      </c>
      <c r="G5521">
        <v>62</v>
      </c>
      <c r="H5521">
        <v>62</v>
      </c>
      <c r="I5521">
        <v>60</v>
      </c>
      <c r="J5521" t="s">
        <v>37</v>
      </c>
      <c r="K5521" t="s">
        <v>35</v>
      </c>
      <c r="L5521" t="s">
        <v>292</v>
      </c>
      <c r="M5521" t="s">
        <v>59</v>
      </c>
      <c r="N5521" t="s">
        <v>59</v>
      </c>
      <c r="O5521" t="s">
        <v>162</v>
      </c>
      <c r="P5521" t="s">
        <v>116</v>
      </c>
      <c r="Q5521">
        <v>75</v>
      </c>
      <c r="R5521" t="s">
        <v>350</v>
      </c>
      <c r="S5521" t="s">
        <v>1917</v>
      </c>
      <c r="T5521" t="s">
        <v>2424</v>
      </c>
    </row>
    <row r="5522" spans="1:20" x14ac:dyDescent="0.3">
      <c r="A5522" t="s">
        <v>20</v>
      </c>
      <c r="B5522" s="1">
        <v>43740</v>
      </c>
      <c r="C5522">
        <v>5</v>
      </c>
      <c r="D5522" t="s">
        <v>272</v>
      </c>
      <c r="E5522" t="s">
        <v>321</v>
      </c>
      <c r="F5522" t="s">
        <v>272</v>
      </c>
      <c r="G5522">
        <v>84</v>
      </c>
      <c r="H5522">
        <v>84</v>
      </c>
      <c r="I5522">
        <v>78</v>
      </c>
      <c r="J5522" t="s">
        <v>100</v>
      </c>
      <c r="K5522" t="s">
        <v>99</v>
      </c>
      <c r="L5522" t="s">
        <v>100</v>
      </c>
      <c r="M5522" t="s">
        <v>59</v>
      </c>
      <c r="N5522" t="s">
        <v>66</v>
      </c>
      <c r="O5522" t="s">
        <v>59</v>
      </c>
      <c r="P5522" t="s">
        <v>105</v>
      </c>
      <c r="Q5522">
        <v>15</v>
      </c>
      <c r="R5522" t="s">
        <v>40</v>
      </c>
      <c r="S5522" t="e" vm="45">
        <f>_FV(-3,"60")</f>
        <v>#VALUE!</v>
      </c>
      <c r="T5522" t="s">
        <v>2424</v>
      </c>
    </row>
    <row r="5523" spans="1:20" x14ac:dyDescent="0.3">
      <c r="A5523" t="s">
        <v>20</v>
      </c>
      <c r="B5523" s="1">
        <v>43740</v>
      </c>
      <c r="C5523">
        <v>8</v>
      </c>
      <c r="D5523" t="s">
        <v>62</v>
      </c>
      <c r="E5523" t="s">
        <v>118</v>
      </c>
      <c r="F5523" t="s">
        <v>95</v>
      </c>
      <c r="G5523">
        <v>90</v>
      </c>
      <c r="H5523">
        <v>90</v>
      </c>
      <c r="I5523">
        <v>88</v>
      </c>
      <c r="J5523" t="s">
        <v>89</v>
      </c>
      <c r="K5523" t="s">
        <v>89</v>
      </c>
      <c r="L5523" t="s">
        <v>49</v>
      </c>
      <c r="M5523" t="s">
        <v>38</v>
      </c>
      <c r="N5523" t="s">
        <v>162</v>
      </c>
      <c r="O5523" t="s">
        <v>750</v>
      </c>
      <c r="P5523" t="s">
        <v>111</v>
      </c>
      <c r="Q5523">
        <v>34</v>
      </c>
      <c r="R5523" t="s">
        <v>24</v>
      </c>
      <c r="S5523" t="e" vm="45">
        <f>_FV(-3,"60")</f>
        <v>#VALUE!</v>
      </c>
      <c r="T5523" t="s">
        <v>2424</v>
      </c>
    </row>
    <row r="5524" spans="1:20" x14ac:dyDescent="0.3">
      <c r="A5524" t="s">
        <v>20</v>
      </c>
      <c r="B5524" s="1">
        <v>43740</v>
      </c>
      <c r="C5524">
        <v>4</v>
      </c>
      <c r="D5524" t="s">
        <v>321</v>
      </c>
      <c r="E5524" t="s">
        <v>285</v>
      </c>
      <c r="F5524" t="s">
        <v>279</v>
      </c>
      <c r="G5524">
        <v>78</v>
      </c>
      <c r="H5524">
        <v>79</v>
      </c>
      <c r="I5524">
        <v>77</v>
      </c>
      <c r="J5524" t="s">
        <v>100</v>
      </c>
      <c r="K5524" t="s">
        <v>81</v>
      </c>
      <c r="L5524" t="s">
        <v>100</v>
      </c>
      <c r="M5524" t="s">
        <v>66</v>
      </c>
      <c r="N5524" t="s">
        <v>150</v>
      </c>
      <c r="O5524" t="s">
        <v>66</v>
      </c>
      <c r="P5524" t="s">
        <v>134</v>
      </c>
      <c r="Q5524">
        <v>43</v>
      </c>
      <c r="R5524" t="s">
        <v>179</v>
      </c>
      <c r="S5524" t="e" vm="27">
        <f>_FV(-3,"53")</f>
        <v>#VALUE!</v>
      </c>
      <c r="T5524" t="s">
        <v>2424</v>
      </c>
    </row>
    <row r="5525" spans="1:20" x14ac:dyDescent="0.3">
      <c r="A5525" t="s">
        <v>20</v>
      </c>
      <c r="B5525" s="1">
        <v>43740</v>
      </c>
      <c r="C5525">
        <v>23</v>
      </c>
      <c r="D5525" t="s">
        <v>250</v>
      </c>
      <c r="E5525" t="s">
        <v>205</v>
      </c>
      <c r="F5525" t="s">
        <v>250</v>
      </c>
      <c r="G5525">
        <v>63</v>
      </c>
      <c r="H5525">
        <v>65</v>
      </c>
      <c r="I5525">
        <v>61</v>
      </c>
      <c r="J5525" t="s">
        <v>37</v>
      </c>
      <c r="K5525" t="s">
        <v>216</v>
      </c>
      <c r="L5525" t="s">
        <v>292</v>
      </c>
      <c r="M5525" t="s">
        <v>66</v>
      </c>
      <c r="N5525" t="s">
        <v>66</v>
      </c>
      <c r="O5525" t="s">
        <v>298</v>
      </c>
      <c r="P5525" t="s">
        <v>240</v>
      </c>
      <c r="Q5525">
        <v>85</v>
      </c>
      <c r="R5525" t="s">
        <v>359</v>
      </c>
      <c r="S5525" t="e" vm="45">
        <f>_FV(-3,"60")</f>
        <v>#VALUE!</v>
      </c>
      <c r="T5525" t="s">
        <v>2424</v>
      </c>
    </row>
    <row r="5526" spans="1:20" x14ac:dyDescent="0.3">
      <c r="A5526" t="s">
        <v>20</v>
      </c>
      <c r="B5526" s="1">
        <v>43740</v>
      </c>
      <c r="C5526">
        <v>12</v>
      </c>
      <c r="D5526" t="s">
        <v>208</v>
      </c>
      <c r="E5526" t="s">
        <v>342</v>
      </c>
      <c r="F5526" t="s">
        <v>265</v>
      </c>
      <c r="G5526">
        <v>67</v>
      </c>
      <c r="H5526">
        <v>81</v>
      </c>
      <c r="I5526">
        <v>67</v>
      </c>
      <c r="J5526" t="s">
        <v>99</v>
      </c>
      <c r="K5526" t="s">
        <v>87</v>
      </c>
      <c r="L5526" t="s">
        <v>99</v>
      </c>
      <c r="M5526" t="s">
        <v>96</v>
      </c>
      <c r="N5526" t="s">
        <v>96</v>
      </c>
      <c r="O5526" t="s">
        <v>132</v>
      </c>
      <c r="P5526" t="s">
        <v>68</v>
      </c>
      <c r="Q5526">
        <v>87</v>
      </c>
      <c r="R5526" t="s">
        <v>55</v>
      </c>
      <c r="S5526" t="s">
        <v>1195</v>
      </c>
      <c r="T5526" t="s">
        <v>2424</v>
      </c>
    </row>
    <row r="5527" spans="1:20" x14ac:dyDescent="0.3">
      <c r="A5527" t="s">
        <v>20</v>
      </c>
      <c r="B5527" s="1">
        <v>43740</v>
      </c>
      <c r="C5527">
        <v>13</v>
      </c>
      <c r="D5527" t="s">
        <v>335</v>
      </c>
      <c r="E5527" t="s">
        <v>47</v>
      </c>
      <c r="F5527" t="s">
        <v>247</v>
      </c>
      <c r="G5527">
        <v>65</v>
      </c>
      <c r="H5527">
        <v>69</v>
      </c>
      <c r="I5527">
        <v>63</v>
      </c>
      <c r="J5527" t="s">
        <v>99</v>
      </c>
      <c r="K5527" t="s">
        <v>73</v>
      </c>
      <c r="L5527" t="s">
        <v>345</v>
      </c>
      <c r="M5527" t="s">
        <v>328</v>
      </c>
      <c r="N5527" t="s">
        <v>328</v>
      </c>
      <c r="O5527" t="s">
        <v>96</v>
      </c>
      <c r="P5527" t="s">
        <v>104</v>
      </c>
      <c r="Q5527">
        <v>81</v>
      </c>
      <c r="R5527" t="s">
        <v>419</v>
      </c>
      <c r="S5527" t="s">
        <v>800</v>
      </c>
      <c r="T5527" t="s">
        <v>2424</v>
      </c>
    </row>
    <row r="5528" spans="1:20" x14ac:dyDescent="0.3">
      <c r="A5528" t="s">
        <v>20</v>
      </c>
      <c r="B5528" s="1">
        <v>43740</v>
      </c>
      <c r="C5528">
        <v>16</v>
      </c>
      <c r="D5528" t="s">
        <v>2038</v>
      </c>
      <c r="E5528" t="s">
        <v>2490</v>
      </c>
      <c r="F5528" t="s">
        <v>291</v>
      </c>
      <c r="G5528">
        <v>53</v>
      </c>
      <c r="H5528">
        <v>60</v>
      </c>
      <c r="I5528">
        <v>52</v>
      </c>
      <c r="J5528" t="s">
        <v>224</v>
      </c>
      <c r="K5528" t="s">
        <v>28</v>
      </c>
      <c r="L5528" t="s">
        <v>37</v>
      </c>
      <c r="M5528" t="s">
        <v>66</v>
      </c>
      <c r="N5528" t="s">
        <v>82</v>
      </c>
      <c r="O5528" t="s">
        <v>66</v>
      </c>
      <c r="P5528" t="s">
        <v>147</v>
      </c>
      <c r="Q5528">
        <v>84</v>
      </c>
      <c r="R5528" t="s">
        <v>164</v>
      </c>
      <c r="S5528" t="s">
        <v>2887</v>
      </c>
      <c r="T5528" t="s">
        <v>2424</v>
      </c>
    </row>
    <row r="5529" spans="1:20" x14ac:dyDescent="0.3">
      <c r="A5529" t="s">
        <v>20</v>
      </c>
      <c r="B5529" s="1">
        <v>43740</v>
      </c>
      <c r="C5529">
        <v>15</v>
      </c>
      <c r="D5529" t="s">
        <v>297</v>
      </c>
      <c r="E5529" t="s">
        <v>33</v>
      </c>
      <c r="F5529" t="s">
        <v>21</v>
      </c>
      <c r="G5529">
        <v>58</v>
      </c>
      <c r="H5529">
        <v>65</v>
      </c>
      <c r="I5529">
        <v>56</v>
      </c>
      <c r="J5529" t="s">
        <v>44</v>
      </c>
      <c r="K5529" t="s">
        <v>109</v>
      </c>
      <c r="L5529" t="s">
        <v>396</v>
      </c>
      <c r="M5529" t="s">
        <v>82</v>
      </c>
      <c r="N5529" t="s">
        <v>328</v>
      </c>
      <c r="O5529" t="s">
        <v>82</v>
      </c>
      <c r="P5529" t="s">
        <v>271</v>
      </c>
      <c r="Q5529">
        <v>91</v>
      </c>
      <c r="R5529" t="s">
        <v>241</v>
      </c>
      <c r="S5529" t="s">
        <v>2505</v>
      </c>
      <c r="T5529" t="s">
        <v>2424</v>
      </c>
    </row>
    <row r="5530" spans="1:20" x14ac:dyDescent="0.3">
      <c r="A5530" t="s">
        <v>20</v>
      </c>
      <c r="B5530" s="1">
        <v>43740</v>
      </c>
      <c r="C5530">
        <v>14</v>
      </c>
      <c r="D5530" t="s">
        <v>317</v>
      </c>
      <c r="E5530" t="s">
        <v>370</v>
      </c>
      <c r="F5530" t="s">
        <v>200</v>
      </c>
      <c r="G5530">
        <v>66</v>
      </c>
      <c r="H5530">
        <v>67</v>
      </c>
      <c r="I5530">
        <v>62</v>
      </c>
      <c r="J5530" t="s">
        <v>109</v>
      </c>
      <c r="K5530" t="s">
        <v>80</v>
      </c>
      <c r="L5530" t="s">
        <v>36</v>
      </c>
      <c r="M5530" t="s">
        <v>328</v>
      </c>
      <c r="N5530" t="s">
        <v>328</v>
      </c>
      <c r="O5530" t="s">
        <v>141</v>
      </c>
      <c r="P5530" t="s">
        <v>183</v>
      </c>
      <c r="Q5530">
        <v>87</v>
      </c>
      <c r="R5530" t="s">
        <v>102</v>
      </c>
      <c r="S5530" t="s">
        <v>2888</v>
      </c>
      <c r="T5530" t="s">
        <v>2424</v>
      </c>
    </row>
    <row r="5531" spans="1:20" x14ac:dyDescent="0.3">
      <c r="A5531" t="s">
        <v>20</v>
      </c>
      <c r="B5531" s="1">
        <v>43741</v>
      </c>
      <c r="C5531">
        <v>16</v>
      </c>
      <c r="D5531" t="s">
        <v>32</v>
      </c>
      <c r="E5531" t="s">
        <v>2333</v>
      </c>
      <c r="F5531" t="s">
        <v>214</v>
      </c>
      <c r="G5531">
        <v>54</v>
      </c>
      <c r="H5531">
        <v>61</v>
      </c>
      <c r="I5531">
        <v>54</v>
      </c>
      <c r="J5531" t="s">
        <v>388</v>
      </c>
      <c r="K5531" t="s">
        <v>119</v>
      </c>
      <c r="L5531" t="s">
        <v>388</v>
      </c>
      <c r="M5531" t="s">
        <v>142</v>
      </c>
      <c r="N5531" t="s">
        <v>315</v>
      </c>
      <c r="O5531" t="s">
        <v>142</v>
      </c>
      <c r="P5531" t="s">
        <v>54</v>
      </c>
      <c r="Q5531">
        <v>72</v>
      </c>
      <c r="R5531" t="s">
        <v>405</v>
      </c>
      <c r="S5531" t="s">
        <v>2889</v>
      </c>
      <c r="T5531" t="s">
        <v>2424</v>
      </c>
    </row>
    <row r="5532" spans="1:20" x14ac:dyDescent="0.3">
      <c r="A5532" t="s">
        <v>20</v>
      </c>
      <c r="B5532" s="1">
        <v>43741</v>
      </c>
      <c r="C5532">
        <v>17</v>
      </c>
      <c r="D5532" t="s">
        <v>2333</v>
      </c>
      <c r="E5532" t="s">
        <v>2490</v>
      </c>
      <c r="F5532" t="s">
        <v>251</v>
      </c>
      <c r="G5532">
        <v>54</v>
      </c>
      <c r="H5532">
        <v>56</v>
      </c>
      <c r="I5532">
        <v>53</v>
      </c>
      <c r="J5532" t="s">
        <v>345</v>
      </c>
      <c r="K5532" t="s">
        <v>345</v>
      </c>
      <c r="L5532" t="s">
        <v>577</v>
      </c>
      <c r="M5532" t="s">
        <v>180</v>
      </c>
      <c r="N5532" t="s">
        <v>142</v>
      </c>
      <c r="O5532" t="s">
        <v>180</v>
      </c>
      <c r="P5532" t="s">
        <v>154</v>
      </c>
      <c r="Q5532">
        <v>69</v>
      </c>
      <c r="R5532" t="s">
        <v>405</v>
      </c>
      <c r="S5532" t="s">
        <v>2310</v>
      </c>
      <c r="T5532" t="s">
        <v>2424</v>
      </c>
    </row>
    <row r="5533" spans="1:20" x14ac:dyDescent="0.3">
      <c r="A5533" t="s">
        <v>20</v>
      </c>
      <c r="B5533" s="1">
        <v>43741</v>
      </c>
      <c r="C5533">
        <v>1</v>
      </c>
      <c r="D5533" t="s">
        <v>385</v>
      </c>
      <c r="E5533" t="s">
        <v>57</v>
      </c>
      <c r="F5533" t="s">
        <v>385</v>
      </c>
      <c r="G5533">
        <v>71</v>
      </c>
      <c r="H5533">
        <v>71</v>
      </c>
      <c r="I5533">
        <v>67</v>
      </c>
      <c r="J5533" t="s">
        <v>89</v>
      </c>
      <c r="K5533" t="s">
        <v>100</v>
      </c>
      <c r="L5533" t="s">
        <v>35</v>
      </c>
      <c r="M5533" t="s">
        <v>142</v>
      </c>
      <c r="N5533" t="s">
        <v>142</v>
      </c>
      <c r="O5533" t="s">
        <v>82</v>
      </c>
      <c r="P5533" t="s">
        <v>30</v>
      </c>
      <c r="Q5533">
        <v>85</v>
      </c>
      <c r="R5533" t="s">
        <v>847</v>
      </c>
      <c r="S5533" t="e" vm="45">
        <f>_FV(-3,"60")</f>
        <v>#VALUE!</v>
      </c>
      <c r="T5533" t="s">
        <v>2424</v>
      </c>
    </row>
    <row r="5534" spans="1:20" x14ac:dyDescent="0.3">
      <c r="A5534" t="s">
        <v>20</v>
      </c>
      <c r="B5534" s="1">
        <v>43741</v>
      </c>
      <c r="C5534">
        <v>20</v>
      </c>
      <c r="D5534" t="s">
        <v>370</v>
      </c>
      <c r="E5534" t="s">
        <v>2048</v>
      </c>
      <c r="F5534" t="s">
        <v>370</v>
      </c>
      <c r="G5534">
        <v>46</v>
      </c>
      <c r="H5534">
        <v>48</v>
      </c>
      <c r="I5534">
        <v>43</v>
      </c>
      <c r="J5534" t="s">
        <v>2823</v>
      </c>
      <c r="K5534" t="s">
        <v>566</v>
      </c>
      <c r="L5534" t="s">
        <v>2698</v>
      </c>
      <c r="M5534" t="s">
        <v>298</v>
      </c>
      <c r="N5534" t="s">
        <v>59</v>
      </c>
      <c r="O5534" t="s">
        <v>52</v>
      </c>
      <c r="P5534" t="s">
        <v>305</v>
      </c>
      <c r="Q5534">
        <v>68</v>
      </c>
      <c r="R5534" t="s">
        <v>1395</v>
      </c>
      <c r="S5534" t="s">
        <v>2890</v>
      </c>
      <c r="T5534" t="s">
        <v>2424</v>
      </c>
    </row>
    <row r="5535" spans="1:20" x14ac:dyDescent="0.3">
      <c r="A5535" t="s">
        <v>20</v>
      </c>
      <c r="B5535" s="1">
        <v>43741</v>
      </c>
      <c r="C5535">
        <v>7</v>
      </c>
      <c r="D5535" t="s">
        <v>302</v>
      </c>
      <c r="E5535" t="s">
        <v>206</v>
      </c>
      <c r="F5535" t="s">
        <v>302</v>
      </c>
      <c r="G5535">
        <v>71</v>
      </c>
      <c r="H5535">
        <v>71</v>
      </c>
      <c r="I5535">
        <v>68</v>
      </c>
      <c r="J5535" t="s">
        <v>216</v>
      </c>
      <c r="K5535" t="s">
        <v>216</v>
      </c>
      <c r="L5535" t="s">
        <v>373</v>
      </c>
      <c r="M5535" t="s">
        <v>227</v>
      </c>
      <c r="N5535" t="s">
        <v>254</v>
      </c>
      <c r="O5535" t="s">
        <v>231</v>
      </c>
      <c r="P5535" t="s">
        <v>92</v>
      </c>
      <c r="Q5535">
        <v>79</v>
      </c>
      <c r="R5535" t="s">
        <v>567</v>
      </c>
      <c r="S5535" t="e" vm="45">
        <f>_FV(-3,"60")</f>
        <v>#VALUE!</v>
      </c>
      <c r="T5535" t="s">
        <v>2424</v>
      </c>
    </row>
    <row r="5536" spans="1:20" x14ac:dyDescent="0.3">
      <c r="A5536" t="s">
        <v>20</v>
      </c>
      <c r="B5536" s="1">
        <v>43741</v>
      </c>
      <c r="C5536">
        <v>23</v>
      </c>
      <c r="D5536" t="s">
        <v>206</v>
      </c>
      <c r="E5536" t="s">
        <v>247</v>
      </c>
      <c r="F5536" t="s">
        <v>206</v>
      </c>
      <c r="G5536">
        <v>67</v>
      </c>
      <c r="H5536">
        <v>67</v>
      </c>
      <c r="I5536">
        <v>59</v>
      </c>
      <c r="J5536" t="s">
        <v>368</v>
      </c>
      <c r="K5536" t="s">
        <v>388</v>
      </c>
      <c r="L5536" t="s">
        <v>579</v>
      </c>
      <c r="M5536" t="s">
        <v>142</v>
      </c>
      <c r="N5536" t="s">
        <v>142</v>
      </c>
      <c r="O5536" t="s">
        <v>180</v>
      </c>
      <c r="P5536" t="s">
        <v>92</v>
      </c>
      <c r="Q5536">
        <v>51</v>
      </c>
      <c r="R5536" t="s">
        <v>343</v>
      </c>
      <c r="S5536" t="e" vm="45">
        <f>_FV(-3,"60")</f>
        <v>#VALUE!</v>
      </c>
      <c r="T5536" t="s">
        <v>2424</v>
      </c>
    </row>
    <row r="5537" spans="1:20" x14ac:dyDescent="0.3">
      <c r="A5537" t="s">
        <v>20</v>
      </c>
      <c r="B5537" s="1">
        <v>43741</v>
      </c>
      <c r="C5537">
        <v>2</v>
      </c>
      <c r="D5537" t="s">
        <v>186</v>
      </c>
      <c r="E5537" t="s">
        <v>385</v>
      </c>
      <c r="F5537" t="s">
        <v>256</v>
      </c>
      <c r="G5537">
        <v>72</v>
      </c>
      <c r="H5537">
        <v>73</v>
      </c>
      <c r="I5537">
        <v>70</v>
      </c>
      <c r="J5537" t="s">
        <v>49</v>
      </c>
      <c r="K5537" t="s">
        <v>100</v>
      </c>
      <c r="L5537" t="s">
        <v>36</v>
      </c>
      <c r="M5537" t="s">
        <v>141</v>
      </c>
      <c r="N5537" t="s">
        <v>141</v>
      </c>
      <c r="O5537" t="s">
        <v>142</v>
      </c>
      <c r="P5537" t="s">
        <v>222</v>
      </c>
      <c r="Q5537">
        <v>84</v>
      </c>
      <c r="R5537" t="s">
        <v>580</v>
      </c>
      <c r="S5537" t="e" vm="45">
        <f>_FV(-3,"60")</f>
        <v>#VALUE!</v>
      </c>
      <c r="T5537" t="s">
        <v>2424</v>
      </c>
    </row>
    <row r="5538" spans="1:20" x14ac:dyDescent="0.3">
      <c r="A5538" t="s">
        <v>20</v>
      </c>
      <c r="B5538" s="1">
        <v>43741</v>
      </c>
      <c r="C5538">
        <v>21</v>
      </c>
      <c r="D5538" t="s">
        <v>335</v>
      </c>
      <c r="E5538" t="s">
        <v>43</v>
      </c>
      <c r="F5538" t="s">
        <v>335</v>
      </c>
      <c r="G5538">
        <v>50</v>
      </c>
      <c r="H5538">
        <v>53</v>
      </c>
      <c r="I5538">
        <v>46</v>
      </c>
      <c r="J5538" t="s">
        <v>1440</v>
      </c>
      <c r="K5538" t="s">
        <v>565</v>
      </c>
      <c r="L5538" t="s">
        <v>2823</v>
      </c>
      <c r="M5538" t="s">
        <v>190</v>
      </c>
      <c r="N5538" t="s">
        <v>190</v>
      </c>
      <c r="O5538" t="s">
        <v>52</v>
      </c>
      <c r="P5538" t="s">
        <v>305</v>
      </c>
      <c r="Q5538">
        <v>73</v>
      </c>
      <c r="R5538" t="s">
        <v>1732</v>
      </c>
      <c r="S5538" t="s">
        <v>2891</v>
      </c>
      <c r="T5538" t="s">
        <v>2424</v>
      </c>
    </row>
    <row r="5539" spans="1:20" x14ac:dyDescent="0.3">
      <c r="A5539" t="s">
        <v>20</v>
      </c>
      <c r="B5539" s="1">
        <v>43741</v>
      </c>
      <c r="C5539">
        <v>6</v>
      </c>
      <c r="D5539" t="s">
        <v>196</v>
      </c>
      <c r="E5539" t="s">
        <v>206</v>
      </c>
      <c r="F5539" t="s">
        <v>302</v>
      </c>
      <c r="G5539">
        <v>69</v>
      </c>
      <c r="H5539">
        <v>73</v>
      </c>
      <c r="I5539">
        <v>69</v>
      </c>
      <c r="J5539" t="s">
        <v>224</v>
      </c>
      <c r="K5539" t="s">
        <v>345</v>
      </c>
      <c r="L5539" t="s">
        <v>224</v>
      </c>
      <c r="M5539" t="s">
        <v>231</v>
      </c>
      <c r="N5539" t="s">
        <v>231</v>
      </c>
      <c r="O5539" t="s">
        <v>132</v>
      </c>
      <c r="P5539" t="s">
        <v>24</v>
      </c>
      <c r="Q5539">
        <v>69</v>
      </c>
      <c r="R5539" t="s">
        <v>580</v>
      </c>
      <c r="S5539" t="e" vm="80">
        <f>_FV(-3,"59")</f>
        <v>#VALUE!</v>
      </c>
      <c r="T5539" t="s">
        <v>2424</v>
      </c>
    </row>
    <row r="5540" spans="1:20" x14ac:dyDescent="0.3">
      <c r="A5540" t="s">
        <v>20</v>
      </c>
      <c r="B5540" s="1">
        <v>43741</v>
      </c>
      <c r="C5540">
        <v>18</v>
      </c>
      <c r="D5540" t="s">
        <v>1376</v>
      </c>
      <c r="E5540" t="s">
        <v>427</v>
      </c>
      <c r="F5540" t="s">
        <v>1360</v>
      </c>
      <c r="G5540">
        <v>52</v>
      </c>
      <c r="H5540">
        <v>57</v>
      </c>
      <c r="I5540">
        <v>50</v>
      </c>
      <c r="J5540" t="s">
        <v>388</v>
      </c>
      <c r="K5540" t="s">
        <v>49</v>
      </c>
      <c r="L5540" t="s">
        <v>368</v>
      </c>
      <c r="M5540" t="s">
        <v>181</v>
      </c>
      <c r="N5540" t="s">
        <v>180</v>
      </c>
      <c r="O5540" t="s">
        <v>181</v>
      </c>
      <c r="P5540" t="s">
        <v>154</v>
      </c>
      <c r="Q5540">
        <v>79</v>
      </c>
      <c r="R5540" t="s">
        <v>552</v>
      </c>
      <c r="S5540" t="s">
        <v>1527</v>
      </c>
      <c r="T5540" t="s">
        <v>2424</v>
      </c>
    </row>
    <row r="5541" spans="1:20" x14ac:dyDescent="0.3">
      <c r="A5541" t="s">
        <v>20</v>
      </c>
      <c r="B5541" s="1">
        <v>43741</v>
      </c>
      <c r="C5541">
        <v>3</v>
      </c>
      <c r="D5541" t="s">
        <v>256</v>
      </c>
      <c r="E5541" t="s">
        <v>186</v>
      </c>
      <c r="F5541" t="s">
        <v>256</v>
      </c>
      <c r="G5541">
        <v>72</v>
      </c>
      <c r="H5541">
        <v>73</v>
      </c>
      <c r="I5541">
        <v>71</v>
      </c>
      <c r="J5541" t="s">
        <v>100</v>
      </c>
      <c r="K5541" t="s">
        <v>99</v>
      </c>
      <c r="L5541" t="s">
        <v>36</v>
      </c>
      <c r="M5541" t="s">
        <v>29</v>
      </c>
      <c r="N5541" t="s">
        <v>141</v>
      </c>
      <c r="O5541" t="s">
        <v>29</v>
      </c>
      <c r="P5541" t="s">
        <v>104</v>
      </c>
      <c r="Q5541">
        <v>73</v>
      </c>
      <c r="R5541" t="s">
        <v>580</v>
      </c>
      <c r="S5541" t="e" vm="80">
        <f>_FV(-3,"59")</f>
        <v>#VALUE!</v>
      </c>
      <c r="T5541" t="s">
        <v>2424</v>
      </c>
    </row>
    <row r="5542" spans="1:20" x14ac:dyDescent="0.3">
      <c r="A5542" t="s">
        <v>20</v>
      </c>
      <c r="B5542" s="1">
        <v>43741</v>
      </c>
      <c r="C5542">
        <v>19</v>
      </c>
      <c r="D5542" t="s">
        <v>1360</v>
      </c>
      <c r="E5542" t="s">
        <v>2339</v>
      </c>
      <c r="F5542" t="s">
        <v>32</v>
      </c>
      <c r="G5542">
        <v>44</v>
      </c>
      <c r="H5542">
        <v>55</v>
      </c>
      <c r="I5542">
        <v>44</v>
      </c>
      <c r="J5542" t="s">
        <v>2698</v>
      </c>
      <c r="K5542" t="s">
        <v>216</v>
      </c>
      <c r="L5542" t="s">
        <v>2698</v>
      </c>
      <c r="M5542" t="s">
        <v>298</v>
      </c>
      <c r="N5542" t="s">
        <v>190</v>
      </c>
      <c r="O5542" t="s">
        <v>298</v>
      </c>
      <c r="P5542" t="s">
        <v>358</v>
      </c>
      <c r="Q5542">
        <v>80</v>
      </c>
      <c r="R5542" t="s">
        <v>1176</v>
      </c>
      <c r="S5542" t="s">
        <v>2892</v>
      </c>
      <c r="T5542" t="s">
        <v>2424</v>
      </c>
    </row>
    <row r="5543" spans="1:20" x14ac:dyDescent="0.3">
      <c r="A5543" t="s">
        <v>20</v>
      </c>
      <c r="B5543" s="1">
        <v>43741</v>
      </c>
      <c r="C5543">
        <v>0</v>
      </c>
      <c r="D5543" t="s">
        <v>57</v>
      </c>
      <c r="E5543" t="s">
        <v>250</v>
      </c>
      <c r="F5543" t="s">
        <v>57</v>
      </c>
      <c r="G5543">
        <v>67</v>
      </c>
      <c r="H5543">
        <v>67</v>
      </c>
      <c r="I5543">
        <v>63</v>
      </c>
      <c r="J5543" t="s">
        <v>216</v>
      </c>
      <c r="K5543" t="s">
        <v>44</v>
      </c>
      <c r="L5543" t="s">
        <v>37</v>
      </c>
      <c r="M5543" t="s">
        <v>82</v>
      </c>
      <c r="N5543" t="s">
        <v>82</v>
      </c>
      <c r="O5543" t="s">
        <v>66</v>
      </c>
      <c r="P5543" t="s">
        <v>440</v>
      </c>
      <c r="Q5543">
        <v>80</v>
      </c>
      <c r="R5543" t="s">
        <v>847</v>
      </c>
      <c r="S5543" t="e" vm="45">
        <f>_FV(-3,"60")</f>
        <v>#VALUE!</v>
      </c>
      <c r="T5543" t="s">
        <v>2424</v>
      </c>
    </row>
    <row r="5544" spans="1:20" x14ac:dyDescent="0.3">
      <c r="A5544" t="s">
        <v>20</v>
      </c>
      <c r="B5544" s="1">
        <v>43741</v>
      </c>
      <c r="C5544">
        <v>9</v>
      </c>
      <c r="D5544" t="s">
        <v>71</v>
      </c>
      <c r="E5544" t="s">
        <v>233</v>
      </c>
      <c r="F5544" t="s">
        <v>121</v>
      </c>
      <c r="G5544">
        <v>87</v>
      </c>
      <c r="H5544">
        <v>87</v>
      </c>
      <c r="I5544">
        <v>76</v>
      </c>
      <c r="J5544" t="s">
        <v>89</v>
      </c>
      <c r="K5544" t="s">
        <v>100</v>
      </c>
      <c r="L5544" t="s">
        <v>396</v>
      </c>
      <c r="M5544" t="s">
        <v>209</v>
      </c>
      <c r="N5544" t="s">
        <v>209</v>
      </c>
      <c r="O5544" t="s">
        <v>254</v>
      </c>
      <c r="P5544" t="s">
        <v>105</v>
      </c>
      <c r="Q5544">
        <v>351</v>
      </c>
      <c r="R5544" t="s">
        <v>354</v>
      </c>
      <c r="S5544" t="e" vm="80">
        <f>_FV(-3,"59")</f>
        <v>#VALUE!</v>
      </c>
      <c r="T5544" t="s">
        <v>2424</v>
      </c>
    </row>
    <row r="5545" spans="1:20" x14ac:dyDescent="0.3">
      <c r="A5545" t="s">
        <v>20</v>
      </c>
      <c r="B5545" s="1">
        <v>43741</v>
      </c>
      <c r="C5545">
        <v>22</v>
      </c>
      <c r="D5545" t="s">
        <v>247</v>
      </c>
      <c r="E5545" t="s">
        <v>335</v>
      </c>
      <c r="F5545" t="s">
        <v>247</v>
      </c>
      <c r="G5545">
        <v>59</v>
      </c>
      <c r="H5545">
        <v>60</v>
      </c>
      <c r="I5545">
        <v>50</v>
      </c>
      <c r="J5545" t="s">
        <v>588</v>
      </c>
      <c r="K5545" t="s">
        <v>389</v>
      </c>
      <c r="L5545" t="s">
        <v>1440</v>
      </c>
      <c r="M5545" t="s">
        <v>180</v>
      </c>
      <c r="N5545" t="s">
        <v>180</v>
      </c>
      <c r="O5545" t="s">
        <v>181</v>
      </c>
      <c r="P5545" t="s">
        <v>54</v>
      </c>
      <c r="Q5545">
        <v>66</v>
      </c>
      <c r="R5545" t="s">
        <v>567</v>
      </c>
      <c r="S5545" s="2">
        <v>5121</v>
      </c>
      <c r="T5545" t="s">
        <v>2424</v>
      </c>
    </row>
    <row r="5546" spans="1:20" x14ac:dyDescent="0.3">
      <c r="A5546" t="s">
        <v>20</v>
      </c>
      <c r="B5546" s="1">
        <v>43741</v>
      </c>
      <c r="C5546">
        <v>4</v>
      </c>
      <c r="D5546" t="s">
        <v>185</v>
      </c>
      <c r="E5546" t="s">
        <v>256</v>
      </c>
      <c r="F5546" t="s">
        <v>185</v>
      </c>
      <c r="G5546">
        <v>73</v>
      </c>
      <c r="H5546">
        <v>73</v>
      </c>
      <c r="I5546">
        <v>70</v>
      </c>
      <c r="J5546" t="s">
        <v>49</v>
      </c>
      <c r="K5546" t="s">
        <v>100</v>
      </c>
      <c r="L5546" t="s">
        <v>44</v>
      </c>
      <c r="M5546" t="s">
        <v>150</v>
      </c>
      <c r="N5546" t="s">
        <v>29</v>
      </c>
      <c r="O5546" t="s">
        <v>150</v>
      </c>
      <c r="P5546" t="s">
        <v>68</v>
      </c>
      <c r="Q5546">
        <v>85</v>
      </c>
      <c r="R5546" t="s">
        <v>530</v>
      </c>
      <c r="S5546" t="e" vm="45">
        <f>_FV(-3,"60")</f>
        <v>#VALUE!</v>
      </c>
      <c r="T5546" t="s">
        <v>2424</v>
      </c>
    </row>
    <row r="5547" spans="1:20" x14ac:dyDescent="0.3">
      <c r="A5547" t="s">
        <v>20</v>
      </c>
      <c r="B5547" s="1">
        <v>43741</v>
      </c>
      <c r="C5547">
        <v>13</v>
      </c>
      <c r="D5547" t="s">
        <v>247</v>
      </c>
      <c r="E5547" t="s">
        <v>220</v>
      </c>
      <c r="F5547" t="s">
        <v>215</v>
      </c>
      <c r="G5547">
        <v>67</v>
      </c>
      <c r="H5547">
        <v>69</v>
      </c>
      <c r="I5547">
        <v>63</v>
      </c>
      <c r="J5547" t="s">
        <v>49</v>
      </c>
      <c r="K5547" t="s">
        <v>119</v>
      </c>
      <c r="L5547" t="s">
        <v>361</v>
      </c>
      <c r="M5547" t="s">
        <v>276</v>
      </c>
      <c r="N5547" t="s">
        <v>273</v>
      </c>
      <c r="O5547" t="s">
        <v>311</v>
      </c>
      <c r="P5547" t="s">
        <v>40</v>
      </c>
      <c r="Q5547">
        <v>69</v>
      </c>
      <c r="R5547" t="s">
        <v>339</v>
      </c>
      <c r="S5547" t="s">
        <v>2131</v>
      </c>
      <c r="T5547" t="s">
        <v>2424</v>
      </c>
    </row>
    <row r="5548" spans="1:20" x14ac:dyDescent="0.3">
      <c r="A5548" t="s">
        <v>20</v>
      </c>
      <c r="B5548" s="1">
        <v>43741</v>
      </c>
      <c r="C5548">
        <v>11</v>
      </c>
      <c r="D5548" t="s">
        <v>256</v>
      </c>
      <c r="E5548" t="s">
        <v>256</v>
      </c>
      <c r="F5548" t="s">
        <v>149</v>
      </c>
      <c r="G5548">
        <v>76</v>
      </c>
      <c r="H5548">
        <v>89</v>
      </c>
      <c r="I5548">
        <v>75</v>
      </c>
      <c r="J5548" t="s">
        <v>65</v>
      </c>
      <c r="K5548" t="s">
        <v>80</v>
      </c>
      <c r="L5548" t="s">
        <v>81</v>
      </c>
      <c r="M5548" t="s">
        <v>244</v>
      </c>
      <c r="N5548" t="s">
        <v>244</v>
      </c>
      <c r="O5548" t="s">
        <v>141</v>
      </c>
      <c r="P5548" t="s">
        <v>97</v>
      </c>
      <c r="Q5548">
        <v>22</v>
      </c>
      <c r="R5548" t="s">
        <v>151</v>
      </c>
      <c r="S5548" t="s">
        <v>2893</v>
      </c>
      <c r="T5548" t="s">
        <v>2424</v>
      </c>
    </row>
    <row r="5549" spans="1:20" x14ac:dyDescent="0.3">
      <c r="A5549" t="s">
        <v>20</v>
      </c>
      <c r="B5549" s="1">
        <v>43741</v>
      </c>
      <c r="C5549">
        <v>12</v>
      </c>
      <c r="D5549" t="s">
        <v>205</v>
      </c>
      <c r="E5549" t="s">
        <v>342</v>
      </c>
      <c r="F5549" t="s">
        <v>256</v>
      </c>
      <c r="G5549">
        <v>67</v>
      </c>
      <c r="H5549">
        <v>76</v>
      </c>
      <c r="I5549">
        <v>66</v>
      </c>
      <c r="J5549" t="s">
        <v>89</v>
      </c>
      <c r="K5549" t="s">
        <v>73</v>
      </c>
      <c r="L5549" t="s">
        <v>36</v>
      </c>
      <c r="M5549" t="s">
        <v>311</v>
      </c>
      <c r="N5549" t="s">
        <v>311</v>
      </c>
      <c r="O5549" t="s">
        <v>244</v>
      </c>
      <c r="P5549" t="s">
        <v>104</v>
      </c>
      <c r="Q5549">
        <v>67</v>
      </c>
      <c r="R5549" t="s">
        <v>217</v>
      </c>
      <c r="S5549" t="s">
        <v>2894</v>
      </c>
      <c r="T5549" t="s">
        <v>2424</v>
      </c>
    </row>
    <row r="5550" spans="1:20" x14ac:dyDescent="0.3">
      <c r="A5550" t="s">
        <v>20</v>
      </c>
      <c r="B5550" s="1">
        <v>43741</v>
      </c>
      <c r="C5550">
        <v>10</v>
      </c>
      <c r="D5550" t="s">
        <v>149</v>
      </c>
      <c r="E5550" t="s">
        <v>149</v>
      </c>
      <c r="F5550" t="s">
        <v>118</v>
      </c>
      <c r="G5550">
        <v>89</v>
      </c>
      <c r="H5550">
        <v>89</v>
      </c>
      <c r="I5550">
        <v>87</v>
      </c>
      <c r="J5550" t="s">
        <v>28</v>
      </c>
      <c r="K5550" t="s">
        <v>28</v>
      </c>
      <c r="L5550" t="s">
        <v>49</v>
      </c>
      <c r="M5550" t="s">
        <v>141</v>
      </c>
      <c r="N5550" t="s">
        <v>141</v>
      </c>
      <c r="O5550" t="s">
        <v>209</v>
      </c>
      <c r="P5550" t="s">
        <v>105</v>
      </c>
      <c r="Q5550">
        <v>333</v>
      </c>
      <c r="R5550" t="s">
        <v>101</v>
      </c>
      <c r="S5550" t="s">
        <v>2895</v>
      </c>
      <c r="T5550" t="s">
        <v>2424</v>
      </c>
    </row>
    <row r="5551" spans="1:20" x14ac:dyDescent="0.3">
      <c r="A5551" t="s">
        <v>20</v>
      </c>
      <c r="B5551" s="1">
        <v>43741</v>
      </c>
      <c r="C5551">
        <v>8</v>
      </c>
      <c r="D5551" t="s">
        <v>233</v>
      </c>
      <c r="E5551" t="s">
        <v>302</v>
      </c>
      <c r="F5551" t="s">
        <v>233</v>
      </c>
      <c r="G5551">
        <v>76</v>
      </c>
      <c r="H5551">
        <v>76</v>
      </c>
      <c r="I5551">
        <v>69</v>
      </c>
      <c r="J5551" t="s">
        <v>396</v>
      </c>
      <c r="K5551" t="s">
        <v>35</v>
      </c>
      <c r="L5551" t="s">
        <v>373</v>
      </c>
      <c r="M5551" t="s">
        <v>254</v>
      </c>
      <c r="N5551" t="s">
        <v>254</v>
      </c>
      <c r="O5551" t="s">
        <v>231</v>
      </c>
      <c r="P5551" t="s">
        <v>134</v>
      </c>
      <c r="Q5551">
        <v>35</v>
      </c>
      <c r="R5551" t="s">
        <v>567</v>
      </c>
      <c r="S5551" t="e" vm="45">
        <f>_FV(-3,"60")</f>
        <v>#VALUE!</v>
      </c>
      <c r="T5551" t="s">
        <v>2424</v>
      </c>
    </row>
    <row r="5552" spans="1:20" x14ac:dyDescent="0.3">
      <c r="A5552" t="s">
        <v>20</v>
      </c>
      <c r="B5552" s="1">
        <v>43741</v>
      </c>
      <c r="C5552">
        <v>14</v>
      </c>
      <c r="D5552" t="s">
        <v>214</v>
      </c>
      <c r="E5552" t="s">
        <v>34</v>
      </c>
      <c r="F5552" t="s">
        <v>247</v>
      </c>
      <c r="G5552">
        <v>61</v>
      </c>
      <c r="H5552">
        <v>68</v>
      </c>
      <c r="I5552">
        <v>60</v>
      </c>
      <c r="J5552" t="s">
        <v>49</v>
      </c>
      <c r="K5552" t="s">
        <v>99</v>
      </c>
      <c r="L5552" t="s">
        <v>35</v>
      </c>
      <c r="M5552" t="s">
        <v>330</v>
      </c>
      <c r="N5552" t="s">
        <v>273</v>
      </c>
      <c r="O5552" t="s">
        <v>330</v>
      </c>
      <c r="P5552" t="s">
        <v>271</v>
      </c>
      <c r="Q5552">
        <v>80</v>
      </c>
      <c r="R5552" t="s">
        <v>350</v>
      </c>
      <c r="S5552" t="s">
        <v>2896</v>
      </c>
      <c r="T5552" t="s">
        <v>2424</v>
      </c>
    </row>
    <row r="5553" spans="1:20" x14ac:dyDescent="0.3">
      <c r="A5553" t="s">
        <v>20</v>
      </c>
      <c r="B5553" s="1">
        <v>43741</v>
      </c>
      <c r="C5553">
        <v>15</v>
      </c>
      <c r="D5553" t="s">
        <v>415</v>
      </c>
      <c r="E5553" t="s">
        <v>1376</v>
      </c>
      <c r="F5553" t="s">
        <v>392</v>
      </c>
      <c r="G5553">
        <v>60</v>
      </c>
      <c r="H5553">
        <v>62</v>
      </c>
      <c r="I5553">
        <v>58</v>
      </c>
      <c r="J5553" t="s">
        <v>99</v>
      </c>
      <c r="K5553" t="s">
        <v>28</v>
      </c>
      <c r="L5553" t="s">
        <v>396</v>
      </c>
      <c r="M5553" t="s">
        <v>315</v>
      </c>
      <c r="N5553" t="s">
        <v>330</v>
      </c>
      <c r="O5553" t="s">
        <v>315</v>
      </c>
      <c r="P5553" t="s">
        <v>40</v>
      </c>
      <c r="Q5553">
        <v>91</v>
      </c>
      <c r="R5553" t="s">
        <v>164</v>
      </c>
      <c r="S5553" t="s">
        <v>2897</v>
      </c>
      <c r="T5553" t="s">
        <v>2424</v>
      </c>
    </row>
    <row r="5554" spans="1:20" x14ac:dyDescent="0.3">
      <c r="A5554" t="s">
        <v>20</v>
      </c>
      <c r="B5554" s="1">
        <v>43741</v>
      </c>
      <c r="C5554">
        <v>5</v>
      </c>
      <c r="D5554" t="s">
        <v>196</v>
      </c>
      <c r="E5554" t="s">
        <v>185</v>
      </c>
      <c r="F5554" t="s">
        <v>196</v>
      </c>
      <c r="G5554">
        <v>70</v>
      </c>
      <c r="H5554">
        <v>73</v>
      </c>
      <c r="I5554">
        <v>69</v>
      </c>
      <c r="J5554" t="s">
        <v>216</v>
      </c>
      <c r="K5554" t="s">
        <v>89</v>
      </c>
      <c r="L5554" t="s">
        <v>396</v>
      </c>
      <c r="M5554" t="s">
        <v>45</v>
      </c>
      <c r="N5554" t="s">
        <v>150</v>
      </c>
      <c r="O5554" t="s">
        <v>45</v>
      </c>
      <c r="P5554" t="s">
        <v>104</v>
      </c>
      <c r="Q5554">
        <v>86</v>
      </c>
      <c r="R5554" t="s">
        <v>241</v>
      </c>
      <c r="S5554" t="e" vm="45">
        <f>_FV(-3,"60")</f>
        <v>#VALUE!</v>
      </c>
      <c r="T5554" t="s">
        <v>2424</v>
      </c>
    </row>
    <row r="5555" spans="1:20" x14ac:dyDescent="0.3">
      <c r="A5555" t="s">
        <v>20</v>
      </c>
      <c r="B5555" s="1">
        <v>43742</v>
      </c>
      <c r="C5555">
        <v>2</v>
      </c>
      <c r="D5555" t="s">
        <v>233</v>
      </c>
      <c r="E5555" t="s">
        <v>321</v>
      </c>
      <c r="F5555" t="s">
        <v>233</v>
      </c>
      <c r="G5555">
        <v>76</v>
      </c>
      <c r="H5555">
        <v>76</v>
      </c>
      <c r="I5555">
        <v>73</v>
      </c>
      <c r="J5555" t="s">
        <v>396</v>
      </c>
      <c r="K5555" t="s">
        <v>396</v>
      </c>
      <c r="L5555" t="s">
        <v>224</v>
      </c>
      <c r="M5555" t="s">
        <v>330</v>
      </c>
      <c r="N5555" t="s">
        <v>276</v>
      </c>
      <c r="O5555" t="s">
        <v>311</v>
      </c>
      <c r="P5555" t="s">
        <v>60</v>
      </c>
      <c r="Q5555">
        <v>36</v>
      </c>
      <c r="R5555" t="s">
        <v>305</v>
      </c>
      <c r="S5555" t="e" vm="45">
        <f>_FV(-3,"60")</f>
        <v>#VALUE!</v>
      </c>
      <c r="T5555" t="s">
        <v>2424</v>
      </c>
    </row>
    <row r="5556" spans="1:20" x14ac:dyDescent="0.3">
      <c r="A5556" t="s">
        <v>20</v>
      </c>
      <c r="B5556" s="1">
        <v>43742</v>
      </c>
      <c r="C5556">
        <v>9</v>
      </c>
      <c r="D5556" t="s">
        <v>80</v>
      </c>
      <c r="E5556" t="s">
        <v>136</v>
      </c>
      <c r="F5556" t="s">
        <v>80</v>
      </c>
      <c r="G5556">
        <v>89</v>
      </c>
      <c r="H5556">
        <v>89</v>
      </c>
      <c r="I5556">
        <v>89</v>
      </c>
      <c r="J5556" t="s">
        <v>377</v>
      </c>
      <c r="K5556" t="s">
        <v>35</v>
      </c>
      <c r="L5556" t="s">
        <v>377</v>
      </c>
      <c r="M5556" t="s">
        <v>29</v>
      </c>
      <c r="N5556" t="s">
        <v>29</v>
      </c>
      <c r="O5556" t="s">
        <v>123</v>
      </c>
      <c r="P5556" t="s">
        <v>67</v>
      </c>
      <c r="Q5556">
        <v>335</v>
      </c>
      <c r="R5556" t="s">
        <v>183</v>
      </c>
      <c r="S5556" t="e" vm="45">
        <f>_FV(-3,"60")</f>
        <v>#VALUE!</v>
      </c>
      <c r="T5556" t="s">
        <v>2424</v>
      </c>
    </row>
    <row r="5557" spans="1:20" x14ac:dyDescent="0.3">
      <c r="A5557" t="s">
        <v>20</v>
      </c>
      <c r="B5557" s="1">
        <v>43742</v>
      </c>
      <c r="C5557">
        <v>22</v>
      </c>
      <c r="D5557" t="s">
        <v>247</v>
      </c>
      <c r="E5557" t="s">
        <v>264</v>
      </c>
      <c r="F5557" t="s">
        <v>247</v>
      </c>
      <c r="G5557">
        <v>62</v>
      </c>
      <c r="H5557">
        <v>62</v>
      </c>
      <c r="I5557">
        <v>57</v>
      </c>
      <c r="J5557" t="s">
        <v>368</v>
      </c>
      <c r="K5557" t="s">
        <v>292</v>
      </c>
      <c r="L5557" t="s">
        <v>393</v>
      </c>
      <c r="M5557" t="s">
        <v>131</v>
      </c>
      <c r="N5557" t="s">
        <v>131</v>
      </c>
      <c r="O5557" t="s">
        <v>53</v>
      </c>
      <c r="P5557" t="s">
        <v>182</v>
      </c>
      <c r="Q5557">
        <v>60</v>
      </c>
      <c r="R5557" t="s">
        <v>343</v>
      </c>
      <c r="S5557" s="2">
        <v>6844</v>
      </c>
      <c r="T5557" t="s">
        <v>2424</v>
      </c>
    </row>
    <row r="5558" spans="1:20" x14ac:dyDescent="0.3">
      <c r="A5558" t="s">
        <v>20</v>
      </c>
      <c r="B5558" s="1">
        <v>43742</v>
      </c>
      <c r="C5558">
        <v>17</v>
      </c>
      <c r="D5558" t="s">
        <v>427</v>
      </c>
      <c r="E5558" t="s">
        <v>427</v>
      </c>
      <c r="F5558" t="s">
        <v>1360</v>
      </c>
      <c r="G5558">
        <v>45</v>
      </c>
      <c r="H5558">
        <v>51</v>
      </c>
      <c r="I5558">
        <v>45</v>
      </c>
      <c r="J5558" t="s">
        <v>575</v>
      </c>
      <c r="K5558" t="s">
        <v>368</v>
      </c>
      <c r="L5558" t="s">
        <v>560</v>
      </c>
      <c r="M5558" t="s">
        <v>231</v>
      </c>
      <c r="N5558" t="s">
        <v>29</v>
      </c>
      <c r="O5558" t="s">
        <v>231</v>
      </c>
      <c r="P5558" t="s">
        <v>182</v>
      </c>
      <c r="Q5558">
        <v>95</v>
      </c>
      <c r="R5558" t="s">
        <v>339</v>
      </c>
      <c r="S5558" t="s">
        <v>2898</v>
      </c>
      <c r="T5558" t="s">
        <v>2424</v>
      </c>
    </row>
    <row r="5559" spans="1:20" x14ac:dyDescent="0.3">
      <c r="A5559" t="s">
        <v>20</v>
      </c>
      <c r="B5559" s="1">
        <v>43742</v>
      </c>
      <c r="C5559">
        <v>20</v>
      </c>
      <c r="D5559" t="s">
        <v>43</v>
      </c>
      <c r="E5559" t="s">
        <v>2048</v>
      </c>
      <c r="F5559" t="s">
        <v>43</v>
      </c>
      <c r="G5559">
        <v>53</v>
      </c>
      <c r="H5559">
        <v>53</v>
      </c>
      <c r="I5559">
        <v>47</v>
      </c>
      <c r="J5559" t="s">
        <v>393</v>
      </c>
      <c r="K5559" t="s">
        <v>393</v>
      </c>
      <c r="L5559" t="s">
        <v>563</v>
      </c>
      <c r="M5559" t="s">
        <v>53</v>
      </c>
      <c r="N5559" t="s">
        <v>39</v>
      </c>
      <c r="O5559" t="s">
        <v>197</v>
      </c>
      <c r="P5559" t="s">
        <v>271</v>
      </c>
      <c r="Q5559">
        <v>69</v>
      </c>
      <c r="R5559" t="s">
        <v>252</v>
      </c>
      <c r="S5559" t="s">
        <v>2874</v>
      </c>
      <c r="T5559" t="s">
        <v>2424</v>
      </c>
    </row>
    <row r="5560" spans="1:20" x14ac:dyDescent="0.3">
      <c r="A5560" t="s">
        <v>20</v>
      </c>
      <c r="B5560" s="1">
        <v>43742</v>
      </c>
      <c r="C5560">
        <v>19</v>
      </c>
      <c r="D5560" t="s">
        <v>2038</v>
      </c>
      <c r="E5560" t="s">
        <v>2490</v>
      </c>
      <c r="F5560" t="s">
        <v>1360</v>
      </c>
      <c r="G5560">
        <v>48</v>
      </c>
      <c r="H5560">
        <v>52</v>
      </c>
      <c r="I5560">
        <v>45</v>
      </c>
      <c r="J5560" t="s">
        <v>570</v>
      </c>
      <c r="K5560" t="s">
        <v>368</v>
      </c>
      <c r="L5560" t="s">
        <v>2430</v>
      </c>
      <c r="M5560" t="s">
        <v>39</v>
      </c>
      <c r="N5560" t="s">
        <v>52</v>
      </c>
      <c r="O5560" t="s">
        <v>51</v>
      </c>
      <c r="P5560" t="s">
        <v>30</v>
      </c>
      <c r="Q5560">
        <v>81</v>
      </c>
      <c r="R5560" t="s">
        <v>931</v>
      </c>
      <c r="S5560" t="s">
        <v>986</v>
      </c>
      <c r="T5560" t="s">
        <v>2424</v>
      </c>
    </row>
    <row r="5561" spans="1:20" x14ac:dyDescent="0.3">
      <c r="A5561" t="s">
        <v>20</v>
      </c>
      <c r="B5561" s="1">
        <v>43742</v>
      </c>
      <c r="C5561">
        <v>18</v>
      </c>
      <c r="D5561" t="s">
        <v>2333</v>
      </c>
      <c r="E5561" t="s">
        <v>427</v>
      </c>
      <c r="F5561" t="s">
        <v>2041</v>
      </c>
      <c r="G5561">
        <v>46</v>
      </c>
      <c r="H5561">
        <v>51</v>
      </c>
      <c r="I5561">
        <v>44</v>
      </c>
      <c r="J5561" t="s">
        <v>659</v>
      </c>
      <c r="K5561" t="s">
        <v>292</v>
      </c>
      <c r="L5561" t="s">
        <v>2430</v>
      </c>
      <c r="M5561" t="s">
        <v>52</v>
      </c>
      <c r="N5561" t="s">
        <v>231</v>
      </c>
      <c r="O5561" t="s">
        <v>52</v>
      </c>
      <c r="P5561" t="s">
        <v>271</v>
      </c>
      <c r="Q5561">
        <v>90</v>
      </c>
      <c r="R5561" t="s">
        <v>375</v>
      </c>
      <c r="S5561" t="s">
        <v>2899</v>
      </c>
      <c r="T5561" t="s">
        <v>2424</v>
      </c>
    </row>
    <row r="5562" spans="1:20" x14ac:dyDescent="0.3">
      <c r="A5562" t="s">
        <v>20</v>
      </c>
      <c r="B5562" s="1">
        <v>43742</v>
      </c>
      <c r="C5562">
        <v>8</v>
      </c>
      <c r="D5562" t="s">
        <v>136</v>
      </c>
      <c r="E5562" t="s">
        <v>58</v>
      </c>
      <c r="F5562" t="s">
        <v>136</v>
      </c>
      <c r="G5562">
        <v>89</v>
      </c>
      <c r="H5562">
        <v>89</v>
      </c>
      <c r="I5562">
        <v>87</v>
      </c>
      <c r="J5562" t="s">
        <v>35</v>
      </c>
      <c r="K5562" t="s">
        <v>44</v>
      </c>
      <c r="L5562" t="s">
        <v>216</v>
      </c>
      <c r="M5562" t="s">
        <v>123</v>
      </c>
      <c r="N5562" t="s">
        <v>123</v>
      </c>
      <c r="O5562" t="s">
        <v>137</v>
      </c>
      <c r="P5562" t="s">
        <v>83</v>
      </c>
      <c r="Q5562">
        <v>358</v>
      </c>
      <c r="R5562" t="s">
        <v>68</v>
      </c>
      <c r="S5562" t="e" vm="45">
        <f>_FV(-3,"60")</f>
        <v>#VALUE!</v>
      </c>
      <c r="T5562" t="s">
        <v>2424</v>
      </c>
    </row>
    <row r="5563" spans="1:20" x14ac:dyDescent="0.3">
      <c r="A5563" t="s">
        <v>20</v>
      </c>
      <c r="B5563" s="1">
        <v>43742</v>
      </c>
      <c r="C5563">
        <v>7</v>
      </c>
      <c r="D5563" t="s">
        <v>58</v>
      </c>
      <c r="E5563" t="s">
        <v>148</v>
      </c>
      <c r="F5563" t="s">
        <v>58</v>
      </c>
      <c r="G5563">
        <v>87</v>
      </c>
      <c r="H5563">
        <v>87</v>
      </c>
      <c r="I5563">
        <v>86</v>
      </c>
      <c r="J5563" t="s">
        <v>44</v>
      </c>
      <c r="K5563" t="s">
        <v>361</v>
      </c>
      <c r="L5563" t="s">
        <v>35</v>
      </c>
      <c r="M5563" t="s">
        <v>82</v>
      </c>
      <c r="N5563" t="s">
        <v>123</v>
      </c>
      <c r="O5563" t="s">
        <v>137</v>
      </c>
      <c r="P5563" t="s">
        <v>115</v>
      </c>
      <c r="Q5563">
        <v>7</v>
      </c>
      <c r="R5563" t="s">
        <v>222</v>
      </c>
      <c r="S5563" t="e" vm="45">
        <f>_FV(-3,"60")</f>
        <v>#VALUE!</v>
      </c>
      <c r="T5563" t="s">
        <v>2424</v>
      </c>
    </row>
    <row r="5564" spans="1:20" x14ac:dyDescent="0.3">
      <c r="A5564" t="s">
        <v>20</v>
      </c>
      <c r="B5564" s="1">
        <v>43742</v>
      </c>
      <c r="C5564">
        <v>3</v>
      </c>
      <c r="D5564" t="s">
        <v>157</v>
      </c>
      <c r="E5564" t="s">
        <v>233</v>
      </c>
      <c r="F5564" t="s">
        <v>157</v>
      </c>
      <c r="G5564">
        <v>79</v>
      </c>
      <c r="H5564">
        <v>79</v>
      </c>
      <c r="I5564">
        <v>76</v>
      </c>
      <c r="J5564" t="s">
        <v>216</v>
      </c>
      <c r="K5564" t="s">
        <v>35</v>
      </c>
      <c r="L5564" t="s">
        <v>396</v>
      </c>
      <c r="M5564" t="s">
        <v>193</v>
      </c>
      <c r="N5564" t="s">
        <v>276</v>
      </c>
      <c r="O5564" t="s">
        <v>193</v>
      </c>
      <c r="P5564" t="s">
        <v>176</v>
      </c>
      <c r="Q5564">
        <v>33</v>
      </c>
      <c r="R5564" t="s">
        <v>358</v>
      </c>
      <c r="S5564" t="e" vm="45">
        <f>_FV(-3,"60")</f>
        <v>#VALUE!</v>
      </c>
      <c r="T5564" t="s">
        <v>2424</v>
      </c>
    </row>
    <row r="5565" spans="1:20" x14ac:dyDescent="0.3">
      <c r="A5565" t="s">
        <v>20</v>
      </c>
      <c r="B5565" s="1">
        <v>43742</v>
      </c>
      <c r="C5565">
        <v>21</v>
      </c>
      <c r="D5565" t="s">
        <v>264</v>
      </c>
      <c r="E5565" t="s">
        <v>43</v>
      </c>
      <c r="F5565" t="s">
        <v>264</v>
      </c>
      <c r="G5565">
        <v>57</v>
      </c>
      <c r="H5565">
        <v>57</v>
      </c>
      <c r="I5565">
        <v>53</v>
      </c>
      <c r="J5565" t="s">
        <v>393</v>
      </c>
      <c r="K5565" t="s">
        <v>389</v>
      </c>
      <c r="L5565" t="s">
        <v>583</v>
      </c>
      <c r="M5565" t="s">
        <v>39</v>
      </c>
      <c r="N5565" t="s">
        <v>39</v>
      </c>
      <c r="O5565" t="s">
        <v>53</v>
      </c>
      <c r="P5565" t="s">
        <v>271</v>
      </c>
      <c r="Q5565">
        <v>68</v>
      </c>
      <c r="R5565" t="s">
        <v>476</v>
      </c>
      <c r="S5565" t="s">
        <v>2900</v>
      </c>
      <c r="T5565" t="s">
        <v>2424</v>
      </c>
    </row>
    <row r="5566" spans="1:20" x14ac:dyDescent="0.3">
      <c r="A5566" t="s">
        <v>20</v>
      </c>
      <c r="B5566" s="1">
        <v>43742</v>
      </c>
      <c r="C5566">
        <v>5</v>
      </c>
      <c r="D5566" t="s">
        <v>149</v>
      </c>
      <c r="E5566" t="s">
        <v>108</v>
      </c>
      <c r="F5566" t="s">
        <v>149</v>
      </c>
      <c r="G5566">
        <v>83</v>
      </c>
      <c r="H5566">
        <v>83</v>
      </c>
      <c r="I5566">
        <v>81</v>
      </c>
      <c r="J5566" t="s">
        <v>44</v>
      </c>
      <c r="K5566" t="s">
        <v>44</v>
      </c>
      <c r="L5566" t="s">
        <v>216</v>
      </c>
      <c r="M5566" t="s">
        <v>96</v>
      </c>
      <c r="N5566" t="s">
        <v>90</v>
      </c>
      <c r="O5566" t="s">
        <v>96</v>
      </c>
      <c r="P5566" t="s">
        <v>268</v>
      </c>
      <c r="Q5566">
        <v>32</v>
      </c>
      <c r="R5566" t="s">
        <v>440</v>
      </c>
      <c r="S5566" t="e" vm="45">
        <f>_FV(-3,"60")</f>
        <v>#VALUE!</v>
      </c>
      <c r="T5566" t="s">
        <v>2424</v>
      </c>
    </row>
    <row r="5567" spans="1:20" x14ac:dyDescent="0.3">
      <c r="A5567" t="s">
        <v>20</v>
      </c>
      <c r="B5567" s="1">
        <v>43742</v>
      </c>
      <c r="C5567">
        <v>12</v>
      </c>
      <c r="D5567" t="s">
        <v>200</v>
      </c>
      <c r="E5567" t="s">
        <v>21</v>
      </c>
      <c r="F5567" t="s">
        <v>285</v>
      </c>
      <c r="G5567">
        <v>64</v>
      </c>
      <c r="H5567">
        <v>73</v>
      </c>
      <c r="I5567">
        <v>63</v>
      </c>
      <c r="J5567" t="s">
        <v>44</v>
      </c>
      <c r="K5567" t="s">
        <v>100</v>
      </c>
      <c r="L5567" t="s">
        <v>396</v>
      </c>
      <c r="M5567" t="s">
        <v>312</v>
      </c>
      <c r="N5567" t="s">
        <v>306</v>
      </c>
      <c r="O5567" t="s">
        <v>315</v>
      </c>
      <c r="P5567" t="s">
        <v>183</v>
      </c>
      <c r="Q5567">
        <v>48</v>
      </c>
      <c r="R5567" t="s">
        <v>230</v>
      </c>
      <c r="S5567" t="s">
        <v>2901</v>
      </c>
      <c r="T5567" t="s">
        <v>2424</v>
      </c>
    </row>
    <row r="5568" spans="1:20" x14ac:dyDescent="0.3">
      <c r="A5568" t="s">
        <v>20</v>
      </c>
      <c r="B5568" s="1">
        <v>43742</v>
      </c>
      <c r="C5568">
        <v>1</v>
      </c>
      <c r="D5568" t="s">
        <v>279</v>
      </c>
      <c r="E5568" t="s">
        <v>202</v>
      </c>
      <c r="F5568" t="s">
        <v>279</v>
      </c>
      <c r="G5568">
        <v>73</v>
      </c>
      <c r="H5568">
        <v>73</v>
      </c>
      <c r="I5568">
        <v>69</v>
      </c>
      <c r="J5568" t="s">
        <v>377</v>
      </c>
      <c r="K5568" t="s">
        <v>396</v>
      </c>
      <c r="L5568" t="s">
        <v>292</v>
      </c>
      <c r="M5568" t="s">
        <v>311</v>
      </c>
      <c r="N5568" t="s">
        <v>311</v>
      </c>
      <c r="O5568" t="s">
        <v>188</v>
      </c>
      <c r="P5568" t="s">
        <v>128</v>
      </c>
      <c r="Q5568">
        <v>48</v>
      </c>
      <c r="R5568" t="s">
        <v>230</v>
      </c>
      <c r="S5568" t="e" vm="45">
        <f>_FV(-3,"60")</f>
        <v>#VALUE!</v>
      </c>
      <c r="T5568" t="s">
        <v>2424</v>
      </c>
    </row>
    <row r="5569" spans="1:20" x14ac:dyDescent="0.3">
      <c r="A5569" t="s">
        <v>20</v>
      </c>
      <c r="B5569" s="1">
        <v>43742</v>
      </c>
      <c r="C5569">
        <v>0</v>
      </c>
      <c r="D5569" t="s">
        <v>195</v>
      </c>
      <c r="E5569" t="s">
        <v>185</v>
      </c>
      <c r="F5569" t="s">
        <v>195</v>
      </c>
      <c r="G5569">
        <v>69</v>
      </c>
      <c r="H5569">
        <v>69</v>
      </c>
      <c r="I5569">
        <v>66</v>
      </c>
      <c r="J5569" t="s">
        <v>292</v>
      </c>
      <c r="K5569" t="s">
        <v>292</v>
      </c>
      <c r="L5569" t="s">
        <v>389</v>
      </c>
      <c r="M5569" t="s">
        <v>188</v>
      </c>
      <c r="N5569" t="s">
        <v>188</v>
      </c>
      <c r="O5569" t="s">
        <v>142</v>
      </c>
      <c r="P5569" t="s">
        <v>112</v>
      </c>
      <c r="Q5569">
        <v>50</v>
      </c>
      <c r="R5569" t="s">
        <v>262</v>
      </c>
      <c r="S5569" t="e" vm="45">
        <f>_FV(-3,"60")</f>
        <v>#VALUE!</v>
      </c>
      <c r="T5569" t="s">
        <v>2424</v>
      </c>
    </row>
    <row r="5570" spans="1:20" x14ac:dyDescent="0.3">
      <c r="A5570" t="s">
        <v>20</v>
      </c>
      <c r="B5570" s="1">
        <v>43742</v>
      </c>
      <c r="C5570">
        <v>4</v>
      </c>
      <c r="D5570" t="s">
        <v>108</v>
      </c>
      <c r="E5570" t="s">
        <v>157</v>
      </c>
      <c r="F5570" t="s">
        <v>108</v>
      </c>
      <c r="G5570">
        <v>81</v>
      </c>
      <c r="H5570">
        <v>81</v>
      </c>
      <c r="I5570">
        <v>79</v>
      </c>
      <c r="J5570" t="s">
        <v>216</v>
      </c>
      <c r="K5570" t="s">
        <v>35</v>
      </c>
      <c r="L5570" t="s">
        <v>216</v>
      </c>
      <c r="M5570" t="s">
        <v>90</v>
      </c>
      <c r="N5570" t="s">
        <v>193</v>
      </c>
      <c r="O5570" t="s">
        <v>90</v>
      </c>
      <c r="P5570" t="s">
        <v>138</v>
      </c>
      <c r="Q5570">
        <v>32</v>
      </c>
      <c r="R5570" t="s">
        <v>151</v>
      </c>
      <c r="S5570" t="e" vm="45">
        <f>_FV(-3,"60")</f>
        <v>#VALUE!</v>
      </c>
      <c r="T5570" t="s">
        <v>2424</v>
      </c>
    </row>
    <row r="5571" spans="1:20" x14ac:dyDescent="0.3">
      <c r="A5571" t="s">
        <v>20</v>
      </c>
      <c r="B5571" s="1">
        <v>43742</v>
      </c>
      <c r="C5571">
        <v>6</v>
      </c>
      <c r="D5571" t="s">
        <v>148</v>
      </c>
      <c r="E5571" t="s">
        <v>149</v>
      </c>
      <c r="F5571" t="s">
        <v>148</v>
      </c>
      <c r="G5571">
        <v>86</v>
      </c>
      <c r="H5571">
        <v>86</v>
      </c>
      <c r="I5571">
        <v>83</v>
      </c>
      <c r="J5571" t="s">
        <v>361</v>
      </c>
      <c r="K5571" t="s">
        <v>361</v>
      </c>
      <c r="L5571" t="s">
        <v>44</v>
      </c>
      <c r="M5571" t="s">
        <v>137</v>
      </c>
      <c r="N5571" t="s">
        <v>96</v>
      </c>
      <c r="O5571" t="s">
        <v>150</v>
      </c>
      <c r="P5571" t="s">
        <v>138</v>
      </c>
      <c r="Q5571">
        <v>10</v>
      </c>
      <c r="R5571" t="s">
        <v>182</v>
      </c>
      <c r="S5571" t="e" vm="45">
        <f>_FV(-3,"60")</f>
        <v>#VALUE!</v>
      </c>
      <c r="T5571" t="s">
        <v>2424</v>
      </c>
    </row>
    <row r="5572" spans="1:20" x14ac:dyDescent="0.3">
      <c r="A5572" t="s">
        <v>20</v>
      </c>
      <c r="B5572" s="1">
        <v>43742</v>
      </c>
      <c r="C5572">
        <v>11</v>
      </c>
      <c r="D5572" t="s">
        <v>285</v>
      </c>
      <c r="E5572" t="s">
        <v>285</v>
      </c>
      <c r="F5572" t="s">
        <v>95</v>
      </c>
      <c r="G5572">
        <v>73</v>
      </c>
      <c r="H5572">
        <v>89</v>
      </c>
      <c r="I5572">
        <v>73</v>
      </c>
      <c r="J5572" t="s">
        <v>44</v>
      </c>
      <c r="K5572" t="s">
        <v>89</v>
      </c>
      <c r="L5572" t="s">
        <v>35</v>
      </c>
      <c r="M5572" t="s">
        <v>315</v>
      </c>
      <c r="N5572" t="s">
        <v>23</v>
      </c>
      <c r="O5572" t="s">
        <v>91</v>
      </c>
      <c r="P5572" t="s">
        <v>176</v>
      </c>
      <c r="Q5572">
        <v>39</v>
      </c>
      <c r="R5572" t="s">
        <v>240</v>
      </c>
      <c r="S5572" t="s">
        <v>2902</v>
      </c>
      <c r="T5572" t="s">
        <v>2424</v>
      </c>
    </row>
    <row r="5573" spans="1:20" x14ac:dyDescent="0.3">
      <c r="A5573" t="s">
        <v>20</v>
      </c>
      <c r="B5573" s="1">
        <v>43742</v>
      </c>
      <c r="C5573">
        <v>23</v>
      </c>
      <c r="D5573" t="s">
        <v>261</v>
      </c>
      <c r="E5573" t="s">
        <v>247</v>
      </c>
      <c r="F5573" t="s">
        <v>57</v>
      </c>
      <c r="G5573">
        <v>65</v>
      </c>
      <c r="H5573">
        <v>66</v>
      </c>
      <c r="I5573">
        <v>62</v>
      </c>
      <c r="J5573" t="s">
        <v>377</v>
      </c>
      <c r="K5573" t="s">
        <v>216</v>
      </c>
      <c r="L5573" t="s">
        <v>388</v>
      </c>
      <c r="M5573" t="s">
        <v>232</v>
      </c>
      <c r="N5573" t="s">
        <v>66</v>
      </c>
      <c r="O5573" t="s">
        <v>131</v>
      </c>
      <c r="P5573" t="s">
        <v>271</v>
      </c>
      <c r="Q5573">
        <v>74</v>
      </c>
      <c r="R5573" t="s">
        <v>343</v>
      </c>
      <c r="S5573" t="e" vm="45">
        <f>_FV(-3,"60")</f>
        <v>#VALUE!</v>
      </c>
      <c r="T5573" t="s">
        <v>2424</v>
      </c>
    </row>
    <row r="5574" spans="1:20" x14ac:dyDescent="0.3">
      <c r="A5574" t="s">
        <v>20</v>
      </c>
      <c r="B5574" s="1">
        <v>43742</v>
      </c>
      <c r="C5574">
        <v>10</v>
      </c>
      <c r="D5574" t="s">
        <v>95</v>
      </c>
      <c r="E5574" t="s">
        <v>95</v>
      </c>
      <c r="F5574" t="s">
        <v>65</v>
      </c>
      <c r="G5574">
        <v>89</v>
      </c>
      <c r="H5574">
        <v>91</v>
      </c>
      <c r="I5574">
        <v>89</v>
      </c>
      <c r="J5574" t="s">
        <v>345</v>
      </c>
      <c r="K5574" t="s">
        <v>345</v>
      </c>
      <c r="L5574" t="s">
        <v>377</v>
      </c>
      <c r="M5574" t="s">
        <v>91</v>
      </c>
      <c r="N5574" t="s">
        <v>91</v>
      </c>
      <c r="O5574" t="s">
        <v>29</v>
      </c>
      <c r="P5574" t="s">
        <v>105</v>
      </c>
      <c r="Q5574">
        <v>356</v>
      </c>
      <c r="R5574" t="s">
        <v>127</v>
      </c>
      <c r="S5574" t="s">
        <v>2903</v>
      </c>
      <c r="T5574" t="s">
        <v>2424</v>
      </c>
    </row>
    <row r="5575" spans="1:20" x14ac:dyDescent="0.3">
      <c r="A5575" t="s">
        <v>20</v>
      </c>
      <c r="B5575" s="1">
        <v>43742</v>
      </c>
      <c r="C5575">
        <v>14</v>
      </c>
      <c r="D5575" t="s">
        <v>47</v>
      </c>
      <c r="E5575" t="s">
        <v>415</v>
      </c>
      <c r="F5575" t="s">
        <v>335</v>
      </c>
      <c r="G5575">
        <v>59</v>
      </c>
      <c r="H5575">
        <v>60</v>
      </c>
      <c r="I5575">
        <v>55</v>
      </c>
      <c r="J5575" t="s">
        <v>216</v>
      </c>
      <c r="K5575" t="s">
        <v>216</v>
      </c>
      <c r="L5575" t="s">
        <v>577</v>
      </c>
      <c r="M5575" t="s">
        <v>306</v>
      </c>
      <c r="N5575" t="s">
        <v>276</v>
      </c>
      <c r="O5575" t="s">
        <v>312</v>
      </c>
      <c r="P5575" t="s">
        <v>54</v>
      </c>
      <c r="Q5575">
        <v>75</v>
      </c>
      <c r="R5575" t="s">
        <v>164</v>
      </c>
      <c r="S5575" t="s">
        <v>2904</v>
      </c>
      <c r="T5575" t="s">
        <v>2424</v>
      </c>
    </row>
    <row r="5576" spans="1:20" x14ac:dyDescent="0.3">
      <c r="A5576" t="s">
        <v>20</v>
      </c>
      <c r="B5576" s="1">
        <v>43742</v>
      </c>
      <c r="C5576">
        <v>16</v>
      </c>
      <c r="D5576" t="s">
        <v>2490</v>
      </c>
      <c r="E5576" t="s">
        <v>2490</v>
      </c>
      <c r="F5576" t="s">
        <v>415</v>
      </c>
      <c r="G5576">
        <v>48</v>
      </c>
      <c r="H5576">
        <v>56</v>
      </c>
      <c r="I5576">
        <v>47</v>
      </c>
      <c r="J5576" t="s">
        <v>588</v>
      </c>
      <c r="K5576" t="s">
        <v>377</v>
      </c>
      <c r="L5576" t="s">
        <v>560</v>
      </c>
      <c r="M5576" t="s">
        <v>29</v>
      </c>
      <c r="N5576" t="s">
        <v>311</v>
      </c>
      <c r="O5576" t="s">
        <v>29</v>
      </c>
      <c r="P5576" t="s">
        <v>116</v>
      </c>
      <c r="Q5576">
        <v>78</v>
      </c>
      <c r="R5576" t="s">
        <v>476</v>
      </c>
      <c r="S5576" t="s">
        <v>2905</v>
      </c>
      <c r="T5576" t="s">
        <v>2424</v>
      </c>
    </row>
    <row r="5577" spans="1:20" x14ac:dyDescent="0.3">
      <c r="A5577" t="s">
        <v>20</v>
      </c>
      <c r="B5577" s="1">
        <v>43742</v>
      </c>
      <c r="C5577">
        <v>13</v>
      </c>
      <c r="D5577" t="s">
        <v>201</v>
      </c>
      <c r="E5577" t="s">
        <v>34</v>
      </c>
      <c r="F5577" t="s">
        <v>27</v>
      </c>
      <c r="G5577">
        <v>58</v>
      </c>
      <c r="H5577">
        <v>65</v>
      </c>
      <c r="I5577">
        <v>56</v>
      </c>
      <c r="J5577" t="s">
        <v>368</v>
      </c>
      <c r="K5577" t="s">
        <v>345</v>
      </c>
      <c r="L5577" t="s">
        <v>368</v>
      </c>
      <c r="M5577" t="s">
        <v>330</v>
      </c>
      <c r="N5577" t="s">
        <v>330</v>
      </c>
      <c r="O5577" t="s">
        <v>312</v>
      </c>
      <c r="P5577" t="s">
        <v>92</v>
      </c>
      <c r="Q5577">
        <v>71</v>
      </c>
      <c r="R5577" t="s">
        <v>580</v>
      </c>
      <c r="S5577" t="s">
        <v>1944</v>
      </c>
      <c r="T5577" t="s">
        <v>2424</v>
      </c>
    </row>
    <row r="5578" spans="1:20" x14ac:dyDescent="0.3">
      <c r="A5578" t="s">
        <v>20</v>
      </c>
      <c r="B5578" s="1">
        <v>43742</v>
      </c>
      <c r="C5578">
        <v>15</v>
      </c>
      <c r="D5578" t="s">
        <v>1360</v>
      </c>
      <c r="E5578" t="s">
        <v>1376</v>
      </c>
      <c r="F5578" t="s">
        <v>47</v>
      </c>
      <c r="G5578">
        <v>56</v>
      </c>
      <c r="H5578">
        <v>59</v>
      </c>
      <c r="I5578">
        <v>54</v>
      </c>
      <c r="J5578" t="s">
        <v>216</v>
      </c>
      <c r="K5578" t="s">
        <v>345</v>
      </c>
      <c r="L5578" t="s">
        <v>383</v>
      </c>
      <c r="M5578" t="s">
        <v>311</v>
      </c>
      <c r="N5578" t="s">
        <v>306</v>
      </c>
      <c r="O5578" t="s">
        <v>245</v>
      </c>
      <c r="P5578" t="s">
        <v>147</v>
      </c>
      <c r="Q5578">
        <v>89</v>
      </c>
      <c r="R5578" t="s">
        <v>419</v>
      </c>
      <c r="S5578" t="s">
        <v>2906</v>
      </c>
      <c r="T5578" t="s">
        <v>2424</v>
      </c>
    </row>
    <row r="5579" spans="1:20" x14ac:dyDescent="0.3">
      <c r="A5579" t="s">
        <v>20</v>
      </c>
      <c r="B5579" s="1">
        <v>43743</v>
      </c>
      <c r="C5579">
        <v>0</v>
      </c>
      <c r="D5579" t="s">
        <v>275</v>
      </c>
      <c r="E5579" t="s">
        <v>219</v>
      </c>
      <c r="F5579" t="s">
        <v>275</v>
      </c>
      <c r="G5579">
        <v>66</v>
      </c>
      <c r="H5579">
        <v>68</v>
      </c>
      <c r="I5579">
        <v>62</v>
      </c>
      <c r="J5579" t="s">
        <v>37</v>
      </c>
      <c r="K5579" t="s">
        <v>44</v>
      </c>
      <c r="L5579" t="s">
        <v>393</v>
      </c>
      <c r="M5579" t="s">
        <v>254</v>
      </c>
      <c r="N5579" t="s">
        <v>150</v>
      </c>
      <c r="O5579" t="s">
        <v>232</v>
      </c>
      <c r="P5579" t="s">
        <v>40</v>
      </c>
      <c r="Q5579">
        <v>66</v>
      </c>
      <c r="R5579" t="s">
        <v>347</v>
      </c>
      <c r="S5579" t="e" vm="45">
        <f>_FV(-3,"60")</f>
        <v>#VALUE!</v>
      </c>
      <c r="T5579" t="s">
        <v>2424</v>
      </c>
    </row>
    <row r="5580" spans="1:20" x14ac:dyDescent="0.3">
      <c r="A5580" t="s">
        <v>20</v>
      </c>
      <c r="B5580" s="1">
        <v>43743</v>
      </c>
      <c r="C5580">
        <v>2</v>
      </c>
      <c r="D5580" t="s">
        <v>321</v>
      </c>
      <c r="E5580" t="s">
        <v>196</v>
      </c>
      <c r="F5580" t="s">
        <v>321</v>
      </c>
      <c r="G5580">
        <v>70</v>
      </c>
      <c r="H5580">
        <v>71</v>
      </c>
      <c r="I5580">
        <v>70</v>
      </c>
      <c r="J5580" t="s">
        <v>388</v>
      </c>
      <c r="K5580" t="s">
        <v>44</v>
      </c>
      <c r="L5580" t="s">
        <v>388</v>
      </c>
      <c r="M5580" t="s">
        <v>328</v>
      </c>
      <c r="N5580" t="s">
        <v>328</v>
      </c>
      <c r="O5580" t="s">
        <v>82</v>
      </c>
      <c r="P5580" t="s">
        <v>86</v>
      </c>
      <c r="Q5580">
        <v>47</v>
      </c>
      <c r="R5580" t="s">
        <v>102</v>
      </c>
      <c r="S5580" t="e" vm="45">
        <f>_FV(-3,"60")</f>
        <v>#VALUE!</v>
      </c>
      <c r="T5580" t="s">
        <v>2424</v>
      </c>
    </row>
    <row r="5581" spans="1:20" x14ac:dyDescent="0.3">
      <c r="A5581" t="s">
        <v>20</v>
      </c>
      <c r="B5581" s="1">
        <v>43743</v>
      </c>
      <c r="C5581">
        <v>21</v>
      </c>
      <c r="D5581" t="s">
        <v>201</v>
      </c>
      <c r="E5581" t="s">
        <v>415</v>
      </c>
      <c r="F5581" t="s">
        <v>201</v>
      </c>
      <c r="G5581">
        <v>60</v>
      </c>
      <c r="H5581">
        <v>60</v>
      </c>
      <c r="I5581">
        <v>54</v>
      </c>
      <c r="J5581" t="s">
        <v>377</v>
      </c>
      <c r="K5581" t="s">
        <v>396</v>
      </c>
      <c r="L5581" t="s">
        <v>393</v>
      </c>
      <c r="M5581" t="s">
        <v>159</v>
      </c>
      <c r="N5581" t="s">
        <v>1154</v>
      </c>
      <c r="O5581" t="s">
        <v>860</v>
      </c>
      <c r="P5581" t="s">
        <v>112</v>
      </c>
      <c r="Q5581">
        <v>95</v>
      </c>
      <c r="R5581" t="s">
        <v>358</v>
      </c>
      <c r="S5581" t="s">
        <v>2907</v>
      </c>
      <c r="T5581" t="s">
        <v>2424</v>
      </c>
    </row>
    <row r="5582" spans="1:20" x14ac:dyDescent="0.3">
      <c r="A5582" t="s">
        <v>20</v>
      </c>
      <c r="B5582" s="1">
        <v>43743</v>
      </c>
      <c r="C5582">
        <v>18</v>
      </c>
      <c r="D5582" t="s">
        <v>2038</v>
      </c>
      <c r="E5582" t="s">
        <v>2496</v>
      </c>
      <c r="F5582" t="s">
        <v>412</v>
      </c>
      <c r="G5582">
        <v>48</v>
      </c>
      <c r="H5582">
        <v>52</v>
      </c>
      <c r="I5582">
        <v>46</v>
      </c>
      <c r="J5582" t="s">
        <v>572</v>
      </c>
      <c r="K5582" t="s">
        <v>292</v>
      </c>
      <c r="L5582" t="s">
        <v>659</v>
      </c>
      <c r="M5582" t="s">
        <v>153</v>
      </c>
      <c r="N5582" t="s">
        <v>131</v>
      </c>
      <c r="O5582" t="s">
        <v>153</v>
      </c>
      <c r="P5582" t="s">
        <v>104</v>
      </c>
      <c r="Q5582">
        <v>109</v>
      </c>
      <c r="R5582" t="s">
        <v>476</v>
      </c>
      <c r="S5582" t="s">
        <v>1753</v>
      </c>
      <c r="T5582" t="s">
        <v>2424</v>
      </c>
    </row>
    <row r="5583" spans="1:20" x14ac:dyDescent="0.3">
      <c r="A5583" t="s">
        <v>20</v>
      </c>
      <c r="B5583" s="1">
        <v>43743</v>
      </c>
      <c r="C5583">
        <v>6</v>
      </c>
      <c r="D5583" t="s">
        <v>148</v>
      </c>
      <c r="E5583" t="s">
        <v>107</v>
      </c>
      <c r="F5583" t="s">
        <v>148</v>
      </c>
      <c r="G5583">
        <v>84</v>
      </c>
      <c r="H5583">
        <v>84</v>
      </c>
      <c r="I5583">
        <v>82</v>
      </c>
      <c r="J5583" t="s">
        <v>35</v>
      </c>
      <c r="K5583" t="s">
        <v>35</v>
      </c>
      <c r="L5583" t="s">
        <v>216</v>
      </c>
      <c r="M5583" t="s">
        <v>227</v>
      </c>
      <c r="N5583" t="s">
        <v>227</v>
      </c>
      <c r="O5583" t="s">
        <v>180</v>
      </c>
      <c r="P5583" t="s">
        <v>115</v>
      </c>
      <c r="Q5583">
        <v>11</v>
      </c>
      <c r="R5583" t="s">
        <v>154</v>
      </c>
      <c r="S5583" t="e" vm="45">
        <f>_FV(-3,"60")</f>
        <v>#VALUE!</v>
      </c>
      <c r="T5583" t="s">
        <v>2424</v>
      </c>
    </row>
    <row r="5584" spans="1:20" x14ac:dyDescent="0.3">
      <c r="A5584" t="s">
        <v>20</v>
      </c>
      <c r="B5584" s="1">
        <v>43743</v>
      </c>
      <c r="C5584">
        <v>19</v>
      </c>
      <c r="D5584" t="s">
        <v>2041</v>
      </c>
      <c r="E5584" t="s">
        <v>2490</v>
      </c>
      <c r="F5584" t="s">
        <v>412</v>
      </c>
      <c r="G5584">
        <v>51</v>
      </c>
      <c r="H5584">
        <v>52</v>
      </c>
      <c r="I5584">
        <v>47</v>
      </c>
      <c r="J5584" t="s">
        <v>383</v>
      </c>
      <c r="K5584" t="s">
        <v>37</v>
      </c>
      <c r="L5584" t="s">
        <v>574</v>
      </c>
      <c r="M5584" t="s">
        <v>166</v>
      </c>
      <c r="N5584" t="s">
        <v>120</v>
      </c>
      <c r="O5584" t="s">
        <v>166</v>
      </c>
      <c r="P5584" t="s">
        <v>24</v>
      </c>
      <c r="Q5584">
        <v>95</v>
      </c>
      <c r="R5584" t="s">
        <v>262</v>
      </c>
      <c r="S5584" t="s">
        <v>2403</v>
      </c>
      <c r="T5584" t="s">
        <v>2424</v>
      </c>
    </row>
    <row r="5585" spans="1:20" x14ac:dyDescent="0.3">
      <c r="A5585" t="s">
        <v>20</v>
      </c>
      <c r="B5585" s="1">
        <v>43743</v>
      </c>
      <c r="C5585">
        <v>7</v>
      </c>
      <c r="D5585" t="s">
        <v>79</v>
      </c>
      <c r="E5585" t="s">
        <v>148</v>
      </c>
      <c r="F5585" t="s">
        <v>79</v>
      </c>
      <c r="G5585">
        <v>87</v>
      </c>
      <c r="H5585">
        <v>87</v>
      </c>
      <c r="I5585">
        <v>84</v>
      </c>
      <c r="J5585" t="s">
        <v>396</v>
      </c>
      <c r="K5585" t="s">
        <v>44</v>
      </c>
      <c r="L5585" t="s">
        <v>396</v>
      </c>
      <c r="M5585" t="s">
        <v>254</v>
      </c>
      <c r="N5585" t="s">
        <v>254</v>
      </c>
      <c r="O5585" t="s">
        <v>227</v>
      </c>
      <c r="P5585" t="s">
        <v>111</v>
      </c>
      <c r="Q5585">
        <v>352</v>
      </c>
      <c r="R5585" t="s">
        <v>101</v>
      </c>
      <c r="S5585" t="e" vm="45">
        <f>_FV(-3,"60")</f>
        <v>#VALUE!</v>
      </c>
      <c r="T5585" t="s">
        <v>2424</v>
      </c>
    </row>
    <row r="5586" spans="1:20" x14ac:dyDescent="0.3">
      <c r="A5586" t="s">
        <v>20</v>
      </c>
      <c r="B5586" s="1">
        <v>43743</v>
      </c>
      <c r="C5586">
        <v>3</v>
      </c>
      <c r="D5586" t="s">
        <v>286</v>
      </c>
      <c r="E5586" t="s">
        <v>321</v>
      </c>
      <c r="F5586" t="s">
        <v>286</v>
      </c>
      <c r="G5586">
        <v>75</v>
      </c>
      <c r="H5586">
        <v>75</v>
      </c>
      <c r="I5586">
        <v>70</v>
      </c>
      <c r="J5586" t="s">
        <v>37</v>
      </c>
      <c r="K5586" t="s">
        <v>37</v>
      </c>
      <c r="L5586" t="s">
        <v>368</v>
      </c>
      <c r="M5586" t="s">
        <v>209</v>
      </c>
      <c r="N5586" t="s">
        <v>328</v>
      </c>
      <c r="O5586" t="s">
        <v>209</v>
      </c>
      <c r="P5586" t="s">
        <v>101</v>
      </c>
      <c r="Q5586">
        <v>38</v>
      </c>
      <c r="R5586" t="s">
        <v>305</v>
      </c>
      <c r="S5586" t="e" vm="45">
        <f>_FV(-3,"60")</f>
        <v>#VALUE!</v>
      </c>
      <c r="T5586" t="s">
        <v>2424</v>
      </c>
    </row>
    <row r="5587" spans="1:20" x14ac:dyDescent="0.3">
      <c r="A5587" t="s">
        <v>20</v>
      </c>
      <c r="B5587" s="1">
        <v>43743</v>
      </c>
      <c r="C5587">
        <v>9</v>
      </c>
      <c r="D5587" t="s">
        <v>73</v>
      </c>
      <c r="E5587" t="s">
        <v>80</v>
      </c>
      <c r="F5587" t="s">
        <v>65</v>
      </c>
      <c r="G5587">
        <v>90</v>
      </c>
      <c r="H5587">
        <v>91</v>
      </c>
      <c r="I5587">
        <v>89</v>
      </c>
      <c r="J5587" t="s">
        <v>216</v>
      </c>
      <c r="K5587" t="s">
        <v>35</v>
      </c>
      <c r="L5587" t="s">
        <v>377</v>
      </c>
      <c r="M5587" t="s">
        <v>150</v>
      </c>
      <c r="N5587" t="s">
        <v>137</v>
      </c>
      <c r="O5587" t="s">
        <v>227</v>
      </c>
      <c r="P5587" t="s">
        <v>105</v>
      </c>
      <c r="Q5587">
        <v>16</v>
      </c>
      <c r="R5587" t="s">
        <v>92</v>
      </c>
      <c r="S5587" t="e" vm="17">
        <f>_FV(-3,"55")</f>
        <v>#VALUE!</v>
      </c>
      <c r="T5587" t="s">
        <v>2424</v>
      </c>
    </row>
    <row r="5588" spans="1:20" x14ac:dyDescent="0.3">
      <c r="A5588" t="s">
        <v>20</v>
      </c>
      <c r="B5588" s="1">
        <v>43743</v>
      </c>
      <c r="C5588">
        <v>23</v>
      </c>
      <c r="D5588" t="s">
        <v>21</v>
      </c>
      <c r="E5588" t="s">
        <v>264</v>
      </c>
      <c r="F5588" t="s">
        <v>21</v>
      </c>
      <c r="G5588">
        <v>60</v>
      </c>
      <c r="H5588">
        <v>61</v>
      </c>
      <c r="I5588">
        <v>59</v>
      </c>
      <c r="J5588" t="s">
        <v>37</v>
      </c>
      <c r="K5588" t="s">
        <v>377</v>
      </c>
      <c r="L5588" t="s">
        <v>292</v>
      </c>
      <c r="M5588" t="s">
        <v>197</v>
      </c>
      <c r="N5588" t="s">
        <v>197</v>
      </c>
      <c r="O5588" t="s">
        <v>172</v>
      </c>
      <c r="P5588" t="s">
        <v>86</v>
      </c>
      <c r="Q5588">
        <v>67</v>
      </c>
      <c r="R5588" t="s">
        <v>160</v>
      </c>
      <c r="S5588" t="e" vm="45">
        <f>_FV(-3,"60")</f>
        <v>#VALUE!</v>
      </c>
      <c r="T5588" t="s">
        <v>2424</v>
      </c>
    </row>
    <row r="5589" spans="1:20" x14ac:dyDescent="0.3">
      <c r="A5589" t="s">
        <v>20</v>
      </c>
      <c r="B5589" s="1">
        <v>43743</v>
      </c>
      <c r="C5589">
        <v>20</v>
      </c>
      <c r="D5589" t="s">
        <v>43</v>
      </c>
      <c r="E5589" t="s">
        <v>2048</v>
      </c>
      <c r="F5589" t="s">
        <v>43</v>
      </c>
      <c r="G5589">
        <v>56</v>
      </c>
      <c r="H5589">
        <v>56</v>
      </c>
      <c r="I5589">
        <v>50</v>
      </c>
      <c r="J5589" t="s">
        <v>373</v>
      </c>
      <c r="K5589" t="s">
        <v>377</v>
      </c>
      <c r="L5589" t="s">
        <v>393</v>
      </c>
      <c r="M5589" t="s">
        <v>211</v>
      </c>
      <c r="N5589" t="s">
        <v>166</v>
      </c>
      <c r="O5589" t="s">
        <v>211</v>
      </c>
      <c r="P5589" t="s">
        <v>173</v>
      </c>
      <c r="Q5589">
        <v>99</v>
      </c>
      <c r="R5589" t="s">
        <v>168</v>
      </c>
      <c r="S5589" t="s">
        <v>1118</v>
      </c>
      <c r="T5589" t="s">
        <v>2424</v>
      </c>
    </row>
    <row r="5590" spans="1:20" x14ac:dyDescent="0.3">
      <c r="A5590" t="s">
        <v>20</v>
      </c>
      <c r="B5590" s="1">
        <v>43743</v>
      </c>
      <c r="C5590">
        <v>10</v>
      </c>
      <c r="D5590" t="s">
        <v>58</v>
      </c>
      <c r="E5590" t="s">
        <v>58</v>
      </c>
      <c r="F5590" t="s">
        <v>73</v>
      </c>
      <c r="G5590">
        <v>89</v>
      </c>
      <c r="H5590">
        <v>91</v>
      </c>
      <c r="I5590">
        <v>89</v>
      </c>
      <c r="J5590" t="s">
        <v>163</v>
      </c>
      <c r="K5590" t="s">
        <v>345</v>
      </c>
      <c r="L5590" t="s">
        <v>396</v>
      </c>
      <c r="M5590" t="s">
        <v>123</v>
      </c>
      <c r="N5590" t="s">
        <v>96</v>
      </c>
      <c r="O5590" t="s">
        <v>254</v>
      </c>
      <c r="P5590" t="s">
        <v>83</v>
      </c>
      <c r="Q5590">
        <v>8</v>
      </c>
      <c r="R5590" t="s">
        <v>92</v>
      </c>
      <c r="S5590" t="s">
        <v>2908</v>
      </c>
      <c r="T5590" t="s">
        <v>2424</v>
      </c>
    </row>
    <row r="5591" spans="1:20" x14ac:dyDescent="0.3">
      <c r="A5591" t="s">
        <v>20</v>
      </c>
      <c r="B5591" s="1">
        <v>43743</v>
      </c>
      <c r="C5591">
        <v>11</v>
      </c>
      <c r="D5591" t="s">
        <v>285</v>
      </c>
      <c r="E5591" t="s">
        <v>202</v>
      </c>
      <c r="F5591" t="s">
        <v>58</v>
      </c>
      <c r="G5591">
        <v>74</v>
      </c>
      <c r="H5591">
        <v>89</v>
      </c>
      <c r="I5591">
        <v>74</v>
      </c>
      <c r="J5591" t="s">
        <v>163</v>
      </c>
      <c r="K5591" t="s">
        <v>28</v>
      </c>
      <c r="L5591" t="s">
        <v>163</v>
      </c>
      <c r="M5591" t="s">
        <v>90</v>
      </c>
      <c r="N5591" t="s">
        <v>90</v>
      </c>
      <c r="O5591" t="s">
        <v>123</v>
      </c>
      <c r="P5591" t="s">
        <v>128</v>
      </c>
      <c r="Q5591">
        <v>24</v>
      </c>
      <c r="R5591" t="s">
        <v>280</v>
      </c>
      <c r="S5591" t="s">
        <v>2909</v>
      </c>
      <c r="T5591" t="s">
        <v>2424</v>
      </c>
    </row>
    <row r="5592" spans="1:20" x14ac:dyDescent="0.3">
      <c r="A5592" t="s">
        <v>20</v>
      </c>
      <c r="B5592" s="1">
        <v>43743</v>
      </c>
      <c r="C5592">
        <v>8</v>
      </c>
      <c r="D5592" t="s">
        <v>109</v>
      </c>
      <c r="E5592" t="s">
        <v>79</v>
      </c>
      <c r="F5592" t="s">
        <v>109</v>
      </c>
      <c r="G5592">
        <v>89</v>
      </c>
      <c r="H5592">
        <v>90</v>
      </c>
      <c r="I5592">
        <v>87</v>
      </c>
      <c r="J5592" t="s">
        <v>396</v>
      </c>
      <c r="K5592" t="s">
        <v>44</v>
      </c>
      <c r="L5592" t="s">
        <v>377</v>
      </c>
      <c r="M5592" t="s">
        <v>227</v>
      </c>
      <c r="N5592" t="s">
        <v>254</v>
      </c>
      <c r="O5592" t="s">
        <v>231</v>
      </c>
      <c r="P5592" t="s">
        <v>67</v>
      </c>
      <c r="Q5592">
        <v>340</v>
      </c>
      <c r="R5592" t="s">
        <v>86</v>
      </c>
      <c r="S5592" t="e" vm="45">
        <f>_FV(-3,"60")</f>
        <v>#VALUE!</v>
      </c>
      <c r="T5592" t="s">
        <v>2424</v>
      </c>
    </row>
    <row r="5593" spans="1:20" x14ac:dyDescent="0.3">
      <c r="A5593" t="s">
        <v>20</v>
      </c>
      <c r="B5593" s="1">
        <v>43743</v>
      </c>
      <c r="C5593">
        <v>5</v>
      </c>
      <c r="D5593" t="s">
        <v>107</v>
      </c>
      <c r="E5593" t="s">
        <v>114</v>
      </c>
      <c r="F5593" t="s">
        <v>107</v>
      </c>
      <c r="G5593">
        <v>82</v>
      </c>
      <c r="H5593">
        <v>82</v>
      </c>
      <c r="I5593">
        <v>79</v>
      </c>
      <c r="J5593" t="s">
        <v>216</v>
      </c>
      <c r="K5593" t="s">
        <v>216</v>
      </c>
      <c r="L5593" t="s">
        <v>396</v>
      </c>
      <c r="M5593" t="s">
        <v>231</v>
      </c>
      <c r="N5593" t="s">
        <v>123</v>
      </c>
      <c r="O5593" t="s">
        <v>231</v>
      </c>
      <c r="P5593" t="s">
        <v>124</v>
      </c>
      <c r="Q5593">
        <v>22</v>
      </c>
      <c r="R5593" t="s">
        <v>30</v>
      </c>
      <c r="S5593" t="e" vm="45">
        <f>_FV(-3,"60")</f>
        <v>#VALUE!</v>
      </c>
      <c r="T5593" t="s">
        <v>2424</v>
      </c>
    </row>
    <row r="5594" spans="1:20" x14ac:dyDescent="0.3">
      <c r="A5594" t="s">
        <v>20</v>
      </c>
      <c r="B5594" s="1">
        <v>43743</v>
      </c>
      <c r="C5594">
        <v>17</v>
      </c>
      <c r="D5594" t="s">
        <v>2038</v>
      </c>
      <c r="E5594" t="s">
        <v>2490</v>
      </c>
      <c r="F5594" t="s">
        <v>1360</v>
      </c>
      <c r="G5594">
        <v>47</v>
      </c>
      <c r="H5594">
        <v>53</v>
      </c>
      <c r="I5594">
        <v>45</v>
      </c>
      <c r="J5594" t="s">
        <v>574</v>
      </c>
      <c r="K5594" t="s">
        <v>224</v>
      </c>
      <c r="L5594" t="s">
        <v>2223</v>
      </c>
      <c r="M5594" t="s">
        <v>131</v>
      </c>
      <c r="N5594" t="s">
        <v>66</v>
      </c>
      <c r="O5594" t="s">
        <v>131</v>
      </c>
      <c r="P5594" t="s">
        <v>271</v>
      </c>
      <c r="Q5594">
        <v>100</v>
      </c>
      <c r="R5594" t="s">
        <v>428</v>
      </c>
      <c r="S5594" t="s">
        <v>2910</v>
      </c>
      <c r="T5594" t="s">
        <v>2424</v>
      </c>
    </row>
    <row r="5595" spans="1:20" x14ac:dyDescent="0.3">
      <c r="A5595" t="s">
        <v>20</v>
      </c>
      <c r="B5595" s="1">
        <v>43743</v>
      </c>
      <c r="C5595">
        <v>1</v>
      </c>
      <c r="D5595" t="s">
        <v>196</v>
      </c>
      <c r="E5595" t="s">
        <v>275</v>
      </c>
      <c r="F5595" t="s">
        <v>196</v>
      </c>
      <c r="G5595">
        <v>71</v>
      </c>
      <c r="H5595">
        <v>71</v>
      </c>
      <c r="I5595">
        <v>66</v>
      </c>
      <c r="J5595" t="s">
        <v>35</v>
      </c>
      <c r="K5595" t="s">
        <v>44</v>
      </c>
      <c r="L5595" t="s">
        <v>373</v>
      </c>
      <c r="M5595" t="s">
        <v>82</v>
      </c>
      <c r="N5595" t="s">
        <v>123</v>
      </c>
      <c r="O5595" t="s">
        <v>227</v>
      </c>
      <c r="P5595" t="s">
        <v>116</v>
      </c>
      <c r="Q5595">
        <v>60</v>
      </c>
      <c r="R5595" t="s">
        <v>584</v>
      </c>
      <c r="S5595" t="e" vm="45">
        <f>_FV(-3,"60")</f>
        <v>#VALUE!</v>
      </c>
      <c r="T5595" t="s">
        <v>2424</v>
      </c>
    </row>
    <row r="5596" spans="1:20" x14ac:dyDescent="0.3">
      <c r="A5596" t="s">
        <v>20</v>
      </c>
      <c r="B5596" s="1">
        <v>43743</v>
      </c>
      <c r="C5596">
        <v>22</v>
      </c>
      <c r="D5596" t="s">
        <v>264</v>
      </c>
      <c r="E5596" t="s">
        <v>201</v>
      </c>
      <c r="F5596" t="s">
        <v>21</v>
      </c>
      <c r="G5596">
        <v>60</v>
      </c>
      <c r="H5596">
        <v>62</v>
      </c>
      <c r="I5596">
        <v>59</v>
      </c>
      <c r="J5596" t="s">
        <v>373</v>
      </c>
      <c r="K5596" t="s">
        <v>44</v>
      </c>
      <c r="L5596" t="s">
        <v>292</v>
      </c>
      <c r="M5596" t="s">
        <v>172</v>
      </c>
      <c r="N5596" t="s">
        <v>75</v>
      </c>
      <c r="O5596" t="s">
        <v>159</v>
      </c>
      <c r="P5596" t="s">
        <v>183</v>
      </c>
      <c r="Q5596">
        <v>77</v>
      </c>
      <c r="R5596" t="s">
        <v>230</v>
      </c>
      <c r="S5596" s="2">
        <v>5984</v>
      </c>
      <c r="T5596" t="s">
        <v>2424</v>
      </c>
    </row>
    <row r="5597" spans="1:20" x14ac:dyDescent="0.3">
      <c r="A5597" t="s">
        <v>20</v>
      </c>
      <c r="B5597" s="1">
        <v>43743</v>
      </c>
      <c r="C5597">
        <v>16</v>
      </c>
      <c r="D5597" t="s">
        <v>1580</v>
      </c>
      <c r="E5597" t="s">
        <v>1580</v>
      </c>
      <c r="F5597" t="s">
        <v>297</v>
      </c>
      <c r="G5597">
        <v>53</v>
      </c>
      <c r="H5597">
        <v>57</v>
      </c>
      <c r="I5597">
        <v>51</v>
      </c>
      <c r="J5597" t="s">
        <v>224</v>
      </c>
      <c r="K5597" t="s">
        <v>345</v>
      </c>
      <c r="L5597" t="s">
        <v>583</v>
      </c>
      <c r="M5597" t="s">
        <v>66</v>
      </c>
      <c r="N5597" t="s">
        <v>137</v>
      </c>
      <c r="O5597" t="s">
        <v>66</v>
      </c>
      <c r="P5597" t="s">
        <v>112</v>
      </c>
      <c r="Q5597">
        <v>103</v>
      </c>
      <c r="R5597" t="s">
        <v>102</v>
      </c>
      <c r="S5597" t="s">
        <v>2911</v>
      </c>
      <c r="T5597" t="s">
        <v>2424</v>
      </c>
    </row>
    <row r="5598" spans="1:20" x14ac:dyDescent="0.3">
      <c r="A5598" t="s">
        <v>20</v>
      </c>
      <c r="B5598" s="1">
        <v>43743</v>
      </c>
      <c r="C5598">
        <v>15</v>
      </c>
      <c r="D5598" t="s">
        <v>33</v>
      </c>
      <c r="E5598" t="s">
        <v>2038</v>
      </c>
      <c r="F5598" t="s">
        <v>251</v>
      </c>
      <c r="G5598">
        <v>53</v>
      </c>
      <c r="H5598">
        <v>55</v>
      </c>
      <c r="I5598">
        <v>51</v>
      </c>
      <c r="J5598" t="s">
        <v>388</v>
      </c>
      <c r="K5598" t="s">
        <v>377</v>
      </c>
      <c r="L5598" t="s">
        <v>583</v>
      </c>
      <c r="M5598" t="s">
        <v>137</v>
      </c>
      <c r="N5598" t="s">
        <v>141</v>
      </c>
      <c r="O5598" t="s">
        <v>137</v>
      </c>
      <c r="P5598" t="s">
        <v>92</v>
      </c>
      <c r="Q5598">
        <v>118</v>
      </c>
      <c r="R5598" t="s">
        <v>160</v>
      </c>
      <c r="S5598" t="s">
        <v>2912</v>
      </c>
      <c r="T5598" t="s">
        <v>2424</v>
      </c>
    </row>
    <row r="5599" spans="1:20" x14ac:dyDescent="0.3">
      <c r="A5599" t="s">
        <v>20</v>
      </c>
      <c r="B5599" s="1">
        <v>43743</v>
      </c>
      <c r="C5599">
        <v>12</v>
      </c>
      <c r="D5599" t="s">
        <v>200</v>
      </c>
      <c r="E5599" t="s">
        <v>200</v>
      </c>
      <c r="F5599" t="s">
        <v>228</v>
      </c>
      <c r="G5599">
        <v>61</v>
      </c>
      <c r="H5599">
        <v>75</v>
      </c>
      <c r="I5599">
        <v>61</v>
      </c>
      <c r="J5599" t="s">
        <v>37</v>
      </c>
      <c r="K5599" t="s">
        <v>89</v>
      </c>
      <c r="L5599" t="s">
        <v>368</v>
      </c>
      <c r="M5599" t="s">
        <v>244</v>
      </c>
      <c r="N5599" t="s">
        <v>244</v>
      </c>
      <c r="O5599" t="s">
        <v>90</v>
      </c>
      <c r="P5599" t="s">
        <v>116</v>
      </c>
      <c r="Q5599">
        <v>47</v>
      </c>
      <c r="R5599" t="s">
        <v>262</v>
      </c>
      <c r="S5599" t="s">
        <v>1569</v>
      </c>
      <c r="T5599" t="s">
        <v>2424</v>
      </c>
    </row>
    <row r="5600" spans="1:20" x14ac:dyDescent="0.3">
      <c r="A5600" t="s">
        <v>20</v>
      </c>
      <c r="B5600" s="1">
        <v>43743</v>
      </c>
      <c r="C5600">
        <v>13</v>
      </c>
      <c r="D5600" t="s">
        <v>317</v>
      </c>
      <c r="E5600" t="s">
        <v>251</v>
      </c>
      <c r="F5600" t="s">
        <v>243</v>
      </c>
      <c r="G5600">
        <v>53</v>
      </c>
      <c r="H5600">
        <v>62</v>
      </c>
      <c r="I5600">
        <v>51</v>
      </c>
      <c r="J5600" t="s">
        <v>565</v>
      </c>
      <c r="K5600" t="s">
        <v>224</v>
      </c>
      <c r="L5600" t="s">
        <v>560</v>
      </c>
      <c r="M5600" t="s">
        <v>244</v>
      </c>
      <c r="N5600" t="s">
        <v>315</v>
      </c>
      <c r="O5600" t="s">
        <v>193</v>
      </c>
      <c r="P5600" t="s">
        <v>104</v>
      </c>
      <c r="Q5600">
        <v>56</v>
      </c>
      <c r="R5600" t="s">
        <v>160</v>
      </c>
      <c r="S5600" t="s">
        <v>2255</v>
      </c>
      <c r="T5600" t="s">
        <v>2424</v>
      </c>
    </row>
    <row r="5601" spans="1:20" x14ac:dyDescent="0.3">
      <c r="A5601" t="s">
        <v>20</v>
      </c>
      <c r="B5601" s="1">
        <v>43743</v>
      </c>
      <c r="C5601">
        <v>4</v>
      </c>
      <c r="D5601" t="s">
        <v>114</v>
      </c>
      <c r="E5601" t="s">
        <v>286</v>
      </c>
      <c r="F5601" t="s">
        <v>114</v>
      </c>
      <c r="G5601">
        <v>79</v>
      </c>
      <c r="H5601">
        <v>79</v>
      </c>
      <c r="I5601">
        <v>75</v>
      </c>
      <c r="J5601" t="s">
        <v>396</v>
      </c>
      <c r="K5601" t="s">
        <v>396</v>
      </c>
      <c r="L5601" t="s">
        <v>37</v>
      </c>
      <c r="M5601" t="s">
        <v>123</v>
      </c>
      <c r="N5601" t="s">
        <v>209</v>
      </c>
      <c r="O5601" t="s">
        <v>123</v>
      </c>
      <c r="P5601" t="s">
        <v>97</v>
      </c>
      <c r="Q5601">
        <v>34</v>
      </c>
      <c r="R5601" t="s">
        <v>30</v>
      </c>
      <c r="S5601" t="e" vm="45">
        <f>_FV(-3,"60")</f>
        <v>#VALUE!</v>
      </c>
      <c r="T5601" t="s">
        <v>2424</v>
      </c>
    </row>
    <row r="5602" spans="1:20" x14ac:dyDescent="0.3">
      <c r="A5602" t="s">
        <v>20</v>
      </c>
      <c r="B5602" s="1">
        <v>43743</v>
      </c>
      <c r="C5602">
        <v>14</v>
      </c>
      <c r="D5602" t="s">
        <v>33</v>
      </c>
      <c r="E5602" t="s">
        <v>2041</v>
      </c>
      <c r="F5602" t="s">
        <v>47</v>
      </c>
      <c r="G5602">
        <v>54</v>
      </c>
      <c r="H5602">
        <v>57</v>
      </c>
      <c r="I5602">
        <v>51</v>
      </c>
      <c r="J5602" t="s">
        <v>396</v>
      </c>
      <c r="K5602" t="s">
        <v>396</v>
      </c>
      <c r="L5602" t="s">
        <v>659</v>
      </c>
      <c r="M5602" t="s">
        <v>141</v>
      </c>
      <c r="N5602" t="s">
        <v>244</v>
      </c>
      <c r="O5602" t="s">
        <v>141</v>
      </c>
      <c r="P5602" t="s">
        <v>68</v>
      </c>
      <c r="Q5602">
        <v>93</v>
      </c>
      <c r="R5602" t="s">
        <v>160</v>
      </c>
      <c r="S5602" t="s">
        <v>2913</v>
      </c>
      <c r="T5602" t="s">
        <v>2424</v>
      </c>
    </row>
    <row r="5603" spans="1:20" x14ac:dyDescent="0.3">
      <c r="A5603" t="s">
        <v>20</v>
      </c>
      <c r="B5603" s="1">
        <v>43744</v>
      </c>
      <c r="C5603">
        <v>2</v>
      </c>
      <c r="D5603" t="s">
        <v>285</v>
      </c>
      <c r="E5603" t="s">
        <v>57</v>
      </c>
      <c r="F5603" t="s">
        <v>285</v>
      </c>
      <c r="G5603">
        <v>77</v>
      </c>
      <c r="H5603">
        <v>77</v>
      </c>
      <c r="I5603">
        <v>71</v>
      </c>
      <c r="J5603" t="s">
        <v>99</v>
      </c>
      <c r="K5603" t="s">
        <v>64</v>
      </c>
      <c r="L5603" t="s">
        <v>100</v>
      </c>
      <c r="M5603" t="s">
        <v>231</v>
      </c>
      <c r="N5603" t="s">
        <v>231</v>
      </c>
      <c r="O5603" t="s">
        <v>232</v>
      </c>
      <c r="P5603" t="s">
        <v>97</v>
      </c>
      <c r="Q5603">
        <v>47</v>
      </c>
      <c r="R5603" t="s">
        <v>234</v>
      </c>
      <c r="S5603" t="e" vm="80">
        <f>_FV(-3,"59")</f>
        <v>#VALUE!</v>
      </c>
      <c r="T5603" t="s">
        <v>2424</v>
      </c>
    </row>
    <row r="5604" spans="1:20" x14ac:dyDescent="0.3">
      <c r="A5604" t="s">
        <v>20</v>
      </c>
      <c r="B5604" s="1">
        <v>43744</v>
      </c>
      <c r="C5604">
        <v>21</v>
      </c>
      <c r="D5604" t="s">
        <v>342</v>
      </c>
      <c r="E5604" t="s">
        <v>412</v>
      </c>
      <c r="F5604" t="s">
        <v>342</v>
      </c>
      <c r="G5604">
        <v>63</v>
      </c>
      <c r="H5604">
        <v>63</v>
      </c>
      <c r="I5604">
        <v>47</v>
      </c>
      <c r="J5604" t="s">
        <v>35</v>
      </c>
      <c r="K5604" t="s">
        <v>35</v>
      </c>
      <c r="L5604" t="s">
        <v>2833</v>
      </c>
      <c r="M5604" t="s">
        <v>750</v>
      </c>
      <c r="N5604" t="s">
        <v>162</v>
      </c>
      <c r="O5604" t="s">
        <v>75</v>
      </c>
      <c r="P5604" t="s">
        <v>24</v>
      </c>
      <c r="Q5604">
        <v>115</v>
      </c>
      <c r="R5604" t="s">
        <v>225</v>
      </c>
      <c r="S5604" t="s">
        <v>2914</v>
      </c>
      <c r="T5604" t="s">
        <v>2424</v>
      </c>
    </row>
    <row r="5605" spans="1:20" x14ac:dyDescent="0.3">
      <c r="A5605" t="s">
        <v>20</v>
      </c>
      <c r="B5605" s="1">
        <v>43744</v>
      </c>
      <c r="C5605">
        <v>18</v>
      </c>
      <c r="D5605" t="s">
        <v>2915</v>
      </c>
      <c r="E5605" t="s">
        <v>2827</v>
      </c>
      <c r="F5605" t="s">
        <v>2339</v>
      </c>
      <c r="G5605">
        <v>46</v>
      </c>
      <c r="H5605">
        <v>48</v>
      </c>
      <c r="I5605">
        <v>45</v>
      </c>
      <c r="J5605" t="s">
        <v>583</v>
      </c>
      <c r="K5605" t="s">
        <v>577</v>
      </c>
      <c r="L5605" t="s">
        <v>600</v>
      </c>
      <c r="M5605" t="s">
        <v>172</v>
      </c>
      <c r="N5605" t="s">
        <v>39</v>
      </c>
      <c r="O5605" t="s">
        <v>172</v>
      </c>
      <c r="P5605" t="s">
        <v>128</v>
      </c>
      <c r="Q5605">
        <v>100</v>
      </c>
      <c r="R5605" t="s">
        <v>287</v>
      </c>
      <c r="S5605" t="s">
        <v>2916</v>
      </c>
      <c r="T5605" t="s">
        <v>2424</v>
      </c>
    </row>
    <row r="5606" spans="1:20" x14ac:dyDescent="0.3">
      <c r="A5606" t="s">
        <v>20</v>
      </c>
      <c r="B5606" s="1">
        <v>43744</v>
      </c>
      <c r="C5606">
        <v>17</v>
      </c>
      <c r="D5606" t="s">
        <v>2803</v>
      </c>
      <c r="E5606" t="s">
        <v>2733</v>
      </c>
      <c r="F5606" t="s">
        <v>2041</v>
      </c>
      <c r="G5606">
        <v>47</v>
      </c>
      <c r="H5606">
        <v>51</v>
      </c>
      <c r="I5606">
        <v>43</v>
      </c>
      <c r="J5606" t="s">
        <v>588</v>
      </c>
      <c r="K5606" t="s">
        <v>368</v>
      </c>
      <c r="L5606" t="s">
        <v>560</v>
      </c>
      <c r="M5606" t="s">
        <v>39</v>
      </c>
      <c r="N5606" t="s">
        <v>180</v>
      </c>
      <c r="O5606" t="s">
        <v>39</v>
      </c>
      <c r="P5606" t="s">
        <v>104</v>
      </c>
      <c r="Q5606">
        <v>96</v>
      </c>
      <c r="R5606" t="s">
        <v>212</v>
      </c>
      <c r="S5606" t="s">
        <v>2676</v>
      </c>
      <c r="T5606" t="s">
        <v>2424</v>
      </c>
    </row>
    <row r="5607" spans="1:20" x14ac:dyDescent="0.3">
      <c r="A5607" t="s">
        <v>20</v>
      </c>
      <c r="B5607" s="1">
        <v>43744</v>
      </c>
      <c r="C5607">
        <v>19</v>
      </c>
      <c r="D5607" t="s">
        <v>427</v>
      </c>
      <c r="E5607" t="s">
        <v>2827</v>
      </c>
      <c r="F5607" t="s">
        <v>2339</v>
      </c>
      <c r="G5607">
        <v>45</v>
      </c>
      <c r="H5607">
        <v>49</v>
      </c>
      <c r="I5607">
        <v>45</v>
      </c>
      <c r="J5607" t="s">
        <v>574</v>
      </c>
      <c r="K5607" t="s">
        <v>577</v>
      </c>
      <c r="L5607" t="s">
        <v>659</v>
      </c>
      <c r="M5607" t="s">
        <v>158</v>
      </c>
      <c r="N5607" t="s">
        <v>74</v>
      </c>
      <c r="O5607" t="s">
        <v>110</v>
      </c>
      <c r="P5607" t="s">
        <v>24</v>
      </c>
      <c r="Q5607">
        <v>110</v>
      </c>
      <c r="R5607" t="s">
        <v>230</v>
      </c>
      <c r="S5607" t="s">
        <v>2187</v>
      </c>
      <c r="T5607" t="s">
        <v>2424</v>
      </c>
    </row>
    <row r="5608" spans="1:20" x14ac:dyDescent="0.3">
      <c r="A5608" t="s">
        <v>20</v>
      </c>
      <c r="B5608" s="1">
        <v>43744</v>
      </c>
      <c r="C5608">
        <v>20</v>
      </c>
      <c r="D5608" t="s">
        <v>34</v>
      </c>
      <c r="E5608" t="s">
        <v>427</v>
      </c>
      <c r="F5608" t="s">
        <v>243</v>
      </c>
      <c r="G5608">
        <v>51</v>
      </c>
      <c r="H5608">
        <v>61</v>
      </c>
      <c r="I5608">
        <v>45</v>
      </c>
      <c r="J5608" t="s">
        <v>574</v>
      </c>
      <c r="K5608" t="s">
        <v>361</v>
      </c>
      <c r="L5608" t="s">
        <v>561</v>
      </c>
      <c r="M5608" t="s">
        <v>75</v>
      </c>
      <c r="N5608" t="s">
        <v>38</v>
      </c>
      <c r="O5608" t="s">
        <v>158</v>
      </c>
      <c r="P5608" t="s">
        <v>271</v>
      </c>
      <c r="Q5608">
        <v>141</v>
      </c>
      <c r="R5608" t="s">
        <v>2917</v>
      </c>
      <c r="S5608" t="s">
        <v>2918</v>
      </c>
      <c r="T5608" t="s">
        <v>2424</v>
      </c>
    </row>
    <row r="5609" spans="1:20" x14ac:dyDescent="0.3">
      <c r="A5609" t="s">
        <v>20</v>
      </c>
      <c r="B5609" s="1">
        <v>43744</v>
      </c>
      <c r="C5609">
        <v>9</v>
      </c>
      <c r="D5609" t="s">
        <v>79</v>
      </c>
      <c r="E5609" t="s">
        <v>88</v>
      </c>
      <c r="F5609" t="s">
        <v>22</v>
      </c>
      <c r="G5609">
        <v>90</v>
      </c>
      <c r="H5609">
        <v>90</v>
      </c>
      <c r="I5609">
        <v>88</v>
      </c>
      <c r="J5609" t="s">
        <v>36</v>
      </c>
      <c r="K5609" t="s">
        <v>49</v>
      </c>
      <c r="L5609" t="s">
        <v>345</v>
      </c>
      <c r="M5609" t="s">
        <v>232</v>
      </c>
      <c r="N5609" t="s">
        <v>232</v>
      </c>
      <c r="O5609" t="s">
        <v>39</v>
      </c>
      <c r="P5609" t="s">
        <v>105</v>
      </c>
      <c r="Q5609">
        <v>349</v>
      </c>
      <c r="R5609" t="s">
        <v>112</v>
      </c>
      <c r="S5609" t="e" vm="12">
        <f>_FV(-3,"57")</f>
        <v>#VALUE!</v>
      </c>
      <c r="T5609" t="s">
        <v>2424</v>
      </c>
    </row>
    <row r="5610" spans="1:20" x14ac:dyDescent="0.3">
      <c r="A5610" t="s">
        <v>20</v>
      </c>
      <c r="B5610" s="1">
        <v>43744</v>
      </c>
      <c r="C5610">
        <v>16</v>
      </c>
      <c r="D5610" t="s">
        <v>2416</v>
      </c>
      <c r="E5610" t="s">
        <v>2732</v>
      </c>
      <c r="F5610" t="s">
        <v>1360</v>
      </c>
      <c r="G5610">
        <v>46</v>
      </c>
      <c r="H5610">
        <v>50</v>
      </c>
      <c r="I5610">
        <v>44</v>
      </c>
      <c r="J5610" t="s">
        <v>572</v>
      </c>
      <c r="K5610" t="s">
        <v>577</v>
      </c>
      <c r="L5610" t="s">
        <v>566</v>
      </c>
      <c r="M5610" t="s">
        <v>180</v>
      </c>
      <c r="N5610" t="s">
        <v>29</v>
      </c>
      <c r="O5610" t="s">
        <v>180</v>
      </c>
      <c r="P5610" t="s">
        <v>147</v>
      </c>
      <c r="Q5610">
        <v>82</v>
      </c>
      <c r="R5610" t="s">
        <v>428</v>
      </c>
      <c r="S5610" t="s">
        <v>2919</v>
      </c>
      <c r="T5610" t="s">
        <v>2424</v>
      </c>
    </row>
    <row r="5611" spans="1:20" x14ac:dyDescent="0.3">
      <c r="A5611" t="s">
        <v>20</v>
      </c>
      <c r="B5611" s="1">
        <v>43744</v>
      </c>
      <c r="C5611">
        <v>6</v>
      </c>
      <c r="D5611" t="s">
        <v>108</v>
      </c>
      <c r="E5611" t="s">
        <v>156</v>
      </c>
      <c r="F5611" t="s">
        <v>108</v>
      </c>
      <c r="G5611">
        <v>85</v>
      </c>
      <c r="H5611">
        <v>85</v>
      </c>
      <c r="I5611">
        <v>84</v>
      </c>
      <c r="J5611" t="s">
        <v>100</v>
      </c>
      <c r="K5611" t="s">
        <v>99</v>
      </c>
      <c r="L5611" t="s">
        <v>100</v>
      </c>
      <c r="M5611" t="s">
        <v>140</v>
      </c>
      <c r="N5611" t="s">
        <v>52</v>
      </c>
      <c r="O5611" t="s">
        <v>140</v>
      </c>
      <c r="P5611" t="s">
        <v>138</v>
      </c>
      <c r="Q5611">
        <v>35</v>
      </c>
      <c r="R5611" t="s">
        <v>92</v>
      </c>
      <c r="S5611" t="e" vm="45">
        <f>_FV(-3,"60")</f>
        <v>#VALUE!</v>
      </c>
      <c r="T5611" t="s">
        <v>2424</v>
      </c>
    </row>
    <row r="5612" spans="1:20" x14ac:dyDescent="0.3">
      <c r="A5612" t="s">
        <v>20</v>
      </c>
      <c r="B5612" s="1">
        <v>43744</v>
      </c>
      <c r="C5612">
        <v>7</v>
      </c>
      <c r="D5612" t="s">
        <v>149</v>
      </c>
      <c r="E5612" t="s">
        <v>108</v>
      </c>
      <c r="F5612" t="s">
        <v>149</v>
      </c>
      <c r="G5612">
        <v>86</v>
      </c>
      <c r="H5612">
        <v>86</v>
      </c>
      <c r="I5612">
        <v>85</v>
      </c>
      <c r="J5612" t="s">
        <v>49</v>
      </c>
      <c r="K5612" t="s">
        <v>100</v>
      </c>
      <c r="L5612" t="s">
        <v>49</v>
      </c>
      <c r="M5612" t="s">
        <v>39</v>
      </c>
      <c r="N5612" t="s">
        <v>140</v>
      </c>
      <c r="O5612" t="s">
        <v>51</v>
      </c>
      <c r="P5612" t="s">
        <v>67</v>
      </c>
      <c r="Q5612">
        <v>1</v>
      </c>
      <c r="R5612" t="s">
        <v>92</v>
      </c>
      <c r="S5612" t="e" vm="45">
        <f>_FV(-3,"60")</f>
        <v>#VALUE!</v>
      </c>
      <c r="T5612" t="s">
        <v>2424</v>
      </c>
    </row>
    <row r="5613" spans="1:20" x14ac:dyDescent="0.3">
      <c r="A5613" t="s">
        <v>20</v>
      </c>
      <c r="B5613" s="1">
        <v>43744</v>
      </c>
      <c r="C5613">
        <v>5</v>
      </c>
      <c r="D5613" t="s">
        <v>156</v>
      </c>
      <c r="E5613" t="s">
        <v>233</v>
      </c>
      <c r="F5613" t="s">
        <v>272</v>
      </c>
      <c r="G5613">
        <v>84</v>
      </c>
      <c r="H5613">
        <v>84</v>
      </c>
      <c r="I5613">
        <v>81</v>
      </c>
      <c r="J5613" t="s">
        <v>99</v>
      </c>
      <c r="K5613" t="s">
        <v>99</v>
      </c>
      <c r="L5613" t="s">
        <v>89</v>
      </c>
      <c r="M5613" t="s">
        <v>52</v>
      </c>
      <c r="N5613" t="s">
        <v>130</v>
      </c>
      <c r="O5613" t="s">
        <v>52</v>
      </c>
      <c r="P5613" t="s">
        <v>105</v>
      </c>
      <c r="Q5613">
        <v>15</v>
      </c>
      <c r="R5613" t="s">
        <v>68</v>
      </c>
      <c r="S5613" t="e" vm="45">
        <f>_FV(-3,"60")</f>
        <v>#VALUE!</v>
      </c>
      <c r="T5613" t="s">
        <v>2424</v>
      </c>
    </row>
    <row r="5614" spans="1:20" x14ac:dyDescent="0.3">
      <c r="A5614" t="s">
        <v>20</v>
      </c>
      <c r="B5614" s="1">
        <v>43744</v>
      </c>
      <c r="C5614">
        <v>0</v>
      </c>
      <c r="D5614" t="s">
        <v>219</v>
      </c>
      <c r="E5614" t="s">
        <v>21</v>
      </c>
      <c r="F5614" t="s">
        <v>219</v>
      </c>
      <c r="G5614">
        <v>74</v>
      </c>
      <c r="H5614">
        <v>74</v>
      </c>
      <c r="I5614">
        <v>60</v>
      </c>
      <c r="J5614" t="s">
        <v>63</v>
      </c>
      <c r="K5614" t="s">
        <v>87</v>
      </c>
      <c r="L5614" t="s">
        <v>292</v>
      </c>
      <c r="M5614" t="s">
        <v>52</v>
      </c>
      <c r="N5614" t="s">
        <v>52</v>
      </c>
      <c r="O5614" t="s">
        <v>197</v>
      </c>
      <c r="P5614" t="s">
        <v>92</v>
      </c>
      <c r="Q5614">
        <v>74</v>
      </c>
      <c r="R5614" t="s">
        <v>428</v>
      </c>
      <c r="S5614" t="e" vm="45">
        <f>_FV(-3,"60")</f>
        <v>#VALUE!</v>
      </c>
      <c r="T5614" t="s">
        <v>2424</v>
      </c>
    </row>
    <row r="5615" spans="1:20" x14ac:dyDescent="0.3">
      <c r="A5615" t="s">
        <v>20</v>
      </c>
      <c r="B5615" s="1">
        <v>43744</v>
      </c>
      <c r="C5615">
        <v>3</v>
      </c>
      <c r="D5615" t="s">
        <v>239</v>
      </c>
      <c r="E5615" t="s">
        <v>195</v>
      </c>
      <c r="F5615" t="s">
        <v>239</v>
      </c>
      <c r="G5615">
        <v>79</v>
      </c>
      <c r="H5615">
        <v>79</v>
      </c>
      <c r="I5615">
        <v>76</v>
      </c>
      <c r="J5615" t="s">
        <v>81</v>
      </c>
      <c r="K5615" t="s">
        <v>81</v>
      </c>
      <c r="L5615" t="s">
        <v>49</v>
      </c>
      <c r="M5615" t="s">
        <v>227</v>
      </c>
      <c r="N5615" t="s">
        <v>254</v>
      </c>
      <c r="O5615" t="s">
        <v>231</v>
      </c>
      <c r="P5615" t="s">
        <v>60</v>
      </c>
      <c r="Q5615">
        <v>41</v>
      </c>
      <c r="R5615" t="s">
        <v>179</v>
      </c>
      <c r="S5615" t="e" vm="45">
        <f>_FV(-3,"60")</f>
        <v>#VALUE!</v>
      </c>
      <c r="T5615" t="s">
        <v>2424</v>
      </c>
    </row>
    <row r="5616" spans="1:20" x14ac:dyDescent="0.3">
      <c r="A5616" t="s">
        <v>20</v>
      </c>
      <c r="B5616" s="1">
        <v>43744</v>
      </c>
      <c r="C5616">
        <v>23</v>
      </c>
      <c r="D5616" t="s">
        <v>385</v>
      </c>
      <c r="E5616" t="s">
        <v>385</v>
      </c>
      <c r="F5616" t="s">
        <v>285</v>
      </c>
      <c r="G5616">
        <v>76</v>
      </c>
      <c r="H5616">
        <v>79</v>
      </c>
      <c r="I5616">
        <v>76</v>
      </c>
      <c r="J5616" t="s">
        <v>63</v>
      </c>
      <c r="K5616" t="s">
        <v>63</v>
      </c>
      <c r="L5616" t="s">
        <v>28</v>
      </c>
      <c r="M5616" t="s">
        <v>190</v>
      </c>
      <c r="N5616" t="s">
        <v>190</v>
      </c>
      <c r="O5616" t="s">
        <v>197</v>
      </c>
      <c r="P5616" t="s">
        <v>127</v>
      </c>
      <c r="Q5616">
        <v>106</v>
      </c>
      <c r="R5616" t="s">
        <v>289</v>
      </c>
      <c r="S5616" t="e" vm="52">
        <f>_FV(-3,"56")</f>
        <v>#VALUE!</v>
      </c>
      <c r="T5616" t="s">
        <v>2424</v>
      </c>
    </row>
    <row r="5617" spans="1:20" x14ac:dyDescent="0.3">
      <c r="A5617" t="s">
        <v>20</v>
      </c>
      <c r="B5617" s="1">
        <v>43744</v>
      </c>
      <c r="C5617">
        <v>12</v>
      </c>
      <c r="D5617" t="s">
        <v>335</v>
      </c>
      <c r="E5617" t="s">
        <v>258</v>
      </c>
      <c r="F5617" t="s">
        <v>186</v>
      </c>
      <c r="G5617">
        <v>64</v>
      </c>
      <c r="H5617">
        <v>75</v>
      </c>
      <c r="I5617">
        <v>64</v>
      </c>
      <c r="J5617" t="s">
        <v>49</v>
      </c>
      <c r="K5617" t="s">
        <v>63</v>
      </c>
      <c r="L5617" t="s">
        <v>36</v>
      </c>
      <c r="M5617" t="s">
        <v>328</v>
      </c>
      <c r="N5617" t="s">
        <v>328</v>
      </c>
      <c r="O5617" t="s">
        <v>123</v>
      </c>
      <c r="P5617" t="s">
        <v>24</v>
      </c>
      <c r="Q5617">
        <v>70</v>
      </c>
      <c r="R5617" t="s">
        <v>280</v>
      </c>
      <c r="S5617" t="s">
        <v>1075</v>
      </c>
      <c r="T5617" t="s">
        <v>2424</v>
      </c>
    </row>
    <row r="5618" spans="1:20" x14ac:dyDescent="0.3">
      <c r="A5618" t="s">
        <v>20</v>
      </c>
      <c r="B5618" s="1">
        <v>43744</v>
      </c>
      <c r="C5618">
        <v>1</v>
      </c>
      <c r="D5618" t="s">
        <v>57</v>
      </c>
      <c r="E5618" t="s">
        <v>219</v>
      </c>
      <c r="F5618" t="s">
        <v>57</v>
      </c>
      <c r="G5618">
        <v>71</v>
      </c>
      <c r="H5618">
        <v>74</v>
      </c>
      <c r="I5618">
        <v>71</v>
      </c>
      <c r="J5618" t="s">
        <v>99</v>
      </c>
      <c r="K5618" t="s">
        <v>63</v>
      </c>
      <c r="L5618" t="s">
        <v>99</v>
      </c>
      <c r="M5618" t="s">
        <v>232</v>
      </c>
      <c r="N5618" t="s">
        <v>232</v>
      </c>
      <c r="O5618" t="s">
        <v>52</v>
      </c>
      <c r="P5618" t="s">
        <v>24</v>
      </c>
      <c r="Q5618">
        <v>70</v>
      </c>
      <c r="R5618" t="s">
        <v>259</v>
      </c>
      <c r="S5618" t="e" vm="45">
        <f>_FV(-3,"60")</f>
        <v>#VALUE!</v>
      </c>
      <c r="T5618" t="s">
        <v>2424</v>
      </c>
    </row>
    <row r="5619" spans="1:20" x14ac:dyDescent="0.3">
      <c r="A5619" t="s">
        <v>20</v>
      </c>
      <c r="B5619" s="1">
        <v>43744</v>
      </c>
      <c r="C5619">
        <v>22</v>
      </c>
      <c r="D5619" t="s">
        <v>202</v>
      </c>
      <c r="E5619" t="s">
        <v>342</v>
      </c>
      <c r="F5619" t="s">
        <v>202</v>
      </c>
      <c r="G5619">
        <v>76</v>
      </c>
      <c r="H5619">
        <v>76</v>
      </c>
      <c r="I5619">
        <v>63</v>
      </c>
      <c r="J5619" t="s">
        <v>81</v>
      </c>
      <c r="K5619" t="s">
        <v>28</v>
      </c>
      <c r="L5619" t="s">
        <v>37</v>
      </c>
      <c r="M5619" t="s">
        <v>197</v>
      </c>
      <c r="N5619" t="s">
        <v>51</v>
      </c>
      <c r="O5619" t="s">
        <v>175</v>
      </c>
      <c r="P5619" t="s">
        <v>182</v>
      </c>
      <c r="Q5619">
        <v>132</v>
      </c>
      <c r="R5619" t="s">
        <v>241</v>
      </c>
      <c r="S5619" t="s">
        <v>2920</v>
      </c>
      <c r="T5619" t="s">
        <v>2424</v>
      </c>
    </row>
    <row r="5620" spans="1:20" x14ac:dyDescent="0.3">
      <c r="A5620" t="s">
        <v>20</v>
      </c>
      <c r="B5620" s="1">
        <v>43744</v>
      </c>
      <c r="C5620">
        <v>8</v>
      </c>
      <c r="D5620" t="s">
        <v>88</v>
      </c>
      <c r="E5620" t="s">
        <v>149</v>
      </c>
      <c r="F5620" t="s">
        <v>62</v>
      </c>
      <c r="G5620">
        <v>89</v>
      </c>
      <c r="H5620">
        <v>89</v>
      </c>
      <c r="I5620">
        <v>86</v>
      </c>
      <c r="J5620" t="s">
        <v>36</v>
      </c>
      <c r="K5620" t="s">
        <v>89</v>
      </c>
      <c r="L5620" t="s">
        <v>345</v>
      </c>
      <c r="M5620" t="s">
        <v>39</v>
      </c>
      <c r="N5620" t="s">
        <v>39</v>
      </c>
      <c r="O5620" t="s">
        <v>53</v>
      </c>
      <c r="P5620" t="s">
        <v>111</v>
      </c>
      <c r="Q5620">
        <v>339</v>
      </c>
      <c r="R5620" t="s">
        <v>134</v>
      </c>
      <c r="S5620" t="e" vm="45">
        <f>_FV(-3,"60")</f>
        <v>#VALUE!</v>
      </c>
      <c r="T5620" t="s">
        <v>2424</v>
      </c>
    </row>
    <row r="5621" spans="1:20" x14ac:dyDescent="0.3">
      <c r="A5621" t="s">
        <v>20</v>
      </c>
      <c r="B5621" s="1">
        <v>43744</v>
      </c>
      <c r="C5621">
        <v>10</v>
      </c>
      <c r="D5621" t="s">
        <v>88</v>
      </c>
      <c r="E5621" t="s">
        <v>88</v>
      </c>
      <c r="F5621" t="s">
        <v>136</v>
      </c>
      <c r="G5621">
        <v>90</v>
      </c>
      <c r="H5621">
        <v>91</v>
      </c>
      <c r="I5621">
        <v>90</v>
      </c>
      <c r="J5621" t="s">
        <v>99</v>
      </c>
      <c r="K5621" t="s">
        <v>99</v>
      </c>
      <c r="L5621" t="s">
        <v>345</v>
      </c>
      <c r="M5621" t="s">
        <v>227</v>
      </c>
      <c r="N5621" t="s">
        <v>227</v>
      </c>
      <c r="O5621" t="s">
        <v>232</v>
      </c>
      <c r="P5621" t="s">
        <v>111</v>
      </c>
      <c r="Q5621">
        <v>350</v>
      </c>
      <c r="R5621" t="s">
        <v>173</v>
      </c>
      <c r="S5621" t="s">
        <v>2818</v>
      </c>
      <c r="T5621" t="s">
        <v>2424</v>
      </c>
    </row>
    <row r="5622" spans="1:20" x14ac:dyDescent="0.3">
      <c r="A5622" t="s">
        <v>20</v>
      </c>
      <c r="B5622" s="1">
        <v>43744</v>
      </c>
      <c r="C5622">
        <v>4</v>
      </c>
      <c r="D5622" t="s">
        <v>233</v>
      </c>
      <c r="E5622" t="s">
        <v>239</v>
      </c>
      <c r="F5622" t="s">
        <v>233</v>
      </c>
      <c r="G5622">
        <v>81</v>
      </c>
      <c r="H5622">
        <v>81</v>
      </c>
      <c r="I5622">
        <v>79</v>
      </c>
      <c r="J5622" t="s">
        <v>99</v>
      </c>
      <c r="K5622" t="s">
        <v>81</v>
      </c>
      <c r="L5622" t="s">
        <v>100</v>
      </c>
      <c r="M5622" t="s">
        <v>130</v>
      </c>
      <c r="N5622" t="s">
        <v>227</v>
      </c>
      <c r="O5622" t="s">
        <v>130</v>
      </c>
      <c r="P5622" t="s">
        <v>105</v>
      </c>
      <c r="Q5622">
        <v>29</v>
      </c>
      <c r="R5622" t="s">
        <v>154</v>
      </c>
      <c r="S5622" t="e" vm="45">
        <f>_FV(-3,"60")</f>
        <v>#VALUE!</v>
      </c>
      <c r="T5622" t="s">
        <v>2424</v>
      </c>
    </row>
    <row r="5623" spans="1:20" x14ac:dyDescent="0.3">
      <c r="A5623" t="s">
        <v>20</v>
      </c>
      <c r="B5623" s="1">
        <v>43744</v>
      </c>
      <c r="C5623">
        <v>11</v>
      </c>
      <c r="D5623" t="s">
        <v>385</v>
      </c>
      <c r="E5623" t="s">
        <v>275</v>
      </c>
      <c r="F5623" t="s">
        <v>88</v>
      </c>
      <c r="G5623">
        <v>74</v>
      </c>
      <c r="H5623">
        <v>90</v>
      </c>
      <c r="I5623">
        <v>74</v>
      </c>
      <c r="J5623" t="s">
        <v>64</v>
      </c>
      <c r="K5623" t="s">
        <v>63</v>
      </c>
      <c r="L5623" t="s">
        <v>99</v>
      </c>
      <c r="M5623" t="s">
        <v>123</v>
      </c>
      <c r="N5623" t="s">
        <v>123</v>
      </c>
      <c r="O5623" t="s">
        <v>227</v>
      </c>
      <c r="P5623" t="s">
        <v>105</v>
      </c>
      <c r="Q5623">
        <v>50</v>
      </c>
      <c r="R5623" t="s">
        <v>92</v>
      </c>
      <c r="S5623" t="s">
        <v>2921</v>
      </c>
      <c r="T5623" t="s">
        <v>2424</v>
      </c>
    </row>
    <row r="5624" spans="1:20" x14ac:dyDescent="0.3">
      <c r="A5624" t="s">
        <v>20</v>
      </c>
      <c r="B5624" s="1">
        <v>43744</v>
      </c>
      <c r="C5624">
        <v>13</v>
      </c>
      <c r="D5624" t="s">
        <v>392</v>
      </c>
      <c r="E5624" t="s">
        <v>214</v>
      </c>
      <c r="F5624" t="s">
        <v>208</v>
      </c>
      <c r="G5624">
        <v>63</v>
      </c>
      <c r="H5624">
        <v>66</v>
      </c>
      <c r="I5624">
        <v>63</v>
      </c>
      <c r="J5624" t="s">
        <v>100</v>
      </c>
      <c r="K5624" t="s">
        <v>119</v>
      </c>
      <c r="L5624" t="s">
        <v>163</v>
      </c>
      <c r="M5624" t="s">
        <v>23</v>
      </c>
      <c r="N5624" t="s">
        <v>245</v>
      </c>
      <c r="O5624" t="s">
        <v>328</v>
      </c>
      <c r="P5624" t="s">
        <v>112</v>
      </c>
      <c r="Q5624">
        <v>99</v>
      </c>
      <c r="R5624" t="s">
        <v>262</v>
      </c>
      <c r="S5624" t="s">
        <v>1973</v>
      </c>
      <c r="T5624" t="s">
        <v>2424</v>
      </c>
    </row>
    <row r="5625" spans="1:20" x14ac:dyDescent="0.3">
      <c r="A5625" t="s">
        <v>20</v>
      </c>
      <c r="B5625" s="1">
        <v>43744</v>
      </c>
      <c r="C5625">
        <v>15</v>
      </c>
      <c r="D5625" t="s">
        <v>1580</v>
      </c>
      <c r="E5625" t="s">
        <v>2490</v>
      </c>
      <c r="F5625" t="s">
        <v>291</v>
      </c>
      <c r="G5625">
        <v>48</v>
      </c>
      <c r="H5625">
        <v>57</v>
      </c>
      <c r="I5625">
        <v>44</v>
      </c>
      <c r="J5625" t="s">
        <v>570</v>
      </c>
      <c r="K5625" t="s">
        <v>361</v>
      </c>
      <c r="L5625" t="s">
        <v>2349</v>
      </c>
      <c r="M5625" t="s">
        <v>29</v>
      </c>
      <c r="N5625" t="s">
        <v>193</v>
      </c>
      <c r="O5625" t="s">
        <v>29</v>
      </c>
      <c r="P5625" t="s">
        <v>147</v>
      </c>
      <c r="Q5625">
        <v>82</v>
      </c>
      <c r="R5625" t="s">
        <v>419</v>
      </c>
      <c r="S5625" t="s">
        <v>2922</v>
      </c>
      <c r="T5625" t="s">
        <v>2424</v>
      </c>
    </row>
    <row r="5626" spans="1:20" x14ac:dyDescent="0.3">
      <c r="A5626" t="s">
        <v>20</v>
      </c>
      <c r="B5626" s="1">
        <v>43744</v>
      </c>
      <c r="C5626">
        <v>14</v>
      </c>
      <c r="D5626" t="s">
        <v>1376</v>
      </c>
      <c r="E5626" t="s">
        <v>1376</v>
      </c>
      <c r="F5626" t="s">
        <v>335</v>
      </c>
      <c r="G5626">
        <v>55</v>
      </c>
      <c r="H5626">
        <v>65</v>
      </c>
      <c r="I5626">
        <v>55</v>
      </c>
      <c r="J5626" t="s">
        <v>216</v>
      </c>
      <c r="K5626" t="s">
        <v>28</v>
      </c>
      <c r="L5626" t="s">
        <v>383</v>
      </c>
      <c r="M5626" t="s">
        <v>193</v>
      </c>
      <c r="N5626" t="s">
        <v>23</v>
      </c>
      <c r="O5626" t="s">
        <v>193</v>
      </c>
      <c r="P5626" t="s">
        <v>68</v>
      </c>
      <c r="Q5626">
        <v>72</v>
      </c>
      <c r="R5626" t="s">
        <v>428</v>
      </c>
      <c r="S5626" t="s">
        <v>1872</v>
      </c>
      <c r="T5626" t="s">
        <v>2424</v>
      </c>
    </row>
    <row r="5627" spans="1:20" x14ac:dyDescent="0.3">
      <c r="A5627" t="s">
        <v>20</v>
      </c>
      <c r="B5627" s="1">
        <v>43745</v>
      </c>
      <c r="C5627">
        <v>22</v>
      </c>
      <c r="D5627" t="s">
        <v>250</v>
      </c>
      <c r="E5627" t="s">
        <v>21</v>
      </c>
      <c r="F5627" t="s">
        <v>250</v>
      </c>
      <c r="G5627">
        <v>64</v>
      </c>
      <c r="H5627">
        <v>64</v>
      </c>
      <c r="I5627">
        <v>57</v>
      </c>
      <c r="J5627" t="s">
        <v>377</v>
      </c>
      <c r="K5627" t="s">
        <v>377</v>
      </c>
      <c r="L5627" t="s">
        <v>588</v>
      </c>
      <c r="M5627" t="s">
        <v>74</v>
      </c>
      <c r="N5627" t="s">
        <v>74</v>
      </c>
      <c r="O5627" t="s">
        <v>110</v>
      </c>
      <c r="P5627" t="s">
        <v>440</v>
      </c>
      <c r="Q5627">
        <v>66</v>
      </c>
      <c r="R5627" t="s">
        <v>336</v>
      </c>
      <c r="S5627" s="2">
        <v>2213</v>
      </c>
      <c r="T5627" t="s">
        <v>2424</v>
      </c>
    </row>
    <row r="5628" spans="1:20" x14ac:dyDescent="0.3">
      <c r="A5628" t="s">
        <v>20</v>
      </c>
      <c r="B5628" s="1">
        <v>43745</v>
      </c>
      <c r="C5628">
        <v>6</v>
      </c>
      <c r="D5628" t="s">
        <v>121</v>
      </c>
      <c r="E5628" t="s">
        <v>286</v>
      </c>
      <c r="F5628" t="s">
        <v>88</v>
      </c>
      <c r="G5628">
        <v>89</v>
      </c>
      <c r="H5628">
        <v>90</v>
      </c>
      <c r="I5628">
        <v>78</v>
      </c>
      <c r="J5628" t="s">
        <v>81</v>
      </c>
      <c r="K5628" t="s">
        <v>28</v>
      </c>
      <c r="L5628" t="s">
        <v>216</v>
      </c>
      <c r="M5628" t="s">
        <v>190</v>
      </c>
      <c r="N5628" t="s">
        <v>45</v>
      </c>
      <c r="O5628" t="s">
        <v>190</v>
      </c>
      <c r="P5628" t="s">
        <v>67</v>
      </c>
      <c r="Q5628">
        <v>13</v>
      </c>
      <c r="R5628" t="s">
        <v>30</v>
      </c>
      <c r="S5628" t="e" vm="30">
        <f>_FV(-3,"36")</f>
        <v>#VALUE!</v>
      </c>
      <c r="T5628" t="s">
        <v>2424</v>
      </c>
    </row>
    <row r="5629" spans="1:20" x14ac:dyDescent="0.3">
      <c r="A5629" t="s">
        <v>20</v>
      </c>
      <c r="B5629" s="1">
        <v>43745</v>
      </c>
      <c r="C5629">
        <v>10</v>
      </c>
      <c r="D5629" t="s">
        <v>148</v>
      </c>
      <c r="E5629" t="s">
        <v>148</v>
      </c>
      <c r="F5629" t="s">
        <v>79</v>
      </c>
      <c r="G5629">
        <v>90</v>
      </c>
      <c r="H5629">
        <v>91</v>
      </c>
      <c r="I5629">
        <v>89</v>
      </c>
      <c r="J5629" t="s">
        <v>28</v>
      </c>
      <c r="K5629" t="s">
        <v>28</v>
      </c>
      <c r="L5629" t="s">
        <v>36</v>
      </c>
      <c r="M5629" t="s">
        <v>123</v>
      </c>
      <c r="N5629" t="s">
        <v>123</v>
      </c>
      <c r="O5629" t="s">
        <v>132</v>
      </c>
      <c r="P5629" t="s">
        <v>70</v>
      </c>
      <c r="Q5629">
        <v>329</v>
      </c>
      <c r="R5629" t="s">
        <v>176</v>
      </c>
      <c r="S5629" t="s">
        <v>2923</v>
      </c>
      <c r="T5629" t="s">
        <v>2424</v>
      </c>
    </row>
    <row r="5630" spans="1:20" x14ac:dyDescent="0.3">
      <c r="A5630" t="s">
        <v>20</v>
      </c>
      <c r="B5630" s="1">
        <v>43745</v>
      </c>
      <c r="C5630">
        <v>17</v>
      </c>
      <c r="D5630" t="s">
        <v>415</v>
      </c>
      <c r="E5630" t="s">
        <v>2331</v>
      </c>
      <c r="F5630" t="s">
        <v>370</v>
      </c>
      <c r="G5630">
        <v>56</v>
      </c>
      <c r="H5630">
        <v>58</v>
      </c>
      <c r="I5630">
        <v>53</v>
      </c>
      <c r="J5630" t="s">
        <v>377</v>
      </c>
      <c r="K5630" t="s">
        <v>345</v>
      </c>
      <c r="L5630" t="s">
        <v>37</v>
      </c>
      <c r="M5630" t="s">
        <v>131</v>
      </c>
      <c r="N5630" t="s">
        <v>180</v>
      </c>
      <c r="O5630" t="s">
        <v>131</v>
      </c>
      <c r="P5630" t="s">
        <v>237</v>
      </c>
      <c r="Q5630">
        <v>73</v>
      </c>
      <c r="R5630" t="s">
        <v>336</v>
      </c>
      <c r="S5630" t="s">
        <v>2898</v>
      </c>
      <c r="T5630" t="s">
        <v>2424</v>
      </c>
    </row>
    <row r="5631" spans="1:20" x14ac:dyDescent="0.3">
      <c r="A5631" t="s">
        <v>20</v>
      </c>
      <c r="B5631" s="1">
        <v>43745</v>
      </c>
      <c r="C5631">
        <v>18</v>
      </c>
      <c r="D5631" t="s">
        <v>33</v>
      </c>
      <c r="E5631" t="s">
        <v>2333</v>
      </c>
      <c r="F5631" t="s">
        <v>43</v>
      </c>
      <c r="G5631">
        <v>48</v>
      </c>
      <c r="H5631">
        <v>57</v>
      </c>
      <c r="I5631">
        <v>48</v>
      </c>
      <c r="J5631" t="s">
        <v>659</v>
      </c>
      <c r="K5631" t="s">
        <v>35</v>
      </c>
      <c r="L5631" t="s">
        <v>659</v>
      </c>
      <c r="M5631" t="s">
        <v>750</v>
      </c>
      <c r="N5631" t="s">
        <v>131</v>
      </c>
      <c r="O5631" t="s">
        <v>750</v>
      </c>
      <c r="P5631" t="s">
        <v>240</v>
      </c>
      <c r="Q5631">
        <v>73</v>
      </c>
      <c r="R5631" t="s">
        <v>1395</v>
      </c>
      <c r="S5631" t="s">
        <v>2598</v>
      </c>
      <c r="T5631" t="s">
        <v>2424</v>
      </c>
    </row>
    <row r="5632" spans="1:20" x14ac:dyDescent="0.3">
      <c r="A5632" t="s">
        <v>20</v>
      </c>
      <c r="B5632" s="1">
        <v>43745</v>
      </c>
      <c r="C5632">
        <v>9</v>
      </c>
      <c r="D5632" t="s">
        <v>62</v>
      </c>
      <c r="E5632" t="s">
        <v>148</v>
      </c>
      <c r="F5632" t="s">
        <v>79</v>
      </c>
      <c r="G5632">
        <v>89</v>
      </c>
      <c r="H5632">
        <v>91</v>
      </c>
      <c r="I5632">
        <v>88</v>
      </c>
      <c r="J5632" t="s">
        <v>36</v>
      </c>
      <c r="K5632" t="s">
        <v>100</v>
      </c>
      <c r="L5632" t="s">
        <v>36</v>
      </c>
      <c r="M5632" t="s">
        <v>132</v>
      </c>
      <c r="N5632" t="s">
        <v>132</v>
      </c>
      <c r="O5632" t="s">
        <v>59</v>
      </c>
      <c r="P5632" t="s">
        <v>115</v>
      </c>
      <c r="Q5632">
        <v>344</v>
      </c>
      <c r="R5632" t="s">
        <v>183</v>
      </c>
      <c r="S5632" t="e" vm="24">
        <f>_FV(-2,"02")</f>
        <v>#VALUE!</v>
      </c>
      <c r="T5632" t="s">
        <v>2424</v>
      </c>
    </row>
    <row r="5633" spans="1:20" x14ac:dyDescent="0.3">
      <c r="A5633" t="s">
        <v>20</v>
      </c>
      <c r="B5633" s="1">
        <v>43745</v>
      </c>
      <c r="C5633">
        <v>19</v>
      </c>
      <c r="D5633" t="s">
        <v>32</v>
      </c>
      <c r="E5633" t="s">
        <v>1580</v>
      </c>
      <c r="F5633" t="s">
        <v>415</v>
      </c>
      <c r="G5633">
        <v>55</v>
      </c>
      <c r="H5633">
        <v>55</v>
      </c>
      <c r="I5633">
        <v>47</v>
      </c>
      <c r="J5633" t="s">
        <v>373</v>
      </c>
      <c r="K5633" t="s">
        <v>373</v>
      </c>
      <c r="L5633" t="s">
        <v>659</v>
      </c>
      <c r="M5633" t="s">
        <v>110</v>
      </c>
      <c r="N5633" t="s">
        <v>750</v>
      </c>
      <c r="O5633" t="s">
        <v>110</v>
      </c>
      <c r="P5633" t="s">
        <v>305</v>
      </c>
      <c r="Q5633">
        <v>70</v>
      </c>
      <c r="R5633" t="s">
        <v>93</v>
      </c>
      <c r="S5633" t="s">
        <v>1976</v>
      </c>
      <c r="T5633" t="s">
        <v>2424</v>
      </c>
    </row>
    <row r="5634" spans="1:20" x14ac:dyDescent="0.3">
      <c r="A5634" t="s">
        <v>20</v>
      </c>
      <c r="B5634" s="1">
        <v>43745</v>
      </c>
      <c r="C5634">
        <v>5</v>
      </c>
      <c r="D5634" t="s">
        <v>286</v>
      </c>
      <c r="E5634" t="s">
        <v>239</v>
      </c>
      <c r="F5634" t="s">
        <v>333</v>
      </c>
      <c r="G5634">
        <v>78</v>
      </c>
      <c r="H5634">
        <v>82</v>
      </c>
      <c r="I5634">
        <v>78</v>
      </c>
      <c r="J5634" t="s">
        <v>44</v>
      </c>
      <c r="K5634" t="s">
        <v>73</v>
      </c>
      <c r="L5634" t="s">
        <v>44</v>
      </c>
      <c r="M5634" t="s">
        <v>45</v>
      </c>
      <c r="N5634" t="s">
        <v>82</v>
      </c>
      <c r="O5634" t="s">
        <v>132</v>
      </c>
      <c r="P5634" t="s">
        <v>115</v>
      </c>
      <c r="Q5634">
        <v>49</v>
      </c>
      <c r="R5634" t="s">
        <v>207</v>
      </c>
      <c r="S5634" t="e" vm="80">
        <f>_FV(-3,"59")</f>
        <v>#VALUE!</v>
      </c>
      <c r="T5634" t="s">
        <v>2424</v>
      </c>
    </row>
    <row r="5635" spans="1:20" x14ac:dyDescent="0.3">
      <c r="A5635" t="s">
        <v>20</v>
      </c>
      <c r="B5635" s="1">
        <v>43745</v>
      </c>
      <c r="C5635">
        <v>20</v>
      </c>
      <c r="D5635" t="s">
        <v>34</v>
      </c>
      <c r="E5635" t="s">
        <v>2048</v>
      </c>
      <c r="F5635" t="s">
        <v>214</v>
      </c>
      <c r="G5635">
        <v>58</v>
      </c>
      <c r="H5635">
        <v>60</v>
      </c>
      <c r="I5635">
        <v>51</v>
      </c>
      <c r="J5635" t="s">
        <v>216</v>
      </c>
      <c r="K5635" t="s">
        <v>163</v>
      </c>
      <c r="L5635" t="s">
        <v>397</v>
      </c>
      <c r="M5635" t="s">
        <v>166</v>
      </c>
      <c r="N5635" t="s">
        <v>110</v>
      </c>
      <c r="O5635" t="s">
        <v>166</v>
      </c>
      <c r="P5635" t="s">
        <v>271</v>
      </c>
      <c r="Q5635">
        <v>75</v>
      </c>
      <c r="R5635" t="s">
        <v>326</v>
      </c>
      <c r="S5635" t="s">
        <v>2924</v>
      </c>
      <c r="T5635" t="s">
        <v>2424</v>
      </c>
    </row>
    <row r="5636" spans="1:20" x14ac:dyDescent="0.3">
      <c r="A5636" t="s">
        <v>20</v>
      </c>
      <c r="B5636" s="1">
        <v>43745</v>
      </c>
      <c r="C5636">
        <v>11</v>
      </c>
      <c r="D5636" t="s">
        <v>333</v>
      </c>
      <c r="E5636" t="s">
        <v>333</v>
      </c>
      <c r="F5636" t="s">
        <v>118</v>
      </c>
      <c r="G5636">
        <v>86</v>
      </c>
      <c r="H5636">
        <v>90</v>
      </c>
      <c r="I5636">
        <v>86</v>
      </c>
      <c r="J5636" t="s">
        <v>109</v>
      </c>
      <c r="K5636" t="s">
        <v>80</v>
      </c>
      <c r="L5636" t="s">
        <v>99</v>
      </c>
      <c r="M5636" t="s">
        <v>122</v>
      </c>
      <c r="N5636" t="s">
        <v>122</v>
      </c>
      <c r="O5636" t="s">
        <v>123</v>
      </c>
      <c r="P5636" t="s">
        <v>111</v>
      </c>
      <c r="Q5636">
        <v>17</v>
      </c>
      <c r="R5636" t="s">
        <v>77</v>
      </c>
      <c r="S5636" t="s">
        <v>2925</v>
      </c>
      <c r="T5636" t="s">
        <v>2424</v>
      </c>
    </row>
    <row r="5637" spans="1:20" x14ac:dyDescent="0.3">
      <c r="A5637" t="s">
        <v>20</v>
      </c>
      <c r="B5637" s="1">
        <v>43745</v>
      </c>
      <c r="C5637">
        <v>2</v>
      </c>
      <c r="D5637" t="s">
        <v>185</v>
      </c>
      <c r="E5637" t="s">
        <v>256</v>
      </c>
      <c r="F5637" t="s">
        <v>206</v>
      </c>
      <c r="G5637">
        <v>78</v>
      </c>
      <c r="H5637">
        <v>78</v>
      </c>
      <c r="I5637">
        <v>75</v>
      </c>
      <c r="J5637" t="s">
        <v>80</v>
      </c>
      <c r="K5637" t="s">
        <v>80</v>
      </c>
      <c r="L5637" t="s">
        <v>64</v>
      </c>
      <c r="M5637" t="s">
        <v>328</v>
      </c>
      <c r="N5637" t="s">
        <v>91</v>
      </c>
      <c r="O5637" t="s">
        <v>328</v>
      </c>
      <c r="P5637" t="s">
        <v>127</v>
      </c>
      <c r="Q5637">
        <v>66</v>
      </c>
      <c r="R5637" t="s">
        <v>143</v>
      </c>
      <c r="S5637" t="e" vm="38">
        <f>_FV(-2,"98")</f>
        <v>#VALUE!</v>
      </c>
      <c r="T5637" t="s">
        <v>2424</v>
      </c>
    </row>
    <row r="5638" spans="1:20" x14ac:dyDescent="0.3">
      <c r="A5638" t="s">
        <v>20</v>
      </c>
      <c r="B5638" s="1">
        <v>43745</v>
      </c>
      <c r="C5638">
        <v>21</v>
      </c>
      <c r="D5638" t="s">
        <v>21</v>
      </c>
      <c r="E5638" t="s">
        <v>251</v>
      </c>
      <c r="F5638" t="s">
        <v>21</v>
      </c>
      <c r="G5638">
        <v>57</v>
      </c>
      <c r="H5638">
        <v>60</v>
      </c>
      <c r="I5638">
        <v>55</v>
      </c>
      <c r="J5638" t="s">
        <v>588</v>
      </c>
      <c r="K5638" t="s">
        <v>216</v>
      </c>
      <c r="L5638" t="s">
        <v>583</v>
      </c>
      <c r="M5638" t="s">
        <v>110</v>
      </c>
      <c r="N5638" t="s">
        <v>158</v>
      </c>
      <c r="O5638" t="s">
        <v>1154</v>
      </c>
      <c r="P5638" t="s">
        <v>154</v>
      </c>
      <c r="Q5638">
        <v>65</v>
      </c>
      <c r="R5638" t="s">
        <v>326</v>
      </c>
      <c r="S5638" t="s">
        <v>725</v>
      </c>
      <c r="T5638" t="s">
        <v>2424</v>
      </c>
    </row>
    <row r="5639" spans="1:20" x14ac:dyDescent="0.3">
      <c r="A5639" t="s">
        <v>20</v>
      </c>
      <c r="B5639" s="1">
        <v>43745</v>
      </c>
      <c r="C5639">
        <v>7</v>
      </c>
      <c r="D5639" t="s">
        <v>118</v>
      </c>
      <c r="E5639" t="s">
        <v>121</v>
      </c>
      <c r="F5639" t="s">
        <v>62</v>
      </c>
      <c r="G5639">
        <v>88</v>
      </c>
      <c r="H5639">
        <v>90</v>
      </c>
      <c r="I5639">
        <v>88</v>
      </c>
      <c r="J5639" t="s">
        <v>49</v>
      </c>
      <c r="K5639" t="s">
        <v>28</v>
      </c>
      <c r="L5639" t="s">
        <v>49</v>
      </c>
      <c r="M5639" t="s">
        <v>190</v>
      </c>
      <c r="N5639" t="s">
        <v>130</v>
      </c>
      <c r="O5639" t="s">
        <v>181</v>
      </c>
      <c r="P5639" t="s">
        <v>70</v>
      </c>
      <c r="Q5639">
        <v>10</v>
      </c>
      <c r="R5639" t="s">
        <v>101</v>
      </c>
      <c r="S5639" t="e" vm="16">
        <f>_FV(-3,"39")</f>
        <v>#VALUE!</v>
      </c>
      <c r="T5639" t="s">
        <v>2424</v>
      </c>
    </row>
    <row r="5640" spans="1:20" x14ac:dyDescent="0.3">
      <c r="A5640" t="s">
        <v>20</v>
      </c>
      <c r="B5640" s="1">
        <v>43745</v>
      </c>
      <c r="C5640">
        <v>1</v>
      </c>
      <c r="D5640" t="s">
        <v>281</v>
      </c>
      <c r="E5640" t="s">
        <v>385</v>
      </c>
      <c r="F5640" t="s">
        <v>281</v>
      </c>
      <c r="G5640">
        <v>76</v>
      </c>
      <c r="H5640">
        <v>78</v>
      </c>
      <c r="I5640">
        <v>73</v>
      </c>
      <c r="J5640" t="s">
        <v>65</v>
      </c>
      <c r="K5640" t="s">
        <v>136</v>
      </c>
      <c r="L5640" t="s">
        <v>64</v>
      </c>
      <c r="M5640" t="s">
        <v>188</v>
      </c>
      <c r="N5640" t="s">
        <v>188</v>
      </c>
      <c r="O5640" t="s">
        <v>137</v>
      </c>
      <c r="P5640" t="s">
        <v>86</v>
      </c>
      <c r="Q5640">
        <v>43</v>
      </c>
      <c r="R5640" t="s">
        <v>164</v>
      </c>
      <c r="S5640" t="e" vm="83">
        <f>_FV(-3,"29")</f>
        <v>#VALUE!</v>
      </c>
      <c r="T5640" t="s">
        <v>2424</v>
      </c>
    </row>
    <row r="5641" spans="1:20" x14ac:dyDescent="0.3">
      <c r="A5641" t="s">
        <v>20</v>
      </c>
      <c r="B5641" s="1">
        <v>43745</v>
      </c>
      <c r="C5641">
        <v>12</v>
      </c>
      <c r="D5641" t="s">
        <v>215</v>
      </c>
      <c r="E5641" t="s">
        <v>250</v>
      </c>
      <c r="F5641" t="s">
        <v>333</v>
      </c>
      <c r="G5641">
        <v>74</v>
      </c>
      <c r="H5641">
        <v>87</v>
      </c>
      <c r="I5641">
        <v>73</v>
      </c>
      <c r="J5641" t="s">
        <v>87</v>
      </c>
      <c r="K5641" t="s">
        <v>62</v>
      </c>
      <c r="L5641" t="s">
        <v>65</v>
      </c>
      <c r="M5641" t="s">
        <v>91</v>
      </c>
      <c r="N5641" t="s">
        <v>91</v>
      </c>
      <c r="O5641" t="s">
        <v>122</v>
      </c>
      <c r="P5641" t="s">
        <v>222</v>
      </c>
      <c r="Q5641">
        <v>68</v>
      </c>
      <c r="R5641" t="s">
        <v>371</v>
      </c>
      <c r="S5641" t="s">
        <v>1546</v>
      </c>
      <c r="T5641" t="s">
        <v>2424</v>
      </c>
    </row>
    <row r="5642" spans="1:20" x14ac:dyDescent="0.3">
      <c r="A5642" t="s">
        <v>20</v>
      </c>
      <c r="B5642" s="1">
        <v>43745</v>
      </c>
      <c r="C5642">
        <v>0</v>
      </c>
      <c r="D5642" t="s">
        <v>256</v>
      </c>
      <c r="E5642" t="s">
        <v>215</v>
      </c>
      <c r="F5642" t="s">
        <v>256</v>
      </c>
      <c r="G5642">
        <v>78</v>
      </c>
      <c r="H5642">
        <v>78</v>
      </c>
      <c r="I5642">
        <v>72</v>
      </c>
      <c r="J5642" t="s">
        <v>136</v>
      </c>
      <c r="K5642" t="s">
        <v>22</v>
      </c>
      <c r="L5642" t="s">
        <v>73</v>
      </c>
      <c r="M5642" t="s">
        <v>137</v>
      </c>
      <c r="N5642" t="s">
        <v>137</v>
      </c>
      <c r="O5642" t="s">
        <v>181</v>
      </c>
      <c r="P5642" t="s">
        <v>116</v>
      </c>
      <c r="Q5642">
        <v>81</v>
      </c>
      <c r="R5642" t="s">
        <v>371</v>
      </c>
      <c r="S5642" t="e" vm="48">
        <f>_FV(-3,"26")</f>
        <v>#VALUE!</v>
      </c>
      <c r="T5642" t="s">
        <v>2424</v>
      </c>
    </row>
    <row r="5643" spans="1:20" x14ac:dyDescent="0.3">
      <c r="A5643" t="s">
        <v>20</v>
      </c>
      <c r="B5643" s="1">
        <v>43745</v>
      </c>
      <c r="C5643">
        <v>23</v>
      </c>
      <c r="D5643" t="s">
        <v>385</v>
      </c>
      <c r="E5643" t="s">
        <v>250</v>
      </c>
      <c r="F5643" t="s">
        <v>385</v>
      </c>
      <c r="G5643">
        <v>68</v>
      </c>
      <c r="H5643">
        <v>69</v>
      </c>
      <c r="I5643">
        <v>64</v>
      </c>
      <c r="J5643" t="s">
        <v>216</v>
      </c>
      <c r="K5643" t="s">
        <v>36</v>
      </c>
      <c r="L5643" t="s">
        <v>377</v>
      </c>
      <c r="M5643" t="s">
        <v>197</v>
      </c>
      <c r="N5643" t="s">
        <v>197</v>
      </c>
      <c r="O5643" t="s">
        <v>74</v>
      </c>
      <c r="P5643" t="s">
        <v>92</v>
      </c>
      <c r="Q5643">
        <v>57</v>
      </c>
      <c r="R5643" t="s">
        <v>530</v>
      </c>
      <c r="S5643" t="e" vm="45">
        <f>_FV(-3,"60")</f>
        <v>#VALUE!</v>
      </c>
      <c r="T5643" t="s">
        <v>2424</v>
      </c>
    </row>
    <row r="5644" spans="1:20" x14ac:dyDescent="0.3">
      <c r="A5644" t="s">
        <v>20</v>
      </c>
      <c r="B5644" s="1">
        <v>43745</v>
      </c>
      <c r="C5644">
        <v>3</v>
      </c>
      <c r="D5644" t="s">
        <v>321</v>
      </c>
      <c r="E5644" t="s">
        <v>281</v>
      </c>
      <c r="F5644" t="s">
        <v>279</v>
      </c>
      <c r="G5644">
        <v>80</v>
      </c>
      <c r="H5644">
        <v>80</v>
      </c>
      <c r="I5644">
        <v>76</v>
      </c>
      <c r="J5644" t="s">
        <v>119</v>
      </c>
      <c r="K5644" t="s">
        <v>80</v>
      </c>
      <c r="L5644" t="s">
        <v>64</v>
      </c>
      <c r="M5644" t="s">
        <v>122</v>
      </c>
      <c r="N5644" t="s">
        <v>91</v>
      </c>
      <c r="O5644" t="s">
        <v>122</v>
      </c>
      <c r="P5644" t="s">
        <v>124</v>
      </c>
      <c r="Q5644">
        <v>13</v>
      </c>
      <c r="R5644" t="s">
        <v>230</v>
      </c>
      <c r="S5644" t="e" vm="12">
        <f>_FV(-2,"57")</f>
        <v>#VALUE!</v>
      </c>
      <c r="T5644" t="s">
        <v>2424</v>
      </c>
    </row>
    <row r="5645" spans="1:20" x14ac:dyDescent="0.3">
      <c r="A5645" t="s">
        <v>20</v>
      </c>
      <c r="B5645" s="1">
        <v>43745</v>
      </c>
      <c r="C5645">
        <v>4</v>
      </c>
      <c r="D5645" t="s">
        <v>239</v>
      </c>
      <c r="E5645" t="s">
        <v>321</v>
      </c>
      <c r="F5645" t="s">
        <v>239</v>
      </c>
      <c r="G5645">
        <v>82</v>
      </c>
      <c r="H5645">
        <v>82</v>
      </c>
      <c r="I5645">
        <v>80</v>
      </c>
      <c r="J5645" t="s">
        <v>73</v>
      </c>
      <c r="K5645" t="s">
        <v>73</v>
      </c>
      <c r="L5645" t="s">
        <v>119</v>
      </c>
      <c r="M5645" t="s">
        <v>82</v>
      </c>
      <c r="N5645" t="s">
        <v>122</v>
      </c>
      <c r="O5645" t="s">
        <v>82</v>
      </c>
      <c r="P5645" t="s">
        <v>134</v>
      </c>
      <c r="Q5645">
        <v>37</v>
      </c>
      <c r="R5645" t="s">
        <v>154</v>
      </c>
      <c r="S5645" t="e" vm="73">
        <f>_FV(-3,"47")</f>
        <v>#VALUE!</v>
      </c>
      <c r="T5645" t="s">
        <v>2424</v>
      </c>
    </row>
    <row r="5646" spans="1:20" x14ac:dyDescent="0.3">
      <c r="A5646" t="s">
        <v>20</v>
      </c>
      <c r="B5646" s="1">
        <v>43745</v>
      </c>
      <c r="C5646">
        <v>15</v>
      </c>
      <c r="D5646" t="s">
        <v>415</v>
      </c>
      <c r="E5646" t="s">
        <v>1362</v>
      </c>
      <c r="F5646" t="s">
        <v>317</v>
      </c>
      <c r="G5646">
        <v>56</v>
      </c>
      <c r="H5646">
        <v>60</v>
      </c>
      <c r="I5646">
        <v>53</v>
      </c>
      <c r="J5646" t="s">
        <v>396</v>
      </c>
      <c r="K5646" t="s">
        <v>36</v>
      </c>
      <c r="L5646" t="s">
        <v>397</v>
      </c>
      <c r="M5646" t="s">
        <v>142</v>
      </c>
      <c r="N5646" t="s">
        <v>188</v>
      </c>
      <c r="O5646" t="s">
        <v>142</v>
      </c>
      <c r="P5646" t="s">
        <v>154</v>
      </c>
      <c r="Q5646">
        <v>86</v>
      </c>
      <c r="R5646" t="s">
        <v>676</v>
      </c>
      <c r="S5646" t="s">
        <v>2926</v>
      </c>
      <c r="T5646" t="s">
        <v>2424</v>
      </c>
    </row>
    <row r="5647" spans="1:20" x14ac:dyDescent="0.3">
      <c r="A5647" t="s">
        <v>20</v>
      </c>
      <c r="B5647" s="1">
        <v>43745</v>
      </c>
      <c r="C5647">
        <v>13</v>
      </c>
      <c r="D5647" t="s">
        <v>264</v>
      </c>
      <c r="E5647" t="s">
        <v>201</v>
      </c>
      <c r="F5647" t="s">
        <v>219</v>
      </c>
      <c r="G5647">
        <v>68</v>
      </c>
      <c r="H5647">
        <v>74</v>
      </c>
      <c r="I5647">
        <v>66</v>
      </c>
      <c r="J5647" t="s">
        <v>65</v>
      </c>
      <c r="K5647" t="s">
        <v>136</v>
      </c>
      <c r="L5647" t="s">
        <v>100</v>
      </c>
      <c r="M5647" t="s">
        <v>315</v>
      </c>
      <c r="N5647" t="s">
        <v>23</v>
      </c>
      <c r="O5647" t="s">
        <v>91</v>
      </c>
      <c r="P5647" t="s">
        <v>179</v>
      </c>
      <c r="Q5647">
        <v>77</v>
      </c>
      <c r="R5647" t="s">
        <v>347</v>
      </c>
      <c r="S5647" t="s">
        <v>2927</v>
      </c>
      <c r="T5647" t="s">
        <v>2424</v>
      </c>
    </row>
    <row r="5648" spans="1:20" x14ac:dyDescent="0.3">
      <c r="A5648" t="s">
        <v>20</v>
      </c>
      <c r="B5648" s="1">
        <v>43745</v>
      </c>
      <c r="C5648">
        <v>8</v>
      </c>
      <c r="D5648" t="s">
        <v>79</v>
      </c>
      <c r="E5648" t="s">
        <v>121</v>
      </c>
      <c r="F5648" t="s">
        <v>79</v>
      </c>
      <c r="G5648">
        <v>91</v>
      </c>
      <c r="H5648">
        <v>91</v>
      </c>
      <c r="I5648">
        <v>88</v>
      </c>
      <c r="J5648" t="s">
        <v>49</v>
      </c>
      <c r="K5648" t="s">
        <v>100</v>
      </c>
      <c r="L5648" t="s">
        <v>345</v>
      </c>
      <c r="M5648" t="s">
        <v>59</v>
      </c>
      <c r="N5648" t="s">
        <v>190</v>
      </c>
      <c r="O5648" t="s">
        <v>298</v>
      </c>
      <c r="P5648" t="s">
        <v>105</v>
      </c>
      <c r="Q5648">
        <v>335</v>
      </c>
      <c r="R5648" t="s">
        <v>60</v>
      </c>
      <c r="S5648" t="e" vm="28">
        <f>_FV(-3,"52")</f>
        <v>#VALUE!</v>
      </c>
      <c r="T5648" t="s">
        <v>2424</v>
      </c>
    </row>
    <row r="5649" spans="1:20" x14ac:dyDescent="0.3">
      <c r="A5649" t="s">
        <v>20</v>
      </c>
      <c r="B5649" s="1">
        <v>43745</v>
      </c>
      <c r="C5649">
        <v>16</v>
      </c>
      <c r="D5649" t="s">
        <v>370</v>
      </c>
      <c r="E5649" t="s">
        <v>2048</v>
      </c>
      <c r="F5649" t="s">
        <v>214</v>
      </c>
      <c r="G5649">
        <v>58</v>
      </c>
      <c r="H5649">
        <v>60</v>
      </c>
      <c r="I5649">
        <v>54</v>
      </c>
      <c r="J5649" t="s">
        <v>44</v>
      </c>
      <c r="K5649" t="s">
        <v>99</v>
      </c>
      <c r="L5649" t="s">
        <v>292</v>
      </c>
      <c r="M5649" t="s">
        <v>180</v>
      </c>
      <c r="N5649" t="s">
        <v>142</v>
      </c>
      <c r="O5649" t="s">
        <v>180</v>
      </c>
      <c r="P5649" t="s">
        <v>364</v>
      </c>
      <c r="Q5649">
        <v>81</v>
      </c>
      <c r="R5649" t="s">
        <v>676</v>
      </c>
      <c r="S5649" t="s">
        <v>2928</v>
      </c>
      <c r="T5649" t="s">
        <v>2424</v>
      </c>
    </row>
    <row r="5650" spans="1:20" x14ac:dyDescent="0.3">
      <c r="A5650" t="s">
        <v>20</v>
      </c>
      <c r="B5650" s="1">
        <v>43745</v>
      </c>
      <c r="C5650">
        <v>14</v>
      </c>
      <c r="D5650" t="s">
        <v>291</v>
      </c>
      <c r="E5650" t="s">
        <v>34</v>
      </c>
      <c r="F5650" t="s">
        <v>21</v>
      </c>
      <c r="G5650">
        <v>53</v>
      </c>
      <c r="H5650">
        <v>68</v>
      </c>
      <c r="I5650">
        <v>53</v>
      </c>
      <c r="J5650" t="s">
        <v>579</v>
      </c>
      <c r="K5650" t="s">
        <v>73</v>
      </c>
      <c r="L5650" t="s">
        <v>579</v>
      </c>
      <c r="M5650" t="s">
        <v>188</v>
      </c>
      <c r="N5650" t="s">
        <v>315</v>
      </c>
      <c r="O5650" t="s">
        <v>188</v>
      </c>
      <c r="P5650" t="s">
        <v>305</v>
      </c>
      <c r="Q5650">
        <v>85</v>
      </c>
      <c r="R5650" t="s">
        <v>931</v>
      </c>
      <c r="S5650" t="s">
        <v>2929</v>
      </c>
      <c r="T5650" t="s">
        <v>2424</v>
      </c>
    </row>
    <row r="5651" spans="1:20" x14ac:dyDescent="0.3">
      <c r="A5651" t="s">
        <v>20</v>
      </c>
      <c r="B5651" s="1">
        <v>43746</v>
      </c>
      <c r="C5651">
        <v>16</v>
      </c>
      <c r="D5651" t="s">
        <v>2048</v>
      </c>
      <c r="E5651" t="s">
        <v>2416</v>
      </c>
      <c r="F5651" t="s">
        <v>412</v>
      </c>
      <c r="G5651">
        <v>54</v>
      </c>
      <c r="H5651">
        <v>56</v>
      </c>
      <c r="I5651">
        <v>52</v>
      </c>
      <c r="J5651" t="s">
        <v>396</v>
      </c>
      <c r="K5651" t="s">
        <v>361</v>
      </c>
      <c r="L5651" t="s">
        <v>389</v>
      </c>
      <c r="M5651" t="s">
        <v>181</v>
      </c>
      <c r="N5651" t="s">
        <v>150</v>
      </c>
      <c r="O5651" t="s">
        <v>181</v>
      </c>
      <c r="P5651" t="s">
        <v>170</v>
      </c>
      <c r="Q5651">
        <v>66</v>
      </c>
      <c r="R5651" t="s">
        <v>350</v>
      </c>
      <c r="S5651" t="s">
        <v>2930</v>
      </c>
      <c r="T5651" t="s">
        <v>2424</v>
      </c>
    </row>
    <row r="5652" spans="1:20" x14ac:dyDescent="0.3">
      <c r="A5652" t="s">
        <v>20</v>
      </c>
      <c r="B5652" s="1">
        <v>43746</v>
      </c>
      <c r="C5652">
        <v>22</v>
      </c>
      <c r="D5652" t="s">
        <v>215</v>
      </c>
      <c r="E5652" t="s">
        <v>21</v>
      </c>
      <c r="F5652" t="s">
        <v>215</v>
      </c>
      <c r="G5652">
        <v>65</v>
      </c>
      <c r="H5652">
        <v>65</v>
      </c>
      <c r="I5652">
        <v>60</v>
      </c>
      <c r="J5652" t="s">
        <v>216</v>
      </c>
      <c r="K5652" t="s">
        <v>216</v>
      </c>
      <c r="L5652" t="s">
        <v>292</v>
      </c>
      <c r="M5652" t="s">
        <v>175</v>
      </c>
      <c r="N5652" t="s">
        <v>175</v>
      </c>
      <c r="O5652" t="s">
        <v>211</v>
      </c>
      <c r="P5652" t="s">
        <v>127</v>
      </c>
      <c r="Q5652">
        <v>50</v>
      </c>
      <c r="R5652" t="s">
        <v>375</v>
      </c>
      <c r="S5652" s="2">
        <v>7587</v>
      </c>
      <c r="T5652" t="s">
        <v>2424</v>
      </c>
    </row>
    <row r="5653" spans="1:20" x14ac:dyDescent="0.3">
      <c r="A5653" t="s">
        <v>20</v>
      </c>
      <c r="B5653" s="1">
        <v>43746</v>
      </c>
      <c r="C5653">
        <v>6</v>
      </c>
      <c r="D5653" t="s">
        <v>156</v>
      </c>
      <c r="E5653" t="s">
        <v>157</v>
      </c>
      <c r="F5653" t="s">
        <v>272</v>
      </c>
      <c r="G5653">
        <v>83</v>
      </c>
      <c r="H5653">
        <v>84</v>
      </c>
      <c r="I5653">
        <v>82</v>
      </c>
      <c r="J5653" t="s">
        <v>89</v>
      </c>
      <c r="K5653" t="s">
        <v>100</v>
      </c>
      <c r="L5653" t="s">
        <v>89</v>
      </c>
      <c r="M5653" t="s">
        <v>131</v>
      </c>
      <c r="N5653" t="s">
        <v>181</v>
      </c>
      <c r="O5653" t="s">
        <v>140</v>
      </c>
      <c r="P5653" t="s">
        <v>138</v>
      </c>
      <c r="Q5653">
        <v>18</v>
      </c>
      <c r="R5653" t="s">
        <v>24</v>
      </c>
      <c r="S5653" t="e" vm="29">
        <f>_FV(-3,"49")</f>
        <v>#VALUE!</v>
      </c>
      <c r="T5653" t="s">
        <v>2424</v>
      </c>
    </row>
    <row r="5654" spans="1:20" x14ac:dyDescent="0.3">
      <c r="A5654" t="s">
        <v>20</v>
      </c>
      <c r="B5654" s="1">
        <v>43746</v>
      </c>
      <c r="C5654">
        <v>20</v>
      </c>
      <c r="D5654" t="s">
        <v>291</v>
      </c>
      <c r="E5654" t="s">
        <v>2339</v>
      </c>
      <c r="F5654" t="s">
        <v>317</v>
      </c>
      <c r="G5654">
        <v>59</v>
      </c>
      <c r="H5654">
        <v>62</v>
      </c>
      <c r="I5654">
        <v>52</v>
      </c>
      <c r="J5654" t="s">
        <v>361</v>
      </c>
      <c r="K5654" t="s">
        <v>89</v>
      </c>
      <c r="L5654" t="s">
        <v>577</v>
      </c>
      <c r="M5654" t="s">
        <v>860</v>
      </c>
      <c r="N5654" t="s">
        <v>1154</v>
      </c>
      <c r="O5654" t="s">
        <v>860</v>
      </c>
      <c r="P5654" t="s">
        <v>440</v>
      </c>
      <c r="Q5654">
        <v>90</v>
      </c>
      <c r="R5654" t="s">
        <v>567</v>
      </c>
      <c r="S5654" t="s">
        <v>2931</v>
      </c>
      <c r="T5654" t="s">
        <v>2424</v>
      </c>
    </row>
    <row r="5655" spans="1:20" x14ac:dyDescent="0.3">
      <c r="A5655" t="s">
        <v>20</v>
      </c>
      <c r="B5655" s="1">
        <v>43746</v>
      </c>
      <c r="C5655">
        <v>2</v>
      </c>
      <c r="D5655" t="s">
        <v>228</v>
      </c>
      <c r="E5655" t="s">
        <v>302</v>
      </c>
      <c r="F5655" t="s">
        <v>228</v>
      </c>
      <c r="G5655">
        <v>76</v>
      </c>
      <c r="H5655">
        <v>76</v>
      </c>
      <c r="I5655">
        <v>74</v>
      </c>
      <c r="J5655" t="s">
        <v>89</v>
      </c>
      <c r="K5655" t="s">
        <v>100</v>
      </c>
      <c r="L5655" t="s">
        <v>49</v>
      </c>
      <c r="M5655" t="s">
        <v>254</v>
      </c>
      <c r="N5655" t="s">
        <v>254</v>
      </c>
      <c r="O5655" t="s">
        <v>132</v>
      </c>
      <c r="P5655" t="s">
        <v>77</v>
      </c>
      <c r="Q5655">
        <v>37</v>
      </c>
      <c r="R5655" t="s">
        <v>125</v>
      </c>
      <c r="S5655" t="e" vm="17">
        <f>_FV(-3,"55")</f>
        <v>#VALUE!</v>
      </c>
      <c r="T5655" t="s">
        <v>2424</v>
      </c>
    </row>
    <row r="5656" spans="1:20" x14ac:dyDescent="0.3">
      <c r="A5656" t="s">
        <v>20</v>
      </c>
      <c r="B5656" s="1">
        <v>43746</v>
      </c>
      <c r="C5656">
        <v>8</v>
      </c>
      <c r="D5656" t="s">
        <v>107</v>
      </c>
      <c r="E5656" t="s">
        <v>272</v>
      </c>
      <c r="F5656" t="s">
        <v>107</v>
      </c>
      <c r="G5656">
        <v>85</v>
      </c>
      <c r="H5656">
        <v>85</v>
      </c>
      <c r="I5656">
        <v>83</v>
      </c>
      <c r="J5656" t="s">
        <v>36</v>
      </c>
      <c r="K5656" t="s">
        <v>49</v>
      </c>
      <c r="L5656" t="s">
        <v>36</v>
      </c>
      <c r="M5656" t="s">
        <v>131</v>
      </c>
      <c r="N5656" t="s">
        <v>52</v>
      </c>
      <c r="O5656" t="s">
        <v>51</v>
      </c>
      <c r="P5656" t="s">
        <v>83</v>
      </c>
      <c r="Q5656">
        <v>21</v>
      </c>
      <c r="R5656" t="s">
        <v>147</v>
      </c>
      <c r="S5656" t="e" vm="80">
        <f>_FV(-3,"59")</f>
        <v>#VALUE!</v>
      </c>
      <c r="T5656" t="s">
        <v>2424</v>
      </c>
    </row>
    <row r="5657" spans="1:20" x14ac:dyDescent="0.3">
      <c r="A5657" t="s">
        <v>20</v>
      </c>
      <c r="B5657" s="1">
        <v>43746</v>
      </c>
      <c r="C5657">
        <v>9</v>
      </c>
      <c r="D5657" t="s">
        <v>121</v>
      </c>
      <c r="E5657" t="s">
        <v>107</v>
      </c>
      <c r="F5657" t="s">
        <v>121</v>
      </c>
      <c r="G5657">
        <v>86</v>
      </c>
      <c r="H5657">
        <v>86</v>
      </c>
      <c r="I5657">
        <v>85</v>
      </c>
      <c r="J5657" t="s">
        <v>36</v>
      </c>
      <c r="K5657" t="s">
        <v>36</v>
      </c>
      <c r="L5657" t="s">
        <v>36</v>
      </c>
      <c r="M5657" t="s">
        <v>298</v>
      </c>
      <c r="N5657" t="s">
        <v>298</v>
      </c>
      <c r="O5657" t="s">
        <v>131</v>
      </c>
      <c r="P5657" t="s">
        <v>268</v>
      </c>
      <c r="Q5657">
        <v>28</v>
      </c>
      <c r="R5657" t="s">
        <v>116</v>
      </c>
      <c r="S5657" t="e" vm="57">
        <f>_FV(-3,"48")</f>
        <v>#VALUE!</v>
      </c>
      <c r="T5657" t="s">
        <v>2424</v>
      </c>
    </row>
    <row r="5658" spans="1:20" x14ac:dyDescent="0.3">
      <c r="A5658" t="s">
        <v>20</v>
      </c>
      <c r="B5658" s="1">
        <v>43746</v>
      </c>
      <c r="C5658">
        <v>10</v>
      </c>
      <c r="D5658" t="s">
        <v>272</v>
      </c>
      <c r="E5658" t="s">
        <v>272</v>
      </c>
      <c r="F5658" t="s">
        <v>148</v>
      </c>
      <c r="G5658">
        <v>84</v>
      </c>
      <c r="H5658">
        <v>87</v>
      </c>
      <c r="I5658">
        <v>84</v>
      </c>
      <c r="J5658" t="s">
        <v>100</v>
      </c>
      <c r="K5658" t="s">
        <v>100</v>
      </c>
      <c r="L5658" t="s">
        <v>345</v>
      </c>
      <c r="M5658" t="s">
        <v>232</v>
      </c>
      <c r="N5658" t="s">
        <v>232</v>
      </c>
      <c r="O5658" t="s">
        <v>298</v>
      </c>
      <c r="P5658" t="s">
        <v>60</v>
      </c>
      <c r="Q5658">
        <v>33</v>
      </c>
      <c r="R5658" t="s">
        <v>84</v>
      </c>
      <c r="S5658" t="s">
        <v>2932</v>
      </c>
      <c r="T5658" t="s">
        <v>2424</v>
      </c>
    </row>
    <row r="5659" spans="1:20" x14ac:dyDescent="0.3">
      <c r="A5659" t="s">
        <v>20</v>
      </c>
      <c r="B5659" s="1">
        <v>43746</v>
      </c>
      <c r="C5659">
        <v>19</v>
      </c>
      <c r="D5659" t="s">
        <v>2339</v>
      </c>
      <c r="E5659" t="s">
        <v>2490</v>
      </c>
      <c r="F5659" t="s">
        <v>1360</v>
      </c>
      <c r="G5659">
        <v>54</v>
      </c>
      <c r="H5659">
        <v>55</v>
      </c>
      <c r="I5659">
        <v>50</v>
      </c>
      <c r="J5659" t="s">
        <v>44</v>
      </c>
      <c r="K5659" t="s">
        <v>44</v>
      </c>
      <c r="L5659" t="s">
        <v>368</v>
      </c>
      <c r="M5659" t="s">
        <v>211</v>
      </c>
      <c r="N5659" t="s">
        <v>166</v>
      </c>
      <c r="O5659" t="s">
        <v>860</v>
      </c>
      <c r="P5659" t="s">
        <v>54</v>
      </c>
      <c r="Q5659">
        <v>72</v>
      </c>
      <c r="R5659" t="s">
        <v>347</v>
      </c>
      <c r="S5659" t="s">
        <v>2933</v>
      </c>
      <c r="T5659" t="s">
        <v>2424</v>
      </c>
    </row>
    <row r="5660" spans="1:20" x14ac:dyDescent="0.3">
      <c r="A5660" t="s">
        <v>20</v>
      </c>
      <c r="B5660" s="1">
        <v>43746</v>
      </c>
      <c r="C5660">
        <v>18</v>
      </c>
      <c r="D5660" t="s">
        <v>2038</v>
      </c>
      <c r="E5660" t="s">
        <v>2339</v>
      </c>
      <c r="F5660" t="s">
        <v>1360</v>
      </c>
      <c r="G5660">
        <v>53</v>
      </c>
      <c r="H5660">
        <v>56</v>
      </c>
      <c r="I5660">
        <v>51</v>
      </c>
      <c r="J5660" t="s">
        <v>373</v>
      </c>
      <c r="K5660" t="s">
        <v>36</v>
      </c>
      <c r="L5660" t="s">
        <v>393</v>
      </c>
      <c r="M5660" t="s">
        <v>166</v>
      </c>
      <c r="N5660" t="s">
        <v>153</v>
      </c>
      <c r="O5660" t="s">
        <v>166</v>
      </c>
      <c r="P5660" t="s">
        <v>222</v>
      </c>
      <c r="Q5660">
        <v>77</v>
      </c>
      <c r="R5660" t="s">
        <v>252</v>
      </c>
      <c r="S5660" t="s">
        <v>1588</v>
      </c>
      <c r="T5660" t="s">
        <v>2424</v>
      </c>
    </row>
    <row r="5661" spans="1:20" x14ac:dyDescent="0.3">
      <c r="A5661" t="s">
        <v>20</v>
      </c>
      <c r="B5661" s="1">
        <v>43746</v>
      </c>
      <c r="C5661">
        <v>17</v>
      </c>
      <c r="D5661" t="s">
        <v>2048</v>
      </c>
      <c r="E5661" t="s">
        <v>427</v>
      </c>
      <c r="F5661" t="s">
        <v>412</v>
      </c>
      <c r="G5661">
        <v>53</v>
      </c>
      <c r="H5661">
        <v>56</v>
      </c>
      <c r="I5661">
        <v>51</v>
      </c>
      <c r="J5661" t="s">
        <v>377</v>
      </c>
      <c r="K5661" t="s">
        <v>345</v>
      </c>
      <c r="L5661" t="s">
        <v>368</v>
      </c>
      <c r="M5661" t="s">
        <v>153</v>
      </c>
      <c r="N5661" t="s">
        <v>181</v>
      </c>
      <c r="O5661" t="s">
        <v>153</v>
      </c>
      <c r="P5661" t="s">
        <v>179</v>
      </c>
      <c r="Q5661">
        <v>78</v>
      </c>
      <c r="R5661" t="s">
        <v>1345</v>
      </c>
      <c r="S5661" t="s">
        <v>2934</v>
      </c>
      <c r="T5661" t="s">
        <v>2424</v>
      </c>
    </row>
    <row r="5662" spans="1:20" x14ac:dyDescent="0.3">
      <c r="A5662" t="s">
        <v>20</v>
      </c>
      <c r="B5662" s="1">
        <v>43746</v>
      </c>
      <c r="C5662">
        <v>11</v>
      </c>
      <c r="D5662" t="s">
        <v>256</v>
      </c>
      <c r="E5662" t="s">
        <v>256</v>
      </c>
      <c r="F5662" t="s">
        <v>272</v>
      </c>
      <c r="G5662">
        <v>73</v>
      </c>
      <c r="H5662">
        <v>84</v>
      </c>
      <c r="I5662">
        <v>73</v>
      </c>
      <c r="J5662" t="s">
        <v>100</v>
      </c>
      <c r="K5662" t="s">
        <v>81</v>
      </c>
      <c r="L5662" t="s">
        <v>49</v>
      </c>
      <c r="M5662" t="s">
        <v>254</v>
      </c>
      <c r="N5662" t="s">
        <v>254</v>
      </c>
      <c r="O5662" t="s">
        <v>232</v>
      </c>
      <c r="P5662" t="s">
        <v>92</v>
      </c>
      <c r="Q5662">
        <v>44</v>
      </c>
      <c r="R5662" t="s">
        <v>143</v>
      </c>
      <c r="S5662" t="s">
        <v>2935</v>
      </c>
      <c r="T5662" t="s">
        <v>2424</v>
      </c>
    </row>
    <row r="5663" spans="1:20" x14ac:dyDescent="0.3">
      <c r="A5663" t="s">
        <v>20</v>
      </c>
      <c r="B5663" s="1">
        <v>43746</v>
      </c>
      <c r="C5663">
        <v>7</v>
      </c>
      <c r="D5663" t="s">
        <v>272</v>
      </c>
      <c r="E5663" t="s">
        <v>156</v>
      </c>
      <c r="F5663" t="s">
        <v>272</v>
      </c>
      <c r="G5663">
        <v>83</v>
      </c>
      <c r="H5663">
        <v>83</v>
      </c>
      <c r="I5663">
        <v>83</v>
      </c>
      <c r="J5663" t="s">
        <v>49</v>
      </c>
      <c r="K5663" t="s">
        <v>89</v>
      </c>
      <c r="L5663" t="s">
        <v>49</v>
      </c>
      <c r="M5663" t="s">
        <v>39</v>
      </c>
      <c r="N5663" t="s">
        <v>52</v>
      </c>
      <c r="O5663" t="s">
        <v>39</v>
      </c>
      <c r="P5663" t="s">
        <v>138</v>
      </c>
      <c r="Q5663">
        <v>28</v>
      </c>
      <c r="R5663" t="s">
        <v>92</v>
      </c>
      <c r="S5663" t="e" vm="56">
        <f>_FV(-3,"25")</f>
        <v>#VALUE!</v>
      </c>
      <c r="T5663" t="s">
        <v>2424</v>
      </c>
    </row>
    <row r="5664" spans="1:20" x14ac:dyDescent="0.3">
      <c r="A5664" t="s">
        <v>20</v>
      </c>
      <c r="B5664" s="1">
        <v>43746</v>
      </c>
      <c r="C5664">
        <v>3</v>
      </c>
      <c r="D5664" t="s">
        <v>321</v>
      </c>
      <c r="E5664" t="s">
        <v>285</v>
      </c>
      <c r="F5664" t="s">
        <v>279</v>
      </c>
      <c r="G5664">
        <v>76</v>
      </c>
      <c r="H5664">
        <v>77</v>
      </c>
      <c r="I5664">
        <v>76</v>
      </c>
      <c r="J5664" t="s">
        <v>49</v>
      </c>
      <c r="K5664" t="s">
        <v>89</v>
      </c>
      <c r="L5664" t="s">
        <v>49</v>
      </c>
      <c r="M5664" t="s">
        <v>231</v>
      </c>
      <c r="N5664" t="s">
        <v>123</v>
      </c>
      <c r="O5664" t="s">
        <v>231</v>
      </c>
      <c r="P5664" t="s">
        <v>97</v>
      </c>
      <c r="Q5664">
        <v>48</v>
      </c>
      <c r="R5664" t="s">
        <v>154</v>
      </c>
      <c r="S5664" t="e" vm="80">
        <f>_FV(-3,"59")</f>
        <v>#VALUE!</v>
      </c>
      <c r="T5664" t="s">
        <v>2424</v>
      </c>
    </row>
    <row r="5665" spans="1:20" x14ac:dyDescent="0.3">
      <c r="A5665" t="s">
        <v>20</v>
      </c>
      <c r="B5665" s="1">
        <v>43746</v>
      </c>
      <c r="C5665">
        <v>21</v>
      </c>
      <c r="D5665" t="s">
        <v>21</v>
      </c>
      <c r="E5665" t="s">
        <v>291</v>
      </c>
      <c r="F5665" t="s">
        <v>21</v>
      </c>
      <c r="G5665">
        <v>60</v>
      </c>
      <c r="H5665">
        <v>65</v>
      </c>
      <c r="I5665">
        <v>59</v>
      </c>
      <c r="J5665" t="s">
        <v>37</v>
      </c>
      <c r="K5665" t="s">
        <v>99</v>
      </c>
      <c r="L5665" t="s">
        <v>292</v>
      </c>
      <c r="M5665" t="s">
        <v>159</v>
      </c>
      <c r="N5665" t="s">
        <v>159</v>
      </c>
      <c r="O5665" t="s">
        <v>2936</v>
      </c>
      <c r="P5665" t="s">
        <v>237</v>
      </c>
      <c r="Q5665">
        <v>71</v>
      </c>
      <c r="R5665" t="s">
        <v>847</v>
      </c>
      <c r="S5665" t="s">
        <v>2937</v>
      </c>
      <c r="T5665" t="s">
        <v>2424</v>
      </c>
    </row>
    <row r="5666" spans="1:20" x14ac:dyDescent="0.3">
      <c r="A5666" t="s">
        <v>20</v>
      </c>
      <c r="B5666" s="1">
        <v>43746</v>
      </c>
      <c r="C5666">
        <v>5</v>
      </c>
      <c r="D5666" t="s">
        <v>157</v>
      </c>
      <c r="E5666" t="s">
        <v>233</v>
      </c>
      <c r="F5666" t="s">
        <v>157</v>
      </c>
      <c r="G5666">
        <v>82</v>
      </c>
      <c r="H5666">
        <v>82</v>
      </c>
      <c r="I5666">
        <v>81</v>
      </c>
      <c r="J5666" t="s">
        <v>89</v>
      </c>
      <c r="K5666" t="s">
        <v>89</v>
      </c>
      <c r="L5666" t="s">
        <v>49</v>
      </c>
      <c r="M5666" t="s">
        <v>181</v>
      </c>
      <c r="N5666" t="s">
        <v>132</v>
      </c>
      <c r="O5666" t="s">
        <v>181</v>
      </c>
      <c r="P5666" t="s">
        <v>138</v>
      </c>
      <c r="Q5666">
        <v>4</v>
      </c>
      <c r="R5666" t="s">
        <v>68</v>
      </c>
      <c r="S5666" t="e" vm="57">
        <f>_FV(-3,"48")</f>
        <v>#VALUE!</v>
      </c>
      <c r="T5666" t="s">
        <v>2424</v>
      </c>
    </row>
    <row r="5667" spans="1:20" x14ac:dyDescent="0.3">
      <c r="A5667" t="s">
        <v>20</v>
      </c>
      <c r="B5667" s="1">
        <v>43746</v>
      </c>
      <c r="C5667">
        <v>14</v>
      </c>
      <c r="D5667" t="s">
        <v>32</v>
      </c>
      <c r="E5667" t="s">
        <v>1362</v>
      </c>
      <c r="F5667" t="s">
        <v>258</v>
      </c>
      <c r="G5667">
        <v>58</v>
      </c>
      <c r="H5667">
        <v>62</v>
      </c>
      <c r="I5667">
        <v>55</v>
      </c>
      <c r="J5667" t="s">
        <v>49</v>
      </c>
      <c r="K5667" t="s">
        <v>89</v>
      </c>
      <c r="L5667" t="s">
        <v>292</v>
      </c>
      <c r="M5667" t="s">
        <v>142</v>
      </c>
      <c r="N5667" t="s">
        <v>328</v>
      </c>
      <c r="O5667" t="s">
        <v>209</v>
      </c>
      <c r="P5667" t="s">
        <v>170</v>
      </c>
      <c r="Q5667">
        <v>105</v>
      </c>
      <c r="R5667" t="s">
        <v>41</v>
      </c>
      <c r="S5667" t="s">
        <v>2938</v>
      </c>
      <c r="T5667" t="s">
        <v>2424</v>
      </c>
    </row>
    <row r="5668" spans="1:20" x14ac:dyDescent="0.3">
      <c r="A5668" t="s">
        <v>20</v>
      </c>
      <c r="B5668" s="1">
        <v>43746</v>
      </c>
      <c r="C5668">
        <v>0</v>
      </c>
      <c r="D5668" t="s">
        <v>185</v>
      </c>
      <c r="E5668" t="s">
        <v>275</v>
      </c>
      <c r="F5668" t="s">
        <v>185</v>
      </c>
      <c r="G5668">
        <v>73</v>
      </c>
      <c r="H5668">
        <v>73</v>
      </c>
      <c r="I5668">
        <v>68</v>
      </c>
      <c r="J5668" t="s">
        <v>89</v>
      </c>
      <c r="K5668" t="s">
        <v>89</v>
      </c>
      <c r="L5668" t="s">
        <v>216</v>
      </c>
      <c r="M5668" t="s">
        <v>181</v>
      </c>
      <c r="N5668" t="s">
        <v>181</v>
      </c>
      <c r="O5668" t="s">
        <v>197</v>
      </c>
      <c r="P5668" t="s">
        <v>112</v>
      </c>
      <c r="Q5668">
        <v>57</v>
      </c>
      <c r="R5668" t="s">
        <v>212</v>
      </c>
      <c r="S5668" t="e" vm="80">
        <f>_FV(-3,"59")</f>
        <v>#VALUE!</v>
      </c>
      <c r="T5668" t="s">
        <v>2424</v>
      </c>
    </row>
    <row r="5669" spans="1:20" x14ac:dyDescent="0.3">
      <c r="A5669" t="s">
        <v>20</v>
      </c>
      <c r="B5669" s="1">
        <v>43746</v>
      </c>
      <c r="C5669">
        <v>13</v>
      </c>
      <c r="D5669" t="s">
        <v>317</v>
      </c>
      <c r="E5669" t="s">
        <v>317</v>
      </c>
      <c r="F5669" t="s">
        <v>247</v>
      </c>
      <c r="G5669">
        <v>62</v>
      </c>
      <c r="H5669">
        <v>67</v>
      </c>
      <c r="I5669">
        <v>61</v>
      </c>
      <c r="J5669" t="s">
        <v>36</v>
      </c>
      <c r="K5669" t="s">
        <v>99</v>
      </c>
      <c r="L5669" t="s">
        <v>35</v>
      </c>
      <c r="M5669" t="s">
        <v>328</v>
      </c>
      <c r="N5669" t="s">
        <v>328</v>
      </c>
      <c r="O5669" t="s">
        <v>142</v>
      </c>
      <c r="P5669" t="s">
        <v>116</v>
      </c>
      <c r="Q5669">
        <v>57</v>
      </c>
      <c r="R5669" t="s">
        <v>350</v>
      </c>
      <c r="S5669" t="s">
        <v>2939</v>
      </c>
      <c r="T5669" t="s">
        <v>2424</v>
      </c>
    </row>
    <row r="5670" spans="1:20" x14ac:dyDescent="0.3">
      <c r="A5670" t="s">
        <v>20</v>
      </c>
      <c r="B5670" s="1">
        <v>43746</v>
      </c>
      <c r="C5670">
        <v>12</v>
      </c>
      <c r="D5670" t="s">
        <v>247</v>
      </c>
      <c r="E5670" t="s">
        <v>48</v>
      </c>
      <c r="F5670" t="s">
        <v>281</v>
      </c>
      <c r="G5670">
        <v>67</v>
      </c>
      <c r="H5670">
        <v>73</v>
      </c>
      <c r="I5670">
        <v>66</v>
      </c>
      <c r="J5670" t="s">
        <v>36</v>
      </c>
      <c r="K5670" t="s">
        <v>64</v>
      </c>
      <c r="L5670" t="s">
        <v>345</v>
      </c>
      <c r="M5670" t="s">
        <v>142</v>
      </c>
      <c r="N5670" t="s">
        <v>142</v>
      </c>
      <c r="O5670" t="s">
        <v>254</v>
      </c>
      <c r="P5670" t="s">
        <v>40</v>
      </c>
      <c r="Q5670">
        <v>68</v>
      </c>
      <c r="R5670" t="s">
        <v>476</v>
      </c>
      <c r="S5670" t="s">
        <v>657</v>
      </c>
      <c r="T5670" t="s">
        <v>2424</v>
      </c>
    </row>
    <row r="5671" spans="1:20" x14ac:dyDescent="0.3">
      <c r="A5671" t="s">
        <v>20</v>
      </c>
      <c r="B5671" s="1">
        <v>43746</v>
      </c>
      <c r="C5671">
        <v>1</v>
      </c>
      <c r="D5671" t="s">
        <v>302</v>
      </c>
      <c r="E5671" t="s">
        <v>385</v>
      </c>
      <c r="F5671" t="s">
        <v>302</v>
      </c>
      <c r="G5671">
        <v>74</v>
      </c>
      <c r="H5671">
        <v>74</v>
      </c>
      <c r="I5671">
        <v>70</v>
      </c>
      <c r="J5671" t="s">
        <v>49</v>
      </c>
      <c r="K5671" t="s">
        <v>100</v>
      </c>
      <c r="L5671" t="s">
        <v>345</v>
      </c>
      <c r="M5671" t="s">
        <v>132</v>
      </c>
      <c r="N5671" t="s">
        <v>132</v>
      </c>
      <c r="O5671" t="s">
        <v>181</v>
      </c>
      <c r="P5671" t="s">
        <v>24</v>
      </c>
      <c r="Q5671">
        <v>47</v>
      </c>
      <c r="R5671" t="s">
        <v>294</v>
      </c>
      <c r="S5671" t="e" vm="52">
        <f>_FV(-3,"56")</f>
        <v>#VALUE!</v>
      </c>
      <c r="T5671" t="s">
        <v>2424</v>
      </c>
    </row>
    <row r="5672" spans="1:20" x14ac:dyDescent="0.3">
      <c r="A5672" t="s">
        <v>20</v>
      </c>
      <c r="B5672" s="1">
        <v>43746</v>
      </c>
      <c r="C5672">
        <v>23</v>
      </c>
      <c r="D5672" t="s">
        <v>256</v>
      </c>
      <c r="E5672" t="s">
        <v>215</v>
      </c>
      <c r="F5672" t="s">
        <v>256</v>
      </c>
      <c r="G5672">
        <v>70</v>
      </c>
      <c r="H5672">
        <v>70</v>
      </c>
      <c r="I5672">
        <v>66</v>
      </c>
      <c r="J5672" t="s">
        <v>44</v>
      </c>
      <c r="K5672" t="s">
        <v>361</v>
      </c>
      <c r="L5672" t="s">
        <v>216</v>
      </c>
      <c r="M5672" t="s">
        <v>197</v>
      </c>
      <c r="N5672" t="s">
        <v>197</v>
      </c>
      <c r="O5672" t="s">
        <v>175</v>
      </c>
      <c r="P5672" t="s">
        <v>183</v>
      </c>
      <c r="Q5672">
        <v>43</v>
      </c>
      <c r="R5672" t="s">
        <v>358</v>
      </c>
      <c r="S5672" t="e" vm="45">
        <f>_FV(-3,"60")</f>
        <v>#VALUE!</v>
      </c>
      <c r="T5672" t="s">
        <v>2424</v>
      </c>
    </row>
    <row r="5673" spans="1:20" x14ac:dyDescent="0.3">
      <c r="A5673" t="s">
        <v>20</v>
      </c>
      <c r="B5673" s="1">
        <v>43746</v>
      </c>
      <c r="C5673">
        <v>15</v>
      </c>
      <c r="D5673" t="s">
        <v>1376</v>
      </c>
      <c r="E5673" t="s">
        <v>2333</v>
      </c>
      <c r="F5673" t="s">
        <v>34</v>
      </c>
      <c r="G5673">
        <v>53</v>
      </c>
      <c r="H5673">
        <v>58</v>
      </c>
      <c r="I5673">
        <v>53</v>
      </c>
      <c r="J5673" t="s">
        <v>37</v>
      </c>
      <c r="K5673" t="s">
        <v>89</v>
      </c>
      <c r="L5673" t="s">
        <v>292</v>
      </c>
      <c r="M5673" t="s">
        <v>150</v>
      </c>
      <c r="N5673" t="s">
        <v>142</v>
      </c>
      <c r="O5673" t="s">
        <v>254</v>
      </c>
      <c r="P5673" t="s">
        <v>154</v>
      </c>
      <c r="Q5673">
        <v>78</v>
      </c>
      <c r="R5673" t="s">
        <v>1732</v>
      </c>
      <c r="S5673" t="s">
        <v>2940</v>
      </c>
      <c r="T5673" t="s">
        <v>2424</v>
      </c>
    </row>
    <row r="5674" spans="1:20" x14ac:dyDescent="0.3">
      <c r="A5674" t="s">
        <v>20</v>
      </c>
      <c r="B5674" s="1">
        <v>43746</v>
      </c>
      <c r="C5674">
        <v>4</v>
      </c>
      <c r="D5674" t="s">
        <v>233</v>
      </c>
      <c r="E5674" t="s">
        <v>321</v>
      </c>
      <c r="F5674" t="s">
        <v>286</v>
      </c>
      <c r="G5674">
        <v>81</v>
      </c>
      <c r="H5674">
        <v>81</v>
      </c>
      <c r="I5674">
        <v>76</v>
      </c>
      <c r="J5674" t="s">
        <v>89</v>
      </c>
      <c r="K5674" t="s">
        <v>89</v>
      </c>
      <c r="L5674" t="s">
        <v>345</v>
      </c>
      <c r="M5674" t="s">
        <v>66</v>
      </c>
      <c r="N5674" t="s">
        <v>231</v>
      </c>
      <c r="O5674" t="s">
        <v>66</v>
      </c>
      <c r="P5674" t="s">
        <v>83</v>
      </c>
      <c r="Q5674">
        <v>25</v>
      </c>
      <c r="R5674" t="s">
        <v>179</v>
      </c>
      <c r="S5674" t="e" vm="80">
        <f>_FV(-3,"59")</f>
        <v>#VALUE!</v>
      </c>
      <c r="T5674" t="s">
        <v>2424</v>
      </c>
    </row>
    <row r="5675" spans="1:20" x14ac:dyDescent="0.3">
      <c r="A5675" t="s">
        <v>20</v>
      </c>
      <c r="B5675" s="1">
        <v>43747</v>
      </c>
      <c r="C5675">
        <v>21</v>
      </c>
      <c r="D5675" t="s">
        <v>243</v>
      </c>
      <c r="E5675" t="s">
        <v>201</v>
      </c>
      <c r="F5675" t="s">
        <v>243</v>
      </c>
      <c r="G5675">
        <v>63</v>
      </c>
      <c r="H5675">
        <v>63</v>
      </c>
      <c r="I5675">
        <v>59</v>
      </c>
      <c r="J5675" t="s">
        <v>224</v>
      </c>
      <c r="K5675" t="s">
        <v>377</v>
      </c>
      <c r="L5675" t="s">
        <v>292</v>
      </c>
      <c r="M5675" t="s">
        <v>197</v>
      </c>
      <c r="N5675" t="s">
        <v>197</v>
      </c>
      <c r="O5675" t="s">
        <v>750</v>
      </c>
      <c r="P5675" t="s">
        <v>54</v>
      </c>
      <c r="Q5675">
        <v>65</v>
      </c>
      <c r="R5675" t="s">
        <v>343</v>
      </c>
      <c r="S5675" t="s">
        <v>2941</v>
      </c>
      <c r="T5675" t="s">
        <v>2424</v>
      </c>
    </row>
    <row r="5676" spans="1:20" x14ac:dyDescent="0.3">
      <c r="A5676" t="s">
        <v>20</v>
      </c>
      <c r="B5676" s="1">
        <v>43747</v>
      </c>
      <c r="C5676">
        <v>17</v>
      </c>
      <c r="D5676" t="s">
        <v>32</v>
      </c>
      <c r="E5676" t="s">
        <v>2331</v>
      </c>
      <c r="F5676" t="s">
        <v>34</v>
      </c>
      <c r="G5676">
        <v>54</v>
      </c>
      <c r="H5676">
        <v>55</v>
      </c>
      <c r="I5676">
        <v>50</v>
      </c>
      <c r="J5676" t="s">
        <v>368</v>
      </c>
      <c r="K5676" t="s">
        <v>377</v>
      </c>
      <c r="L5676" t="s">
        <v>572</v>
      </c>
      <c r="M5676" t="s">
        <v>52</v>
      </c>
      <c r="N5676" t="s">
        <v>254</v>
      </c>
      <c r="O5676" t="s">
        <v>52</v>
      </c>
      <c r="P5676" t="s">
        <v>154</v>
      </c>
      <c r="Q5676">
        <v>84</v>
      </c>
      <c r="R5676" t="s">
        <v>405</v>
      </c>
      <c r="S5676" t="s">
        <v>2942</v>
      </c>
      <c r="T5676" t="s">
        <v>2424</v>
      </c>
    </row>
    <row r="5677" spans="1:20" x14ac:dyDescent="0.3">
      <c r="A5677" t="s">
        <v>20</v>
      </c>
      <c r="B5677" s="1">
        <v>43747</v>
      </c>
      <c r="C5677">
        <v>1</v>
      </c>
      <c r="D5677" t="s">
        <v>302</v>
      </c>
      <c r="E5677" t="s">
        <v>196</v>
      </c>
      <c r="F5677" t="s">
        <v>229</v>
      </c>
      <c r="G5677">
        <v>73</v>
      </c>
      <c r="H5677">
        <v>73</v>
      </c>
      <c r="I5677">
        <v>72</v>
      </c>
      <c r="J5677" t="s">
        <v>345</v>
      </c>
      <c r="K5677" t="s">
        <v>345</v>
      </c>
      <c r="L5677" t="s">
        <v>361</v>
      </c>
      <c r="M5677" t="s">
        <v>137</v>
      </c>
      <c r="N5677" t="s">
        <v>137</v>
      </c>
      <c r="O5677" t="s">
        <v>181</v>
      </c>
      <c r="P5677" t="s">
        <v>183</v>
      </c>
      <c r="Q5677">
        <v>47</v>
      </c>
      <c r="R5677" t="s">
        <v>217</v>
      </c>
      <c r="S5677" t="e" vm="12">
        <f>_FV(-3,"57")</f>
        <v>#VALUE!</v>
      </c>
      <c r="T5677" t="s">
        <v>2424</v>
      </c>
    </row>
    <row r="5678" spans="1:20" x14ac:dyDescent="0.3">
      <c r="A5678" t="s">
        <v>20</v>
      </c>
      <c r="B5678" s="1">
        <v>43747</v>
      </c>
      <c r="C5678">
        <v>8</v>
      </c>
      <c r="D5678" t="s">
        <v>88</v>
      </c>
      <c r="E5678" t="s">
        <v>71</v>
      </c>
      <c r="F5678" t="s">
        <v>88</v>
      </c>
      <c r="G5678">
        <v>87</v>
      </c>
      <c r="H5678">
        <v>87</v>
      </c>
      <c r="I5678">
        <v>85</v>
      </c>
      <c r="J5678" t="s">
        <v>361</v>
      </c>
      <c r="K5678" t="s">
        <v>345</v>
      </c>
      <c r="L5678" t="s">
        <v>361</v>
      </c>
      <c r="M5678" t="s">
        <v>66</v>
      </c>
      <c r="N5678" t="s">
        <v>66</v>
      </c>
      <c r="O5678" t="s">
        <v>59</v>
      </c>
      <c r="P5678" t="s">
        <v>83</v>
      </c>
      <c r="Q5678">
        <v>7</v>
      </c>
      <c r="R5678" t="s">
        <v>92</v>
      </c>
      <c r="S5678" t="e" vm="45">
        <f>_FV(-3,"60")</f>
        <v>#VALUE!</v>
      </c>
      <c r="T5678" t="s">
        <v>2424</v>
      </c>
    </row>
    <row r="5679" spans="1:20" x14ac:dyDescent="0.3">
      <c r="A5679" t="s">
        <v>20</v>
      </c>
      <c r="B5679" s="1">
        <v>43747</v>
      </c>
      <c r="C5679">
        <v>23</v>
      </c>
      <c r="D5679" t="s">
        <v>204</v>
      </c>
      <c r="E5679" t="s">
        <v>219</v>
      </c>
      <c r="F5679" t="s">
        <v>275</v>
      </c>
      <c r="G5679">
        <v>67</v>
      </c>
      <c r="H5679">
        <v>67</v>
      </c>
      <c r="I5679">
        <v>66</v>
      </c>
      <c r="J5679" t="s">
        <v>377</v>
      </c>
      <c r="K5679" t="s">
        <v>361</v>
      </c>
      <c r="L5679" t="s">
        <v>377</v>
      </c>
      <c r="M5679" t="s">
        <v>190</v>
      </c>
      <c r="N5679" t="s">
        <v>190</v>
      </c>
      <c r="O5679" t="s">
        <v>39</v>
      </c>
      <c r="P5679" t="s">
        <v>92</v>
      </c>
      <c r="Q5679">
        <v>64</v>
      </c>
      <c r="R5679" t="s">
        <v>164</v>
      </c>
      <c r="S5679" t="e" vm="37">
        <f>_FV(-3,"43")</f>
        <v>#VALUE!</v>
      </c>
      <c r="T5679" t="s">
        <v>2424</v>
      </c>
    </row>
    <row r="5680" spans="1:20" x14ac:dyDescent="0.3">
      <c r="A5680" t="s">
        <v>20</v>
      </c>
      <c r="B5680" s="1">
        <v>43747</v>
      </c>
      <c r="C5680">
        <v>3</v>
      </c>
      <c r="D5680" t="s">
        <v>228</v>
      </c>
      <c r="E5680" t="s">
        <v>229</v>
      </c>
      <c r="F5680" t="s">
        <v>228</v>
      </c>
      <c r="G5680">
        <v>76</v>
      </c>
      <c r="H5680">
        <v>76</v>
      </c>
      <c r="I5680">
        <v>74</v>
      </c>
      <c r="J5680" t="s">
        <v>89</v>
      </c>
      <c r="K5680" t="s">
        <v>89</v>
      </c>
      <c r="L5680" t="s">
        <v>49</v>
      </c>
      <c r="M5680" t="s">
        <v>227</v>
      </c>
      <c r="N5680" t="s">
        <v>209</v>
      </c>
      <c r="O5680" t="s">
        <v>227</v>
      </c>
      <c r="P5680" t="s">
        <v>134</v>
      </c>
      <c r="Q5680">
        <v>41</v>
      </c>
      <c r="R5680" t="s">
        <v>440</v>
      </c>
      <c r="S5680" t="e" vm="94">
        <f>_FV(-2,"67")</f>
        <v>#VALUE!</v>
      </c>
      <c r="T5680" t="s">
        <v>2424</v>
      </c>
    </row>
    <row r="5681" spans="1:20" x14ac:dyDescent="0.3">
      <c r="A5681" t="s">
        <v>20</v>
      </c>
      <c r="B5681" s="1">
        <v>43747</v>
      </c>
      <c r="C5681">
        <v>7</v>
      </c>
      <c r="D5681" t="s">
        <v>71</v>
      </c>
      <c r="E5681" t="s">
        <v>272</v>
      </c>
      <c r="F5681" t="s">
        <v>71</v>
      </c>
      <c r="G5681">
        <v>85</v>
      </c>
      <c r="H5681">
        <v>85</v>
      </c>
      <c r="I5681">
        <v>83</v>
      </c>
      <c r="J5681" t="s">
        <v>345</v>
      </c>
      <c r="K5681" t="s">
        <v>49</v>
      </c>
      <c r="L5681" t="s">
        <v>163</v>
      </c>
      <c r="M5681" t="s">
        <v>181</v>
      </c>
      <c r="N5681" t="s">
        <v>181</v>
      </c>
      <c r="O5681" t="s">
        <v>298</v>
      </c>
      <c r="P5681" t="s">
        <v>138</v>
      </c>
      <c r="Q5681">
        <v>21</v>
      </c>
      <c r="R5681" t="s">
        <v>30</v>
      </c>
      <c r="S5681" t="e" vm="51">
        <f>_FV(-3,"22")</f>
        <v>#VALUE!</v>
      </c>
      <c r="T5681" t="s">
        <v>2424</v>
      </c>
    </row>
    <row r="5682" spans="1:20" x14ac:dyDescent="0.3">
      <c r="A5682" t="s">
        <v>20</v>
      </c>
      <c r="B5682" s="1">
        <v>43747</v>
      </c>
      <c r="C5682">
        <v>2</v>
      </c>
      <c r="D5682" t="s">
        <v>229</v>
      </c>
      <c r="E5682" t="s">
        <v>196</v>
      </c>
      <c r="F5682" t="s">
        <v>229</v>
      </c>
      <c r="G5682">
        <v>74</v>
      </c>
      <c r="H5682">
        <v>75</v>
      </c>
      <c r="I5682">
        <v>73</v>
      </c>
      <c r="J5682" t="s">
        <v>49</v>
      </c>
      <c r="K5682" t="s">
        <v>49</v>
      </c>
      <c r="L5682" t="s">
        <v>345</v>
      </c>
      <c r="M5682" t="s">
        <v>209</v>
      </c>
      <c r="N5682" t="s">
        <v>209</v>
      </c>
      <c r="O5682" t="s">
        <v>137</v>
      </c>
      <c r="P5682" t="s">
        <v>173</v>
      </c>
      <c r="Q5682">
        <v>43</v>
      </c>
      <c r="R5682" t="s">
        <v>287</v>
      </c>
      <c r="S5682" t="e" vm="16">
        <f>_FV(-2,"39")</f>
        <v>#VALUE!</v>
      </c>
      <c r="T5682" t="s">
        <v>2424</v>
      </c>
    </row>
    <row r="5683" spans="1:20" x14ac:dyDescent="0.3">
      <c r="A5683" t="s">
        <v>20</v>
      </c>
      <c r="B5683" s="1">
        <v>43747</v>
      </c>
      <c r="C5683">
        <v>14</v>
      </c>
      <c r="D5683" t="s">
        <v>297</v>
      </c>
      <c r="E5683" t="s">
        <v>415</v>
      </c>
      <c r="F5683" t="s">
        <v>201</v>
      </c>
      <c r="G5683">
        <v>58</v>
      </c>
      <c r="H5683">
        <v>62</v>
      </c>
      <c r="I5683">
        <v>57</v>
      </c>
      <c r="J5683" t="s">
        <v>35</v>
      </c>
      <c r="K5683" t="s">
        <v>89</v>
      </c>
      <c r="L5683" t="s">
        <v>373</v>
      </c>
      <c r="M5683" t="s">
        <v>188</v>
      </c>
      <c r="N5683" t="s">
        <v>245</v>
      </c>
      <c r="O5683" t="s">
        <v>188</v>
      </c>
      <c r="P5683" t="s">
        <v>271</v>
      </c>
      <c r="Q5683">
        <v>89</v>
      </c>
      <c r="R5683" t="s">
        <v>847</v>
      </c>
      <c r="S5683" t="s">
        <v>2716</v>
      </c>
      <c r="T5683" t="s">
        <v>2424</v>
      </c>
    </row>
    <row r="5684" spans="1:20" x14ac:dyDescent="0.3">
      <c r="A5684" t="s">
        <v>20</v>
      </c>
      <c r="B5684" s="1">
        <v>43747</v>
      </c>
      <c r="C5684">
        <v>18</v>
      </c>
      <c r="D5684" t="s">
        <v>43</v>
      </c>
      <c r="E5684" t="s">
        <v>2041</v>
      </c>
      <c r="F5684" t="s">
        <v>251</v>
      </c>
      <c r="G5684">
        <v>54</v>
      </c>
      <c r="H5684">
        <v>56</v>
      </c>
      <c r="I5684">
        <v>52</v>
      </c>
      <c r="J5684" t="s">
        <v>383</v>
      </c>
      <c r="K5684" t="s">
        <v>377</v>
      </c>
      <c r="L5684" t="s">
        <v>393</v>
      </c>
      <c r="M5684" t="s">
        <v>153</v>
      </c>
      <c r="N5684" t="s">
        <v>52</v>
      </c>
      <c r="O5684" t="s">
        <v>162</v>
      </c>
      <c r="P5684" t="s">
        <v>179</v>
      </c>
      <c r="Q5684">
        <v>81</v>
      </c>
      <c r="R5684" t="s">
        <v>1395</v>
      </c>
      <c r="S5684" t="s">
        <v>2295</v>
      </c>
      <c r="T5684" t="s">
        <v>2424</v>
      </c>
    </row>
    <row r="5685" spans="1:20" x14ac:dyDescent="0.3">
      <c r="A5685" t="s">
        <v>20</v>
      </c>
      <c r="B5685" s="1">
        <v>43747</v>
      </c>
      <c r="C5685">
        <v>19</v>
      </c>
      <c r="D5685" t="s">
        <v>47</v>
      </c>
      <c r="E5685" t="s">
        <v>33</v>
      </c>
      <c r="F5685" t="s">
        <v>47</v>
      </c>
      <c r="G5685">
        <v>57</v>
      </c>
      <c r="H5685">
        <v>58</v>
      </c>
      <c r="I5685">
        <v>53</v>
      </c>
      <c r="J5685" t="s">
        <v>37</v>
      </c>
      <c r="K5685" t="s">
        <v>216</v>
      </c>
      <c r="L5685" t="s">
        <v>577</v>
      </c>
      <c r="M5685" t="s">
        <v>74</v>
      </c>
      <c r="N5685" t="s">
        <v>153</v>
      </c>
      <c r="O5685" t="s">
        <v>74</v>
      </c>
      <c r="P5685" t="s">
        <v>151</v>
      </c>
      <c r="Q5685">
        <v>76</v>
      </c>
      <c r="R5685" t="s">
        <v>1395</v>
      </c>
      <c r="S5685" t="s">
        <v>2213</v>
      </c>
      <c r="T5685" t="s">
        <v>2424</v>
      </c>
    </row>
    <row r="5686" spans="1:20" x14ac:dyDescent="0.3">
      <c r="A5686" t="s">
        <v>20</v>
      </c>
      <c r="B5686" s="1">
        <v>43747</v>
      </c>
      <c r="C5686">
        <v>20</v>
      </c>
      <c r="D5686" t="s">
        <v>201</v>
      </c>
      <c r="E5686" t="s">
        <v>415</v>
      </c>
      <c r="F5686" t="s">
        <v>264</v>
      </c>
      <c r="G5686">
        <v>59</v>
      </c>
      <c r="H5686">
        <v>60</v>
      </c>
      <c r="I5686">
        <v>56</v>
      </c>
      <c r="J5686" t="s">
        <v>37</v>
      </c>
      <c r="K5686" t="s">
        <v>35</v>
      </c>
      <c r="L5686" t="s">
        <v>368</v>
      </c>
      <c r="M5686" t="s">
        <v>750</v>
      </c>
      <c r="N5686" t="s">
        <v>38</v>
      </c>
      <c r="O5686" t="s">
        <v>74</v>
      </c>
      <c r="P5686" t="s">
        <v>179</v>
      </c>
      <c r="Q5686">
        <v>72</v>
      </c>
      <c r="R5686" t="s">
        <v>93</v>
      </c>
      <c r="S5686" t="s">
        <v>2943</v>
      </c>
      <c r="T5686" t="s">
        <v>2424</v>
      </c>
    </row>
    <row r="5687" spans="1:20" x14ac:dyDescent="0.3">
      <c r="A5687" t="s">
        <v>20</v>
      </c>
      <c r="B5687" s="1">
        <v>43747</v>
      </c>
      <c r="C5687">
        <v>10</v>
      </c>
      <c r="D5687" t="s">
        <v>135</v>
      </c>
      <c r="E5687" t="s">
        <v>135</v>
      </c>
      <c r="F5687" t="s">
        <v>95</v>
      </c>
      <c r="G5687">
        <v>85</v>
      </c>
      <c r="H5687">
        <v>87</v>
      </c>
      <c r="I5687">
        <v>85</v>
      </c>
      <c r="J5687" t="s">
        <v>163</v>
      </c>
      <c r="K5687" t="s">
        <v>36</v>
      </c>
      <c r="L5687" t="s">
        <v>361</v>
      </c>
      <c r="M5687" t="s">
        <v>209</v>
      </c>
      <c r="N5687" t="s">
        <v>209</v>
      </c>
      <c r="O5687" t="s">
        <v>180</v>
      </c>
      <c r="P5687" t="s">
        <v>105</v>
      </c>
      <c r="Q5687">
        <v>32</v>
      </c>
      <c r="R5687" t="s">
        <v>147</v>
      </c>
      <c r="S5687" t="s">
        <v>2944</v>
      </c>
      <c r="T5687" t="s">
        <v>2424</v>
      </c>
    </row>
    <row r="5688" spans="1:20" x14ac:dyDescent="0.3">
      <c r="A5688" t="s">
        <v>20</v>
      </c>
      <c r="B5688" s="1">
        <v>43747</v>
      </c>
      <c r="C5688">
        <v>13</v>
      </c>
      <c r="D5688" t="s">
        <v>291</v>
      </c>
      <c r="E5688" t="s">
        <v>291</v>
      </c>
      <c r="F5688" t="s">
        <v>261</v>
      </c>
      <c r="G5688">
        <v>59</v>
      </c>
      <c r="H5688">
        <v>68</v>
      </c>
      <c r="I5688">
        <v>59</v>
      </c>
      <c r="J5688" t="s">
        <v>44</v>
      </c>
      <c r="K5688" t="s">
        <v>81</v>
      </c>
      <c r="L5688" t="s">
        <v>216</v>
      </c>
      <c r="M5688" t="s">
        <v>245</v>
      </c>
      <c r="N5688" t="s">
        <v>311</v>
      </c>
      <c r="O5688" t="s">
        <v>315</v>
      </c>
      <c r="P5688" t="s">
        <v>40</v>
      </c>
      <c r="Q5688">
        <v>83</v>
      </c>
      <c r="R5688" t="s">
        <v>41</v>
      </c>
      <c r="S5688" t="s">
        <v>203</v>
      </c>
      <c r="T5688" t="s">
        <v>2424</v>
      </c>
    </row>
    <row r="5689" spans="1:20" x14ac:dyDescent="0.3">
      <c r="A5689" t="s">
        <v>20</v>
      </c>
      <c r="B5689" s="1">
        <v>43747</v>
      </c>
      <c r="C5689">
        <v>11</v>
      </c>
      <c r="D5689" t="s">
        <v>302</v>
      </c>
      <c r="E5689" t="s">
        <v>196</v>
      </c>
      <c r="F5689" t="s">
        <v>135</v>
      </c>
      <c r="G5689">
        <v>72</v>
      </c>
      <c r="H5689">
        <v>85</v>
      </c>
      <c r="I5689">
        <v>72</v>
      </c>
      <c r="J5689" t="s">
        <v>163</v>
      </c>
      <c r="K5689" t="s">
        <v>89</v>
      </c>
      <c r="L5689" t="s">
        <v>44</v>
      </c>
      <c r="M5689" t="s">
        <v>328</v>
      </c>
      <c r="N5689" t="s">
        <v>328</v>
      </c>
      <c r="O5689" t="s">
        <v>209</v>
      </c>
      <c r="P5689" t="s">
        <v>173</v>
      </c>
      <c r="Q5689">
        <v>57</v>
      </c>
      <c r="R5689" t="s">
        <v>84</v>
      </c>
      <c r="S5689" t="s">
        <v>925</v>
      </c>
      <c r="T5689" t="s">
        <v>2424</v>
      </c>
    </row>
    <row r="5690" spans="1:20" x14ac:dyDescent="0.3">
      <c r="A5690" t="s">
        <v>20</v>
      </c>
      <c r="B5690" s="1">
        <v>43747</v>
      </c>
      <c r="C5690">
        <v>9</v>
      </c>
      <c r="D5690" t="s">
        <v>95</v>
      </c>
      <c r="E5690" t="s">
        <v>88</v>
      </c>
      <c r="F5690" t="s">
        <v>95</v>
      </c>
      <c r="G5690">
        <v>87</v>
      </c>
      <c r="H5690">
        <v>87</v>
      </c>
      <c r="I5690">
        <v>87</v>
      </c>
      <c r="J5690" t="s">
        <v>361</v>
      </c>
      <c r="K5690" t="s">
        <v>163</v>
      </c>
      <c r="L5690" t="s">
        <v>361</v>
      </c>
      <c r="M5690" t="s">
        <v>231</v>
      </c>
      <c r="N5690" t="s">
        <v>231</v>
      </c>
      <c r="O5690" t="s">
        <v>66</v>
      </c>
      <c r="P5690" t="s">
        <v>138</v>
      </c>
      <c r="Q5690">
        <v>29</v>
      </c>
      <c r="R5690" t="s">
        <v>147</v>
      </c>
      <c r="S5690" t="e" vm="27">
        <f>_FV(-3,"53")</f>
        <v>#VALUE!</v>
      </c>
      <c r="T5690" t="s">
        <v>2424</v>
      </c>
    </row>
    <row r="5691" spans="1:20" x14ac:dyDescent="0.3">
      <c r="A5691" t="s">
        <v>20</v>
      </c>
      <c r="B5691" s="1">
        <v>43747</v>
      </c>
      <c r="C5691">
        <v>12</v>
      </c>
      <c r="D5691" t="s">
        <v>27</v>
      </c>
      <c r="E5691" t="s">
        <v>247</v>
      </c>
      <c r="F5691" t="s">
        <v>202</v>
      </c>
      <c r="G5691">
        <v>67</v>
      </c>
      <c r="H5691">
        <v>73</v>
      </c>
      <c r="I5691">
        <v>67</v>
      </c>
      <c r="J5691" t="s">
        <v>345</v>
      </c>
      <c r="K5691" t="s">
        <v>81</v>
      </c>
      <c r="L5691" t="s">
        <v>35</v>
      </c>
      <c r="M5691" t="s">
        <v>315</v>
      </c>
      <c r="N5691" t="s">
        <v>315</v>
      </c>
      <c r="O5691" t="s">
        <v>328</v>
      </c>
      <c r="P5691" t="s">
        <v>116</v>
      </c>
      <c r="Q5691">
        <v>72</v>
      </c>
      <c r="R5691" t="s">
        <v>102</v>
      </c>
      <c r="S5691" t="s">
        <v>2945</v>
      </c>
      <c r="T5691" t="s">
        <v>2424</v>
      </c>
    </row>
    <row r="5692" spans="1:20" x14ac:dyDescent="0.3">
      <c r="A5692" t="s">
        <v>20</v>
      </c>
      <c r="B5692" s="1">
        <v>43747</v>
      </c>
      <c r="C5692">
        <v>6</v>
      </c>
      <c r="D5692" t="s">
        <v>272</v>
      </c>
      <c r="E5692" t="s">
        <v>233</v>
      </c>
      <c r="F5692" t="s">
        <v>114</v>
      </c>
      <c r="G5692">
        <v>83</v>
      </c>
      <c r="H5692">
        <v>83</v>
      </c>
      <c r="I5692">
        <v>81</v>
      </c>
      <c r="J5692" t="s">
        <v>49</v>
      </c>
      <c r="K5692" t="s">
        <v>89</v>
      </c>
      <c r="L5692" t="s">
        <v>36</v>
      </c>
      <c r="M5692" t="s">
        <v>59</v>
      </c>
      <c r="N5692" t="s">
        <v>59</v>
      </c>
      <c r="O5692" t="s">
        <v>52</v>
      </c>
      <c r="P5692" t="s">
        <v>268</v>
      </c>
      <c r="Q5692">
        <v>16</v>
      </c>
      <c r="R5692" t="s">
        <v>30</v>
      </c>
      <c r="S5692" t="e" vm="10">
        <f>_FV(-3,"06")</f>
        <v>#VALUE!</v>
      </c>
      <c r="T5692" t="s">
        <v>2424</v>
      </c>
    </row>
    <row r="5693" spans="1:20" x14ac:dyDescent="0.3">
      <c r="A5693" t="s">
        <v>20</v>
      </c>
      <c r="B5693" s="1">
        <v>43747</v>
      </c>
      <c r="C5693">
        <v>16</v>
      </c>
      <c r="D5693" t="s">
        <v>1362</v>
      </c>
      <c r="E5693" t="s">
        <v>2038</v>
      </c>
      <c r="F5693" t="s">
        <v>34</v>
      </c>
      <c r="G5693">
        <v>50</v>
      </c>
      <c r="H5693">
        <v>55</v>
      </c>
      <c r="I5693">
        <v>49</v>
      </c>
      <c r="J5693" t="s">
        <v>573</v>
      </c>
      <c r="K5693" t="s">
        <v>377</v>
      </c>
      <c r="L5693" t="s">
        <v>572</v>
      </c>
      <c r="M5693" t="s">
        <v>254</v>
      </c>
      <c r="N5693" t="s">
        <v>29</v>
      </c>
      <c r="O5693" t="s">
        <v>254</v>
      </c>
      <c r="P5693" t="s">
        <v>30</v>
      </c>
      <c r="Q5693">
        <v>87</v>
      </c>
      <c r="R5693" t="s">
        <v>1345</v>
      </c>
      <c r="S5693" t="s">
        <v>2946</v>
      </c>
      <c r="T5693" t="s">
        <v>2424</v>
      </c>
    </row>
    <row r="5694" spans="1:20" x14ac:dyDescent="0.3">
      <c r="A5694" t="s">
        <v>20</v>
      </c>
      <c r="B5694" s="1">
        <v>43747</v>
      </c>
      <c r="C5694">
        <v>15</v>
      </c>
      <c r="D5694" t="s">
        <v>43</v>
      </c>
      <c r="E5694" t="s">
        <v>33</v>
      </c>
      <c r="F5694" t="s">
        <v>392</v>
      </c>
      <c r="G5694">
        <v>53</v>
      </c>
      <c r="H5694">
        <v>60</v>
      </c>
      <c r="I5694">
        <v>52</v>
      </c>
      <c r="J5694" t="s">
        <v>577</v>
      </c>
      <c r="K5694" t="s">
        <v>361</v>
      </c>
      <c r="L5694" t="s">
        <v>588</v>
      </c>
      <c r="M5694" t="s">
        <v>29</v>
      </c>
      <c r="N5694" t="s">
        <v>91</v>
      </c>
      <c r="O5694" t="s">
        <v>142</v>
      </c>
      <c r="P5694" t="s">
        <v>207</v>
      </c>
      <c r="Q5694">
        <v>77</v>
      </c>
      <c r="R5694" t="s">
        <v>2221</v>
      </c>
      <c r="S5694" t="s">
        <v>2947</v>
      </c>
      <c r="T5694" t="s">
        <v>2424</v>
      </c>
    </row>
    <row r="5695" spans="1:20" x14ac:dyDescent="0.3">
      <c r="A5695" t="s">
        <v>20</v>
      </c>
      <c r="B5695" s="1">
        <v>43747</v>
      </c>
      <c r="C5695">
        <v>22</v>
      </c>
      <c r="D5695" t="s">
        <v>219</v>
      </c>
      <c r="E5695" t="s">
        <v>205</v>
      </c>
      <c r="F5695" t="s">
        <v>219</v>
      </c>
      <c r="G5695">
        <v>66</v>
      </c>
      <c r="H5695">
        <v>66</v>
      </c>
      <c r="I5695">
        <v>63</v>
      </c>
      <c r="J5695" t="s">
        <v>35</v>
      </c>
      <c r="K5695" t="s">
        <v>44</v>
      </c>
      <c r="L5695" t="s">
        <v>224</v>
      </c>
      <c r="M5695" t="s">
        <v>39</v>
      </c>
      <c r="N5695" t="s">
        <v>39</v>
      </c>
      <c r="O5695" t="s">
        <v>120</v>
      </c>
      <c r="P5695" t="s">
        <v>182</v>
      </c>
      <c r="Q5695">
        <v>54</v>
      </c>
      <c r="R5695" t="s">
        <v>41</v>
      </c>
      <c r="S5695" s="2">
        <v>3333</v>
      </c>
      <c r="T5695" t="s">
        <v>2424</v>
      </c>
    </row>
    <row r="5696" spans="1:20" x14ac:dyDescent="0.3">
      <c r="A5696" t="s">
        <v>20</v>
      </c>
      <c r="B5696" s="1">
        <v>43747</v>
      </c>
      <c r="C5696">
        <v>0</v>
      </c>
      <c r="D5696" t="s">
        <v>302</v>
      </c>
      <c r="E5696" t="s">
        <v>256</v>
      </c>
      <c r="F5696" t="s">
        <v>302</v>
      </c>
      <c r="G5696">
        <v>72</v>
      </c>
      <c r="H5696">
        <v>72</v>
      </c>
      <c r="I5696">
        <v>70</v>
      </c>
      <c r="J5696" t="s">
        <v>361</v>
      </c>
      <c r="K5696" t="s">
        <v>163</v>
      </c>
      <c r="L5696" t="s">
        <v>44</v>
      </c>
      <c r="M5696" t="s">
        <v>181</v>
      </c>
      <c r="N5696" t="s">
        <v>181</v>
      </c>
      <c r="O5696" t="s">
        <v>197</v>
      </c>
      <c r="P5696" t="s">
        <v>112</v>
      </c>
      <c r="Q5696">
        <v>47</v>
      </c>
      <c r="R5696" t="s">
        <v>287</v>
      </c>
      <c r="S5696" t="e" vm="80">
        <f>_FV(-3,"59")</f>
        <v>#VALUE!</v>
      </c>
      <c r="T5696" t="s">
        <v>2424</v>
      </c>
    </row>
    <row r="5697" spans="1:20" x14ac:dyDescent="0.3">
      <c r="A5697" t="s">
        <v>20</v>
      </c>
      <c r="B5697" s="1">
        <v>43747</v>
      </c>
      <c r="C5697">
        <v>5</v>
      </c>
      <c r="D5697" t="s">
        <v>286</v>
      </c>
      <c r="E5697" t="s">
        <v>310</v>
      </c>
      <c r="F5697" t="s">
        <v>286</v>
      </c>
      <c r="G5697">
        <v>81</v>
      </c>
      <c r="H5697">
        <v>81</v>
      </c>
      <c r="I5697">
        <v>79</v>
      </c>
      <c r="J5697" t="s">
        <v>89</v>
      </c>
      <c r="K5697" t="s">
        <v>89</v>
      </c>
      <c r="L5697" t="s">
        <v>49</v>
      </c>
      <c r="M5697" t="s">
        <v>52</v>
      </c>
      <c r="N5697" t="s">
        <v>190</v>
      </c>
      <c r="O5697" t="s">
        <v>52</v>
      </c>
      <c r="P5697" t="s">
        <v>77</v>
      </c>
      <c r="Q5697">
        <v>30</v>
      </c>
      <c r="R5697" t="s">
        <v>364</v>
      </c>
      <c r="S5697" t="e" vm="63">
        <f>_FV(-3,"11")</f>
        <v>#VALUE!</v>
      </c>
      <c r="T5697" t="s">
        <v>2424</v>
      </c>
    </row>
    <row r="5698" spans="1:20" x14ac:dyDescent="0.3">
      <c r="A5698" t="s">
        <v>20</v>
      </c>
      <c r="B5698" s="1">
        <v>43747</v>
      </c>
      <c r="C5698">
        <v>4</v>
      </c>
      <c r="D5698" t="s">
        <v>310</v>
      </c>
      <c r="E5698" t="s">
        <v>228</v>
      </c>
      <c r="F5698" t="s">
        <v>236</v>
      </c>
      <c r="G5698">
        <v>79</v>
      </c>
      <c r="H5698">
        <v>79</v>
      </c>
      <c r="I5698">
        <v>76</v>
      </c>
      <c r="J5698" t="s">
        <v>89</v>
      </c>
      <c r="K5698" t="s">
        <v>89</v>
      </c>
      <c r="L5698" t="s">
        <v>49</v>
      </c>
      <c r="M5698" t="s">
        <v>190</v>
      </c>
      <c r="N5698" t="s">
        <v>227</v>
      </c>
      <c r="O5698" t="s">
        <v>190</v>
      </c>
      <c r="P5698" t="s">
        <v>97</v>
      </c>
      <c r="Q5698">
        <v>28</v>
      </c>
      <c r="R5698" t="s">
        <v>84</v>
      </c>
      <c r="S5698" t="e" vm="73">
        <f>_FV(-3,"47")</f>
        <v>#VALUE!</v>
      </c>
      <c r="T5698" t="s">
        <v>2424</v>
      </c>
    </row>
    <row r="5699" spans="1:20" x14ac:dyDescent="0.3">
      <c r="A5699" t="s">
        <v>20</v>
      </c>
      <c r="B5699" s="1">
        <v>43748</v>
      </c>
      <c r="C5699">
        <v>14</v>
      </c>
      <c r="D5699" t="s">
        <v>335</v>
      </c>
      <c r="E5699" t="s">
        <v>297</v>
      </c>
      <c r="F5699" t="s">
        <v>247</v>
      </c>
      <c r="G5699">
        <v>58</v>
      </c>
      <c r="H5699">
        <v>63</v>
      </c>
      <c r="I5699">
        <v>56</v>
      </c>
      <c r="J5699" t="s">
        <v>383</v>
      </c>
      <c r="K5699" t="s">
        <v>35</v>
      </c>
      <c r="L5699" t="s">
        <v>577</v>
      </c>
      <c r="M5699" t="s">
        <v>96</v>
      </c>
      <c r="N5699" t="s">
        <v>142</v>
      </c>
      <c r="O5699" t="s">
        <v>96</v>
      </c>
      <c r="P5699" t="s">
        <v>30</v>
      </c>
      <c r="Q5699">
        <v>71</v>
      </c>
      <c r="R5699" t="s">
        <v>676</v>
      </c>
      <c r="S5699" t="s">
        <v>1853</v>
      </c>
      <c r="T5699" t="s">
        <v>2424</v>
      </c>
    </row>
    <row r="5700" spans="1:20" x14ac:dyDescent="0.3">
      <c r="A5700" t="s">
        <v>20</v>
      </c>
      <c r="B5700" s="1">
        <v>43748</v>
      </c>
      <c r="C5700">
        <v>22</v>
      </c>
      <c r="D5700" t="s">
        <v>261</v>
      </c>
      <c r="E5700" t="s">
        <v>342</v>
      </c>
      <c r="F5700" t="s">
        <v>261</v>
      </c>
      <c r="G5700">
        <v>58</v>
      </c>
      <c r="H5700">
        <v>59</v>
      </c>
      <c r="I5700">
        <v>57</v>
      </c>
      <c r="J5700" t="s">
        <v>575</v>
      </c>
      <c r="K5700" t="s">
        <v>393</v>
      </c>
      <c r="L5700" t="s">
        <v>659</v>
      </c>
      <c r="M5700" t="s">
        <v>53</v>
      </c>
      <c r="N5700" t="s">
        <v>53</v>
      </c>
      <c r="O5700" t="s">
        <v>162</v>
      </c>
      <c r="P5700" t="s">
        <v>271</v>
      </c>
      <c r="Q5700">
        <v>48</v>
      </c>
      <c r="R5700" t="s">
        <v>339</v>
      </c>
      <c r="S5700" s="2">
        <v>6858</v>
      </c>
      <c r="T5700" t="s">
        <v>2424</v>
      </c>
    </row>
    <row r="5701" spans="1:20" x14ac:dyDescent="0.3">
      <c r="A5701" t="s">
        <v>20</v>
      </c>
      <c r="B5701" s="1">
        <v>43748</v>
      </c>
      <c r="C5701">
        <v>8</v>
      </c>
      <c r="D5701" t="s">
        <v>22</v>
      </c>
      <c r="E5701" t="s">
        <v>88</v>
      </c>
      <c r="F5701" t="s">
        <v>22</v>
      </c>
      <c r="G5701">
        <v>87</v>
      </c>
      <c r="H5701">
        <v>87</v>
      </c>
      <c r="I5701">
        <v>85</v>
      </c>
      <c r="J5701" t="s">
        <v>396</v>
      </c>
      <c r="K5701" t="s">
        <v>216</v>
      </c>
      <c r="L5701" t="s">
        <v>377</v>
      </c>
      <c r="M5701" t="s">
        <v>53</v>
      </c>
      <c r="N5701" t="s">
        <v>51</v>
      </c>
      <c r="O5701" t="s">
        <v>197</v>
      </c>
      <c r="P5701" t="s">
        <v>70</v>
      </c>
      <c r="Q5701">
        <v>353</v>
      </c>
      <c r="R5701" t="s">
        <v>101</v>
      </c>
      <c r="S5701" t="e" vm="45">
        <f>_FV(-3,"60")</f>
        <v>#VALUE!</v>
      </c>
      <c r="T5701" t="s">
        <v>2424</v>
      </c>
    </row>
    <row r="5702" spans="1:20" x14ac:dyDescent="0.3">
      <c r="A5702" t="s">
        <v>20</v>
      </c>
      <c r="B5702" s="1">
        <v>43748</v>
      </c>
      <c r="C5702">
        <v>5</v>
      </c>
      <c r="D5702" t="s">
        <v>272</v>
      </c>
      <c r="E5702" t="s">
        <v>187</v>
      </c>
      <c r="F5702" t="s">
        <v>272</v>
      </c>
      <c r="G5702">
        <v>80</v>
      </c>
      <c r="H5702">
        <v>80</v>
      </c>
      <c r="I5702">
        <v>77</v>
      </c>
      <c r="J5702" t="s">
        <v>35</v>
      </c>
      <c r="K5702" t="s">
        <v>44</v>
      </c>
      <c r="L5702" t="s">
        <v>216</v>
      </c>
      <c r="M5702" t="s">
        <v>51</v>
      </c>
      <c r="N5702" t="s">
        <v>59</v>
      </c>
      <c r="O5702" t="s">
        <v>51</v>
      </c>
      <c r="P5702" t="s">
        <v>268</v>
      </c>
      <c r="Q5702">
        <v>3</v>
      </c>
      <c r="R5702" t="s">
        <v>30</v>
      </c>
      <c r="S5702" t="e" vm="39">
        <f>_FV(-3,"46")</f>
        <v>#VALUE!</v>
      </c>
      <c r="T5702" t="s">
        <v>2424</v>
      </c>
    </row>
    <row r="5703" spans="1:20" x14ac:dyDescent="0.3">
      <c r="A5703" t="s">
        <v>20</v>
      </c>
      <c r="B5703" s="1">
        <v>43748</v>
      </c>
      <c r="C5703">
        <v>16</v>
      </c>
      <c r="D5703" t="s">
        <v>32</v>
      </c>
      <c r="E5703" t="s">
        <v>2041</v>
      </c>
      <c r="F5703" t="s">
        <v>47</v>
      </c>
      <c r="G5703">
        <v>53</v>
      </c>
      <c r="H5703">
        <v>56</v>
      </c>
      <c r="I5703">
        <v>51</v>
      </c>
      <c r="J5703" t="s">
        <v>389</v>
      </c>
      <c r="K5703" t="s">
        <v>373</v>
      </c>
      <c r="L5703" t="s">
        <v>573</v>
      </c>
      <c r="M5703" t="s">
        <v>181</v>
      </c>
      <c r="N5703" t="s">
        <v>150</v>
      </c>
      <c r="O5703" t="s">
        <v>181</v>
      </c>
      <c r="P5703" t="s">
        <v>179</v>
      </c>
      <c r="Q5703">
        <v>79</v>
      </c>
      <c r="R5703" t="s">
        <v>1175</v>
      </c>
      <c r="S5703" t="s">
        <v>2948</v>
      </c>
      <c r="T5703" t="s">
        <v>2424</v>
      </c>
    </row>
    <row r="5704" spans="1:20" x14ac:dyDescent="0.3">
      <c r="A5704" t="s">
        <v>20</v>
      </c>
      <c r="B5704" s="1">
        <v>43748</v>
      </c>
      <c r="C5704">
        <v>0</v>
      </c>
      <c r="D5704" t="s">
        <v>229</v>
      </c>
      <c r="E5704" t="s">
        <v>204</v>
      </c>
      <c r="F5704" t="s">
        <v>229</v>
      </c>
      <c r="G5704">
        <v>71</v>
      </c>
      <c r="H5704">
        <v>71</v>
      </c>
      <c r="I5704">
        <v>67</v>
      </c>
      <c r="J5704" t="s">
        <v>216</v>
      </c>
      <c r="K5704" t="s">
        <v>216</v>
      </c>
      <c r="L5704" t="s">
        <v>224</v>
      </c>
      <c r="M5704" t="s">
        <v>231</v>
      </c>
      <c r="N5704" t="s">
        <v>231</v>
      </c>
      <c r="O5704" t="s">
        <v>190</v>
      </c>
      <c r="P5704" t="s">
        <v>128</v>
      </c>
      <c r="Q5704">
        <v>52</v>
      </c>
      <c r="R5704" t="s">
        <v>230</v>
      </c>
      <c r="S5704" t="e" vm="29">
        <f>_FV(-3,"49")</f>
        <v>#VALUE!</v>
      </c>
      <c r="T5704" t="s">
        <v>2424</v>
      </c>
    </row>
    <row r="5705" spans="1:20" x14ac:dyDescent="0.3">
      <c r="A5705" t="s">
        <v>20</v>
      </c>
      <c r="B5705" s="1">
        <v>43748</v>
      </c>
      <c r="C5705">
        <v>4</v>
      </c>
      <c r="D5705" t="s">
        <v>187</v>
      </c>
      <c r="E5705" t="s">
        <v>228</v>
      </c>
      <c r="F5705" t="s">
        <v>187</v>
      </c>
      <c r="G5705">
        <v>77</v>
      </c>
      <c r="H5705">
        <v>77</v>
      </c>
      <c r="I5705">
        <v>74</v>
      </c>
      <c r="J5705" t="s">
        <v>44</v>
      </c>
      <c r="K5705" t="s">
        <v>361</v>
      </c>
      <c r="L5705" t="s">
        <v>35</v>
      </c>
      <c r="M5705" t="s">
        <v>59</v>
      </c>
      <c r="N5705" t="s">
        <v>132</v>
      </c>
      <c r="O5705" t="s">
        <v>59</v>
      </c>
      <c r="P5705" t="s">
        <v>124</v>
      </c>
      <c r="Q5705">
        <v>41</v>
      </c>
      <c r="R5705" t="s">
        <v>151</v>
      </c>
      <c r="S5705" t="e" vm="3">
        <f>_FV(-3,"15")</f>
        <v>#VALUE!</v>
      </c>
      <c r="T5705" t="s">
        <v>2424</v>
      </c>
    </row>
    <row r="5706" spans="1:20" x14ac:dyDescent="0.3">
      <c r="A5706" t="s">
        <v>20</v>
      </c>
      <c r="B5706" s="1">
        <v>43748</v>
      </c>
      <c r="C5706">
        <v>6</v>
      </c>
      <c r="D5706" t="s">
        <v>71</v>
      </c>
      <c r="E5706" t="s">
        <v>272</v>
      </c>
      <c r="F5706" t="s">
        <v>71</v>
      </c>
      <c r="G5706">
        <v>83</v>
      </c>
      <c r="H5706">
        <v>83</v>
      </c>
      <c r="I5706">
        <v>80</v>
      </c>
      <c r="J5706" t="s">
        <v>216</v>
      </c>
      <c r="K5706" t="s">
        <v>44</v>
      </c>
      <c r="L5706" t="s">
        <v>216</v>
      </c>
      <c r="M5706" t="s">
        <v>197</v>
      </c>
      <c r="N5706" t="s">
        <v>51</v>
      </c>
      <c r="O5706" t="s">
        <v>120</v>
      </c>
      <c r="P5706" t="s">
        <v>70</v>
      </c>
      <c r="Q5706">
        <v>357</v>
      </c>
      <c r="R5706" t="s">
        <v>183</v>
      </c>
      <c r="S5706" t="e" vm="36">
        <f>_FV(-3,"58")</f>
        <v>#VALUE!</v>
      </c>
      <c r="T5706" t="s">
        <v>2424</v>
      </c>
    </row>
    <row r="5707" spans="1:20" x14ac:dyDescent="0.3">
      <c r="A5707" t="s">
        <v>20</v>
      </c>
      <c r="B5707" s="1">
        <v>43748</v>
      </c>
      <c r="C5707">
        <v>21</v>
      </c>
      <c r="D5707" t="s">
        <v>342</v>
      </c>
      <c r="E5707" t="s">
        <v>34</v>
      </c>
      <c r="F5707" t="s">
        <v>342</v>
      </c>
      <c r="G5707">
        <v>58</v>
      </c>
      <c r="H5707">
        <v>60</v>
      </c>
      <c r="I5707">
        <v>56</v>
      </c>
      <c r="J5707" t="s">
        <v>393</v>
      </c>
      <c r="K5707" t="s">
        <v>373</v>
      </c>
      <c r="L5707" t="s">
        <v>393</v>
      </c>
      <c r="M5707" t="s">
        <v>162</v>
      </c>
      <c r="N5707" t="s">
        <v>162</v>
      </c>
      <c r="O5707" t="s">
        <v>750</v>
      </c>
      <c r="P5707" t="s">
        <v>182</v>
      </c>
      <c r="Q5707">
        <v>57</v>
      </c>
      <c r="R5707" t="s">
        <v>580</v>
      </c>
      <c r="S5707" t="s">
        <v>2949</v>
      </c>
      <c r="T5707" t="s">
        <v>2424</v>
      </c>
    </row>
    <row r="5708" spans="1:20" x14ac:dyDescent="0.3">
      <c r="A5708" t="s">
        <v>20</v>
      </c>
      <c r="B5708" s="1">
        <v>43748</v>
      </c>
      <c r="C5708">
        <v>2</v>
      </c>
      <c r="D5708" t="s">
        <v>206</v>
      </c>
      <c r="E5708" t="s">
        <v>281</v>
      </c>
      <c r="F5708" t="s">
        <v>206</v>
      </c>
      <c r="G5708">
        <v>70</v>
      </c>
      <c r="H5708">
        <v>72</v>
      </c>
      <c r="I5708">
        <v>68</v>
      </c>
      <c r="J5708" t="s">
        <v>216</v>
      </c>
      <c r="K5708" t="s">
        <v>163</v>
      </c>
      <c r="L5708" t="s">
        <v>377</v>
      </c>
      <c r="M5708" t="s">
        <v>227</v>
      </c>
      <c r="N5708" t="s">
        <v>82</v>
      </c>
      <c r="O5708" t="s">
        <v>227</v>
      </c>
      <c r="P5708" t="s">
        <v>222</v>
      </c>
      <c r="Q5708">
        <v>77</v>
      </c>
      <c r="R5708" t="s">
        <v>580</v>
      </c>
      <c r="S5708" t="e" vm="17">
        <f>_FV(-3,"55")</f>
        <v>#VALUE!</v>
      </c>
      <c r="T5708" t="s">
        <v>2424</v>
      </c>
    </row>
    <row r="5709" spans="1:20" x14ac:dyDescent="0.3">
      <c r="A5709" t="s">
        <v>20</v>
      </c>
      <c r="B5709" s="1">
        <v>43748</v>
      </c>
      <c r="C5709">
        <v>12</v>
      </c>
      <c r="D5709" t="s">
        <v>208</v>
      </c>
      <c r="E5709" t="s">
        <v>342</v>
      </c>
      <c r="F5709" t="s">
        <v>302</v>
      </c>
      <c r="G5709">
        <v>65</v>
      </c>
      <c r="H5709">
        <v>73</v>
      </c>
      <c r="I5709">
        <v>64</v>
      </c>
      <c r="J5709" t="s">
        <v>163</v>
      </c>
      <c r="K5709" t="s">
        <v>89</v>
      </c>
      <c r="L5709" t="s">
        <v>216</v>
      </c>
      <c r="M5709" t="s">
        <v>137</v>
      </c>
      <c r="N5709" t="s">
        <v>137</v>
      </c>
      <c r="O5709" t="s">
        <v>45</v>
      </c>
      <c r="P5709" t="s">
        <v>182</v>
      </c>
      <c r="Q5709">
        <v>69</v>
      </c>
      <c r="R5709" t="s">
        <v>289</v>
      </c>
      <c r="S5709" t="s">
        <v>1293</v>
      </c>
      <c r="T5709" t="s">
        <v>2424</v>
      </c>
    </row>
    <row r="5710" spans="1:20" x14ac:dyDescent="0.3">
      <c r="A5710" t="s">
        <v>20</v>
      </c>
      <c r="B5710" s="1">
        <v>43748</v>
      </c>
      <c r="C5710">
        <v>9</v>
      </c>
      <c r="D5710" t="s">
        <v>63</v>
      </c>
      <c r="E5710" t="s">
        <v>22</v>
      </c>
      <c r="F5710" t="s">
        <v>80</v>
      </c>
      <c r="G5710">
        <v>88</v>
      </c>
      <c r="H5710">
        <v>88</v>
      </c>
      <c r="I5710">
        <v>87</v>
      </c>
      <c r="J5710" t="s">
        <v>224</v>
      </c>
      <c r="K5710" t="s">
        <v>377</v>
      </c>
      <c r="L5710" t="s">
        <v>224</v>
      </c>
      <c r="M5710" t="s">
        <v>140</v>
      </c>
      <c r="N5710" t="s">
        <v>140</v>
      </c>
      <c r="O5710" t="s">
        <v>53</v>
      </c>
      <c r="P5710" t="s">
        <v>70</v>
      </c>
      <c r="Q5710">
        <v>11</v>
      </c>
      <c r="R5710" t="s">
        <v>128</v>
      </c>
      <c r="S5710" t="e" vm="45">
        <f>_FV(-3,"60")</f>
        <v>#VALUE!</v>
      </c>
      <c r="T5710" t="s">
        <v>2424</v>
      </c>
    </row>
    <row r="5711" spans="1:20" x14ac:dyDescent="0.3">
      <c r="A5711" t="s">
        <v>20</v>
      </c>
      <c r="B5711" s="1">
        <v>43748</v>
      </c>
      <c r="C5711">
        <v>19</v>
      </c>
      <c r="D5711" t="s">
        <v>415</v>
      </c>
      <c r="E5711" t="s">
        <v>2041</v>
      </c>
      <c r="F5711" t="s">
        <v>297</v>
      </c>
      <c r="G5711">
        <v>54</v>
      </c>
      <c r="H5711">
        <v>55</v>
      </c>
      <c r="I5711">
        <v>53</v>
      </c>
      <c r="J5711" t="s">
        <v>368</v>
      </c>
      <c r="K5711" t="s">
        <v>373</v>
      </c>
      <c r="L5711" t="s">
        <v>577</v>
      </c>
      <c r="M5711" t="s">
        <v>750</v>
      </c>
      <c r="N5711" t="s">
        <v>38</v>
      </c>
      <c r="O5711" t="s">
        <v>750</v>
      </c>
      <c r="P5711" t="s">
        <v>271</v>
      </c>
      <c r="Q5711">
        <v>73</v>
      </c>
      <c r="R5711" t="s">
        <v>552</v>
      </c>
      <c r="S5711" t="s">
        <v>2950</v>
      </c>
      <c r="T5711" t="s">
        <v>2424</v>
      </c>
    </row>
    <row r="5712" spans="1:20" x14ac:dyDescent="0.3">
      <c r="A5712" t="s">
        <v>20</v>
      </c>
      <c r="B5712" s="1">
        <v>43748</v>
      </c>
      <c r="C5712">
        <v>3</v>
      </c>
      <c r="D5712" t="s">
        <v>228</v>
      </c>
      <c r="E5712" t="s">
        <v>185</v>
      </c>
      <c r="F5712" t="s">
        <v>228</v>
      </c>
      <c r="G5712">
        <v>74</v>
      </c>
      <c r="H5712">
        <v>74</v>
      </c>
      <c r="I5712">
        <v>69</v>
      </c>
      <c r="J5712" t="s">
        <v>44</v>
      </c>
      <c r="K5712" t="s">
        <v>44</v>
      </c>
      <c r="L5712" t="s">
        <v>377</v>
      </c>
      <c r="M5712" t="s">
        <v>132</v>
      </c>
      <c r="N5712" t="s">
        <v>254</v>
      </c>
      <c r="O5712" t="s">
        <v>132</v>
      </c>
      <c r="P5712" t="s">
        <v>128</v>
      </c>
      <c r="Q5712">
        <v>46</v>
      </c>
      <c r="R5712" t="s">
        <v>580</v>
      </c>
      <c r="S5712" t="e" vm="33">
        <f>_FV(-3,"50")</f>
        <v>#VALUE!</v>
      </c>
      <c r="T5712" t="s">
        <v>2424</v>
      </c>
    </row>
    <row r="5713" spans="1:20" x14ac:dyDescent="0.3">
      <c r="A5713" t="s">
        <v>20</v>
      </c>
      <c r="B5713" s="1">
        <v>43748</v>
      </c>
      <c r="C5713">
        <v>18</v>
      </c>
      <c r="D5713" t="s">
        <v>43</v>
      </c>
      <c r="E5713" t="s">
        <v>1376</v>
      </c>
      <c r="F5713" t="s">
        <v>251</v>
      </c>
      <c r="G5713">
        <v>54</v>
      </c>
      <c r="H5713">
        <v>55</v>
      </c>
      <c r="I5713">
        <v>51</v>
      </c>
      <c r="J5713" t="s">
        <v>383</v>
      </c>
      <c r="K5713" t="s">
        <v>373</v>
      </c>
      <c r="L5713" t="s">
        <v>393</v>
      </c>
      <c r="M5713" t="s">
        <v>750</v>
      </c>
      <c r="N5713" t="s">
        <v>53</v>
      </c>
      <c r="O5713" t="s">
        <v>750</v>
      </c>
      <c r="P5713" t="s">
        <v>154</v>
      </c>
      <c r="Q5713">
        <v>71</v>
      </c>
      <c r="R5713" t="s">
        <v>530</v>
      </c>
      <c r="S5713" t="s">
        <v>2951</v>
      </c>
      <c r="T5713" t="s">
        <v>2424</v>
      </c>
    </row>
    <row r="5714" spans="1:20" x14ac:dyDescent="0.3">
      <c r="A5714" t="s">
        <v>20</v>
      </c>
      <c r="B5714" s="1">
        <v>43748</v>
      </c>
      <c r="C5714">
        <v>17</v>
      </c>
      <c r="D5714" t="s">
        <v>1362</v>
      </c>
      <c r="E5714" t="s">
        <v>33</v>
      </c>
      <c r="F5714" t="s">
        <v>34</v>
      </c>
      <c r="G5714">
        <v>54</v>
      </c>
      <c r="H5714">
        <v>55</v>
      </c>
      <c r="I5714">
        <v>52</v>
      </c>
      <c r="J5714" t="s">
        <v>37</v>
      </c>
      <c r="K5714" t="s">
        <v>373</v>
      </c>
      <c r="L5714" t="s">
        <v>397</v>
      </c>
      <c r="M5714" t="s">
        <v>197</v>
      </c>
      <c r="N5714" t="s">
        <v>181</v>
      </c>
      <c r="O5714" t="s">
        <v>197</v>
      </c>
      <c r="P5714" t="s">
        <v>240</v>
      </c>
      <c r="Q5714">
        <v>56</v>
      </c>
      <c r="R5714" t="s">
        <v>336</v>
      </c>
      <c r="S5714" t="s">
        <v>2952</v>
      </c>
      <c r="T5714" t="s">
        <v>2424</v>
      </c>
    </row>
    <row r="5715" spans="1:20" x14ac:dyDescent="0.3">
      <c r="A5715" t="s">
        <v>20</v>
      </c>
      <c r="B5715" s="1">
        <v>43748</v>
      </c>
      <c r="C5715">
        <v>20</v>
      </c>
      <c r="D5715" t="s">
        <v>317</v>
      </c>
      <c r="E5715" t="s">
        <v>412</v>
      </c>
      <c r="F5715" t="s">
        <v>317</v>
      </c>
      <c r="G5715">
        <v>57</v>
      </c>
      <c r="H5715">
        <v>57</v>
      </c>
      <c r="I5715">
        <v>53</v>
      </c>
      <c r="J5715" t="s">
        <v>388</v>
      </c>
      <c r="K5715" t="s">
        <v>224</v>
      </c>
      <c r="L5715" t="s">
        <v>389</v>
      </c>
      <c r="M5715" t="s">
        <v>750</v>
      </c>
      <c r="N5715" t="s">
        <v>38</v>
      </c>
      <c r="O5715" t="s">
        <v>750</v>
      </c>
      <c r="P5715" t="s">
        <v>222</v>
      </c>
      <c r="Q5715">
        <v>65</v>
      </c>
      <c r="R5715" t="s">
        <v>359</v>
      </c>
      <c r="S5715" t="s">
        <v>1695</v>
      </c>
      <c r="T5715" t="s">
        <v>2424</v>
      </c>
    </row>
    <row r="5716" spans="1:20" x14ac:dyDescent="0.3">
      <c r="A5716" t="s">
        <v>20</v>
      </c>
      <c r="B5716" s="1">
        <v>43748</v>
      </c>
      <c r="C5716">
        <v>11</v>
      </c>
      <c r="D5716" t="s">
        <v>302</v>
      </c>
      <c r="E5716" t="s">
        <v>302</v>
      </c>
      <c r="F5716" t="s">
        <v>58</v>
      </c>
      <c r="G5716">
        <v>73</v>
      </c>
      <c r="H5716">
        <v>86</v>
      </c>
      <c r="I5716">
        <v>73</v>
      </c>
      <c r="J5716" t="s">
        <v>345</v>
      </c>
      <c r="K5716" t="s">
        <v>49</v>
      </c>
      <c r="L5716" t="s">
        <v>396</v>
      </c>
      <c r="M5716" t="s">
        <v>45</v>
      </c>
      <c r="N5716" t="s">
        <v>45</v>
      </c>
      <c r="O5716" t="s">
        <v>59</v>
      </c>
      <c r="P5716" t="s">
        <v>134</v>
      </c>
      <c r="Q5716">
        <v>70</v>
      </c>
      <c r="R5716" t="s">
        <v>30</v>
      </c>
      <c r="S5716" t="s">
        <v>2953</v>
      </c>
      <c r="T5716" t="s">
        <v>2424</v>
      </c>
    </row>
    <row r="5717" spans="1:20" x14ac:dyDescent="0.3">
      <c r="A5717" t="s">
        <v>20</v>
      </c>
      <c r="B5717" s="1">
        <v>43748</v>
      </c>
      <c r="C5717">
        <v>10</v>
      </c>
      <c r="D5717" t="s">
        <v>58</v>
      </c>
      <c r="E5717" t="s">
        <v>58</v>
      </c>
      <c r="F5717" t="s">
        <v>109</v>
      </c>
      <c r="G5717">
        <v>86</v>
      </c>
      <c r="H5717">
        <v>88</v>
      </c>
      <c r="I5717">
        <v>86</v>
      </c>
      <c r="J5717" t="s">
        <v>216</v>
      </c>
      <c r="K5717" t="s">
        <v>216</v>
      </c>
      <c r="L5717" t="s">
        <v>373</v>
      </c>
      <c r="M5717" t="s">
        <v>59</v>
      </c>
      <c r="N5717" t="s">
        <v>59</v>
      </c>
      <c r="O5717" t="s">
        <v>140</v>
      </c>
      <c r="P5717" t="s">
        <v>111</v>
      </c>
      <c r="Q5717">
        <v>40</v>
      </c>
      <c r="R5717" t="s">
        <v>86</v>
      </c>
      <c r="S5717" t="s">
        <v>2954</v>
      </c>
      <c r="T5717" t="s">
        <v>2424</v>
      </c>
    </row>
    <row r="5718" spans="1:20" x14ac:dyDescent="0.3">
      <c r="A5718" t="s">
        <v>20</v>
      </c>
      <c r="B5718" s="1">
        <v>43748</v>
      </c>
      <c r="C5718">
        <v>13</v>
      </c>
      <c r="D5718" t="s">
        <v>247</v>
      </c>
      <c r="E5718" t="s">
        <v>335</v>
      </c>
      <c r="F5718" t="s">
        <v>57</v>
      </c>
      <c r="G5718">
        <v>64</v>
      </c>
      <c r="H5718">
        <v>68</v>
      </c>
      <c r="I5718">
        <v>63</v>
      </c>
      <c r="J5718" t="s">
        <v>377</v>
      </c>
      <c r="K5718" t="s">
        <v>99</v>
      </c>
      <c r="L5718" t="s">
        <v>377</v>
      </c>
      <c r="M5718" t="s">
        <v>96</v>
      </c>
      <c r="N5718" t="s">
        <v>142</v>
      </c>
      <c r="O5718" t="s">
        <v>137</v>
      </c>
      <c r="P5718" t="s">
        <v>116</v>
      </c>
      <c r="Q5718">
        <v>69</v>
      </c>
      <c r="R5718" t="s">
        <v>102</v>
      </c>
      <c r="S5718" t="s">
        <v>2955</v>
      </c>
      <c r="T5718" t="s">
        <v>2424</v>
      </c>
    </row>
    <row r="5719" spans="1:20" x14ac:dyDescent="0.3">
      <c r="A5719" t="s">
        <v>20</v>
      </c>
      <c r="B5719" s="1">
        <v>43748</v>
      </c>
      <c r="C5719">
        <v>15</v>
      </c>
      <c r="D5719" t="s">
        <v>32</v>
      </c>
      <c r="E5719" t="s">
        <v>1376</v>
      </c>
      <c r="F5719" t="s">
        <v>335</v>
      </c>
      <c r="G5719">
        <v>52</v>
      </c>
      <c r="H5719">
        <v>58</v>
      </c>
      <c r="I5719">
        <v>51</v>
      </c>
      <c r="J5719" t="s">
        <v>588</v>
      </c>
      <c r="K5719" t="s">
        <v>35</v>
      </c>
      <c r="L5719" t="s">
        <v>579</v>
      </c>
      <c r="M5719" t="s">
        <v>150</v>
      </c>
      <c r="N5719" t="s">
        <v>209</v>
      </c>
      <c r="O5719" t="s">
        <v>150</v>
      </c>
      <c r="P5719" t="s">
        <v>179</v>
      </c>
      <c r="Q5719">
        <v>89</v>
      </c>
      <c r="R5719" t="s">
        <v>252</v>
      </c>
      <c r="S5719" t="s">
        <v>2719</v>
      </c>
      <c r="T5719" t="s">
        <v>2424</v>
      </c>
    </row>
    <row r="5720" spans="1:20" x14ac:dyDescent="0.3">
      <c r="A5720" t="s">
        <v>20</v>
      </c>
      <c r="B5720" s="1">
        <v>43748</v>
      </c>
      <c r="C5720">
        <v>7</v>
      </c>
      <c r="D5720" t="s">
        <v>88</v>
      </c>
      <c r="E5720" t="s">
        <v>71</v>
      </c>
      <c r="F5720" t="s">
        <v>88</v>
      </c>
      <c r="G5720">
        <v>85</v>
      </c>
      <c r="H5720">
        <v>85</v>
      </c>
      <c r="I5720">
        <v>83</v>
      </c>
      <c r="J5720" t="s">
        <v>396</v>
      </c>
      <c r="K5720" t="s">
        <v>35</v>
      </c>
      <c r="L5720" t="s">
        <v>396</v>
      </c>
      <c r="M5720" t="s">
        <v>197</v>
      </c>
      <c r="N5720" t="s">
        <v>53</v>
      </c>
      <c r="O5720" t="s">
        <v>153</v>
      </c>
      <c r="P5720" t="s">
        <v>111</v>
      </c>
      <c r="Q5720">
        <v>6</v>
      </c>
      <c r="R5720" t="s">
        <v>86</v>
      </c>
      <c r="S5720" t="e" vm="45">
        <f>_FV(-3,"60")</f>
        <v>#VALUE!</v>
      </c>
      <c r="T5720" t="s">
        <v>2424</v>
      </c>
    </row>
    <row r="5721" spans="1:20" x14ac:dyDescent="0.3">
      <c r="A5721" t="s">
        <v>20</v>
      </c>
      <c r="B5721" s="1">
        <v>43748</v>
      </c>
      <c r="C5721">
        <v>1</v>
      </c>
      <c r="D5721" t="s">
        <v>281</v>
      </c>
      <c r="E5721" t="s">
        <v>256</v>
      </c>
      <c r="F5721" t="s">
        <v>195</v>
      </c>
      <c r="G5721">
        <v>68</v>
      </c>
      <c r="H5721">
        <v>72</v>
      </c>
      <c r="I5721">
        <v>67</v>
      </c>
      <c r="J5721" t="s">
        <v>224</v>
      </c>
      <c r="K5721" t="s">
        <v>35</v>
      </c>
      <c r="L5721" t="s">
        <v>37</v>
      </c>
      <c r="M5721" t="s">
        <v>150</v>
      </c>
      <c r="N5721" t="s">
        <v>137</v>
      </c>
      <c r="O5721" t="s">
        <v>231</v>
      </c>
      <c r="P5721" t="s">
        <v>104</v>
      </c>
      <c r="Q5721">
        <v>79</v>
      </c>
      <c r="R5721" t="s">
        <v>419</v>
      </c>
      <c r="S5721" t="e" vm="45">
        <f>_FV(-3,"60")</f>
        <v>#VALUE!</v>
      </c>
      <c r="T5721" t="s">
        <v>2424</v>
      </c>
    </row>
    <row r="5722" spans="1:20" x14ac:dyDescent="0.3">
      <c r="A5722" t="s">
        <v>20</v>
      </c>
      <c r="B5722" s="1">
        <v>43748</v>
      </c>
      <c r="C5722">
        <v>23</v>
      </c>
      <c r="D5722" t="s">
        <v>196</v>
      </c>
      <c r="E5722" t="s">
        <v>261</v>
      </c>
      <c r="F5722" t="s">
        <v>196</v>
      </c>
      <c r="G5722">
        <v>67</v>
      </c>
      <c r="H5722">
        <v>67</v>
      </c>
      <c r="I5722">
        <v>58</v>
      </c>
      <c r="J5722" t="s">
        <v>383</v>
      </c>
      <c r="K5722" t="s">
        <v>383</v>
      </c>
      <c r="L5722" t="s">
        <v>565</v>
      </c>
      <c r="M5722" t="s">
        <v>59</v>
      </c>
      <c r="N5722" t="s">
        <v>59</v>
      </c>
      <c r="O5722" t="s">
        <v>197</v>
      </c>
      <c r="P5722" t="s">
        <v>112</v>
      </c>
      <c r="Q5722">
        <v>48</v>
      </c>
      <c r="R5722" t="s">
        <v>339</v>
      </c>
      <c r="S5722" t="e" vm="45">
        <f>_FV(-3,"60")</f>
        <v>#VALUE!</v>
      </c>
      <c r="T5722" t="s">
        <v>2424</v>
      </c>
    </row>
    <row r="5723" spans="1:20" x14ac:dyDescent="0.3">
      <c r="A5723" t="s">
        <v>20</v>
      </c>
      <c r="B5723" s="1">
        <v>43749</v>
      </c>
      <c r="C5723">
        <v>6</v>
      </c>
      <c r="D5723" t="s">
        <v>62</v>
      </c>
      <c r="E5723" t="s">
        <v>148</v>
      </c>
      <c r="F5723" t="s">
        <v>62</v>
      </c>
      <c r="G5723">
        <v>84</v>
      </c>
      <c r="H5723">
        <v>84</v>
      </c>
      <c r="I5723">
        <v>83</v>
      </c>
      <c r="J5723" t="s">
        <v>224</v>
      </c>
      <c r="K5723" t="s">
        <v>377</v>
      </c>
      <c r="L5723" t="s">
        <v>224</v>
      </c>
      <c r="M5723" t="s">
        <v>131</v>
      </c>
      <c r="N5723" t="s">
        <v>52</v>
      </c>
      <c r="O5723" t="s">
        <v>140</v>
      </c>
      <c r="P5723" t="s">
        <v>83</v>
      </c>
      <c r="Q5723">
        <v>9</v>
      </c>
      <c r="R5723" t="s">
        <v>116</v>
      </c>
      <c r="S5723" t="e" vm="45">
        <f>_FV(-3,"60")</f>
        <v>#VALUE!</v>
      </c>
      <c r="T5723" t="s">
        <v>2424</v>
      </c>
    </row>
    <row r="5724" spans="1:20" x14ac:dyDescent="0.3">
      <c r="A5724" t="s">
        <v>20</v>
      </c>
      <c r="B5724" s="1">
        <v>43749</v>
      </c>
      <c r="C5724">
        <v>16</v>
      </c>
      <c r="D5724" t="s">
        <v>1580</v>
      </c>
      <c r="E5724" t="s">
        <v>1580</v>
      </c>
      <c r="F5724" t="s">
        <v>34</v>
      </c>
      <c r="G5724">
        <v>51</v>
      </c>
      <c r="H5724">
        <v>57</v>
      </c>
      <c r="I5724">
        <v>51</v>
      </c>
      <c r="J5724" t="s">
        <v>368</v>
      </c>
      <c r="K5724" t="s">
        <v>35</v>
      </c>
      <c r="L5724" t="s">
        <v>583</v>
      </c>
      <c r="M5724" t="s">
        <v>82</v>
      </c>
      <c r="N5724" t="s">
        <v>244</v>
      </c>
      <c r="O5724" t="s">
        <v>82</v>
      </c>
      <c r="P5724" t="s">
        <v>305</v>
      </c>
      <c r="Q5724">
        <v>83</v>
      </c>
      <c r="R5724" t="s">
        <v>546</v>
      </c>
      <c r="S5724" t="s">
        <v>2956</v>
      </c>
      <c r="T5724" t="s">
        <v>2424</v>
      </c>
    </row>
    <row r="5725" spans="1:20" x14ac:dyDescent="0.3">
      <c r="A5725" t="s">
        <v>20</v>
      </c>
      <c r="B5725" s="1">
        <v>43749</v>
      </c>
      <c r="C5725">
        <v>22</v>
      </c>
      <c r="D5725" t="s">
        <v>57</v>
      </c>
      <c r="E5725" t="s">
        <v>208</v>
      </c>
      <c r="F5725" t="s">
        <v>204</v>
      </c>
      <c r="G5725">
        <v>63</v>
      </c>
      <c r="H5725">
        <v>63</v>
      </c>
      <c r="I5725">
        <v>58</v>
      </c>
      <c r="J5725" t="s">
        <v>389</v>
      </c>
      <c r="K5725" t="s">
        <v>389</v>
      </c>
      <c r="L5725" t="s">
        <v>588</v>
      </c>
      <c r="M5725" t="s">
        <v>181</v>
      </c>
      <c r="N5725" t="s">
        <v>181</v>
      </c>
      <c r="O5725" t="s">
        <v>39</v>
      </c>
      <c r="P5725" t="s">
        <v>68</v>
      </c>
      <c r="Q5725">
        <v>48</v>
      </c>
      <c r="R5725" t="s">
        <v>289</v>
      </c>
      <c r="S5725" s="2">
        <v>5959</v>
      </c>
      <c r="T5725" t="s">
        <v>2424</v>
      </c>
    </row>
    <row r="5726" spans="1:20" x14ac:dyDescent="0.3">
      <c r="A5726" t="s">
        <v>20</v>
      </c>
      <c r="B5726" s="1">
        <v>43749</v>
      </c>
      <c r="C5726">
        <v>4</v>
      </c>
      <c r="D5726" t="s">
        <v>149</v>
      </c>
      <c r="E5726" t="s">
        <v>272</v>
      </c>
      <c r="F5726" t="s">
        <v>149</v>
      </c>
      <c r="G5726">
        <v>81</v>
      </c>
      <c r="H5726">
        <v>81</v>
      </c>
      <c r="I5726">
        <v>77</v>
      </c>
      <c r="J5726" t="s">
        <v>224</v>
      </c>
      <c r="K5726" t="s">
        <v>377</v>
      </c>
      <c r="L5726" t="s">
        <v>37</v>
      </c>
      <c r="M5726" t="s">
        <v>298</v>
      </c>
      <c r="N5726" t="s">
        <v>66</v>
      </c>
      <c r="O5726" t="s">
        <v>298</v>
      </c>
      <c r="P5726" t="s">
        <v>124</v>
      </c>
      <c r="Q5726">
        <v>25</v>
      </c>
      <c r="R5726" t="s">
        <v>222</v>
      </c>
      <c r="S5726" t="e" vm="45">
        <f>_FV(-3,"60")</f>
        <v>#VALUE!</v>
      </c>
      <c r="T5726" t="s">
        <v>2424</v>
      </c>
    </row>
    <row r="5727" spans="1:20" x14ac:dyDescent="0.3">
      <c r="A5727" t="s">
        <v>20</v>
      </c>
      <c r="B5727" s="1">
        <v>43749</v>
      </c>
      <c r="C5727">
        <v>2</v>
      </c>
      <c r="D5727" t="s">
        <v>187</v>
      </c>
      <c r="E5727" t="s">
        <v>265</v>
      </c>
      <c r="F5727" t="s">
        <v>187</v>
      </c>
      <c r="G5727">
        <v>74</v>
      </c>
      <c r="H5727">
        <v>74</v>
      </c>
      <c r="I5727">
        <v>72</v>
      </c>
      <c r="J5727" t="s">
        <v>37</v>
      </c>
      <c r="K5727" t="s">
        <v>373</v>
      </c>
      <c r="L5727" t="s">
        <v>37</v>
      </c>
      <c r="M5727" t="s">
        <v>227</v>
      </c>
      <c r="N5727" t="s">
        <v>254</v>
      </c>
      <c r="O5727" t="s">
        <v>231</v>
      </c>
      <c r="P5727" t="s">
        <v>128</v>
      </c>
      <c r="Q5727">
        <v>34</v>
      </c>
      <c r="R5727" t="s">
        <v>354</v>
      </c>
      <c r="S5727" t="e" vm="45">
        <f>_FV(-3,"60")</f>
        <v>#VALUE!</v>
      </c>
      <c r="T5727" t="s">
        <v>2424</v>
      </c>
    </row>
    <row r="5728" spans="1:20" x14ac:dyDescent="0.3">
      <c r="A5728" t="s">
        <v>20</v>
      </c>
      <c r="B5728" s="1">
        <v>43749</v>
      </c>
      <c r="C5728">
        <v>8</v>
      </c>
      <c r="D5728" t="s">
        <v>63</v>
      </c>
      <c r="E5728" t="s">
        <v>95</v>
      </c>
      <c r="F5728" t="s">
        <v>63</v>
      </c>
      <c r="G5728">
        <v>87</v>
      </c>
      <c r="H5728">
        <v>87</v>
      </c>
      <c r="I5728">
        <v>85</v>
      </c>
      <c r="J5728" t="s">
        <v>224</v>
      </c>
      <c r="K5728" t="s">
        <v>377</v>
      </c>
      <c r="L5728" t="s">
        <v>224</v>
      </c>
      <c r="M5728" t="s">
        <v>190</v>
      </c>
      <c r="N5728" t="s">
        <v>190</v>
      </c>
      <c r="O5728" t="s">
        <v>298</v>
      </c>
      <c r="P5728" t="s">
        <v>83</v>
      </c>
      <c r="Q5728">
        <v>6</v>
      </c>
      <c r="R5728" t="s">
        <v>182</v>
      </c>
      <c r="S5728" t="e" vm="45">
        <f>_FV(-3,"60")</f>
        <v>#VALUE!</v>
      </c>
      <c r="T5728" t="s">
        <v>2424</v>
      </c>
    </row>
    <row r="5729" spans="1:20" x14ac:dyDescent="0.3">
      <c r="A5729" t="s">
        <v>20</v>
      </c>
      <c r="B5729" s="1">
        <v>43749</v>
      </c>
      <c r="C5729">
        <v>12</v>
      </c>
      <c r="D5729" t="s">
        <v>208</v>
      </c>
      <c r="E5729" t="s">
        <v>342</v>
      </c>
      <c r="F5729" t="s">
        <v>229</v>
      </c>
      <c r="G5729">
        <v>63</v>
      </c>
      <c r="H5729">
        <v>72</v>
      </c>
      <c r="I5729">
        <v>63</v>
      </c>
      <c r="J5729" t="s">
        <v>35</v>
      </c>
      <c r="K5729" t="s">
        <v>36</v>
      </c>
      <c r="L5729" t="s">
        <v>216</v>
      </c>
      <c r="M5729" t="s">
        <v>193</v>
      </c>
      <c r="N5729" t="s">
        <v>193</v>
      </c>
      <c r="O5729" t="s">
        <v>142</v>
      </c>
      <c r="P5729" t="s">
        <v>104</v>
      </c>
      <c r="Q5729">
        <v>56</v>
      </c>
      <c r="R5729" t="s">
        <v>289</v>
      </c>
      <c r="S5729" t="s">
        <v>2957</v>
      </c>
      <c r="T5729" t="s">
        <v>2424</v>
      </c>
    </row>
    <row r="5730" spans="1:20" x14ac:dyDescent="0.3">
      <c r="A5730" t="s">
        <v>20</v>
      </c>
      <c r="B5730" s="1">
        <v>43749</v>
      </c>
      <c r="C5730">
        <v>21</v>
      </c>
      <c r="D5730" t="s">
        <v>208</v>
      </c>
      <c r="E5730" t="s">
        <v>297</v>
      </c>
      <c r="F5730" t="s">
        <v>208</v>
      </c>
      <c r="G5730">
        <v>58</v>
      </c>
      <c r="H5730">
        <v>58</v>
      </c>
      <c r="I5730">
        <v>50</v>
      </c>
      <c r="J5730" t="s">
        <v>588</v>
      </c>
      <c r="K5730" t="s">
        <v>588</v>
      </c>
      <c r="L5730" t="s">
        <v>659</v>
      </c>
      <c r="M5730" t="s">
        <v>39</v>
      </c>
      <c r="N5730" t="s">
        <v>140</v>
      </c>
      <c r="O5730" t="s">
        <v>51</v>
      </c>
      <c r="P5730" t="s">
        <v>147</v>
      </c>
      <c r="Q5730">
        <v>51</v>
      </c>
      <c r="R5730" t="s">
        <v>405</v>
      </c>
      <c r="S5730" t="s">
        <v>2958</v>
      </c>
      <c r="T5730" t="s">
        <v>2424</v>
      </c>
    </row>
    <row r="5731" spans="1:20" x14ac:dyDescent="0.3">
      <c r="A5731" t="s">
        <v>20</v>
      </c>
      <c r="B5731" s="1">
        <v>43749</v>
      </c>
      <c r="C5731">
        <v>20</v>
      </c>
      <c r="D5731" t="s">
        <v>251</v>
      </c>
      <c r="E5731" t="s">
        <v>33</v>
      </c>
      <c r="F5731" t="s">
        <v>34</v>
      </c>
      <c r="G5731">
        <v>52</v>
      </c>
      <c r="H5731">
        <v>54</v>
      </c>
      <c r="I5731">
        <v>49</v>
      </c>
      <c r="J5731" t="s">
        <v>573</v>
      </c>
      <c r="K5731" t="s">
        <v>388</v>
      </c>
      <c r="L5731" t="s">
        <v>600</v>
      </c>
      <c r="M5731" t="s">
        <v>39</v>
      </c>
      <c r="N5731" t="s">
        <v>131</v>
      </c>
      <c r="O5731" t="s">
        <v>39</v>
      </c>
      <c r="P5731" t="s">
        <v>271</v>
      </c>
      <c r="Q5731">
        <v>71</v>
      </c>
      <c r="R5731" t="s">
        <v>847</v>
      </c>
      <c r="S5731" t="s">
        <v>2959</v>
      </c>
      <c r="T5731" t="s">
        <v>2424</v>
      </c>
    </row>
    <row r="5732" spans="1:20" x14ac:dyDescent="0.3">
      <c r="A5732" t="s">
        <v>20</v>
      </c>
      <c r="B5732" s="1">
        <v>43749</v>
      </c>
      <c r="C5732">
        <v>0</v>
      </c>
      <c r="D5732" t="s">
        <v>228</v>
      </c>
      <c r="E5732" t="s">
        <v>196</v>
      </c>
      <c r="F5732" t="s">
        <v>228</v>
      </c>
      <c r="G5732">
        <v>68</v>
      </c>
      <c r="H5732">
        <v>69</v>
      </c>
      <c r="I5732">
        <v>67</v>
      </c>
      <c r="J5732" t="s">
        <v>577</v>
      </c>
      <c r="K5732" t="s">
        <v>368</v>
      </c>
      <c r="L5732" t="s">
        <v>577</v>
      </c>
      <c r="M5732" t="s">
        <v>132</v>
      </c>
      <c r="N5732" t="s">
        <v>132</v>
      </c>
      <c r="O5732" t="s">
        <v>59</v>
      </c>
      <c r="P5732" t="s">
        <v>68</v>
      </c>
      <c r="Q5732">
        <v>44</v>
      </c>
      <c r="R5732" t="s">
        <v>230</v>
      </c>
      <c r="S5732" t="e" vm="45">
        <f>_FV(-3,"60")</f>
        <v>#VALUE!</v>
      </c>
      <c r="T5732" t="s">
        <v>2424</v>
      </c>
    </row>
    <row r="5733" spans="1:20" x14ac:dyDescent="0.3">
      <c r="A5733" t="s">
        <v>20</v>
      </c>
      <c r="B5733" s="1">
        <v>43749</v>
      </c>
      <c r="C5733">
        <v>23</v>
      </c>
      <c r="D5733" t="s">
        <v>206</v>
      </c>
      <c r="E5733" t="s">
        <v>57</v>
      </c>
      <c r="F5733" t="s">
        <v>206</v>
      </c>
      <c r="G5733">
        <v>67</v>
      </c>
      <c r="H5733">
        <v>67</v>
      </c>
      <c r="I5733">
        <v>63</v>
      </c>
      <c r="J5733" t="s">
        <v>388</v>
      </c>
      <c r="K5733" t="s">
        <v>388</v>
      </c>
      <c r="L5733" t="s">
        <v>389</v>
      </c>
      <c r="M5733" t="s">
        <v>132</v>
      </c>
      <c r="N5733" t="s">
        <v>132</v>
      </c>
      <c r="O5733" t="s">
        <v>181</v>
      </c>
      <c r="P5733" t="s">
        <v>182</v>
      </c>
      <c r="Q5733">
        <v>49</v>
      </c>
      <c r="R5733" t="s">
        <v>428</v>
      </c>
      <c r="S5733" t="e" vm="45">
        <f>_FV(-3,"60")</f>
        <v>#VALUE!</v>
      </c>
      <c r="T5733" t="s">
        <v>2424</v>
      </c>
    </row>
    <row r="5734" spans="1:20" x14ac:dyDescent="0.3">
      <c r="A5734" t="s">
        <v>20</v>
      </c>
      <c r="B5734" s="1">
        <v>43749</v>
      </c>
      <c r="C5734">
        <v>17</v>
      </c>
      <c r="D5734" t="s">
        <v>2041</v>
      </c>
      <c r="E5734" t="s">
        <v>2333</v>
      </c>
      <c r="F5734" t="s">
        <v>32</v>
      </c>
      <c r="G5734">
        <v>49</v>
      </c>
      <c r="H5734">
        <v>52</v>
      </c>
      <c r="I5734">
        <v>48</v>
      </c>
      <c r="J5734" t="s">
        <v>579</v>
      </c>
      <c r="K5734" t="s">
        <v>292</v>
      </c>
      <c r="L5734" t="s">
        <v>570</v>
      </c>
      <c r="M5734" t="s">
        <v>231</v>
      </c>
      <c r="N5734" t="s">
        <v>82</v>
      </c>
      <c r="O5734" t="s">
        <v>231</v>
      </c>
      <c r="P5734" t="s">
        <v>237</v>
      </c>
      <c r="Q5734">
        <v>91</v>
      </c>
      <c r="R5734" t="s">
        <v>546</v>
      </c>
      <c r="S5734" t="s">
        <v>2960</v>
      </c>
      <c r="T5734" t="s">
        <v>2424</v>
      </c>
    </row>
    <row r="5735" spans="1:20" x14ac:dyDescent="0.3">
      <c r="A5735" t="s">
        <v>20</v>
      </c>
      <c r="B5735" s="1">
        <v>43749</v>
      </c>
      <c r="C5735">
        <v>10</v>
      </c>
      <c r="D5735" t="s">
        <v>95</v>
      </c>
      <c r="E5735" t="s">
        <v>95</v>
      </c>
      <c r="F5735" t="s">
        <v>109</v>
      </c>
      <c r="G5735">
        <v>87</v>
      </c>
      <c r="H5735">
        <v>89</v>
      </c>
      <c r="I5735">
        <v>87</v>
      </c>
      <c r="J5735" t="s">
        <v>44</v>
      </c>
      <c r="K5735" t="s">
        <v>44</v>
      </c>
      <c r="L5735" t="s">
        <v>224</v>
      </c>
      <c r="M5735" t="s">
        <v>254</v>
      </c>
      <c r="N5735" t="s">
        <v>254</v>
      </c>
      <c r="O5735" t="s">
        <v>232</v>
      </c>
      <c r="P5735" t="s">
        <v>138</v>
      </c>
      <c r="Q5735">
        <v>5</v>
      </c>
      <c r="R5735" t="s">
        <v>68</v>
      </c>
      <c r="S5735" t="s">
        <v>2961</v>
      </c>
      <c r="T5735" t="s">
        <v>2424</v>
      </c>
    </row>
    <row r="5736" spans="1:20" x14ac:dyDescent="0.3">
      <c r="A5736" t="s">
        <v>20</v>
      </c>
      <c r="B5736" s="1">
        <v>43749</v>
      </c>
      <c r="C5736">
        <v>19</v>
      </c>
      <c r="D5736" t="s">
        <v>43</v>
      </c>
      <c r="E5736" t="s">
        <v>1580</v>
      </c>
      <c r="F5736" t="s">
        <v>43</v>
      </c>
      <c r="G5736">
        <v>53</v>
      </c>
      <c r="H5736">
        <v>54</v>
      </c>
      <c r="I5736">
        <v>48</v>
      </c>
      <c r="J5736" t="s">
        <v>393</v>
      </c>
      <c r="K5736" t="s">
        <v>383</v>
      </c>
      <c r="L5736" t="s">
        <v>600</v>
      </c>
      <c r="M5736" t="s">
        <v>131</v>
      </c>
      <c r="N5736" t="s">
        <v>59</v>
      </c>
      <c r="O5736" t="s">
        <v>131</v>
      </c>
      <c r="P5736" t="s">
        <v>305</v>
      </c>
      <c r="Q5736">
        <v>62</v>
      </c>
      <c r="R5736" t="s">
        <v>1175</v>
      </c>
      <c r="S5736" t="s">
        <v>2043</v>
      </c>
      <c r="T5736" t="s">
        <v>2424</v>
      </c>
    </row>
    <row r="5737" spans="1:20" x14ac:dyDescent="0.3">
      <c r="A5737" t="s">
        <v>20</v>
      </c>
      <c r="B5737" s="1">
        <v>43749</v>
      </c>
      <c r="C5737">
        <v>3</v>
      </c>
      <c r="D5737" t="s">
        <v>156</v>
      </c>
      <c r="E5737" t="s">
        <v>187</v>
      </c>
      <c r="F5737" t="s">
        <v>156</v>
      </c>
      <c r="G5737">
        <v>77</v>
      </c>
      <c r="H5737">
        <v>77</v>
      </c>
      <c r="I5737">
        <v>74</v>
      </c>
      <c r="J5737" t="s">
        <v>37</v>
      </c>
      <c r="K5737" t="s">
        <v>37</v>
      </c>
      <c r="L5737" t="s">
        <v>292</v>
      </c>
      <c r="M5737" t="s">
        <v>66</v>
      </c>
      <c r="N5737" t="s">
        <v>227</v>
      </c>
      <c r="O5737" t="s">
        <v>66</v>
      </c>
      <c r="P5737" t="s">
        <v>268</v>
      </c>
      <c r="Q5737">
        <v>27</v>
      </c>
      <c r="R5737" t="s">
        <v>207</v>
      </c>
      <c r="S5737" t="e" vm="45">
        <f>_FV(-3,"60")</f>
        <v>#VALUE!</v>
      </c>
      <c r="T5737" t="s">
        <v>2424</v>
      </c>
    </row>
    <row r="5738" spans="1:20" x14ac:dyDescent="0.3">
      <c r="A5738" t="s">
        <v>20</v>
      </c>
      <c r="B5738" s="1">
        <v>43749</v>
      </c>
      <c r="C5738">
        <v>11</v>
      </c>
      <c r="D5738" t="s">
        <v>206</v>
      </c>
      <c r="E5738" t="s">
        <v>206</v>
      </c>
      <c r="F5738" t="s">
        <v>95</v>
      </c>
      <c r="G5738">
        <v>72</v>
      </c>
      <c r="H5738">
        <v>87</v>
      </c>
      <c r="I5738">
        <v>72</v>
      </c>
      <c r="J5738" t="s">
        <v>163</v>
      </c>
      <c r="K5738" t="s">
        <v>49</v>
      </c>
      <c r="L5738" t="s">
        <v>35</v>
      </c>
      <c r="M5738" t="s">
        <v>142</v>
      </c>
      <c r="N5738" t="s">
        <v>142</v>
      </c>
      <c r="O5738" t="s">
        <v>254</v>
      </c>
      <c r="P5738" t="s">
        <v>127</v>
      </c>
      <c r="Q5738">
        <v>45</v>
      </c>
      <c r="R5738" t="s">
        <v>198</v>
      </c>
      <c r="S5738" t="s">
        <v>2962</v>
      </c>
      <c r="T5738" t="s">
        <v>2424</v>
      </c>
    </row>
    <row r="5739" spans="1:20" x14ac:dyDescent="0.3">
      <c r="A5739" t="s">
        <v>20</v>
      </c>
      <c r="B5739" s="1">
        <v>43749</v>
      </c>
      <c r="C5739">
        <v>9</v>
      </c>
      <c r="D5739" t="s">
        <v>109</v>
      </c>
      <c r="E5739" t="s">
        <v>87</v>
      </c>
      <c r="F5739" t="s">
        <v>109</v>
      </c>
      <c r="G5739">
        <v>88</v>
      </c>
      <c r="H5739">
        <v>88</v>
      </c>
      <c r="I5739">
        <v>87</v>
      </c>
      <c r="J5739" t="s">
        <v>224</v>
      </c>
      <c r="K5739" t="s">
        <v>377</v>
      </c>
      <c r="L5739" t="s">
        <v>224</v>
      </c>
      <c r="M5739" t="s">
        <v>232</v>
      </c>
      <c r="N5739" t="s">
        <v>232</v>
      </c>
      <c r="O5739" t="s">
        <v>190</v>
      </c>
      <c r="P5739" t="s">
        <v>105</v>
      </c>
      <c r="Q5739">
        <v>20</v>
      </c>
      <c r="R5739" t="s">
        <v>147</v>
      </c>
      <c r="S5739" t="e" vm="12">
        <f>_FV(-3,"57")</f>
        <v>#VALUE!</v>
      </c>
      <c r="T5739" t="s">
        <v>2424</v>
      </c>
    </row>
    <row r="5740" spans="1:20" x14ac:dyDescent="0.3">
      <c r="A5740" t="s">
        <v>20</v>
      </c>
      <c r="B5740" s="1">
        <v>43749</v>
      </c>
      <c r="C5740">
        <v>18</v>
      </c>
      <c r="D5740" t="s">
        <v>32</v>
      </c>
      <c r="E5740" t="s">
        <v>2416</v>
      </c>
      <c r="F5740" t="s">
        <v>415</v>
      </c>
      <c r="G5740">
        <v>49</v>
      </c>
      <c r="H5740">
        <v>50</v>
      </c>
      <c r="I5740">
        <v>46</v>
      </c>
      <c r="J5740" t="s">
        <v>575</v>
      </c>
      <c r="K5740" t="s">
        <v>577</v>
      </c>
      <c r="L5740" t="s">
        <v>566</v>
      </c>
      <c r="M5740" t="s">
        <v>59</v>
      </c>
      <c r="N5740" t="s">
        <v>231</v>
      </c>
      <c r="O5740" t="s">
        <v>59</v>
      </c>
      <c r="P5740" t="s">
        <v>237</v>
      </c>
      <c r="Q5740">
        <v>82</v>
      </c>
      <c r="R5740" t="s">
        <v>93</v>
      </c>
      <c r="S5740" t="s">
        <v>2523</v>
      </c>
      <c r="T5740" t="s">
        <v>2424</v>
      </c>
    </row>
    <row r="5741" spans="1:20" x14ac:dyDescent="0.3">
      <c r="A5741" t="s">
        <v>20</v>
      </c>
      <c r="B5741" s="1">
        <v>43749</v>
      </c>
      <c r="C5741">
        <v>15</v>
      </c>
      <c r="D5741" t="s">
        <v>43</v>
      </c>
      <c r="E5741" t="s">
        <v>2038</v>
      </c>
      <c r="F5741" t="s">
        <v>214</v>
      </c>
      <c r="G5741">
        <v>56</v>
      </c>
      <c r="H5741">
        <v>58</v>
      </c>
      <c r="I5741">
        <v>52</v>
      </c>
      <c r="J5741" t="s">
        <v>224</v>
      </c>
      <c r="K5741" t="s">
        <v>396</v>
      </c>
      <c r="L5741" t="s">
        <v>583</v>
      </c>
      <c r="M5741" t="s">
        <v>193</v>
      </c>
      <c r="N5741" t="s">
        <v>306</v>
      </c>
      <c r="O5741" t="s">
        <v>193</v>
      </c>
      <c r="P5741" t="s">
        <v>84</v>
      </c>
      <c r="Q5741">
        <v>83</v>
      </c>
      <c r="R5741" t="s">
        <v>1395</v>
      </c>
      <c r="S5741" t="s">
        <v>2963</v>
      </c>
      <c r="T5741" t="s">
        <v>2424</v>
      </c>
    </row>
    <row r="5742" spans="1:20" x14ac:dyDescent="0.3">
      <c r="A5742" t="s">
        <v>20</v>
      </c>
      <c r="B5742" s="1">
        <v>43749</v>
      </c>
      <c r="C5742">
        <v>5</v>
      </c>
      <c r="D5742" t="s">
        <v>148</v>
      </c>
      <c r="E5742" t="s">
        <v>149</v>
      </c>
      <c r="F5742" t="s">
        <v>148</v>
      </c>
      <c r="G5742">
        <v>83</v>
      </c>
      <c r="H5742">
        <v>83</v>
      </c>
      <c r="I5742">
        <v>81</v>
      </c>
      <c r="J5742" t="s">
        <v>377</v>
      </c>
      <c r="K5742" t="s">
        <v>377</v>
      </c>
      <c r="L5742" t="s">
        <v>224</v>
      </c>
      <c r="M5742" t="s">
        <v>140</v>
      </c>
      <c r="N5742" t="s">
        <v>298</v>
      </c>
      <c r="O5742" t="s">
        <v>140</v>
      </c>
      <c r="P5742" t="s">
        <v>268</v>
      </c>
      <c r="Q5742">
        <v>19</v>
      </c>
      <c r="R5742" t="s">
        <v>40</v>
      </c>
      <c r="S5742" t="e" vm="45">
        <f>_FV(-3,"60")</f>
        <v>#VALUE!</v>
      </c>
      <c r="T5742" t="s">
        <v>2424</v>
      </c>
    </row>
    <row r="5743" spans="1:20" x14ac:dyDescent="0.3">
      <c r="A5743" t="s">
        <v>20</v>
      </c>
      <c r="B5743" s="1">
        <v>43749</v>
      </c>
      <c r="C5743">
        <v>13</v>
      </c>
      <c r="D5743" t="s">
        <v>48</v>
      </c>
      <c r="E5743" t="s">
        <v>220</v>
      </c>
      <c r="F5743" t="s">
        <v>27</v>
      </c>
      <c r="G5743">
        <v>63</v>
      </c>
      <c r="H5743">
        <v>65</v>
      </c>
      <c r="I5743">
        <v>61</v>
      </c>
      <c r="J5743" t="s">
        <v>35</v>
      </c>
      <c r="K5743" t="s">
        <v>345</v>
      </c>
      <c r="L5743" t="s">
        <v>373</v>
      </c>
      <c r="M5743" t="s">
        <v>312</v>
      </c>
      <c r="N5743" t="s">
        <v>306</v>
      </c>
      <c r="O5743" t="s">
        <v>193</v>
      </c>
      <c r="P5743" t="s">
        <v>116</v>
      </c>
      <c r="Q5743">
        <v>65</v>
      </c>
      <c r="R5743" t="s">
        <v>530</v>
      </c>
      <c r="S5743" t="s">
        <v>2545</v>
      </c>
      <c r="T5743" t="s">
        <v>2424</v>
      </c>
    </row>
    <row r="5744" spans="1:20" x14ac:dyDescent="0.3">
      <c r="A5744" t="s">
        <v>20</v>
      </c>
      <c r="B5744" s="1">
        <v>43749</v>
      </c>
      <c r="C5744">
        <v>14</v>
      </c>
      <c r="D5744" t="s">
        <v>370</v>
      </c>
      <c r="E5744" t="s">
        <v>1376</v>
      </c>
      <c r="F5744" t="s">
        <v>243</v>
      </c>
      <c r="G5744">
        <v>56</v>
      </c>
      <c r="H5744">
        <v>65</v>
      </c>
      <c r="I5744">
        <v>54</v>
      </c>
      <c r="J5744" t="s">
        <v>224</v>
      </c>
      <c r="K5744" t="s">
        <v>28</v>
      </c>
      <c r="L5744" t="s">
        <v>292</v>
      </c>
      <c r="M5744" t="s">
        <v>312</v>
      </c>
      <c r="N5744" t="s">
        <v>306</v>
      </c>
      <c r="O5744" t="s">
        <v>312</v>
      </c>
      <c r="P5744" t="s">
        <v>54</v>
      </c>
      <c r="Q5744">
        <v>72</v>
      </c>
      <c r="R5744" t="s">
        <v>41</v>
      </c>
      <c r="S5744" t="s">
        <v>1471</v>
      </c>
      <c r="T5744" t="s">
        <v>2424</v>
      </c>
    </row>
    <row r="5745" spans="1:20" x14ac:dyDescent="0.3">
      <c r="A5745" t="s">
        <v>20</v>
      </c>
      <c r="B5745" s="1">
        <v>43749</v>
      </c>
      <c r="C5745">
        <v>7</v>
      </c>
      <c r="D5745" t="s">
        <v>95</v>
      </c>
      <c r="E5745" t="s">
        <v>88</v>
      </c>
      <c r="F5745" t="s">
        <v>95</v>
      </c>
      <c r="G5745">
        <v>85</v>
      </c>
      <c r="H5745">
        <v>85</v>
      </c>
      <c r="I5745">
        <v>84</v>
      </c>
      <c r="J5745" t="s">
        <v>377</v>
      </c>
      <c r="K5745" t="s">
        <v>396</v>
      </c>
      <c r="L5745" t="s">
        <v>224</v>
      </c>
      <c r="M5745" t="s">
        <v>59</v>
      </c>
      <c r="N5745" t="s">
        <v>59</v>
      </c>
      <c r="O5745" t="s">
        <v>131</v>
      </c>
      <c r="P5745" t="s">
        <v>268</v>
      </c>
      <c r="Q5745">
        <v>16</v>
      </c>
      <c r="R5745" t="s">
        <v>147</v>
      </c>
      <c r="S5745" t="e" vm="45">
        <f>_FV(-3,"60")</f>
        <v>#VALUE!</v>
      </c>
      <c r="T5745" t="s">
        <v>2424</v>
      </c>
    </row>
    <row r="5746" spans="1:20" x14ac:dyDescent="0.3">
      <c r="A5746" t="s">
        <v>20</v>
      </c>
      <c r="B5746" s="1">
        <v>43749</v>
      </c>
      <c r="C5746">
        <v>1</v>
      </c>
      <c r="D5746" t="s">
        <v>310</v>
      </c>
      <c r="E5746" t="s">
        <v>228</v>
      </c>
      <c r="F5746" t="s">
        <v>310</v>
      </c>
      <c r="G5746">
        <v>72</v>
      </c>
      <c r="H5746">
        <v>72</v>
      </c>
      <c r="I5746">
        <v>68</v>
      </c>
      <c r="J5746" t="s">
        <v>37</v>
      </c>
      <c r="K5746" t="s">
        <v>37</v>
      </c>
      <c r="L5746" t="s">
        <v>577</v>
      </c>
      <c r="M5746" t="s">
        <v>231</v>
      </c>
      <c r="N5746" t="s">
        <v>231</v>
      </c>
      <c r="O5746" t="s">
        <v>232</v>
      </c>
      <c r="P5746" t="s">
        <v>24</v>
      </c>
      <c r="Q5746">
        <v>51</v>
      </c>
      <c r="R5746" t="s">
        <v>230</v>
      </c>
      <c r="S5746" t="e" vm="45">
        <f>_FV(-3,"60")</f>
        <v>#VALUE!</v>
      </c>
      <c r="T5746" t="s">
        <v>2424</v>
      </c>
    </row>
    <row r="5747" spans="1:20" x14ac:dyDescent="0.3">
      <c r="A5747" t="s">
        <v>20</v>
      </c>
      <c r="B5747" s="1">
        <v>43750</v>
      </c>
      <c r="C5747">
        <v>0</v>
      </c>
      <c r="D5747" t="s">
        <v>285</v>
      </c>
      <c r="E5747" t="s">
        <v>206</v>
      </c>
      <c r="F5747" t="s">
        <v>285</v>
      </c>
      <c r="G5747">
        <v>70</v>
      </c>
      <c r="H5747">
        <v>70</v>
      </c>
      <c r="I5747">
        <v>67</v>
      </c>
      <c r="J5747" t="s">
        <v>292</v>
      </c>
      <c r="K5747" t="s">
        <v>292</v>
      </c>
      <c r="L5747" t="s">
        <v>368</v>
      </c>
      <c r="M5747" t="s">
        <v>137</v>
      </c>
      <c r="N5747" t="s">
        <v>137</v>
      </c>
      <c r="O5747" t="s">
        <v>132</v>
      </c>
      <c r="P5747" t="s">
        <v>86</v>
      </c>
      <c r="Q5747">
        <v>51</v>
      </c>
      <c r="R5747" t="s">
        <v>198</v>
      </c>
      <c r="S5747" t="e" vm="45">
        <f>_FV(-3,"60")</f>
        <v>#VALUE!</v>
      </c>
      <c r="T5747" t="s">
        <v>2424</v>
      </c>
    </row>
    <row r="5748" spans="1:20" x14ac:dyDescent="0.3">
      <c r="A5748" t="s">
        <v>20</v>
      </c>
      <c r="B5748" s="1">
        <v>43750</v>
      </c>
      <c r="C5748">
        <v>11</v>
      </c>
      <c r="D5748" t="s">
        <v>202</v>
      </c>
      <c r="E5748" t="s">
        <v>202</v>
      </c>
      <c r="F5748" t="s">
        <v>58</v>
      </c>
      <c r="G5748">
        <v>72</v>
      </c>
      <c r="H5748">
        <v>88</v>
      </c>
      <c r="I5748">
        <v>72</v>
      </c>
      <c r="J5748" t="s">
        <v>44</v>
      </c>
      <c r="K5748" t="s">
        <v>99</v>
      </c>
      <c r="L5748" t="s">
        <v>44</v>
      </c>
      <c r="M5748" t="s">
        <v>141</v>
      </c>
      <c r="N5748" t="s">
        <v>141</v>
      </c>
      <c r="O5748" t="s">
        <v>29</v>
      </c>
      <c r="P5748" t="s">
        <v>60</v>
      </c>
      <c r="Q5748">
        <v>30</v>
      </c>
      <c r="R5748" t="s">
        <v>440</v>
      </c>
      <c r="S5748" t="s">
        <v>2964</v>
      </c>
      <c r="T5748" t="s">
        <v>2424</v>
      </c>
    </row>
    <row r="5749" spans="1:20" x14ac:dyDescent="0.3">
      <c r="A5749" t="s">
        <v>20</v>
      </c>
      <c r="B5749" s="1">
        <v>43750</v>
      </c>
      <c r="C5749">
        <v>18</v>
      </c>
      <c r="D5749" t="s">
        <v>2416</v>
      </c>
      <c r="E5749" t="s">
        <v>2657</v>
      </c>
      <c r="F5749" t="s">
        <v>33</v>
      </c>
      <c r="G5749">
        <v>47</v>
      </c>
      <c r="H5749">
        <v>51</v>
      </c>
      <c r="I5749">
        <v>44</v>
      </c>
      <c r="J5749" t="s">
        <v>579</v>
      </c>
      <c r="K5749" t="s">
        <v>383</v>
      </c>
      <c r="L5749" t="s">
        <v>561</v>
      </c>
      <c r="M5749" t="s">
        <v>153</v>
      </c>
      <c r="N5749" t="s">
        <v>52</v>
      </c>
      <c r="O5749" t="s">
        <v>153</v>
      </c>
      <c r="P5749" t="s">
        <v>104</v>
      </c>
      <c r="Q5749">
        <v>92</v>
      </c>
      <c r="R5749" t="s">
        <v>164</v>
      </c>
      <c r="S5749" t="s">
        <v>2573</v>
      </c>
      <c r="T5749" t="s">
        <v>2424</v>
      </c>
    </row>
    <row r="5750" spans="1:20" x14ac:dyDescent="0.3">
      <c r="A5750" t="s">
        <v>20</v>
      </c>
      <c r="B5750" s="1">
        <v>43750</v>
      </c>
      <c r="C5750">
        <v>1</v>
      </c>
      <c r="D5750" t="s">
        <v>239</v>
      </c>
      <c r="E5750" t="s">
        <v>285</v>
      </c>
      <c r="F5750" t="s">
        <v>239</v>
      </c>
      <c r="G5750">
        <v>73</v>
      </c>
      <c r="H5750">
        <v>73</v>
      </c>
      <c r="I5750">
        <v>70</v>
      </c>
      <c r="J5750" t="s">
        <v>224</v>
      </c>
      <c r="K5750" t="s">
        <v>377</v>
      </c>
      <c r="L5750" t="s">
        <v>292</v>
      </c>
      <c r="M5750" t="s">
        <v>142</v>
      </c>
      <c r="N5750" t="s">
        <v>142</v>
      </c>
      <c r="O5750" t="s">
        <v>137</v>
      </c>
      <c r="P5750" t="s">
        <v>176</v>
      </c>
      <c r="Q5750">
        <v>46</v>
      </c>
      <c r="R5750" t="s">
        <v>354</v>
      </c>
      <c r="S5750" t="e" vm="45">
        <f>_FV(-3,"60")</f>
        <v>#VALUE!</v>
      </c>
      <c r="T5750" t="s">
        <v>2424</v>
      </c>
    </row>
    <row r="5751" spans="1:20" x14ac:dyDescent="0.3">
      <c r="A5751" t="s">
        <v>20</v>
      </c>
      <c r="B5751" s="1">
        <v>43750</v>
      </c>
      <c r="C5751">
        <v>9</v>
      </c>
      <c r="D5751" t="s">
        <v>80</v>
      </c>
      <c r="E5751" t="s">
        <v>136</v>
      </c>
      <c r="F5751" t="s">
        <v>109</v>
      </c>
      <c r="G5751">
        <v>90</v>
      </c>
      <c r="H5751">
        <v>90</v>
      </c>
      <c r="I5751">
        <v>88</v>
      </c>
      <c r="J5751" t="s">
        <v>216</v>
      </c>
      <c r="K5751" t="s">
        <v>35</v>
      </c>
      <c r="L5751" t="s">
        <v>377</v>
      </c>
      <c r="M5751" t="s">
        <v>123</v>
      </c>
      <c r="N5751" t="s">
        <v>123</v>
      </c>
      <c r="O5751" t="s">
        <v>45</v>
      </c>
      <c r="P5751" t="s">
        <v>174</v>
      </c>
      <c r="Q5751">
        <v>11</v>
      </c>
      <c r="R5751" t="s">
        <v>134</v>
      </c>
      <c r="S5751" t="e" vm="74">
        <f>_FV(-3,"27")</f>
        <v>#VALUE!</v>
      </c>
      <c r="T5751" t="s">
        <v>2424</v>
      </c>
    </row>
    <row r="5752" spans="1:20" x14ac:dyDescent="0.3">
      <c r="A5752" t="s">
        <v>20</v>
      </c>
      <c r="B5752" s="1">
        <v>43750</v>
      </c>
      <c r="C5752">
        <v>22</v>
      </c>
      <c r="D5752" t="s">
        <v>200</v>
      </c>
      <c r="E5752" t="s">
        <v>201</v>
      </c>
      <c r="F5752" t="s">
        <v>200</v>
      </c>
      <c r="G5752">
        <v>57</v>
      </c>
      <c r="H5752">
        <v>58</v>
      </c>
      <c r="I5752">
        <v>54</v>
      </c>
      <c r="J5752" t="s">
        <v>573</v>
      </c>
      <c r="K5752" t="s">
        <v>397</v>
      </c>
      <c r="L5752" t="s">
        <v>575</v>
      </c>
      <c r="M5752" t="s">
        <v>53</v>
      </c>
      <c r="N5752" t="s">
        <v>53</v>
      </c>
      <c r="O5752" t="s">
        <v>38</v>
      </c>
      <c r="P5752" t="s">
        <v>24</v>
      </c>
      <c r="Q5752">
        <v>64</v>
      </c>
      <c r="R5752" t="s">
        <v>350</v>
      </c>
      <c r="S5752" s="2">
        <v>5773</v>
      </c>
      <c r="T5752" t="s">
        <v>2424</v>
      </c>
    </row>
    <row r="5753" spans="1:20" x14ac:dyDescent="0.3">
      <c r="A5753" t="s">
        <v>20</v>
      </c>
      <c r="B5753" s="1">
        <v>43750</v>
      </c>
      <c r="C5753">
        <v>5</v>
      </c>
      <c r="D5753" t="s">
        <v>135</v>
      </c>
      <c r="E5753" t="s">
        <v>108</v>
      </c>
      <c r="F5753" t="s">
        <v>71</v>
      </c>
      <c r="G5753">
        <v>83</v>
      </c>
      <c r="H5753">
        <v>83</v>
      </c>
      <c r="I5753">
        <v>81</v>
      </c>
      <c r="J5753" t="s">
        <v>35</v>
      </c>
      <c r="K5753" t="s">
        <v>35</v>
      </c>
      <c r="L5753" t="s">
        <v>216</v>
      </c>
      <c r="M5753" t="s">
        <v>232</v>
      </c>
      <c r="N5753" t="s">
        <v>231</v>
      </c>
      <c r="O5753" t="s">
        <v>232</v>
      </c>
      <c r="P5753" t="s">
        <v>115</v>
      </c>
      <c r="Q5753">
        <v>21</v>
      </c>
      <c r="R5753" t="s">
        <v>92</v>
      </c>
      <c r="S5753" t="e" vm="45">
        <f>_FV(-3,"60")</f>
        <v>#VALUE!</v>
      </c>
      <c r="T5753" t="s">
        <v>2424</v>
      </c>
    </row>
    <row r="5754" spans="1:20" x14ac:dyDescent="0.3">
      <c r="A5754" t="s">
        <v>20</v>
      </c>
      <c r="B5754" s="1">
        <v>43750</v>
      </c>
      <c r="C5754">
        <v>21</v>
      </c>
      <c r="D5754" t="s">
        <v>201</v>
      </c>
      <c r="E5754" t="s">
        <v>415</v>
      </c>
      <c r="F5754" t="s">
        <v>201</v>
      </c>
      <c r="G5754">
        <v>57</v>
      </c>
      <c r="H5754">
        <v>59</v>
      </c>
      <c r="I5754">
        <v>52</v>
      </c>
      <c r="J5754" t="s">
        <v>577</v>
      </c>
      <c r="K5754" t="s">
        <v>388</v>
      </c>
      <c r="L5754" t="s">
        <v>572</v>
      </c>
      <c r="M5754" t="s">
        <v>38</v>
      </c>
      <c r="N5754" t="s">
        <v>38</v>
      </c>
      <c r="O5754" t="s">
        <v>74</v>
      </c>
      <c r="P5754" t="s">
        <v>40</v>
      </c>
      <c r="Q5754">
        <v>72</v>
      </c>
      <c r="R5754" t="s">
        <v>580</v>
      </c>
      <c r="S5754" t="s">
        <v>2965</v>
      </c>
      <c r="T5754" t="s">
        <v>2424</v>
      </c>
    </row>
    <row r="5755" spans="1:20" x14ac:dyDescent="0.3">
      <c r="A5755" t="s">
        <v>20</v>
      </c>
      <c r="B5755" s="1">
        <v>43750</v>
      </c>
      <c r="C5755">
        <v>7</v>
      </c>
      <c r="D5755" t="s">
        <v>58</v>
      </c>
      <c r="E5755" t="s">
        <v>118</v>
      </c>
      <c r="F5755" t="s">
        <v>58</v>
      </c>
      <c r="G5755">
        <v>87</v>
      </c>
      <c r="H5755">
        <v>87</v>
      </c>
      <c r="I5755">
        <v>85</v>
      </c>
      <c r="J5755" t="s">
        <v>35</v>
      </c>
      <c r="K5755" t="s">
        <v>35</v>
      </c>
      <c r="L5755" t="s">
        <v>216</v>
      </c>
      <c r="M5755" t="s">
        <v>130</v>
      </c>
      <c r="N5755" t="s">
        <v>130</v>
      </c>
      <c r="O5755" t="s">
        <v>59</v>
      </c>
      <c r="P5755" t="s">
        <v>138</v>
      </c>
      <c r="Q5755">
        <v>12</v>
      </c>
      <c r="R5755" t="s">
        <v>112</v>
      </c>
      <c r="S5755" t="e" vm="45">
        <f>_FV(-3,"60")</f>
        <v>#VALUE!</v>
      </c>
      <c r="T5755" t="s">
        <v>2424</v>
      </c>
    </row>
    <row r="5756" spans="1:20" x14ac:dyDescent="0.3">
      <c r="A5756" t="s">
        <v>20</v>
      </c>
      <c r="B5756" s="1">
        <v>43750</v>
      </c>
      <c r="C5756">
        <v>3</v>
      </c>
      <c r="D5756" t="s">
        <v>356</v>
      </c>
      <c r="E5756" t="s">
        <v>233</v>
      </c>
      <c r="F5756" t="s">
        <v>356</v>
      </c>
      <c r="G5756">
        <v>78</v>
      </c>
      <c r="H5756">
        <v>78</v>
      </c>
      <c r="I5756">
        <v>77</v>
      </c>
      <c r="J5756" t="s">
        <v>216</v>
      </c>
      <c r="K5756" t="s">
        <v>35</v>
      </c>
      <c r="L5756" t="s">
        <v>396</v>
      </c>
      <c r="M5756" t="s">
        <v>209</v>
      </c>
      <c r="N5756" t="s">
        <v>122</v>
      </c>
      <c r="O5756" t="s">
        <v>209</v>
      </c>
      <c r="P5756" t="s">
        <v>86</v>
      </c>
      <c r="Q5756">
        <v>39</v>
      </c>
      <c r="R5756" t="s">
        <v>364</v>
      </c>
      <c r="S5756" t="e" vm="45">
        <f>_FV(-3,"60")</f>
        <v>#VALUE!</v>
      </c>
      <c r="T5756" t="s">
        <v>2424</v>
      </c>
    </row>
    <row r="5757" spans="1:20" x14ac:dyDescent="0.3">
      <c r="A5757" t="s">
        <v>20</v>
      </c>
      <c r="B5757" s="1">
        <v>43750</v>
      </c>
      <c r="C5757">
        <v>8</v>
      </c>
      <c r="D5757" t="s">
        <v>87</v>
      </c>
      <c r="E5757" t="s">
        <v>58</v>
      </c>
      <c r="F5757" t="s">
        <v>87</v>
      </c>
      <c r="G5757">
        <v>88</v>
      </c>
      <c r="H5757">
        <v>88</v>
      </c>
      <c r="I5757">
        <v>87</v>
      </c>
      <c r="J5757" t="s">
        <v>216</v>
      </c>
      <c r="K5757" t="s">
        <v>35</v>
      </c>
      <c r="L5757" t="s">
        <v>396</v>
      </c>
      <c r="M5757" t="s">
        <v>45</v>
      </c>
      <c r="N5757" t="s">
        <v>45</v>
      </c>
      <c r="O5757" t="s">
        <v>130</v>
      </c>
      <c r="P5757" t="s">
        <v>105</v>
      </c>
      <c r="Q5757">
        <v>1</v>
      </c>
      <c r="R5757" t="s">
        <v>24</v>
      </c>
      <c r="S5757" t="e" vm="45">
        <f>_FV(-3,"60")</f>
        <v>#VALUE!</v>
      </c>
      <c r="T5757" t="s">
        <v>2424</v>
      </c>
    </row>
    <row r="5758" spans="1:20" x14ac:dyDescent="0.3">
      <c r="A5758" t="s">
        <v>20</v>
      </c>
      <c r="B5758" s="1">
        <v>43750</v>
      </c>
      <c r="C5758">
        <v>19</v>
      </c>
      <c r="D5758" t="s">
        <v>2339</v>
      </c>
      <c r="E5758" t="s">
        <v>427</v>
      </c>
      <c r="F5758" t="s">
        <v>1362</v>
      </c>
      <c r="G5758">
        <v>46</v>
      </c>
      <c r="H5758">
        <v>49</v>
      </c>
      <c r="I5758">
        <v>45</v>
      </c>
      <c r="J5758" t="s">
        <v>574</v>
      </c>
      <c r="K5758" t="s">
        <v>572</v>
      </c>
      <c r="L5758" t="s">
        <v>561</v>
      </c>
      <c r="M5758" t="s">
        <v>175</v>
      </c>
      <c r="N5758" t="s">
        <v>153</v>
      </c>
      <c r="O5758" t="s">
        <v>175</v>
      </c>
      <c r="P5758" t="s">
        <v>271</v>
      </c>
      <c r="Q5758">
        <v>77</v>
      </c>
      <c r="R5758" t="s">
        <v>371</v>
      </c>
      <c r="S5758" t="s">
        <v>2230</v>
      </c>
      <c r="T5758" t="s">
        <v>2424</v>
      </c>
    </row>
    <row r="5759" spans="1:20" x14ac:dyDescent="0.3">
      <c r="A5759" t="s">
        <v>20</v>
      </c>
      <c r="B5759" s="1">
        <v>43750</v>
      </c>
      <c r="C5759">
        <v>2</v>
      </c>
      <c r="D5759" t="s">
        <v>233</v>
      </c>
      <c r="E5759" t="s">
        <v>239</v>
      </c>
      <c r="F5759" t="s">
        <v>233</v>
      </c>
      <c r="G5759">
        <v>77</v>
      </c>
      <c r="H5759">
        <v>77</v>
      </c>
      <c r="I5759">
        <v>73</v>
      </c>
      <c r="J5759" t="s">
        <v>35</v>
      </c>
      <c r="K5759" t="s">
        <v>35</v>
      </c>
      <c r="L5759" t="s">
        <v>224</v>
      </c>
      <c r="M5759" t="s">
        <v>122</v>
      </c>
      <c r="N5759" t="s">
        <v>122</v>
      </c>
      <c r="O5759" t="s">
        <v>142</v>
      </c>
      <c r="P5759" t="s">
        <v>77</v>
      </c>
      <c r="Q5759">
        <v>35</v>
      </c>
      <c r="R5759" t="s">
        <v>151</v>
      </c>
      <c r="S5759" t="e" vm="45">
        <f>_FV(-3,"60")</f>
        <v>#VALUE!</v>
      </c>
      <c r="T5759" t="s">
        <v>2424</v>
      </c>
    </row>
    <row r="5760" spans="1:20" x14ac:dyDescent="0.3">
      <c r="A5760" t="s">
        <v>20</v>
      </c>
      <c r="B5760" s="1">
        <v>43750</v>
      </c>
      <c r="C5760">
        <v>6</v>
      </c>
      <c r="D5760" t="s">
        <v>88</v>
      </c>
      <c r="E5760" t="s">
        <v>135</v>
      </c>
      <c r="F5760" t="s">
        <v>88</v>
      </c>
      <c r="G5760">
        <v>85</v>
      </c>
      <c r="H5760">
        <v>85</v>
      </c>
      <c r="I5760">
        <v>83</v>
      </c>
      <c r="J5760" t="s">
        <v>35</v>
      </c>
      <c r="K5760" t="s">
        <v>44</v>
      </c>
      <c r="L5760" t="s">
        <v>35</v>
      </c>
      <c r="M5760" t="s">
        <v>181</v>
      </c>
      <c r="N5760" t="s">
        <v>232</v>
      </c>
      <c r="O5760" t="s">
        <v>181</v>
      </c>
      <c r="P5760" t="s">
        <v>83</v>
      </c>
      <c r="Q5760">
        <v>17</v>
      </c>
      <c r="R5760" t="s">
        <v>127</v>
      </c>
      <c r="S5760" t="e" vm="45">
        <f>_FV(-3,"60")</f>
        <v>#VALUE!</v>
      </c>
      <c r="T5760" t="s">
        <v>2424</v>
      </c>
    </row>
    <row r="5761" spans="1:20" x14ac:dyDescent="0.3">
      <c r="A5761" t="s">
        <v>20</v>
      </c>
      <c r="B5761" s="1">
        <v>43750</v>
      </c>
      <c r="C5761">
        <v>15</v>
      </c>
      <c r="D5761" t="s">
        <v>2041</v>
      </c>
      <c r="E5761" t="s">
        <v>2038</v>
      </c>
      <c r="F5761" t="s">
        <v>291</v>
      </c>
      <c r="G5761">
        <v>56</v>
      </c>
      <c r="H5761">
        <v>58</v>
      </c>
      <c r="I5761">
        <v>53</v>
      </c>
      <c r="J5761" t="s">
        <v>361</v>
      </c>
      <c r="K5761" t="s">
        <v>345</v>
      </c>
      <c r="L5761" t="s">
        <v>577</v>
      </c>
      <c r="M5761" t="s">
        <v>29</v>
      </c>
      <c r="N5761" t="s">
        <v>244</v>
      </c>
      <c r="O5761" t="s">
        <v>29</v>
      </c>
      <c r="P5761" t="s">
        <v>24</v>
      </c>
      <c r="Q5761">
        <v>85</v>
      </c>
      <c r="R5761" t="s">
        <v>259</v>
      </c>
      <c r="S5761" t="s">
        <v>2966</v>
      </c>
      <c r="T5761" t="s">
        <v>2424</v>
      </c>
    </row>
    <row r="5762" spans="1:20" x14ac:dyDescent="0.3">
      <c r="A5762" t="s">
        <v>20</v>
      </c>
      <c r="B5762" s="1">
        <v>43750</v>
      </c>
      <c r="C5762">
        <v>10</v>
      </c>
      <c r="D5762" t="s">
        <v>58</v>
      </c>
      <c r="E5762" t="s">
        <v>58</v>
      </c>
      <c r="F5762" t="s">
        <v>80</v>
      </c>
      <c r="G5762">
        <v>88</v>
      </c>
      <c r="H5762">
        <v>90</v>
      </c>
      <c r="I5762">
        <v>88</v>
      </c>
      <c r="J5762" t="s">
        <v>361</v>
      </c>
      <c r="K5762" t="s">
        <v>163</v>
      </c>
      <c r="L5762" t="s">
        <v>396</v>
      </c>
      <c r="M5762" t="s">
        <v>29</v>
      </c>
      <c r="N5762" t="s">
        <v>29</v>
      </c>
      <c r="O5762" t="s">
        <v>82</v>
      </c>
      <c r="P5762" t="s">
        <v>115</v>
      </c>
      <c r="Q5762">
        <v>10</v>
      </c>
      <c r="R5762" t="s">
        <v>127</v>
      </c>
      <c r="S5762" t="s">
        <v>2967</v>
      </c>
      <c r="T5762" t="s">
        <v>2424</v>
      </c>
    </row>
    <row r="5763" spans="1:20" x14ac:dyDescent="0.3">
      <c r="A5763" t="s">
        <v>20</v>
      </c>
      <c r="B5763" s="1">
        <v>43750</v>
      </c>
      <c r="C5763">
        <v>23</v>
      </c>
      <c r="D5763" t="s">
        <v>385</v>
      </c>
      <c r="E5763" t="s">
        <v>200</v>
      </c>
      <c r="F5763" t="s">
        <v>385</v>
      </c>
      <c r="G5763">
        <v>64</v>
      </c>
      <c r="H5763">
        <v>64</v>
      </c>
      <c r="I5763">
        <v>57</v>
      </c>
      <c r="J5763" t="s">
        <v>383</v>
      </c>
      <c r="K5763" t="s">
        <v>383</v>
      </c>
      <c r="L5763" t="s">
        <v>579</v>
      </c>
      <c r="M5763" t="s">
        <v>59</v>
      </c>
      <c r="N5763" t="s">
        <v>59</v>
      </c>
      <c r="O5763" t="s">
        <v>53</v>
      </c>
      <c r="P5763" t="s">
        <v>147</v>
      </c>
      <c r="Q5763">
        <v>52</v>
      </c>
      <c r="R5763" t="s">
        <v>164</v>
      </c>
      <c r="S5763" t="e" vm="45">
        <f>_FV(-3,"60")</f>
        <v>#VALUE!</v>
      </c>
      <c r="T5763" t="s">
        <v>2424</v>
      </c>
    </row>
    <row r="5764" spans="1:20" x14ac:dyDescent="0.3">
      <c r="A5764" t="s">
        <v>20</v>
      </c>
      <c r="B5764" s="1">
        <v>43750</v>
      </c>
      <c r="C5764">
        <v>17</v>
      </c>
      <c r="D5764" t="s">
        <v>2331</v>
      </c>
      <c r="E5764" t="s">
        <v>2416</v>
      </c>
      <c r="F5764" t="s">
        <v>32</v>
      </c>
      <c r="G5764">
        <v>49</v>
      </c>
      <c r="H5764">
        <v>55</v>
      </c>
      <c r="I5764">
        <v>48</v>
      </c>
      <c r="J5764" t="s">
        <v>577</v>
      </c>
      <c r="K5764" t="s">
        <v>345</v>
      </c>
      <c r="L5764" t="s">
        <v>565</v>
      </c>
      <c r="M5764" t="s">
        <v>131</v>
      </c>
      <c r="N5764" t="s">
        <v>45</v>
      </c>
      <c r="O5764" t="s">
        <v>131</v>
      </c>
      <c r="P5764" t="s">
        <v>116</v>
      </c>
      <c r="Q5764">
        <v>91</v>
      </c>
      <c r="R5764" t="s">
        <v>41</v>
      </c>
      <c r="S5764" t="s">
        <v>2968</v>
      </c>
      <c r="T5764" t="s">
        <v>2424</v>
      </c>
    </row>
    <row r="5765" spans="1:20" x14ac:dyDescent="0.3">
      <c r="A5765" t="s">
        <v>20</v>
      </c>
      <c r="B5765" s="1">
        <v>43750</v>
      </c>
      <c r="C5765">
        <v>20</v>
      </c>
      <c r="D5765" t="s">
        <v>370</v>
      </c>
      <c r="E5765" t="s">
        <v>2333</v>
      </c>
      <c r="F5765" t="s">
        <v>297</v>
      </c>
      <c r="G5765">
        <v>52</v>
      </c>
      <c r="H5765">
        <v>52</v>
      </c>
      <c r="I5765">
        <v>45</v>
      </c>
      <c r="J5765" t="s">
        <v>583</v>
      </c>
      <c r="K5765" t="s">
        <v>393</v>
      </c>
      <c r="L5765" t="s">
        <v>2430</v>
      </c>
      <c r="M5765" t="s">
        <v>175</v>
      </c>
      <c r="N5765" t="s">
        <v>175</v>
      </c>
      <c r="O5765" t="s">
        <v>74</v>
      </c>
      <c r="P5765" t="s">
        <v>40</v>
      </c>
      <c r="Q5765">
        <v>78</v>
      </c>
      <c r="R5765" t="s">
        <v>552</v>
      </c>
      <c r="S5765" t="s">
        <v>366</v>
      </c>
      <c r="T5765" t="s">
        <v>2424</v>
      </c>
    </row>
    <row r="5766" spans="1:20" x14ac:dyDescent="0.3">
      <c r="A5766" t="s">
        <v>20</v>
      </c>
      <c r="B5766" s="1">
        <v>43750</v>
      </c>
      <c r="C5766">
        <v>12</v>
      </c>
      <c r="D5766" t="s">
        <v>200</v>
      </c>
      <c r="E5766" t="s">
        <v>208</v>
      </c>
      <c r="F5766" t="s">
        <v>202</v>
      </c>
      <c r="G5766">
        <v>65</v>
      </c>
      <c r="H5766">
        <v>73</v>
      </c>
      <c r="I5766">
        <v>63</v>
      </c>
      <c r="J5766" t="s">
        <v>361</v>
      </c>
      <c r="K5766" t="s">
        <v>36</v>
      </c>
      <c r="L5766" t="s">
        <v>377</v>
      </c>
      <c r="M5766" t="s">
        <v>315</v>
      </c>
      <c r="N5766" t="s">
        <v>315</v>
      </c>
      <c r="O5766" t="s">
        <v>141</v>
      </c>
      <c r="P5766" t="s">
        <v>183</v>
      </c>
      <c r="Q5766">
        <v>52</v>
      </c>
      <c r="R5766" t="s">
        <v>358</v>
      </c>
      <c r="S5766" t="s">
        <v>223</v>
      </c>
      <c r="T5766" t="s">
        <v>2424</v>
      </c>
    </row>
    <row r="5767" spans="1:20" x14ac:dyDescent="0.3">
      <c r="A5767" t="s">
        <v>20</v>
      </c>
      <c r="B5767" s="1">
        <v>43750</v>
      </c>
      <c r="C5767">
        <v>4</v>
      </c>
      <c r="D5767" t="s">
        <v>108</v>
      </c>
      <c r="E5767" t="s">
        <v>356</v>
      </c>
      <c r="F5767" t="s">
        <v>108</v>
      </c>
      <c r="G5767">
        <v>81</v>
      </c>
      <c r="H5767">
        <v>81</v>
      </c>
      <c r="I5767">
        <v>78</v>
      </c>
      <c r="J5767" t="s">
        <v>35</v>
      </c>
      <c r="K5767" t="s">
        <v>35</v>
      </c>
      <c r="L5767" t="s">
        <v>396</v>
      </c>
      <c r="M5767" t="s">
        <v>231</v>
      </c>
      <c r="N5767" t="s">
        <v>209</v>
      </c>
      <c r="O5767" t="s">
        <v>231</v>
      </c>
      <c r="P5767" t="s">
        <v>124</v>
      </c>
      <c r="Q5767">
        <v>27</v>
      </c>
      <c r="R5767" t="s">
        <v>364</v>
      </c>
      <c r="S5767" t="e" vm="45">
        <f>_FV(-3,"60")</f>
        <v>#VALUE!</v>
      </c>
      <c r="T5767" t="s">
        <v>2424</v>
      </c>
    </row>
    <row r="5768" spans="1:20" x14ac:dyDescent="0.3">
      <c r="A5768" t="s">
        <v>20</v>
      </c>
      <c r="B5768" s="1">
        <v>43750</v>
      </c>
      <c r="C5768">
        <v>14</v>
      </c>
      <c r="D5768" t="s">
        <v>43</v>
      </c>
      <c r="E5768" t="s">
        <v>43</v>
      </c>
      <c r="F5768" t="s">
        <v>201</v>
      </c>
      <c r="G5768">
        <v>57</v>
      </c>
      <c r="H5768">
        <v>60</v>
      </c>
      <c r="I5768">
        <v>56</v>
      </c>
      <c r="J5768" t="s">
        <v>44</v>
      </c>
      <c r="K5768" t="s">
        <v>361</v>
      </c>
      <c r="L5768" t="s">
        <v>383</v>
      </c>
      <c r="M5768" t="s">
        <v>244</v>
      </c>
      <c r="N5768" t="s">
        <v>311</v>
      </c>
      <c r="O5768" t="s">
        <v>244</v>
      </c>
      <c r="P5768" t="s">
        <v>222</v>
      </c>
      <c r="Q5768">
        <v>79</v>
      </c>
      <c r="R5768" t="s">
        <v>212</v>
      </c>
      <c r="S5768" t="s">
        <v>2688</v>
      </c>
      <c r="T5768" t="s">
        <v>2424</v>
      </c>
    </row>
    <row r="5769" spans="1:20" x14ac:dyDescent="0.3">
      <c r="A5769" t="s">
        <v>20</v>
      </c>
      <c r="B5769" s="1">
        <v>43750</v>
      </c>
      <c r="C5769">
        <v>13</v>
      </c>
      <c r="D5769" t="s">
        <v>258</v>
      </c>
      <c r="E5769" t="s">
        <v>34</v>
      </c>
      <c r="F5769" t="s">
        <v>250</v>
      </c>
      <c r="G5769">
        <v>59</v>
      </c>
      <c r="H5769">
        <v>65</v>
      </c>
      <c r="I5769">
        <v>57</v>
      </c>
      <c r="J5769" t="s">
        <v>224</v>
      </c>
      <c r="K5769" t="s">
        <v>89</v>
      </c>
      <c r="L5769" t="s">
        <v>383</v>
      </c>
      <c r="M5769" t="s">
        <v>311</v>
      </c>
      <c r="N5769" t="s">
        <v>311</v>
      </c>
      <c r="O5769" t="s">
        <v>244</v>
      </c>
      <c r="P5769" t="s">
        <v>116</v>
      </c>
      <c r="Q5769">
        <v>77</v>
      </c>
      <c r="R5769" t="s">
        <v>164</v>
      </c>
      <c r="S5769" t="s">
        <v>2969</v>
      </c>
      <c r="T5769" t="s">
        <v>2424</v>
      </c>
    </row>
    <row r="5770" spans="1:20" x14ac:dyDescent="0.3">
      <c r="A5770" t="s">
        <v>20</v>
      </c>
      <c r="B5770" s="1">
        <v>43750</v>
      </c>
      <c r="C5770">
        <v>16</v>
      </c>
      <c r="D5770" t="s">
        <v>2041</v>
      </c>
      <c r="E5770" t="s">
        <v>2331</v>
      </c>
      <c r="F5770" t="s">
        <v>412</v>
      </c>
      <c r="G5770">
        <v>52</v>
      </c>
      <c r="H5770">
        <v>56</v>
      </c>
      <c r="I5770">
        <v>51</v>
      </c>
      <c r="J5770" t="s">
        <v>388</v>
      </c>
      <c r="K5770" t="s">
        <v>44</v>
      </c>
      <c r="L5770" t="s">
        <v>393</v>
      </c>
      <c r="M5770" t="s">
        <v>45</v>
      </c>
      <c r="N5770" t="s">
        <v>29</v>
      </c>
      <c r="O5770" t="s">
        <v>45</v>
      </c>
      <c r="P5770" t="s">
        <v>182</v>
      </c>
      <c r="Q5770">
        <v>101</v>
      </c>
      <c r="R5770" t="s">
        <v>259</v>
      </c>
      <c r="S5770" t="s">
        <v>2970</v>
      </c>
      <c r="T5770" t="s">
        <v>2424</v>
      </c>
    </row>
    <row r="5771" spans="1:20" x14ac:dyDescent="0.3">
      <c r="A5771" t="s">
        <v>20</v>
      </c>
      <c r="B5771" s="1">
        <v>43751</v>
      </c>
      <c r="C5771">
        <v>18</v>
      </c>
      <c r="D5771" t="s">
        <v>297</v>
      </c>
      <c r="E5771" t="s">
        <v>2041</v>
      </c>
      <c r="F5771" t="s">
        <v>34</v>
      </c>
      <c r="G5771">
        <v>54</v>
      </c>
      <c r="H5771">
        <v>56</v>
      </c>
      <c r="I5771">
        <v>51</v>
      </c>
      <c r="J5771" t="s">
        <v>383</v>
      </c>
      <c r="K5771" t="s">
        <v>44</v>
      </c>
      <c r="L5771" t="s">
        <v>397</v>
      </c>
      <c r="M5771" t="s">
        <v>750</v>
      </c>
      <c r="N5771" t="s">
        <v>52</v>
      </c>
      <c r="O5771" t="s">
        <v>750</v>
      </c>
      <c r="P5771" t="s">
        <v>305</v>
      </c>
      <c r="Q5771">
        <v>66</v>
      </c>
      <c r="R5771" t="s">
        <v>2843</v>
      </c>
      <c r="S5771" t="s">
        <v>2560</v>
      </c>
      <c r="T5771" t="s">
        <v>2424</v>
      </c>
    </row>
    <row r="5772" spans="1:20" x14ac:dyDescent="0.3">
      <c r="A5772" t="s">
        <v>20</v>
      </c>
      <c r="B5772" s="1">
        <v>43751</v>
      </c>
      <c r="C5772">
        <v>1</v>
      </c>
      <c r="D5772" t="s">
        <v>285</v>
      </c>
      <c r="E5772" t="s">
        <v>229</v>
      </c>
      <c r="F5772" t="s">
        <v>285</v>
      </c>
      <c r="G5772">
        <v>75</v>
      </c>
      <c r="H5772">
        <v>75</v>
      </c>
      <c r="I5772">
        <v>70</v>
      </c>
      <c r="J5772" t="s">
        <v>36</v>
      </c>
      <c r="K5772" t="s">
        <v>49</v>
      </c>
      <c r="L5772" t="s">
        <v>377</v>
      </c>
      <c r="M5772" t="s">
        <v>254</v>
      </c>
      <c r="N5772" t="s">
        <v>254</v>
      </c>
      <c r="O5772" t="s">
        <v>66</v>
      </c>
      <c r="P5772" t="s">
        <v>128</v>
      </c>
      <c r="Q5772">
        <v>44</v>
      </c>
      <c r="R5772" t="s">
        <v>125</v>
      </c>
      <c r="S5772" t="e" vm="45">
        <f>_FV(-3,"60")</f>
        <v>#VALUE!</v>
      </c>
      <c r="T5772" t="s">
        <v>2424</v>
      </c>
    </row>
    <row r="5773" spans="1:20" x14ac:dyDescent="0.3">
      <c r="A5773" t="s">
        <v>20</v>
      </c>
      <c r="B5773" s="1">
        <v>43751</v>
      </c>
      <c r="C5773">
        <v>0</v>
      </c>
      <c r="D5773" t="s">
        <v>229</v>
      </c>
      <c r="E5773" t="s">
        <v>275</v>
      </c>
      <c r="F5773" t="s">
        <v>229</v>
      </c>
      <c r="G5773">
        <v>70</v>
      </c>
      <c r="H5773">
        <v>70</v>
      </c>
      <c r="I5773">
        <v>64</v>
      </c>
      <c r="J5773" t="s">
        <v>224</v>
      </c>
      <c r="K5773" t="s">
        <v>377</v>
      </c>
      <c r="L5773" t="s">
        <v>368</v>
      </c>
      <c r="M5773" t="s">
        <v>66</v>
      </c>
      <c r="N5773" t="s">
        <v>66</v>
      </c>
      <c r="O5773" t="s">
        <v>59</v>
      </c>
      <c r="P5773" t="s">
        <v>173</v>
      </c>
      <c r="Q5773">
        <v>46</v>
      </c>
      <c r="R5773" t="s">
        <v>225</v>
      </c>
      <c r="S5773" t="e" vm="45">
        <f>_FV(-3,"60")</f>
        <v>#VALUE!</v>
      </c>
      <c r="T5773" t="s">
        <v>2424</v>
      </c>
    </row>
    <row r="5774" spans="1:20" x14ac:dyDescent="0.3">
      <c r="A5774" t="s">
        <v>20</v>
      </c>
      <c r="B5774" s="1">
        <v>43751</v>
      </c>
      <c r="C5774">
        <v>5</v>
      </c>
      <c r="D5774" t="s">
        <v>108</v>
      </c>
      <c r="E5774" t="s">
        <v>356</v>
      </c>
      <c r="F5774" t="s">
        <v>108</v>
      </c>
      <c r="G5774">
        <v>84</v>
      </c>
      <c r="H5774">
        <v>84</v>
      </c>
      <c r="I5774">
        <v>81</v>
      </c>
      <c r="J5774" t="s">
        <v>49</v>
      </c>
      <c r="K5774" t="s">
        <v>49</v>
      </c>
      <c r="L5774" t="s">
        <v>345</v>
      </c>
      <c r="M5774" t="s">
        <v>131</v>
      </c>
      <c r="N5774" t="s">
        <v>232</v>
      </c>
      <c r="O5774" t="s">
        <v>131</v>
      </c>
      <c r="P5774" t="s">
        <v>124</v>
      </c>
      <c r="Q5774">
        <v>19</v>
      </c>
      <c r="R5774" t="s">
        <v>116</v>
      </c>
      <c r="S5774" t="e" vm="45">
        <f>_FV(-3,"60")</f>
        <v>#VALUE!</v>
      </c>
      <c r="T5774" t="s">
        <v>2424</v>
      </c>
    </row>
    <row r="5775" spans="1:20" x14ac:dyDescent="0.3">
      <c r="A5775" t="s">
        <v>20</v>
      </c>
      <c r="B5775" s="1">
        <v>43751</v>
      </c>
      <c r="C5775">
        <v>10</v>
      </c>
      <c r="D5775" t="s">
        <v>88</v>
      </c>
      <c r="E5775" t="s">
        <v>88</v>
      </c>
      <c r="F5775" t="s">
        <v>136</v>
      </c>
      <c r="G5775">
        <v>91</v>
      </c>
      <c r="H5775">
        <v>91</v>
      </c>
      <c r="I5775">
        <v>91</v>
      </c>
      <c r="J5775" t="s">
        <v>81</v>
      </c>
      <c r="K5775" t="s">
        <v>81</v>
      </c>
      <c r="L5775" t="s">
        <v>36</v>
      </c>
      <c r="M5775" t="s">
        <v>180</v>
      </c>
      <c r="N5775" t="s">
        <v>180</v>
      </c>
      <c r="O5775" t="s">
        <v>181</v>
      </c>
      <c r="P5775" t="s">
        <v>124</v>
      </c>
      <c r="Q5775">
        <v>355</v>
      </c>
      <c r="R5775" t="s">
        <v>24</v>
      </c>
      <c r="S5775" t="s">
        <v>2971</v>
      </c>
      <c r="T5775" t="s">
        <v>2424</v>
      </c>
    </row>
    <row r="5776" spans="1:20" x14ac:dyDescent="0.3">
      <c r="A5776" t="s">
        <v>20</v>
      </c>
      <c r="B5776" s="1">
        <v>43751</v>
      </c>
      <c r="C5776">
        <v>19</v>
      </c>
      <c r="D5776" t="s">
        <v>370</v>
      </c>
      <c r="E5776" t="s">
        <v>1376</v>
      </c>
      <c r="F5776" t="s">
        <v>34</v>
      </c>
      <c r="G5776">
        <v>54</v>
      </c>
      <c r="H5776">
        <v>55</v>
      </c>
      <c r="I5776">
        <v>50</v>
      </c>
      <c r="J5776" t="s">
        <v>383</v>
      </c>
      <c r="K5776" t="s">
        <v>377</v>
      </c>
      <c r="L5776" t="s">
        <v>570</v>
      </c>
      <c r="M5776" t="s">
        <v>175</v>
      </c>
      <c r="N5776" t="s">
        <v>38</v>
      </c>
      <c r="O5776" t="s">
        <v>74</v>
      </c>
      <c r="P5776" t="s">
        <v>237</v>
      </c>
      <c r="Q5776">
        <v>76</v>
      </c>
      <c r="R5776" t="s">
        <v>2843</v>
      </c>
      <c r="S5776" t="s">
        <v>2972</v>
      </c>
      <c r="T5776" t="s">
        <v>2424</v>
      </c>
    </row>
    <row r="5777" spans="1:20" x14ac:dyDescent="0.3">
      <c r="A5777" t="s">
        <v>20</v>
      </c>
      <c r="B5777" s="1">
        <v>43751</v>
      </c>
      <c r="C5777">
        <v>3</v>
      </c>
      <c r="D5777" t="s">
        <v>233</v>
      </c>
      <c r="E5777" t="s">
        <v>239</v>
      </c>
      <c r="F5777" t="s">
        <v>233</v>
      </c>
      <c r="G5777">
        <v>80</v>
      </c>
      <c r="H5777">
        <v>80</v>
      </c>
      <c r="I5777">
        <v>78</v>
      </c>
      <c r="J5777" t="s">
        <v>49</v>
      </c>
      <c r="K5777" t="s">
        <v>49</v>
      </c>
      <c r="L5777" t="s">
        <v>36</v>
      </c>
      <c r="M5777" t="s">
        <v>254</v>
      </c>
      <c r="N5777" t="s">
        <v>137</v>
      </c>
      <c r="O5777" t="s">
        <v>254</v>
      </c>
      <c r="P5777" t="s">
        <v>77</v>
      </c>
      <c r="Q5777">
        <v>48</v>
      </c>
      <c r="R5777" t="s">
        <v>125</v>
      </c>
      <c r="S5777" t="e" vm="45">
        <f>_FV(-3,"60")</f>
        <v>#VALUE!</v>
      </c>
      <c r="T5777" t="s">
        <v>2424</v>
      </c>
    </row>
    <row r="5778" spans="1:20" x14ac:dyDescent="0.3">
      <c r="A5778" t="s">
        <v>20</v>
      </c>
      <c r="B5778" s="1">
        <v>43751</v>
      </c>
      <c r="C5778">
        <v>6</v>
      </c>
      <c r="D5778" t="s">
        <v>135</v>
      </c>
      <c r="E5778" t="s">
        <v>108</v>
      </c>
      <c r="F5778" t="s">
        <v>135</v>
      </c>
      <c r="G5778">
        <v>86</v>
      </c>
      <c r="H5778">
        <v>86</v>
      </c>
      <c r="I5778">
        <v>84</v>
      </c>
      <c r="J5778" t="s">
        <v>49</v>
      </c>
      <c r="K5778" t="s">
        <v>49</v>
      </c>
      <c r="L5778" t="s">
        <v>49</v>
      </c>
      <c r="M5778" t="s">
        <v>51</v>
      </c>
      <c r="N5778" t="s">
        <v>131</v>
      </c>
      <c r="O5778" t="s">
        <v>53</v>
      </c>
      <c r="P5778" t="s">
        <v>77</v>
      </c>
      <c r="Q5778">
        <v>16</v>
      </c>
      <c r="R5778" t="s">
        <v>170</v>
      </c>
      <c r="S5778" t="e" vm="45">
        <f>_FV(-3,"60")</f>
        <v>#VALUE!</v>
      </c>
      <c r="T5778" t="s">
        <v>2424</v>
      </c>
    </row>
    <row r="5779" spans="1:20" x14ac:dyDescent="0.3">
      <c r="A5779" t="s">
        <v>20</v>
      </c>
      <c r="B5779" s="1">
        <v>43751</v>
      </c>
      <c r="C5779">
        <v>17</v>
      </c>
      <c r="D5779" t="s">
        <v>1360</v>
      </c>
      <c r="E5779" t="s">
        <v>1580</v>
      </c>
      <c r="F5779" t="s">
        <v>297</v>
      </c>
      <c r="G5779">
        <v>53</v>
      </c>
      <c r="H5779">
        <v>55</v>
      </c>
      <c r="I5779">
        <v>49</v>
      </c>
      <c r="J5779" t="s">
        <v>383</v>
      </c>
      <c r="K5779" t="s">
        <v>37</v>
      </c>
      <c r="L5779" t="s">
        <v>575</v>
      </c>
      <c r="M5779" t="s">
        <v>52</v>
      </c>
      <c r="N5779" t="s">
        <v>231</v>
      </c>
      <c r="O5779" t="s">
        <v>131</v>
      </c>
      <c r="P5779" t="s">
        <v>440</v>
      </c>
      <c r="Q5779">
        <v>76</v>
      </c>
      <c r="R5779" t="s">
        <v>1175</v>
      </c>
      <c r="S5779" t="s">
        <v>2973</v>
      </c>
      <c r="T5779" t="s">
        <v>2424</v>
      </c>
    </row>
    <row r="5780" spans="1:20" x14ac:dyDescent="0.3">
      <c r="A5780" t="s">
        <v>20</v>
      </c>
      <c r="B5780" s="1">
        <v>43751</v>
      </c>
      <c r="C5780">
        <v>22</v>
      </c>
      <c r="D5780" t="s">
        <v>57</v>
      </c>
      <c r="E5780" t="s">
        <v>205</v>
      </c>
      <c r="F5780" t="s">
        <v>57</v>
      </c>
      <c r="G5780">
        <v>64</v>
      </c>
      <c r="H5780">
        <v>64</v>
      </c>
      <c r="I5780">
        <v>60</v>
      </c>
      <c r="J5780" t="s">
        <v>292</v>
      </c>
      <c r="K5780" t="s">
        <v>37</v>
      </c>
      <c r="L5780" t="s">
        <v>383</v>
      </c>
      <c r="M5780" t="s">
        <v>59</v>
      </c>
      <c r="N5780" t="s">
        <v>59</v>
      </c>
      <c r="O5780" t="s">
        <v>39</v>
      </c>
      <c r="P5780" t="s">
        <v>24</v>
      </c>
      <c r="Q5780">
        <v>51</v>
      </c>
      <c r="R5780" t="s">
        <v>584</v>
      </c>
      <c r="S5780" s="2">
        <v>3885</v>
      </c>
      <c r="T5780" t="s">
        <v>2424</v>
      </c>
    </row>
    <row r="5781" spans="1:20" x14ac:dyDescent="0.3">
      <c r="A5781" t="s">
        <v>20</v>
      </c>
      <c r="B5781" s="1">
        <v>43751</v>
      </c>
      <c r="C5781">
        <v>21</v>
      </c>
      <c r="D5781" t="s">
        <v>205</v>
      </c>
      <c r="E5781" t="s">
        <v>214</v>
      </c>
      <c r="F5781" t="s">
        <v>205</v>
      </c>
      <c r="G5781">
        <v>60</v>
      </c>
      <c r="H5781">
        <v>60</v>
      </c>
      <c r="I5781">
        <v>55</v>
      </c>
      <c r="J5781" t="s">
        <v>383</v>
      </c>
      <c r="K5781" t="s">
        <v>388</v>
      </c>
      <c r="L5781" t="s">
        <v>397</v>
      </c>
      <c r="M5781" t="s">
        <v>39</v>
      </c>
      <c r="N5781" t="s">
        <v>39</v>
      </c>
      <c r="O5781" t="s">
        <v>38</v>
      </c>
      <c r="P5781" t="s">
        <v>116</v>
      </c>
      <c r="Q5781">
        <v>47</v>
      </c>
      <c r="R5781" t="s">
        <v>336</v>
      </c>
      <c r="S5781" t="s">
        <v>2974</v>
      </c>
      <c r="T5781" t="s">
        <v>2424</v>
      </c>
    </row>
    <row r="5782" spans="1:20" x14ac:dyDescent="0.3">
      <c r="A5782" t="s">
        <v>20</v>
      </c>
      <c r="B5782" s="1">
        <v>43751</v>
      </c>
      <c r="C5782">
        <v>2</v>
      </c>
      <c r="D5782" t="s">
        <v>265</v>
      </c>
      <c r="E5782" t="s">
        <v>285</v>
      </c>
      <c r="F5782" t="s">
        <v>265</v>
      </c>
      <c r="G5782">
        <v>78</v>
      </c>
      <c r="H5782">
        <v>78</v>
      </c>
      <c r="I5782">
        <v>75</v>
      </c>
      <c r="J5782" t="s">
        <v>49</v>
      </c>
      <c r="K5782" t="s">
        <v>49</v>
      </c>
      <c r="L5782" t="s">
        <v>345</v>
      </c>
      <c r="M5782" t="s">
        <v>150</v>
      </c>
      <c r="N5782" t="s">
        <v>137</v>
      </c>
      <c r="O5782" t="s">
        <v>254</v>
      </c>
      <c r="P5782" t="s">
        <v>128</v>
      </c>
      <c r="Q5782">
        <v>48</v>
      </c>
      <c r="R5782" t="s">
        <v>287</v>
      </c>
      <c r="S5782" t="e" vm="45">
        <f>_FV(-3,"60")</f>
        <v>#VALUE!</v>
      </c>
      <c r="T5782" t="s">
        <v>2424</v>
      </c>
    </row>
    <row r="5783" spans="1:20" x14ac:dyDescent="0.3">
      <c r="A5783" t="s">
        <v>20</v>
      </c>
      <c r="B5783" s="1">
        <v>43751</v>
      </c>
      <c r="C5783">
        <v>23</v>
      </c>
      <c r="D5783" t="s">
        <v>281</v>
      </c>
      <c r="E5783" t="s">
        <v>57</v>
      </c>
      <c r="F5783" t="s">
        <v>281</v>
      </c>
      <c r="G5783">
        <v>66</v>
      </c>
      <c r="H5783">
        <v>66</v>
      </c>
      <c r="I5783">
        <v>64</v>
      </c>
      <c r="J5783" t="s">
        <v>368</v>
      </c>
      <c r="K5783" t="s">
        <v>292</v>
      </c>
      <c r="L5783" t="s">
        <v>368</v>
      </c>
      <c r="M5783" t="s">
        <v>190</v>
      </c>
      <c r="N5783" t="s">
        <v>130</v>
      </c>
      <c r="O5783" t="s">
        <v>59</v>
      </c>
      <c r="P5783" t="s">
        <v>30</v>
      </c>
      <c r="Q5783">
        <v>50</v>
      </c>
      <c r="R5783" t="s">
        <v>294</v>
      </c>
      <c r="S5783" t="e" vm="80">
        <f>_FV(-3,"59")</f>
        <v>#VALUE!</v>
      </c>
      <c r="T5783" t="s">
        <v>2424</v>
      </c>
    </row>
    <row r="5784" spans="1:20" x14ac:dyDescent="0.3">
      <c r="A5784" t="s">
        <v>20</v>
      </c>
      <c r="B5784" s="1">
        <v>43751</v>
      </c>
      <c r="C5784">
        <v>8</v>
      </c>
      <c r="D5784" t="s">
        <v>95</v>
      </c>
      <c r="E5784" t="s">
        <v>148</v>
      </c>
      <c r="F5784" t="s">
        <v>95</v>
      </c>
      <c r="G5784">
        <v>90</v>
      </c>
      <c r="H5784">
        <v>90</v>
      </c>
      <c r="I5784">
        <v>88</v>
      </c>
      <c r="J5784" t="s">
        <v>49</v>
      </c>
      <c r="K5784" t="s">
        <v>49</v>
      </c>
      <c r="L5784" t="s">
        <v>345</v>
      </c>
      <c r="M5784" t="s">
        <v>131</v>
      </c>
      <c r="N5784" t="s">
        <v>52</v>
      </c>
      <c r="O5784" t="s">
        <v>51</v>
      </c>
      <c r="P5784" t="s">
        <v>115</v>
      </c>
      <c r="Q5784">
        <v>5</v>
      </c>
      <c r="R5784" t="s">
        <v>173</v>
      </c>
      <c r="S5784" t="e" vm="45">
        <f>_FV(-3,"60")</f>
        <v>#VALUE!</v>
      </c>
      <c r="T5784" t="s">
        <v>2424</v>
      </c>
    </row>
    <row r="5785" spans="1:20" x14ac:dyDescent="0.3">
      <c r="A5785" t="s">
        <v>20</v>
      </c>
      <c r="B5785" s="1">
        <v>43751</v>
      </c>
      <c r="C5785">
        <v>9</v>
      </c>
      <c r="D5785" t="s">
        <v>22</v>
      </c>
      <c r="E5785" t="s">
        <v>95</v>
      </c>
      <c r="F5785" t="s">
        <v>22</v>
      </c>
      <c r="G5785">
        <v>91</v>
      </c>
      <c r="H5785">
        <v>91</v>
      </c>
      <c r="I5785">
        <v>90</v>
      </c>
      <c r="J5785" t="s">
        <v>36</v>
      </c>
      <c r="K5785" t="s">
        <v>49</v>
      </c>
      <c r="L5785" t="s">
        <v>36</v>
      </c>
      <c r="M5785" t="s">
        <v>190</v>
      </c>
      <c r="N5785" t="s">
        <v>190</v>
      </c>
      <c r="O5785" t="s">
        <v>131</v>
      </c>
      <c r="P5785" t="s">
        <v>105</v>
      </c>
      <c r="Q5785">
        <v>5</v>
      </c>
      <c r="R5785" t="s">
        <v>173</v>
      </c>
      <c r="S5785" t="e" vm="66">
        <f>_FV(-3,"31")</f>
        <v>#VALUE!</v>
      </c>
      <c r="T5785" t="s">
        <v>2424</v>
      </c>
    </row>
    <row r="5786" spans="1:20" x14ac:dyDescent="0.3">
      <c r="A5786" t="s">
        <v>20</v>
      </c>
      <c r="B5786" s="1">
        <v>43751</v>
      </c>
      <c r="C5786">
        <v>4</v>
      </c>
      <c r="D5786" t="s">
        <v>356</v>
      </c>
      <c r="E5786" t="s">
        <v>233</v>
      </c>
      <c r="F5786" t="s">
        <v>356</v>
      </c>
      <c r="G5786">
        <v>81</v>
      </c>
      <c r="H5786">
        <v>81</v>
      </c>
      <c r="I5786">
        <v>80</v>
      </c>
      <c r="J5786" t="s">
        <v>36</v>
      </c>
      <c r="K5786" t="s">
        <v>49</v>
      </c>
      <c r="L5786" t="s">
        <v>36</v>
      </c>
      <c r="M5786" t="s">
        <v>232</v>
      </c>
      <c r="N5786" t="s">
        <v>254</v>
      </c>
      <c r="O5786" t="s">
        <v>232</v>
      </c>
      <c r="P5786" t="s">
        <v>83</v>
      </c>
      <c r="Q5786">
        <v>39</v>
      </c>
      <c r="R5786" t="s">
        <v>170</v>
      </c>
      <c r="S5786" t="e" vm="45">
        <f>_FV(-3,"60")</f>
        <v>#VALUE!</v>
      </c>
      <c r="T5786" t="s">
        <v>2424</v>
      </c>
    </row>
    <row r="5787" spans="1:20" x14ac:dyDescent="0.3">
      <c r="A5787" t="s">
        <v>20</v>
      </c>
      <c r="B5787" s="1">
        <v>43751</v>
      </c>
      <c r="C5787">
        <v>20</v>
      </c>
      <c r="D5787" t="s">
        <v>392</v>
      </c>
      <c r="E5787" t="s">
        <v>415</v>
      </c>
      <c r="F5787" t="s">
        <v>220</v>
      </c>
      <c r="G5787">
        <v>55</v>
      </c>
      <c r="H5787">
        <v>56</v>
      </c>
      <c r="I5787">
        <v>51</v>
      </c>
      <c r="J5787" t="s">
        <v>393</v>
      </c>
      <c r="K5787" t="s">
        <v>388</v>
      </c>
      <c r="L5787" t="s">
        <v>574</v>
      </c>
      <c r="M5787" t="s">
        <v>38</v>
      </c>
      <c r="N5787" t="s">
        <v>38</v>
      </c>
      <c r="O5787" t="s">
        <v>175</v>
      </c>
      <c r="P5787" t="s">
        <v>179</v>
      </c>
      <c r="Q5787">
        <v>74</v>
      </c>
      <c r="R5787" t="s">
        <v>1345</v>
      </c>
      <c r="S5787" t="s">
        <v>2975</v>
      </c>
      <c r="T5787" t="s">
        <v>2424</v>
      </c>
    </row>
    <row r="5788" spans="1:20" x14ac:dyDescent="0.3">
      <c r="A5788" t="s">
        <v>20</v>
      </c>
      <c r="B5788" s="1">
        <v>43751</v>
      </c>
      <c r="C5788">
        <v>11</v>
      </c>
      <c r="D5788" t="s">
        <v>239</v>
      </c>
      <c r="E5788" t="s">
        <v>321</v>
      </c>
      <c r="F5788" t="s">
        <v>88</v>
      </c>
      <c r="G5788">
        <v>78</v>
      </c>
      <c r="H5788">
        <v>91</v>
      </c>
      <c r="I5788">
        <v>78</v>
      </c>
      <c r="J5788" t="s">
        <v>100</v>
      </c>
      <c r="K5788" t="s">
        <v>73</v>
      </c>
      <c r="L5788" t="s">
        <v>89</v>
      </c>
      <c r="M5788" t="s">
        <v>123</v>
      </c>
      <c r="N5788" t="s">
        <v>123</v>
      </c>
      <c r="O5788" t="s">
        <v>180</v>
      </c>
      <c r="P5788" t="s">
        <v>176</v>
      </c>
      <c r="Q5788">
        <v>27</v>
      </c>
      <c r="R5788" t="s">
        <v>305</v>
      </c>
      <c r="S5788" t="s">
        <v>2976</v>
      </c>
      <c r="T5788" t="s">
        <v>2424</v>
      </c>
    </row>
    <row r="5789" spans="1:20" x14ac:dyDescent="0.3">
      <c r="A5789" t="s">
        <v>20</v>
      </c>
      <c r="B5789" s="1">
        <v>43751</v>
      </c>
      <c r="C5789">
        <v>12</v>
      </c>
      <c r="D5789" t="s">
        <v>200</v>
      </c>
      <c r="E5789" t="s">
        <v>200</v>
      </c>
      <c r="F5789" t="s">
        <v>239</v>
      </c>
      <c r="G5789">
        <v>67</v>
      </c>
      <c r="H5789">
        <v>78</v>
      </c>
      <c r="I5789">
        <v>66</v>
      </c>
      <c r="J5789" t="s">
        <v>89</v>
      </c>
      <c r="K5789" t="s">
        <v>65</v>
      </c>
      <c r="L5789" t="s">
        <v>361</v>
      </c>
      <c r="M5789" t="s">
        <v>29</v>
      </c>
      <c r="N5789" t="s">
        <v>29</v>
      </c>
      <c r="O5789" t="s">
        <v>123</v>
      </c>
      <c r="P5789" t="s">
        <v>116</v>
      </c>
      <c r="Q5789">
        <v>63</v>
      </c>
      <c r="R5789" t="s">
        <v>339</v>
      </c>
      <c r="S5789" t="s">
        <v>1018</v>
      </c>
      <c r="T5789" t="s">
        <v>2424</v>
      </c>
    </row>
    <row r="5790" spans="1:20" x14ac:dyDescent="0.3">
      <c r="A5790" t="s">
        <v>20</v>
      </c>
      <c r="B5790" s="1">
        <v>43751</v>
      </c>
      <c r="C5790">
        <v>7</v>
      </c>
      <c r="D5790" t="s">
        <v>118</v>
      </c>
      <c r="E5790" t="s">
        <v>135</v>
      </c>
      <c r="F5790" t="s">
        <v>118</v>
      </c>
      <c r="G5790">
        <v>88</v>
      </c>
      <c r="H5790">
        <v>88</v>
      </c>
      <c r="I5790">
        <v>86</v>
      </c>
      <c r="J5790" t="s">
        <v>49</v>
      </c>
      <c r="K5790" t="s">
        <v>49</v>
      </c>
      <c r="L5790" t="s">
        <v>36</v>
      </c>
      <c r="M5790" t="s">
        <v>51</v>
      </c>
      <c r="N5790" t="s">
        <v>140</v>
      </c>
      <c r="O5790" t="s">
        <v>51</v>
      </c>
      <c r="P5790" t="s">
        <v>115</v>
      </c>
      <c r="Q5790">
        <v>2</v>
      </c>
      <c r="R5790" t="s">
        <v>40</v>
      </c>
      <c r="S5790" t="e" vm="45">
        <f>_FV(-3,"60")</f>
        <v>#VALUE!</v>
      </c>
      <c r="T5790" t="s">
        <v>2424</v>
      </c>
    </row>
    <row r="5791" spans="1:20" x14ac:dyDescent="0.3">
      <c r="A5791" t="s">
        <v>20</v>
      </c>
      <c r="B5791" s="1">
        <v>43751</v>
      </c>
      <c r="C5791">
        <v>13</v>
      </c>
      <c r="D5791" t="s">
        <v>342</v>
      </c>
      <c r="E5791" t="s">
        <v>258</v>
      </c>
      <c r="F5791" t="s">
        <v>247</v>
      </c>
      <c r="G5791">
        <v>63</v>
      </c>
      <c r="H5791">
        <v>66</v>
      </c>
      <c r="I5791">
        <v>61</v>
      </c>
      <c r="J5791" t="s">
        <v>44</v>
      </c>
      <c r="K5791" t="s">
        <v>36</v>
      </c>
      <c r="L5791" t="s">
        <v>224</v>
      </c>
      <c r="M5791" t="s">
        <v>91</v>
      </c>
      <c r="N5791" t="s">
        <v>91</v>
      </c>
      <c r="O5791" t="s">
        <v>29</v>
      </c>
      <c r="P5791" t="s">
        <v>170</v>
      </c>
      <c r="Q5791">
        <v>64</v>
      </c>
      <c r="R5791" t="s">
        <v>343</v>
      </c>
      <c r="S5791" t="s">
        <v>2977</v>
      </c>
      <c r="T5791" t="s">
        <v>2424</v>
      </c>
    </row>
    <row r="5792" spans="1:20" x14ac:dyDescent="0.3">
      <c r="A5792" t="s">
        <v>20</v>
      </c>
      <c r="B5792" s="1">
        <v>43751</v>
      </c>
      <c r="C5792">
        <v>15</v>
      </c>
      <c r="D5792" t="s">
        <v>32</v>
      </c>
      <c r="E5792" t="s">
        <v>2339</v>
      </c>
      <c r="F5792" t="s">
        <v>258</v>
      </c>
      <c r="G5792">
        <v>53</v>
      </c>
      <c r="H5792">
        <v>60</v>
      </c>
      <c r="I5792">
        <v>51</v>
      </c>
      <c r="J5792" t="s">
        <v>577</v>
      </c>
      <c r="K5792" t="s">
        <v>35</v>
      </c>
      <c r="L5792" t="s">
        <v>393</v>
      </c>
      <c r="M5792" t="s">
        <v>142</v>
      </c>
      <c r="N5792" t="s">
        <v>188</v>
      </c>
      <c r="O5792" t="s">
        <v>142</v>
      </c>
      <c r="P5792" t="s">
        <v>179</v>
      </c>
      <c r="Q5792">
        <v>93</v>
      </c>
      <c r="R5792" t="s">
        <v>326</v>
      </c>
      <c r="S5792" t="s">
        <v>2826</v>
      </c>
      <c r="T5792" t="s">
        <v>2424</v>
      </c>
    </row>
    <row r="5793" spans="1:20" x14ac:dyDescent="0.3">
      <c r="A5793" t="s">
        <v>20</v>
      </c>
      <c r="B5793" s="1">
        <v>43751</v>
      </c>
      <c r="C5793">
        <v>14</v>
      </c>
      <c r="D5793" t="s">
        <v>220</v>
      </c>
      <c r="E5793" t="s">
        <v>297</v>
      </c>
      <c r="F5793" t="s">
        <v>200</v>
      </c>
      <c r="G5793">
        <v>60</v>
      </c>
      <c r="H5793">
        <v>65</v>
      </c>
      <c r="I5793">
        <v>58</v>
      </c>
      <c r="J5793" t="s">
        <v>396</v>
      </c>
      <c r="K5793" t="s">
        <v>100</v>
      </c>
      <c r="L5793" t="s">
        <v>37</v>
      </c>
      <c r="M5793" t="s">
        <v>188</v>
      </c>
      <c r="N5793" t="s">
        <v>91</v>
      </c>
      <c r="O5793" t="s">
        <v>328</v>
      </c>
      <c r="P5793" t="s">
        <v>305</v>
      </c>
      <c r="Q5793">
        <v>66</v>
      </c>
      <c r="R5793" t="s">
        <v>530</v>
      </c>
      <c r="S5793" t="s">
        <v>1941</v>
      </c>
      <c r="T5793" t="s">
        <v>2424</v>
      </c>
    </row>
    <row r="5794" spans="1:20" x14ac:dyDescent="0.3">
      <c r="A5794" t="s">
        <v>20</v>
      </c>
      <c r="B5794" s="1">
        <v>43751</v>
      </c>
      <c r="C5794">
        <v>16</v>
      </c>
      <c r="D5794" t="s">
        <v>297</v>
      </c>
      <c r="E5794" t="s">
        <v>2041</v>
      </c>
      <c r="F5794" t="s">
        <v>220</v>
      </c>
      <c r="G5794">
        <v>55</v>
      </c>
      <c r="H5794">
        <v>58</v>
      </c>
      <c r="I5794">
        <v>52</v>
      </c>
      <c r="J5794" t="s">
        <v>388</v>
      </c>
      <c r="K5794" t="s">
        <v>216</v>
      </c>
      <c r="L5794" t="s">
        <v>397</v>
      </c>
      <c r="M5794" t="s">
        <v>180</v>
      </c>
      <c r="N5794" t="s">
        <v>90</v>
      </c>
      <c r="O5794" t="s">
        <v>180</v>
      </c>
      <c r="P5794" t="s">
        <v>207</v>
      </c>
      <c r="Q5794">
        <v>76</v>
      </c>
      <c r="R5794" t="s">
        <v>326</v>
      </c>
      <c r="S5794" t="s">
        <v>2978</v>
      </c>
      <c r="T5794" t="s">
        <v>2424</v>
      </c>
    </row>
    <row r="5795" spans="1:20" x14ac:dyDescent="0.3">
      <c r="A5795" t="s">
        <v>20</v>
      </c>
      <c r="B5795" s="1">
        <v>43752</v>
      </c>
      <c r="C5795">
        <v>19</v>
      </c>
      <c r="D5795" t="s">
        <v>47</v>
      </c>
      <c r="E5795" t="s">
        <v>1362</v>
      </c>
      <c r="F5795" t="s">
        <v>392</v>
      </c>
      <c r="G5795">
        <v>58</v>
      </c>
      <c r="H5795">
        <v>58</v>
      </c>
      <c r="I5795">
        <v>53</v>
      </c>
      <c r="J5795" t="s">
        <v>373</v>
      </c>
      <c r="K5795" t="s">
        <v>163</v>
      </c>
      <c r="L5795" t="s">
        <v>577</v>
      </c>
      <c r="M5795" t="s">
        <v>38</v>
      </c>
      <c r="N5795" t="s">
        <v>53</v>
      </c>
      <c r="O5795" t="s">
        <v>38</v>
      </c>
      <c r="P5795" t="s">
        <v>358</v>
      </c>
      <c r="Q5795">
        <v>66</v>
      </c>
      <c r="R5795" t="s">
        <v>1732</v>
      </c>
      <c r="S5795" t="s">
        <v>2979</v>
      </c>
      <c r="T5795" t="s">
        <v>2424</v>
      </c>
    </row>
    <row r="5796" spans="1:20" x14ac:dyDescent="0.3">
      <c r="A5796" t="s">
        <v>20</v>
      </c>
      <c r="B5796" s="1">
        <v>43752</v>
      </c>
      <c r="C5796">
        <v>5</v>
      </c>
      <c r="D5796" t="s">
        <v>272</v>
      </c>
      <c r="E5796" t="s">
        <v>356</v>
      </c>
      <c r="F5796" t="s">
        <v>272</v>
      </c>
      <c r="G5796">
        <v>81</v>
      </c>
      <c r="H5796">
        <v>81</v>
      </c>
      <c r="I5796">
        <v>79</v>
      </c>
      <c r="J5796" t="s">
        <v>44</v>
      </c>
      <c r="K5796" t="s">
        <v>44</v>
      </c>
      <c r="L5796" t="s">
        <v>35</v>
      </c>
      <c r="M5796" t="s">
        <v>190</v>
      </c>
      <c r="N5796" t="s">
        <v>132</v>
      </c>
      <c r="O5796" t="s">
        <v>181</v>
      </c>
      <c r="P5796" t="s">
        <v>268</v>
      </c>
      <c r="Q5796">
        <v>18</v>
      </c>
      <c r="R5796" t="s">
        <v>151</v>
      </c>
      <c r="S5796" t="e" vm="45">
        <f>_FV(-3,"60")</f>
        <v>#VALUE!</v>
      </c>
      <c r="T5796" t="s">
        <v>2424</v>
      </c>
    </row>
    <row r="5797" spans="1:20" x14ac:dyDescent="0.3">
      <c r="A5797" t="s">
        <v>20</v>
      </c>
      <c r="B5797" s="1">
        <v>43752</v>
      </c>
      <c r="C5797">
        <v>6</v>
      </c>
      <c r="D5797" t="s">
        <v>135</v>
      </c>
      <c r="E5797" t="s">
        <v>272</v>
      </c>
      <c r="F5797" t="s">
        <v>135</v>
      </c>
      <c r="G5797">
        <v>83</v>
      </c>
      <c r="H5797">
        <v>83</v>
      </c>
      <c r="I5797">
        <v>81</v>
      </c>
      <c r="J5797" t="s">
        <v>35</v>
      </c>
      <c r="K5797" t="s">
        <v>44</v>
      </c>
      <c r="L5797" t="s">
        <v>35</v>
      </c>
      <c r="M5797" t="s">
        <v>52</v>
      </c>
      <c r="N5797" t="s">
        <v>190</v>
      </c>
      <c r="O5797" t="s">
        <v>52</v>
      </c>
      <c r="P5797" t="s">
        <v>115</v>
      </c>
      <c r="Q5797">
        <v>11</v>
      </c>
      <c r="R5797" t="s">
        <v>104</v>
      </c>
      <c r="S5797" t="e" vm="45">
        <f>_FV(-3,"60")</f>
        <v>#VALUE!</v>
      </c>
      <c r="T5797" t="s">
        <v>2424</v>
      </c>
    </row>
    <row r="5798" spans="1:20" x14ac:dyDescent="0.3">
      <c r="A5798" t="s">
        <v>20</v>
      </c>
      <c r="B5798" s="1">
        <v>43752</v>
      </c>
      <c r="C5798">
        <v>16</v>
      </c>
      <c r="D5798" t="s">
        <v>251</v>
      </c>
      <c r="E5798" t="s">
        <v>2490</v>
      </c>
      <c r="F5798" t="s">
        <v>291</v>
      </c>
      <c r="G5798">
        <v>55</v>
      </c>
      <c r="H5798">
        <v>58</v>
      </c>
      <c r="I5798">
        <v>52</v>
      </c>
      <c r="J5798" t="s">
        <v>388</v>
      </c>
      <c r="K5798" t="s">
        <v>35</v>
      </c>
      <c r="L5798" t="s">
        <v>577</v>
      </c>
      <c r="M5798" t="s">
        <v>45</v>
      </c>
      <c r="N5798" t="s">
        <v>137</v>
      </c>
      <c r="O5798" t="s">
        <v>45</v>
      </c>
      <c r="P5798" t="s">
        <v>222</v>
      </c>
      <c r="Q5798">
        <v>76</v>
      </c>
      <c r="R5798" t="s">
        <v>350</v>
      </c>
      <c r="S5798" t="s">
        <v>1523</v>
      </c>
      <c r="T5798" t="s">
        <v>2424</v>
      </c>
    </row>
    <row r="5799" spans="1:20" x14ac:dyDescent="0.3">
      <c r="A5799" t="s">
        <v>20</v>
      </c>
      <c r="B5799" s="1">
        <v>43752</v>
      </c>
      <c r="C5799">
        <v>22</v>
      </c>
      <c r="D5799" t="s">
        <v>186</v>
      </c>
      <c r="E5799" t="s">
        <v>250</v>
      </c>
      <c r="F5799" t="s">
        <v>186</v>
      </c>
      <c r="G5799">
        <v>67</v>
      </c>
      <c r="H5799">
        <v>67</v>
      </c>
      <c r="I5799">
        <v>64</v>
      </c>
      <c r="J5799" t="s">
        <v>377</v>
      </c>
      <c r="K5799" t="s">
        <v>377</v>
      </c>
      <c r="L5799" t="s">
        <v>37</v>
      </c>
      <c r="M5799" t="s">
        <v>232</v>
      </c>
      <c r="N5799" t="s">
        <v>232</v>
      </c>
      <c r="O5799" t="s">
        <v>39</v>
      </c>
      <c r="P5799" t="s">
        <v>183</v>
      </c>
      <c r="Q5799">
        <v>49</v>
      </c>
      <c r="R5799" t="s">
        <v>580</v>
      </c>
      <c r="S5799" s="2">
        <v>3772</v>
      </c>
      <c r="T5799" t="s">
        <v>2424</v>
      </c>
    </row>
    <row r="5800" spans="1:20" x14ac:dyDescent="0.3">
      <c r="A5800" t="s">
        <v>20</v>
      </c>
      <c r="B5800" s="1">
        <v>43752</v>
      </c>
      <c r="C5800">
        <v>3</v>
      </c>
      <c r="D5800" t="s">
        <v>233</v>
      </c>
      <c r="E5800" t="s">
        <v>265</v>
      </c>
      <c r="F5800" t="s">
        <v>233</v>
      </c>
      <c r="G5800">
        <v>77</v>
      </c>
      <c r="H5800">
        <v>77</v>
      </c>
      <c r="I5800">
        <v>74</v>
      </c>
      <c r="J5800" t="s">
        <v>35</v>
      </c>
      <c r="K5800" t="s">
        <v>35</v>
      </c>
      <c r="L5800" t="s">
        <v>396</v>
      </c>
      <c r="M5800" t="s">
        <v>150</v>
      </c>
      <c r="N5800" t="s">
        <v>142</v>
      </c>
      <c r="O5800" t="s">
        <v>150</v>
      </c>
      <c r="P5800" t="s">
        <v>101</v>
      </c>
      <c r="Q5800">
        <v>34</v>
      </c>
      <c r="R5800" t="s">
        <v>168</v>
      </c>
      <c r="S5800" t="e" vm="45">
        <f>_FV(-3,"60")</f>
        <v>#VALUE!</v>
      </c>
      <c r="T5800" t="s">
        <v>2424</v>
      </c>
    </row>
    <row r="5801" spans="1:20" x14ac:dyDescent="0.3">
      <c r="A5801" t="s">
        <v>20</v>
      </c>
      <c r="B5801" s="1">
        <v>43752</v>
      </c>
      <c r="C5801">
        <v>20</v>
      </c>
      <c r="D5801" t="s">
        <v>335</v>
      </c>
      <c r="E5801" t="s">
        <v>34</v>
      </c>
      <c r="F5801" t="s">
        <v>335</v>
      </c>
      <c r="G5801">
        <v>59</v>
      </c>
      <c r="H5801">
        <v>60</v>
      </c>
      <c r="I5801">
        <v>57</v>
      </c>
      <c r="J5801" t="s">
        <v>368</v>
      </c>
      <c r="K5801" t="s">
        <v>35</v>
      </c>
      <c r="L5801" t="s">
        <v>389</v>
      </c>
      <c r="M5801" t="s">
        <v>153</v>
      </c>
      <c r="N5801" t="s">
        <v>153</v>
      </c>
      <c r="O5801" t="s">
        <v>38</v>
      </c>
      <c r="P5801" t="s">
        <v>40</v>
      </c>
      <c r="Q5801">
        <v>52</v>
      </c>
      <c r="R5801" t="s">
        <v>326</v>
      </c>
      <c r="S5801" t="s">
        <v>2980</v>
      </c>
      <c r="T5801" t="s">
        <v>2424</v>
      </c>
    </row>
    <row r="5802" spans="1:20" x14ac:dyDescent="0.3">
      <c r="A5802" t="s">
        <v>20</v>
      </c>
      <c r="B5802" s="1">
        <v>43752</v>
      </c>
      <c r="C5802">
        <v>0</v>
      </c>
      <c r="D5802" t="s">
        <v>202</v>
      </c>
      <c r="E5802" t="s">
        <v>281</v>
      </c>
      <c r="F5802" t="s">
        <v>202</v>
      </c>
      <c r="G5802">
        <v>70</v>
      </c>
      <c r="H5802">
        <v>70</v>
      </c>
      <c r="I5802">
        <v>66</v>
      </c>
      <c r="J5802" t="s">
        <v>224</v>
      </c>
      <c r="K5802" t="s">
        <v>224</v>
      </c>
      <c r="L5802" t="s">
        <v>368</v>
      </c>
      <c r="M5802" t="s">
        <v>231</v>
      </c>
      <c r="N5802" t="s">
        <v>231</v>
      </c>
      <c r="O5802" t="s">
        <v>190</v>
      </c>
      <c r="P5802" t="s">
        <v>104</v>
      </c>
      <c r="Q5802">
        <v>52</v>
      </c>
      <c r="R5802" t="s">
        <v>294</v>
      </c>
      <c r="S5802" t="e" vm="45">
        <f>_FV(-3,"60")</f>
        <v>#VALUE!</v>
      </c>
      <c r="T5802" t="s">
        <v>2424</v>
      </c>
    </row>
    <row r="5803" spans="1:20" x14ac:dyDescent="0.3">
      <c r="A5803" t="s">
        <v>20</v>
      </c>
      <c r="B5803" s="1">
        <v>43752</v>
      </c>
      <c r="C5803">
        <v>21</v>
      </c>
      <c r="D5803" t="s">
        <v>250</v>
      </c>
      <c r="E5803" t="s">
        <v>335</v>
      </c>
      <c r="F5803" t="s">
        <v>250</v>
      </c>
      <c r="G5803">
        <v>64</v>
      </c>
      <c r="H5803">
        <v>64</v>
      </c>
      <c r="I5803">
        <v>59</v>
      </c>
      <c r="J5803" t="s">
        <v>224</v>
      </c>
      <c r="K5803" t="s">
        <v>377</v>
      </c>
      <c r="L5803" t="s">
        <v>388</v>
      </c>
      <c r="M5803" t="s">
        <v>39</v>
      </c>
      <c r="N5803" t="s">
        <v>39</v>
      </c>
      <c r="O5803" t="s">
        <v>38</v>
      </c>
      <c r="P5803" t="s">
        <v>271</v>
      </c>
      <c r="Q5803">
        <v>59</v>
      </c>
      <c r="R5803" t="s">
        <v>359</v>
      </c>
      <c r="S5803" t="s">
        <v>2981</v>
      </c>
      <c r="T5803" t="s">
        <v>2424</v>
      </c>
    </row>
    <row r="5804" spans="1:20" x14ac:dyDescent="0.3">
      <c r="A5804" t="s">
        <v>20</v>
      </c>
      <c r="B5804" s="1">
        <v>43752</v>
      </c>
      <c r="C5804">
        <v>17</v>
      </c>
      <c r="D5804" t="s">
        <v>2041</v>
      </c>
      <c r="E5804" t="s">
        <v>2333</v>
      </c>
      <c r="F5804" t="s">
        <v>251</v>
      </c>
      <c r="G5804">
        <v>50</v>
      </c>
      <c r="H5804">
        <v>56</v>
      </c>
      <c r="I5804">
        <v>48</v>
      </c>
      <c r="J5804" t="s">
        <v>583</v>
      </c>
      <c r="K5804" t="s">
        <v>216</v>
      </c>
      <c r="L5804" t="s">
        <v>575</v>
      </c>
      <c r="M5804" t="s">
        <v>140</v>
      </c>
      <c r="N5804" t="s">
        <v>45</v>
      </c>
      <c r="O5804" t="s">
        <v>39</v>
      </c>
      <c r="P5804" t="s">
        <v>440</v>
      </c>
      <c r="Q5804">
        <v>72</v>
      </c>
      <c r="R5804" t="s">
        <v>931</v>
      </c>
      <c r="S5804" t="s">
        <v>1094</v>
      </c>
      <c r="T5804" t="s">
        <v>2424</v>
      </c>
    </row>
    <row r="5805" spans="1:20" x14ac:dyDescent="0.3">
      <c r="A5805" t="s">
        <v>20</v>
      </c>
      <c r="B5805" s="1">
        <v>43752</v>
      </c>
      <c r="C5805">
        <v>23</v>
      </c>
      <c r="D5805" t="s">
        <v>206</v>
      </c>
      <c r="E5805" t="s">
        <v>186</v>
      </c>
      <c r="F5805" t="s">
        <v>196</v>
      </c>
      <c r="G5805">
        <v>71</v>
      </c>
      <c r="H5805">
        <v>71</v>
      </c>
      <c r="I5805">
        <v>68</v>
      </c>
      <c r="J5805" t="s">
        <v>35</v>
      </c>
      <c r="K5805" t="s">
        <v>35</v>
      </c>
      <c r="L5805" t="s">
        <v>224</v>
      </c>
      <c r="M5805" t="s">
        <v>227</v>
      </c>
      <c r="N5805" t="s">
        <v>227</v>
      </c>
      <c r="O5805" t="s">
        <v>130</v>
      </c>
      <c r="P5805" t="s">
        <v>116</v>
      </c>
      <c r="Q5805">
        <v>50</v>
      </c>
      <c r="R5805" t="s">
        <v>289</v>
      </c>
      <c r="S5805" t="e" vm="80">
        <f>_FV(-3,"59")</f>
        <v>#VALUE!</v>
      </c>
      <c r="T5805" t="s">
        <v>2424</v>
      </c>
    </row>
    <row r="5806" spans="1:20" x14ac:dyDescent="0.3">
      <c r="A5806" t="s">
        <v>20</v>
      </c>
      <c r="B5806" s="1">
        <v>43752</v>
      </c>
      <c r="C5806">
        <v>18</v>
      </c>
      <c r="D5806" t="s">
        <v>43</v>
      </c>
      <c r="E5806" t="s">
        <v>2490</v>
      </c>
      <c r="F5806" t="s">
        <v>370</v>
      </c>
      <c r="G5806">
        <v>54</v>
      </c>
      <c r="H5806">
        <v>54</v>
      </c>
      <c r="I5806">
        <v>48</v>
      </c>
      <c r="J5806" t="s">
        <v>389</v>
      </c>
      <c r="K5806" t="s">
        <v>224</v>
      </c>
      <c r="L5806" t="s">
        <v>565</v>
      </c>
      <c r="M5806" t="s">
        <v>197</v>
      </c>
      <c r="N5806" t="s">
        <v>140</v>
      </c>
      <c r="O5806" t="s">
        <v>120</v>
      </c>
      <c r="P5806" t="s">
        <v>179</v>
      </c>
      <c r="Q5806">
        <v>82</v>
      </c>
      <c r="R5806" t="s">
        <v>931</v>
      </c>
      <c r="S5806" t="s">
        <v>2982</v>
      </c>
      <c r="T5806" t="s">
        <v>2424</v>
      </c>
    </row>
    <row r="5807" spans="1:20" x14ac:dyDescent="0.3">
      <c r="A5807" t="s">
        <v>20</v>
      </c>
      <c r="B5807" s="1">
        <v>43752</v>
      </c>
      <c r="C5807">
        <v>1</v>
      </c>
      <c r="D5807" t="s">
        <v>279</v>
      </c>
      <c r="E5807" t="s">
        <v>202</v>
      </c>
      <c r="F5807" t="s">
        <v>279</v>
      </c>
      <c r="G5807">
        <v>73</v>
      </c>
      <c r="H5807">
        <v>73</v>
      </c>
      <c r="I5807">
        <v>70</v>
      </c>
      <c r="J5807" t="s">
        <v>396</v>
      </c>
      <c r="K5807" t="s">
        <v>396</v>
      </c>
      <c r="L5807" t="s">
        <v>224</v>
      </c>
      <c r="M5807" t="s">
        <v>123</v>
      </c>
      <c r="N5807" t="s">
        <v>123</v>
      </c>
      <c r="O5807" t="s">
        <v>231</v>
      </c>
      <c r="P5807" t="s">
        <v>86</v>
      </c>
      <c r="Q5807">
        <v>47</v>
      </c>
      <c r="R5807" t="s">
        <v>230</v>
      </c>
      <c r="S5807" t="e" vm="80">
        <f>_FV(-3,"59")</f>
        <v>#VALUE!</v>
      </c>
      <c r="T5807" t="s">
        <v>2424</v>
      </c>
    </row>
    <row r="5808" spans="1:20" x14ac:dyDescent="0.3">
      <c r="A5808" t="s">
        <v>20</v>
      </c>
      <c r="B5808" s="1">
        <v>43752</v>
      </c>
      <c r="C5808">
        <v>2</v>
      </c>
      <c r="D5808" t="s">
        <v>265</v>
      </c>
      <c r="E5808" t="s">
        <v>279</v>
      </c>
      <c r="F5808" t="s">
        <v>265</v>
      </c>
      <c r="G5808">
        <v>74</v>
      </c>
      <c r="H5808">
        <v>74</v>
      </c>
      <c r="I5808">
        <v>73</v>
      </c>
      <c r="J5808" t="s">
        <v>396</v>
      </c>
      <c r="K5808" t="s">
        <v>396</v>
      </c>
      <c r="L5808" t="s">
        <v>396</v>
      </c>
      <c r="M5808" t="s">
        <v>142</v>
      </c>
      <c r="N5808" t="s">
        <v>29</v>
      </c>
      <c r="O5808" t="s">
        <v>123</v>
      </c>
      <c r="P5808" t="s">
        <v>183</v>
      </c>
      <c r="Q5808">
        <v>39</v>
      </c>
      <c r="R5808" t="s">
        <v>168</v>
      </c>
      <c r="S5808" t="e" vm="45">
        <f>_FV(-3,"60")</f>
        <v>#VALUE!</v>
      </c>
      <c r="T5808" t="s">
        <v>2424</v>
      </c>
    </row>
    <row r="5809" spans="1:20" x14ac:dyDescent="0.3">
      <c r="A5809" t="s">
        <v>20</v>
      </c>
      <c r="B5809" s="1">
        <v>43752</v>
      </c>
      <c r="C5809">
        <v>8</v>
      </c>
      <c r="D5809" t="s">
        <v>62</v>
      </c>
      <c r="E5809" t="s">
        <v>121</v>
      </c>
      <c r="F5809" t="s">
        <v>62</v>
      </c>
      <c r="G5809">
        <v>85</v>
      </c>
      <c r="H5809">
        <v>85</v>
      </c>
      <c r="I5809">
        <v>84</v>
      </c>
      <c r="J5809" t="s">
        <v>396</v>
      </c>
      <c r="K5809" t="s">
        <v>35</v>
      </c>
      <c r="L5809" t="s">
        <v>396</v>
      </c>
      <c r="M5809" t="s">
        <v>140</v>
      </c>
      <c r="N5809" t="s">
        <v>131</v>
      </c>
      <c r="O5809" t="s">
        <v>140</v>
      </c>
      <c r="P5809" t="s">
        <v>70</v>
      </c>
      <c r="Q5809">
        <v>14</v>
      </c>
      <c r="R5809" t="s">
        <v>112</v>
      </c>
      <c r="S5809" t="e" vm="80">
        <f>_FV(-3,"59")</f>
        <v>#VALUE!</v>
      </c>
      <c r="T5809" t="s">
        <v>2424</v>
      </c>
    </row>
    <row r="5810" spans="1:20" x14ac:dyDescent="0.3">
      <c r="A5810" t="s">
        <v>20</v>
      </c>
      <c r="B5810" s="1">
        <v>43752</v>
      </c>
      <c r="C5810">
        <v>7</v>
      </c>
      <c r="D5810" t="s">
        <v>121</v>
      </c>
      <c r="E5810" t="s">
        <v>135</v>
      </c>
      <c r="F5810" t="s">
        <v>121</v>
      </c>
      <c r="G5810">
        <v>84</v>
      </c>
      <c r="H5810">
        <v>84</v>
      </c>
      <c r="I5810">
        <v>83</v>
      </c>
      <c r="J5810" t="s">
        <v>35</v>
      </c>
      <c r="K5810" t="s">
        <v>44</v>
      </c>
      <c r="L5810" t="s">
        <v>35</v>
      </c>
      <c r="M5810" t="s">
        <v>140</v>
      </c>
      <c r="N5810" t="s">
        <v>52</v>
      </c>
      <c r="O5810" t="s">
        <v>140</v>
      </c>
      <c r="P5810" t="s">
        <v>83</v>
      </c>
      <c r="Q5810">
        <v>14</v>
      </c>
      <c r="R5810" t="s">
        <v>182</v>
      </c>
      <c r="S5810" t="e" vm="45">
        <f>_FV(-3,"60")</f>
        <v>#VALUE!</v>
      </c>
      <c r="T5810" t="s">
        <v>2424</v>
      </c>
    </row>
    <row r="5811" spans="1:20" x14ac:dyDescent="0.3">
      <c r="A5811" t="s">
        <v>20</v>
      </c>
      <c r="B5811" s="1">
        <v>43752</v>
      </c>
      <c r="C5811">
        <v>10</v>
      </c>
      <c r="D5811" t="s">
        <v>71</v>
      </c>
      <c r="E5811" t="s">
        <v>71</v>
      </c>
      <c r="F5811" t="s">
        <v>22</v>
      </c>
      <c r="G5811">
        <v>85</v>
      </c>
      <c r="H5811">
        <v>87</v>
      </c>
      <c r="I5811">
        <v>85</v>
      </c>
      <c r="J5811" t="s">
        <v>361</v>
      </c>
      <c r="K5811" t="s">
        <v>163</v>
      </c>
      <c r="L5811" t="s">
        <v>377</v>
      </c>
      <c r="M5811" t="s">
        <v>232</v>
      </c>
      <c r="N5811" t="s">
        <v>232</v>
      </c>
      <c r="O5811" t="s">
        <v>59</v>
      </c>
      <c r="P5811" t="s">
        <v>83</v>
      </c>
      <c r="Q5811">
        <v>26</v>
      </c>
      <c r="R5811" t="s">
        <v>183</v>
      </c>
      <c r="S5811" t="s">
        <v>2983</v>
      </c>
      <c r="T5811" t="s">
        <v>2424</v>
      </c>
    </row>
    <row r="5812" spans="1:20" x14ac:dyDescent="0.3">
      <c r="A5812" t="s">
        <v>20</v>
      </c>
      <c r="B5812" s="1">
        <v>43752</v>
      </c>
      <c r="C5812">
        <v>4</v>
      </c>
      <c r="D5812" t="s">
        <v>356</v>
      </c>
      <c r="E5812" t="s">
        <v>233</v>
      </c>
      <c r="F5812" t="s">
        <v>356</v>
      </c>
      <c r="G5812">
        <v>79</v>
      </c>
      <c r="H5812">
        <v>79</v>
      </c>
      <c r="I5812">
        <v>77</v>
      </c>
      <c r="J5812" t="s">
        <v>35</v>
      </c>
      <c r="K5812" t="s">
        <v>44</v>
      </c>
      <c r="L5812" t="s">
        <v>35</v>
      </c>
      <c r="M5812" t="s">
        <v>132</v>
      </c>
      <c r="N5812" t="s">
        <v>150</v>
      </c>
      <c r="O5812" t="s">
        <v>132</v>
      </c>
      <c r="P5812" t="s">
        <v>176</v>
      </c>
      <c r="Q5812">
        <v>36</v>
      </c>
      <c r="R5812" t="s">
        <v>358</v>
      </c>
      <c r="S5812" t="e" vm="45">
        <f>_FV(-3,"60")</f>
        <v>#VALUE!</v>
      </c>
      <c r="T5812" t="s">
        <v>2424</v>
      </c>
    </row>
    <row r="5813" spans="1:20" x14ac:dyDescent="0.3">
      <c r="A5813" t="s">
        <v>20</v>
      </c>
      <c r="B5813" s="1">
        <v>43752</v>
      </c>
      <c r="C5813">
        <v>13</v>
      </c>
      <c r="D5813" t="s">
        <v>48</v>
      </c>
      <c r="E5813" t="s">
        <v>47</v>
      </c>
      <c r="F5813" t="s">
        <v>200</v>
      </c>
      <c r="G5813">
        <v>64</v>
      </c>
      <c r="H5813">
        <v>67</v>
      </c>
      <c r="I5813">
        <v>62</v>
      </c>
      <c r="J5813" t="s">
        <v>361</v>
      </c>
      <c r="K5813" t="s">
        <v>28</v>
      </c>
      <c r="L5813" t="s">
        <v>35</v>
      </c>
      <c r="M5813" t="s">
        <v>209</v>
      </c>
      <c r="N5813" t="s">
        <v>142</v>
      </c>
      <c r="O5813" t="s">
        <v>137</v>
      </c>
      <c r="P5813" t="s">
        <v>40</v>
      </c>
      <c r="Q5813">
        <v>64</v>
      </c>
      <c r="R5813" t="s">
        <v>339</v>
      </c>
      <c r="S5813" t="s">
        <v>2984</v>
      </c>
      <c r="T5813" t="s">
        <v>2424</v>
      </c>
    </row>
    <row r="5814" spans="1:20" x14ac:dyDescent="0.3">
      <c r="A5814" t="s">
        <v>20</v>
      </c>
      <c r="B5814" s="1">
        <v>43752</v>
      </c>
      <c r="C5814">
        <v>12</v>
      </c>
      <c r="D5814" t="s">
        <v>48</v>
      </c>
      <c r="E5814" t="s">
        <v>342</v>
      </c>
      <c r="F5814" t="s">
        <v>185</v>
      </c>
      <c r="G5814">
        <v>66</v>
      </c>
      <c r="H5814">
        <v>72</v>
      </c>
      <c r="I5814">
        <v>66</v>
      </c>
      <c r="J5814" t="s">
        <v>89</v>
      </c>
      <c r="K5814" t="s">
        <v>64</v>
      </c>
      <c r="L5814" t="s">
        <v>36</v>
      </c>
      <c r="M5814" t="s">
        <v>137</v>
      </c>
      <c r="N5814" t="s">
        <v>137</v>
      </c>
      <c r="O5814" t="s">
        <v>227</v>
      </c>
      <c r="P5814" t="s">
        <v>68</v>
      </c>
      <c r="Q5814">
        <v>68</v>
      </c>
      <c r="R5814" t="s">
        <v>55</v>
      </c>
      <c r="S5814" t="s">
        <v>1254</v>
      </c>
      <c r="T5814" t="s">
        <v>2424</v>
      </c>
    </row>
    <row r="5815" spans="1:20" x14ac:dyDescent="0.3">
      <c r="A5815" t="s">
        <v>20</v>
      </c>
      <c r="B5815" s="1">
        <v>43752</v>
      </c>
      <c r="C5815">
        <v>15</v>
      </c>
      <c r="D5815" t="s">
        <v>43</v>
      </c>
      <c r="E5815" t="s">
        <v>33</v>
      </c>
      <c r="F5815" t="s">
        <v>392</v>
      </c>
      <c r="G5815">
        <v>55</v>
      </c>
      <c r="H5815">
        <v>60</v>
      </c>
      <c r="I5815">
        <v>53</v>
      </c>
      <c r="J5815" t="s">
        <v>37</v>
      </c>
      <c r="K5815" t="s">
        <v>36</v>
      </c>
      <c r="L5815" t="s">
        <v>389</v>
      </c>
      <c r="M5815" t="s">
        <v>150</v>
      </c>
      <c r="N5815" t="s">
        <v>96</v>
      </c>
      <c r="O5815" t="s">
        <v>150</v>
      </c>
      <c r="P5815" t="s">
        <v>440</v>
      </c>
      <c r="Q5815">
        <v>95</v>
      </c>
      <c r="R5815" t="s">
        <v>405</v>
      </c>
      <c r="S5815" t="s">
        <v>2539</v>
      </c>
      <c r="T5815" t="s">
        <v>2424</v>
      </c>
    </row>
    <row r="5816" spans="1:20" x14ac:dyDescent="0.3">
      <c r="A5816" t="s">
        <v>20</v>
      </c>
      <c r="B5816" s="1">
        <v>43752</v>
      </c>
      <c r="C5816">
        <v>14</v>
      </c>
      <c r="D5816" t="s">
        <v>214</v>
      </c>
      <c r="E5816" t="s">
        <v>415</v>
      </c>
      <c r="F5816" t="s">
        <v>48</v>
      </c>
      <c r="G5816">
        <v>58</v>
      </c>
      <c r="H5816">
        <v>65</v>
      </c>
      <c r="I5816">
        <v>56</v>
      </c>
      <c r="J5816" t="s">
        <v>224</v>
      </c>
      <c r="K5816" t="s">
        <v>64</v>
      </c>
      <c r="L5816" t="s">
        <v>37</v>
      </c>
      <c r="M5816" t="s">
        <v>123</v>
      </c>
      <c r="N5816" t="s">
        <v>209</v>
      </c>
      <c r="O5816" t="s">
        <v>123</v>
      </c>
      <c r="P5816" t="s">
        <v>30</v>
      </c>
      <c r="Q5816">
        <v>89</v>
      </c>
      <c r="R5816" t="s">
        <v>580</v>
      </c>
      <c r="S5816" t="s">
        <v>2315</v>
      </c>
      <c r="T5816" t="s">
        <v>2424</v>
      </c>
    </row>
    <row r="5817" spans="1:20" x14ac:dyDescent="0.3">
      <c r="A5817" t="s">
        <v>20</v>
      </c>
      <c r="B5817" s="1">
        <v>43752</v>
      </c>
      <c r="C5817">
        <v>9</v>
      </c>
      <c r="D5817" t="s">
        <v>22</v>
      </c>
      <c r="E5817" t="s">
        <v>62</v>
      </c>
      <c r="F5817" t="s">
        <v>22</v>
      </c>
      <c r="G5817">
        <v>87</v>
      </c>
      <c r="H5817">
        <v>87</v>
      </c>
      <c r="I5817">
        <v>85</v>
      </c>
      <c r="J5817" t="s">
        <v>396</v>
      </c>
      <c r="K5817" t="s">
        <v>396</v>
      </c>
      <c r="L5817" t="s">
        <v>224</v>
      </c>
      <c r="M5817" t="s">
        <v>59</v>
      </c>
      <c r="N5817" t="s">
        <v>59</v>
      </c>
      <c r="O5817" t="s">
        <v>140</v>
      </c>
      <c r="P5817" t="s">
        <v>67</v>
      </c>
      <c r="Q5817">
        <v>21</v>
      </c>
      <c r="R5817" t="s">
        <v>112</v>
      </c>
      <c r="S5817" t="e" vm="52">
        <f>_FV(-3,"56")</f>
        <v>#VALUE!</v>
      </c>
      <c r="T5817" t="s">
        <v>2424</v>
      </c>
    </row>
    <row r="5818" spans="1:20" x14ac:dyDescent="0.3">
      <c r="A5818" t="s">
        <v>20</v>
      </c>
      <c r="B5818" s="1">
        <v>43752</v>
      </c>
      <c r="C5818">
        <v>11</v>
      </c>
      <c r="D5818" t="s">
        <v>281</v>
      </c>
      <c r="E5818" t="s">
        <v>186</v>
      </c>
      <c r="F5818" t="s">
        <v>71</v>
      </c>
      <c r="G5818">
        <v>72</v>
      </c>
      <c r="H5818">
        <v>85</v>
      </c>
      <c r="I5818">
        <v>72</v>
      </c>
      <c r="J5818" t="s">
        <v>36</v>
      </c>
      <c r="K5818" t="s">
        <v>81</v>
      </c>
      <c r="L5818" t="s">
        <v>44</v>
      </c>
      <c r="M5818" t="s">
        <v>227</v>
      </c>
      <c r="N5818" t="s">
        <v>227</v>
      </c>
      <c r="O5818" t="s">
        <v>232</v>
      </c>
      <c r="P5818" t="s">
        <v>134</v>
      </c>
      <c r="Q5818">
        <v>45</v>
      </c>
      <c r="R5818" t="s">
        <v>151</v>
      </c>
      <c r="S5818" t="s">
        <v>2921</v>
      </c>
      <c r="T5818" t="s">
        <v>2424</v>
      </c>
    </row>
    <row r="5819" spans="1:20" x14ac:dyDescent="0.3">
      <c r="A5819" t="s">
        <v>20</v>
      </c>
      <c r="B5819" s="1">
        <v>43753</v>
      </c>
      <c r="C5819">
        <v>5</v>
      </c>
      <c r="D5819" t="s">
        <v>156</v>
      </c>
      <c r="E5819" t="s">
        <v>286</v>
      </c>
      <c r="F5819" t="s">
        <v>156</v>
      </c>
      <c r="G5819">
        <v>80</v>
      </c>
      <c r="H5819">
        <v>80</v>
      </c>
      <c r="I5819">
        <v>78</v>
      </c>
      <c r="J5819" t="s">
        <v>361</v>
      </c>
      <c r="K5819" t="s">
        <v>361</v>
      </c>
      <c r="L5819" t="s">
        <v>44</v>
      </c>
      <c r="M5819" t="s">
        <v>209</v>
      </c>
      <c r="N5819" t="s">
        <v>90</v>
      </c>
      <c r="O5819" t="s">
        <v>209</v>
      </c>
      <c r="P5819" t="s">
        <v>138</v>
      </c>
      <c r="Q5819">
        <v>9</v>
      </c>
      <c r="R5819" t="s">
        <v>240</v>
      </c>
      <c r="S5819" t="e" vm="45">
        <f>_FV(-3,"60")</f>
        <v>#VALUE!</v>
      </c>
      <c r="T5819" t="s">
        <v>2424</v>
      </c>
    </row>
    <row r="5820" spans="1:20" x14ac:dyDescent="0.3">
      <c r="A5820" t="s">
        <v>20</v>
      </c>
      <c r="B5820" s="1">
        <v>43753</v>
      </c>
      <c r="C5820">
        <v>12</v>
      </c>
      <c r="D5820" t="s">
        <v>208</v>
      </c>
      <c r="E5820" t="s">
        <v>264</v>
      </c>
      <c r="F5820" t="s">
        <v>202</v>
      </c>
      <c r="G5820">
        <v>62</v>
      </c>
      <c r="H5820">
        <v>75</v>
      </c>
      <c r="I5820">
        <v>62</v>
      </c>
      <c r="J5820" t="s">
        <v>377</v>
      </c>
      <c r="K5820" t="s">
        <v>100</v>
      </c>
      <c r="L5820" t="s">
        <v>377</v>
      </c>
      <c r="M5820" t="s">
        <v>311</v>
      </c>
      <c r="N5820" t="s">
        <v>311</v>
      </c>
      <c r="O5820" t="s">
        <v>91</v>
      </c>
      <c r="P5820" t="s">
        <v>147</v>
      </c>
      <c r="Q5820">
        <v>48</v>
      </c>
      <c r="R5820" t="s">
        <v>428</v>
      </c>
      <c r="S5820" t="s">
        <v>2985</v>
      </c>
      <c r="T5820" t="s">
        <v>2424</v>
      </c>
    </row>
    <row r="5821" spans="1:20" x14ac:dyDescent="0.3">
      <c r="A5821" t="s">
        <v>20</v>
      </c>
      <c r="B5821" s="1">
        <v>43753</v>
      </c>
      <c r="C5821">
        <v>2</v>
      </c>
      <c r="D5821" t="s">
        <v>310</v>
      </c>
      <c r="E5821" t="s">
        <v>195</v>
      </c>
      <c r="F5821" t="s">
        <v>310</v>
      </c>
      <c r="G5821">
        <v>76</v>
      </c>
      <c r="H5821">
        <v>76</v>
      </c>
      <c r="I5821">
        <v>73</v>
      </c>
      <c r="J5821" t="s">
        <v>44</v>
      </c>
      <c r="K5821" t="s">
        <v>44</v>
      </c>
      <c r="L5821" t="s">
        <v>44</v>
      </c>
      <c r="M5821" t="s">
        <v>244</v>
      </c>
      <c r="N5821" t="s">
        <v>244</v>
      </c>
      <c r="O5821" t="s">
        <v>141</v>
      </c>
      <c r="P5821" t="s">
        <v>105</v>
      </c>
      <c r="Q5821">
        <v>10</v>
      </c>
      <c r="R5821" t="s">
        <v>364</v>
      </c>
      <c r="S5821" t="e" vm="45">
        <f>_FV(-3,"60")</f>
        <v>#VALUE!</v>
      </c>
      <c r="T5821" t="s">
        <v>2424</v>
      </c>
    </row>
    <row r="5822" spans="1:20" x14ac:dyDescent="0.3">
      <c r="A5822" t="s">
        <v>20</v>
      </c>
      <c r="B5822" s="1">
        <v>43753</v>
      </c>
      <c r="C5822">
        <v>9</v>
      </c>
      <c r="D5822" t="s">
        <v>62</v>
      </c>
      <c r="E5822" t="s">
        <v>148</v>
      </c>
      <c r="F5822" t="s">
        <v>62</v>
      </c>
      <c r="G5822">
        <v>86</v>
      </c>
      <c r="H5822">
        <v>86</v>
      </c>
      <c r="I5822">
        <v>85</v>
      </c>
      <c r="J5822" t="s">
        <v>35</v>
      </c>
      <c r="K5822" t="s">
        <v>44</v>
      </c>
      <c r="L5822" t="s">
        <v>35</v>
      </c>
      <c r="M5822" t="s">
        <v>82</v>
      </c>
      <c r="N5822" t="s">
        <v>82</v>
      </c>
      <c r="O5822" t="s">
        <v>231</v>
      </c>
      <c r="P5822" t="s">
        <v>268</v>
      </c>
      <c r="Q5822">
        <v>7</v>
      </c>
      <c r="R5822" t="s">
        <v>104</v>
      </c>
      <c r="S5822" t="e" vm="37">
        <f>_FV(-3,"43")</f>
        <v>#VALUE!</v>
      </c>
      <c r="T5822" t="s">
        <v>2424</v>
      </c>
    </row>
    <row r="5823" spans="1:20" x14ac:dyDescent="0.3">
      <c r="A5823" t="s">
        <v>20</v>
      </c>
      <c r="B5823" s="1">
        <v>43753</v>
      </c>
      <c r="C5823">
        <v>23</v>
      </c>
      <c r="D5823" t="s">
        <v>27</v>
      </c>
      <c r="E5823" t="s">
        <v>243</v>
      </c>
      <c r="F5823" t="s">
        <v>250</v>
      </c>
      <c r="G5823">
        <v>65</v>
      </c>
      <c r="H5823">
        <v>65</v>
      </c>
      <c r="I5823">
        <v>62</v>
      </c>
      <c r="J5823" t="s">
        <v>396</v>
      </c>
      <c r="K5823" t="s">
        <v>35</v>
      </c>
      <c r="L5823" t="s">
        <v>37</v>
      </c>
      <c r="M5823" t="s">
        <v>231</v>
      </c>
      <c r="N5823" t="s">
        <v>231</v>
      </c>
      <c r="O5823" t="s">
        <v>130</v>
      </c>
      <c r="P5823" t="s">
        <v>68</v>
      </c>
      <c r="Q5823">
        <v>67</v>
      </c>
      <c r="R5823" t="s">
        <v>530</v>
      </c>
      <c r="S5823" t="e" vm="45">
        <f>_FV(-3,"60")</f>
        <v>#VALUE!</v>
      </c>
      <c r="T5823" t="s">
        <v>2424</v>
      </c>
    </row>
    <row r="5824" spans="1:20" x14ac:dyDescent="0.3">
      <c r="A5824" t="s">
        <v>20</v>
      </c>
      <c r="B5824" s="1">
        <v>43753</v>
      </c>
      <c r="C5824">
        <v>7</v>
      </c>
      <c r="D5824" t="s">
        <v>135</v>
      </c>
      <c r="E5824" t="s">
        <v>114</v>
      </c>
      <c r="F5824" t="s">
        <v>135</v>
      </c>
      <c r="G5824">
        <v>83</v>
      </c>
      <c r="H5824">
        <v>83</v>
      </c>
      <c r="I5824">
        <v>80</v>
      </c>
      <c r="J5824" t="s">
        <v>35</v>
      </c>
      <c r="K5824" t="s">
        <v>44</v>
      </c>
      <c r="L5824" t="s">
        <v>216</v>
      </c>
      <c r="M5824" t="s">
        <v>231</v>
      </c>
      <c r="N5824" t="s">
        <v>227</v>
      </c>
      <c r="O5824" t="s">
        <v>180</v>
      </c>
      <c r="P5824" t="s">
        <v>138</v>
      </c>
      <c r="Q5824">
        <v>353</v>
      </c>
      <c r="R5824" t="s">
        <v>179</v>
      </c>
      <c r="S5824" t="e" vm="45">
        <f>_FV(-3,"60")</f>
        <v>#VALUE!</v>
      </c>
      <c r="T5824" t="s">
        <v>2424</v>
      </c>
    </row>
    <row r="5825" spans="1:20" x14ac:dyDescent="0.3">
      <c r="A5825" t="s">
        <v>20</v>
      </c>
      <c r="B5825" s="1">
        <v>43753</v>
      </c>
      <c r="C5825">
        <v>1</v>
      </c>
      <c r="D5825" t="s">
        <v>195</v>
      </c>
      <c r="E5825" t="s">
        <v>206</v>
      </c>
      <c r="F5825" t="s">
        <v>195</v>
      </c>
      <c r="G5825">
        <v>73</v>
      </c>
      <c r="H5825">
        <v>73</v>
      </c>
      <c r="I5825">
        <v>71</v>
      </c>
      <c r="J5825" t="s">
        <v>44</v>
      </c>
      <c r="K5825" t="s">
        <v>361</v>
      </c>
      <c r="L5825" t="s">
        <v>35</v>
      </c>
      <c r="M5825" t="s">
        <v>141</v>
      </c>
      <c r="N5825" t="s">
        <v>141</v>
      </c>
      <c r="O5825" t="s">
        <v>142</v>
      </c>
      <c r="P5825" t="s">
        <v>128</v>
      </c>
      <c r="Q5825">
        <v>37</v>
      </c>
      <c r="R5825" t="s">
        <v>289</v>
      </c>
      <c r="S5825" t="e" vm="55">
        <f>_FV(-3,"51")</f>
        <v>#VALUE!</v>
      </c>
      <c r="T5825" t="s">
        <v>2424</v>
      </c>
    </row>
    <row r="5826" spans="1:20" x14ac:dyDescent="0.3">
      <c r="A5826" t="s">
        <v>20</v>
      </c>
      <c r="B5826" s="1">
        <v>43753</v>
      </c>
      <c r="C5826">
        <v>3</v>
      </c>
      <c r="D5826" t="s">
        <v>236</v>
      </c>
      <c r="E5826" t="s">
        <v>310</v>
      </c>
      <c r="F5826" t="s">
        <v>236</v>
      </c>
      <c r="G5826">
        <v>77</v>
      </c>
      <c r="H5826">
        <v>77</v>
      </c>
      <c r="I5826">
        <v>76</v>
      </c>
      <c r="J5826" t="s">
        <v>361</v>
      </c>
      <c r="K5826" t="s">
        <v>163</v>
      </c>
      <c r="L5826" t="s">
        <v>44</v>
      </c>
      <c r="M5826" t="s">
        <v>315</v>
      </c>
      <c r="N5826" t="s">
        <v>23</v>
      </c>
      <c r="O5826" t="s">
        <v>244</v>
      </c>
      <c r="P5826" t="s">
        <v>268</v>
      </c>
      <c r="Q5826">
        <v>15</v>
      </c>
      <c r="R5826" t="s">
        <v>182</v>
      </c>
      <c r="S5826" t="e" vm="17">
        <f>_FV(-3,"55")</f>
        <v>#VALUE!</v>
      </c>
      <c r="T5826" t="s">
        <v>2424</v>
      </c>
    </row>
    <row r="5827" spans="1:20" x14ac:dyDescent="0.3">
      <c r="A5827" t="s">
        <v>20</v>
      </c>
      <c r="B5827" s="1">
        <v>43753</v>
      </c>
      <c r="C5827">
        <v>11</v>
      </c>
      <c r="D5827" t="s">
        <v>202</v>
      </c>
      <c r="E5827" t="s">
        <v>229</v>
      </c>
      <c r="F5827" t="s">
        <v>148</v>
      </c>
      <c r="G5827">
        <v>75</v>
      </c>
      <c r="H5827">
        <v>86</v>
      </c>
      <c r="I5827">
        <v>74</v>
      </c>
      <c r="J5827" t="s">
        <v>49</v>
      </c>
      <c r="K5827" t="s">
        <v>81</v>
      </c>
      <c r="L5827" t="s">
        <v>44</v>
      </c>
      <c r="M5827" t="s">
        <v>91</v>
      </c>
      <c r="N5827" t="s">
        <v>91</v>
      </c>
      <c r="O5827" t="s">
        <v>209</v>
      </c>
      <c r="P5827" t="s">
        <v>134</v>
      </c>
      <c r="Q5827">
        <v>30</v>
      </c>
      <c r="R5827" t="s">
        <v>403</v>
      </c>
      <c r="S5827" t="s">
        <v>2986</v>
      </c>
      <c r="T5827" t="s">
        <v>2424</v>
      </c>
    </row>
    <row r="5828" spans="1:20" x14ac:dyDescent="0.3">
      <c r="A5828" t="s">
        <v>20</v>
      </c>
      <c r="B5828" s="1">
        <v>43753</v>
      </c>
      <c r="C5828">
        <v>8</v>
      </c>
      <c r="D5828" t="s">
        <v>148</v>
      </c>
      <c r="E5828" t="s">
        <v>135</v>
      </c>
      <c r="F5828" t="s">
        <v>148</v>
      </c>
      <c r="G5828">
        <v>85</v>
      </c>
      <c r="H5828">
        <v>85</v>
      </c>
      <c r="I5828">
        <v>83</v>
      </c>
      <c r="J5828" t="s">
        <v>44</v>
      </c>
      <c r="K5828" t="s">
        <v>44</v>
      </c>
      <c r="L5828" t="s">
        <v>44</v>
      </c>
      <c r="M5828" t="s">
        <v>231</v>
      </c>
      <c r="N5828" t="s">
        <v>227</v>
      </c>
      <c r="O5828" t="s">
        <v>45</v>
      </c>
      <c r="P5828" t="s">
        <v>115</v>
      </c>
      <c r="Q5828">
        <v>18</v>
      </c>
      <c r="R5828" t="s">
        <v>116</v>
      </c>
      <c r="S5828" t="e" vm="45">
        <f>_FV(-3,"60")</f>
        <v>#VALUE!</v>
      </c>
      <c r="T5828" t="s">
        <v>2424</v>
      </c>
    </row>
    <row r="5829" spans="1:20" x14ac:dyDescent="0.3">
      <c r="A5829" t="s">
        <v>20</v>
      </c>
      <c r="B5829" s="1">
        <v>43753</v>
      </c>
      <c r="C5829">
        <v>19</v>
      </c>
      <c r="D5829" t="s">
        <v>1376</v>
      </c>
      <c r="E5829" t="s">
        <v>2496</v>
      </c>
      <c r="F5829" t="s">
        <v>412</v>
      </c>
      <c r="G5829">
        <v>49</v>
      </c>
      <c r="H5829">
        <v>53</v>
      </c>
      <c r="I5829">
        <v>44</v>
      </c>
      <c r="J5829" t="s">
        <v>573</v>
      </c>
      <c r="K5829" t="s">
        <v>368</v>
      </c>
      <c r="L5829" t="s">
        <v>561</v>
      </c>
      <c r="M5829" t="s">
        <v>131</v>
      </c>
      <c r="N5829" t="s">
        <v>130</v>
      </c>
      <c r="O5829" t="s">
        <v>131</v>
      </c>
      <c r="P5829" t="s">
        <v>440</v>
      </c>
      <c r="Q5829">
        <v>77</v>
      </c>
      <c r="R5829" t="s">
        <v>552</v>
      </c>
      <c r="S5829" t="s">
        <v>1737</v>
      </c>
      <c r="T5829" t="s">
        <v>2424</v>
      </c>
    </row>
    <row r="5830" spans="1:20" x14ac:dyDescent="0.3">
      <c r="A5830" t="s">
        <v>20</v>
      </c>
      <c r="B5830" s="1">
        <v>43753</v>
      </c>
      <c r="C5830">
        <v>22</v>
      </c>
      <c r="D5830" t="s">
        <v>243</v>
      </c>
      <c r="E5830" t="s">
        <v>201</v>
      </c>
      <c r="F5830" t="s">
        <v>243</v>
      </c>
      <c r="G5830">
        <v>62</v>
      </c>
      <c r="H5830">
        <v>62</v>
      </c>
      <c r="I5830">
        <v>56</v>
      </c>
      <c r="J5830" t="s">
        <v>37</v>
      </c>
      <c r="K5830" t="s">
        <v>37</v>
      </c>
      <c r="L5830" t="s">
        <v>588</v>
      </c>
      <c r="M5830" t="s">
        <v>130</v>
      </c>
      <c r="N5830" t="s">
        <v>130</v>
      </c>
      <c r="O5830" t="s">
        <v>52</v>
      </c>
      <c r="P5830" t="s">
        <v>40</v>
      </c>
      <c r="Q5830">
        <v>64</v>
      </c>
      <c r="R5830" t="s">
        <v>359</v>
      </c>
      <c r="S5830" s="2">
        <v>1282</v>
      </c>
      <c r="T5830" t="s">
        <v>2424</v>
      </c>
    </row>
    <row r="5831" spans="1:20" x14ac:dyDescent="0.3">
      <c r="A5831" t="s">
        <v>20</v>
      </c>
      <c r="B5831" s="1">
        <v>43753</v>
      </c>
      <c r="C5831">
        <v>10</v>
      </c>
      <c r="D5831" t="s">
        <v>148</v>
      </c>
      <c r="E5831" t="s">
        <v>148</v>
      </c>
      <c r="F5831" t="s">
        <v>95</v>
      </c>
      <c r="G5831">
        <v>86</v>
      </c>
      <c r="H5831">
        <v>87</v>
      </c>
      <c r="I5831">
        <v>86</v>
      </c>
      <c r="J5831" t="s">
        <v>163</v>
      </c>
      <c r="K5831" t="s">
        <v>163</v>
      </c>
      <c r="L5831" t="s">
        <v>35</v>
      </c>
      <c r="M5831" t="s">
        <v>209</v>
      </c>
      <c r="N5831" t="s">
        <v>209</v>
      </c>
      <c r="O5831" t="s">
        <v>82</v>
      </c>
      <c r="P5831" t="s">
        <v>124</v>
      </c>
      <c r="Q5831">
        <v>16</v>
      </c>
      <c r="R5831" t="s">
        <v>182</v>
      </c>
      <c r="S5831" t="s">
        <v>2987</v>
      </c>
      <c r="T5831" t="s">
        <v>2424</v>
      </c>
    </row>
    <row r="5832" spans="1:20" x14ac:dyDescent="0.3">
      <c r="A5832" t="s">
        <v>20</v>
      </c>
      <c r="B5832" s="1">
        <v>43753</v>
      </c>
      <c r="C5832">
        <v>16</v>
      </c>
      <c r="D5832" t="s">
        <v>1580</v>
      </c>
      <c r="E5832" t="s">
        <v>2496</v>
      </c>
      <c r="F5832" t="s">
        <v>32</v>
      </c>
      <c r="G5832">
        <v>48</v>
      </c>
      <c r="H5832">
        <v>56</v>
      </c>
      <c r="I5832">
        <v>46</v>
      </c>
      <c r="J5832" t="s">
        <v>579</v>
      </c>
      <c r="K5832" t="s">
        <v>345</v>
      </c>
      <c r="L5832" t="s">
        <v>565</v>
      </c>
      <c r="M5832" t="s">
        <v>142</v>
      </c>
      <c r="N5832" t="s">
        <v>193</v>
      </c>
      <c r="O5832" t="s">
        <v>142</v>
      </c>
      <c r="P5832" t="s">
        <v>440</v>
      </c>
      <c r="Q5832">
        <v>74</v>
      </c>
      <c r="R5832" t="s">
        <v>1732</v>
      </c>
      <c r="S5832" t="s">
        <v>2912</v>
      </c>
      <c r="T5832" t="s">
        <v>2424</v>
      </c>
    </row>
    <row r="5833" spans="1:20" x14ac:dyDescent="0.3">
      <c r="A5833" t="s">
        <v>20</v>
      </c>
      <c r="B5833" s="1">
        <v>43753</v>
      </c>
      <c r="C5833">
        <v>6</v>
      </c>
      <c r="D5833" t="s">
        <v>114</v>
      </c>
      <c r="E5833" t="s">
        <v>156</v>
      </c>
      <c r="F5833" t="s">
        <v>114</v>
      </c>
      <c r="G5833">
        <v>81</v>
      </c>
      <c r="H5833">
        <v>81</v>
      </c>
      <c r="I5833">
        <v>80</v>
      </c>
      <c r="J5833" t="s">
        <v>44</v>
      </c>
      <c r="K5833" t="s">
        <v>361</v>
      </c>
      <c r="L5833" t="s">
        <v>44</v>
      </c>
      <c r="M5833" t="s">
        <v>227</v>
      </c>
      <c r="N5833" t="s">
        <v>209</v>
      </c>
      <c r="O5833" t="s">
        <v>227</v>
      </c>
      <c r="P5833" t="s">
        <v>97</v>
      </c>
      <c r="Q5833">
        <v>35</v>
      </c>
      <c r="R5833" t="s">
        <v>237</v>
      </c>
      <c r="S5833" t="e" vm="45">
        <f>_FV(-3,"60")</f>
        <v>#VALUE!</v>
      </c>
      <c r="T5833" t="s">
        <v>2424</v>
      </c>
    </row>
    <row r="5834" spans="1:20" x14ac:dyDescent="0.3">
      <c r="A5834" t="s">
        <v>20</v>
      </c>
      <c r="B5834" s="1">
        <v>43753</v>
      </c>
      <c r="C5834">
        <v>21</v>
      </c>
      <c r="D5834" t="s">
        <v>201</v>
      </c>
      <c r="E5834" t="s">
        <v>370</v>
      </c>
      <c r="F5834" t="s">
        <v>201</v>
      </c>
      <c r="G5834">
        <v>56</v>
      </c>
      <c r="H5834">
        <v>57</v>
      </c>
      <c r="I5834">
        <v>52</v>
      </c>
      <c r="J5834" t="s">
        <v>588</v>
      </c>
      <c r="K5834" t="s">
        <v>388</v>
      </c>
      <c r="L5834" t="s">
        <v>659</v>
      </c>
      <c r="M5834" t="s">
        <v>298</v>
      </c>
      <c r="N5834" t="s">
        <v>298</v>
      </c>
      <c r="O5834" t="s">
        <v>39</v>
      </c>
      <c r="P5834" t="s">
        <v>112</v>
      </c>
      <c r="Q5834">
        <v>75</v>
      </c>
      <c r="R5834" t="s">
        <v>359</v>
      </c>
      <c r="S5834" t="s">
        <v>2988</v>
      </c>
      <c r="T5834" t="s">
        <v>2424</v>
      </c>
    </row>
    <row r="5835" spans="1:20" x14ac:dyDescent="0.3">
      <c r="A5835" t="s">
        <v>20</v>
      </c>
      <c r="B5835" s="1">
        <v>43753</v>
      </c>
      <c r="C5835">
        <v>0</v>
      </c>
      <c r="D5835" t="s">
        <v>196</v>
      </c>
      <c r="E5835" t="s">
        <v>185</v>
      </c>
      <c r="F5835" t="s">
        <v>302</v>
      </c>
      <c r="G5835">
        <v>71</v>
      </c>
      <c r="H5835">
        <v>72</v>
      </c>
      <c r="I5835">
        <v>70</v>
      </c>
      <c r="J5835" t="s">
        <v>44</v>
      </c>
      <c r="K5835" t="s">
        <v>361</v>
      </c>
      <c r="L5835" t="s">
        <v>35</v>
      </c>
      <c r="M5835" t="s">
        <v>142</v>
      </c>
      <c r="N5835" t="s">
        <v>29</v>
      </c>
      <c r="O5835" t="s">
        <v>227</v>
      </c>
      <c r="P5835" t="s">
        <v>112</v>
      </c>
      <c r="Q5835">
        <v>50</v>
      </c>
      <c r="R5835" t="s">
        <v>289</v>
      </c>
      <c r="S5835" t="e" vm="45">
        <f>_FV(-3,"60")</f>
        <v>#VALUE!</v>
      </c>
      <c r="T5835" t="s">
        <v>2424</v>
      </c>
    </row>
    <row r="5836" spans="1:20" x14ac:dyDescent="0.3">
      <c r="A5836" t="s">
        <v>20</v>
      </c>
      <c r="B5836" s="1">
        <v>43753</v>
      </c>
      <c r="C5836">
        <v>15</v>
      </c>
      <c r="D5836" t="s">
        <v>2041</v>
      </c>
      <c r="E5836" t="s">
        <v>2048</v>
      </c>
      <c r="F5836" t="s">
        <v>214</v>
      </c>
      <c r="G5836">
        <v>53</v>
      </c>
      <c r="H5836">
        <v>59</v>
      </c>
      <c r="I5836">
        <v>52</v>
      </c>
      <c r="J5836" t="s">
        <v>292</v>
      </c>
      <c r="K5836" t="s">
        <v>361</v>
      </c>
      <c r="L5836" t="s">
        <v>368</v>
      </c>
      <c r="M5836" t="s">
        <v>193</v>
      </c>
      <c r="N5836" t="s">
        <v>306</v>
      </c>
      <c r="O5836" t="s">
        <v>193</v>
      </c>
      <c r="P5836" t="s">
        <v>40</v>
      </c>
      <c r="Q5836">
        <v>64</v>
      </c>
      <c r="R5836" t="s">
        <v>347</v>
      </c>
      <c r="S5836" t="s">
        <v>2898</v>
      </c>
      <c r="T5836" t="s">
        <v>2424</v>
      </c>
    </row>
    <row r="5837" spans="1:20" x14ac:dyDescent="0.3">
      <c r="A5837" t="s">
        <v>20</v>
      </c>
      <c r="B5837" s="1">
        <v>43753</v>
      </c>
      <c r="C5837">
        <v>17</v>
      </c>
      <c r="D5837" t="s">
        <v>2496</v>
      </c>
      <c r="E5837" t="s">
        <v>2915</v>
      </c>
      <c r="F5837" t="s">
        <v>33</v>
      </c>
      <c r="G5837">
        <v>48</v>
      </c>
      <c r="H5837">
        <v>52</v>
      </c>
      <c r="I5837">
        <v>46</v>
      </c>
      <c r="J5837" t="s">
        <v>397</v>
      </c>
      <c r="K5837" t="s">
        <v>373</v>
      </c>
      <c r="L5837" t="s">
        <v>573</v>
      </c>
      <c r="M5837" t="s">
        <v>254</v>
      </c>
      <c r="N5837" t="s">
        <v>142</v>
      </c>
      <c r="O5837" t="s">
        <v>254</v>
      </c>
      <c r="P5837" t="s">
        <v>240</v>
      </c>
      <c r="Q5837">
        <v>77</v>
      </c>
      <c r="R5837" t="s">
        <v>326</v>
      </c>
      <c r="S5837" t="s">
        <v>2692</v>
      </c>
      <c r="T5837" t="s">
        <v>2424</v>
      </c>
    </row>
    <row r="5838" spans="1:20" x14ac:dyDescent="0.3">
      <c r="A5838" t="s">
        <v>20</v>
      </c>
      <c r="B5838" s="1">
        <v>43753</v>
      </c>
      <c r="C5838">
        <v>14</v>
      </c>
      <c r="D5838" t="s">
        <v>317</v>
      </c>
      <c r="E5838" t="s">
        <v>1362</v>
      </c>
      <c r="F5838" t="s">
        <v>201</v>
      </c>
      <c r="G5838">
        <v>58</v>
      </c>
      <c r="H5838">
        <v>61</v>
      </c>
      <c r="I5838">
        <v>55</v>
      </c>
      <c r="J5838" t="s">
        <v>377</v>
      </c>
      <c r="K5838" t="s">
        <v>89</v>
      </c>
      <c r="L5838" t="s">
        <v>368</v>
      </c>
      <c r="M5838" t="s">
        <v>306</v>
      </c>
      <c r="N5838" t="s">
        <v>330</v>
      </c>
      <c r="O5838" t="s">
        <v>312</v>
      </c>
      <c r="P5838" t="s">
        <v>30</v>
      </c>
      <c r="Q5838">
        <v>80</v>
      </c>
      <c r="R5838" t="s">
        <v>359</v>
      </c>
      <c r="S5838" t="s">
        <v>2989</v>
      </c>
      <c r="T5838" t="s">
        <v>2424</v>
      </c>
    </row>
    <row r="5839" spans="1:20" x14ac:dyDescent="0.3">
      <c r="A5839" t="s">
        <v>20</v>
      </c>
      <c r="B5839" s="1">
        <v>43753</v>
      </c>
      <c r="C5839">
        <v>18</v>
      </c>
      <c r="D5839" t="s">
        <v>2416</v>
      </c>
      <c r="E5839" t="s">
        <v>2732</v>
      </c>
      <c r="F5839" t="s">
        <v>2041</v>
      </c>
      <c r="G5839">
        <v>48</v>
      </c>
      <c r="H5839">
        <v>49</v>
      </c>
      <c r="I5839">
        <v>44</v>
      </c>
      <c r="J5839" t="s">
        <v>397</v>
      </c>
      <c r="K5839" t="s">
        <v>368</v>
      </c>
      <c r="L5839" t="s">
        <v>563</v>
      </c>
      <c r="M5839" t="s">
        <v>130</v>
      </c>
      <c r="N5839" t="s">
        <v>254</v>
      </c>
      <c r="O5839" t="s">
        <v>130</v>
      </c>
      <c r="P5839" t="s">
        <v>271</v>
      </c>
      <c r="Q5839">
        <v>80</v>
      </c>
      <c r="R5839" t="s">
        <v>2843</v>
      </c>
      <c r="S5839" t="s">
        <v>189</v>
      </c>
      <c r="T5839" t="s">
        <v>2424</v>
      </c>
    </row>
    <row r="5840" spans="1:20" x14ac:dyDescent="0.3">
      <c r="A5840" t="s">
        <v>20</v>
      </c>
      <c r="B5840" s="1">
        <v>43753</v>
      </c>
      <c r="C5840">
        <v>4</v>
      </c>
      <c r="D5840" t="s">
        <v>286</v>
      </c>
      <c r="E5840" t="s">
        <v>236</v>
      </c>
      <c r="F5840" t="s">
        <v>286</v>
      </c>
      <c r="G5840">
        <v>78</v>
      </c>
      <c r="H5840">
        <v>78</v>
      </c>
      <c r="I5840">
        <v>77</v>
      </c>
      <c r="J5840" t="s">
        <v>44</v>
      </c>
      <c r="K5840" t="s">
        <v>163</v>
      </c>
      <c r="L5840" t="s">
        <v>44</v>
      </c>
      <c r="M5840" t="s">
        <v>90</v>
      </c>
      <c r="N5840" t="s">
        <v>315</v>
      </c>
      <c r="O5840" t="s">
        <v>90</v>
      </c>
      <c r="P5840" t="s">
        <v>134</v>
      </c>
      <c r="Q5840">
        <v>28</v>
      </c>
      <c r="R5840" t="s">
        <v>364</v>
      </c>
      <c r="S5840" t="e" vm="17">
        <f>_FV(-3,"55")</f>
        <v>#VALUE!</v>
      </c>
      <c r="T5840" t="s">
        <v>2424</v>
      </c>
    </row>
    <row r="5841" spans="1:20" x14ac:dyDescent="0.3">
      <c r="A5841" t="s">
        <v>20</v>
      </c>
      <c r="B5841" s="1">
        <v>43753</v>
      </c>
      <c r="C5841">
        <v>13</v>
      </c>
      <c r="D5841" t="s">
        <v>392</v>
      </c>
      <c r="E5841" t="s">
        <v>43</v>
      </c>
      <c r="F5841" t="s">
        <v>27</v>
      </c>
      <c r="G5841">
        <v>59</v>
      </c>
      <c r="H5841">
        <v>65</v>
      </c>
      <c r="I5841">
        <v>57</v>
      </c>
      <c r="J5841" t="s">
        <v>224</v>
      </c>
      <c r="K5841" t="s">
        <v>49</v>
      </c>
      <c r="L5841" t="s">
        <v>373</v>
      </c>
      <c r="M5841" t="s">
        <v>312</v>
      </c>
      <c r="N5841" t="s">
        <v>306</v>
      </c>
      <c r="O5841" t="s">
        <v>311</v>
      </c>
      <c r="P5841" t="s">
        <v>40</v>
      </c>
      <c r="Q5841">
        <v>78</v>
      </c>
      <c r="R5841" t="s">
        <v>241</v>
      </c>
      <c r="S5841" t="s">
        <v>1566</v>
      </c>
      <c r="T5841" t="s">
        <v>2424</v>
      </c>
    </row>
    <row r="5842" spans="1:20" x14ac:dyDescent="0.3">
      <c r="A5842" t="s">
        <v>20</v>
      </c>
      <c r="B5842" s="1">
        <v>43753</v>
      </c>
      <c r="C5842">
        <v>20</v>
      </c>
      <c r="D5842" t="s">
        <v>297</v>
      </c>
      <c r="E5842" t="s">
        <v>1580</v>
      </c>
      <c r="F5842" t="s">
        <v>297</v>
      </c>
      <c r="G5842">
        <v>53</v>
      </c>
      <c r="H5842">
        <v>53</v>
      </c>
      <c r="I5842">
        <v>47</v>
      </c>
      <c r="J5842" t="s">
        <v>588</v>
      </c>
      <c r="K5842" t="s">
        <v>588</v>
      </c>
      <c r="L5842" t="s">
        <v>575</v>
      </c>
      <c r="M5842" t="s">
        <v>39</v>
      </c>
      <c r="N5842" t="s">
        <v>52</v>
      </c>
      <c r="O5842" t="s">
        <v>51</v>
      </c>
      <c r="P5842" t="s">
        <v>154</v>
      </c>
      <c r="Q5842">
        <v>71</v>
      </c>
      <c r="R5842" t="s">
        <v>347</v>
      </c>
      <c r="S5842" t="s">
        <v>2990</v>
      </c>
      <c r="T5842" t="s">
        <v>2424</v>
      </c>
    </row>
    <row r="5843" spans="1:20" x14ac:dyDescent="0.3">
      <c r="A5843" t="s">
        <v>20</v>
      </c>
      <c r="B5843" s="1">
        <v>43754</v>
      </c>
      <c r="C5843">
        <v>21</v>
      </c>
      <c r="D5843" t="s">
        <v>392</v>
      </c>
      <c r="E5843" t="s">
        <v>370</v>
      </c>
      <c r="F5843" t="s">
        <v>392</v>
      </c>
      <c r="G5843">
        <v>61</v>
      </c>
      <c r="H5843">
        <v>63</v>
      </c>
      <c r="I5843">
        <v>56</v>
      </c>
      <c r="J5843" t="s">
        <v>163</v>
      </c>
      <c r="K5843" t="s">
        <v>100</v>
      </c>
      <c r="L5843" t="s">
        <v>224</v>
      </c>
      <c r="M5843" t="s">
        <v>140</v>
      </c>
      <c r="N5843" t="s">
        <v>140</v>
      </c>
      <c r="O5843" t="s">
        <v>750</v>
      </c>
      <c r="P5843" t="s">
        <v>147</v>
      </c>
      <c r="Q5843">
        <v>91</v>
      </c>
      <c r="R5843" t="s">
        <v>530</v>
      </c>
      <c r="S5843" t="s">
        <v>2991</v>
      </c>
      <c r="T5843" t="s">
        <v>2424</v>
      </c>
    </row>
    <row r="5844" spans="1:20" x14ac:dyDescent="0.3">
      <c r="A5844" t="s">
        <v>20</v>
      </c>
      <c r="B5844" s="1">
        <v>43754</v>
      </c>
      <c r="C5844">
        <v>7</v>
      </c>
      <c r="D5844" t="s">
        <v>71</v>
      </c>
      <c r="E5844" t="s">
        <v>72</v>
      </c>
      <c r="F5844" t="s">
        <v>71</v>
      </c>
      <c r="G5844">
        <v>87</v>
      </c>
      <c r="H5844">
        <v>87</v>
      </c>
      <c r="I5844">
        <v>85</v>
      </c>
      <c r="J5844" t="s">
        <v>100</v>
      </c>
      <c r="K5844" t="s">
        <v>100</v>
      </c>
      <c r="L5844" t="s">
        <v>89</v>
      </c>
      <c r="M5844" t="s">
        <v>231</v>
      </c>
      <c r="N5844" t="s">
        <v>231</v>
      </c>
      <c r="O5844" t="s">
        <v>45</v>
      </c>
      <c r="P5844" t="s">
        <v>115</v>
      </c>
      <c r="Q5844">
        <v>15</v>
      </c>
      <c r="R5844" t="s">
        <v>54</v>
      </c>
      <c r="S5844" t="e" vm="45">
        <f>_FV(-3,"60")</f>
        <v>#VALUE!</v>
      </c>
      <c r="T5844" t="s">
        <v>2424</v>
      </c>
    </row>
    <row r="5845" spans="1:20" x14ac:dyDescent="0.3">
      <c r="A5845" t="s">
        <v>20</v>
      </c>
      <c r="B5845" s="1">
        <v>43754</v>
      </c>
      <c r="C5845">
        <v>14</v>
      </c>
      <c r="D5845" t="s">
        <v>1580</v>
      </c>
      <c r="E5845" t="s">
        <v>2496</v>
      </c>
      <c r="F5845" t="s">
        <v>291</v>
      </c>
      <c r="G5845">
        <v>55</v>
      </c>
      <c r="H5845">
        <v>57</v>
      </c>
      <c r="I5845">
        <v>49</v>
      </c>
      <c r="J5845" t="s">
        <v>345</v>
      </c>
      <c r="K5845" t="s">
        <v>345</v>
      </c>
      <c r="L5845" t="s">
        <v>397</v>
      </c>
      <c r="M5845" t="s">
        <v>23</v>
      </c>
      <c r="N5845" t="s">
        <v>306</v>
      </c>
      <c r="O5845" t="s">
        <v>23</v>
      </c>
      <c r="P5845" t="s">
        <v>68</v>
      </c>
      <c r="Q5845">
        <v>90</v>
      </c>
      <c r="R5845" t="s">
        <v>294</v>
      </c>
      <c r="S5845" t="s">
        <v>1603</v>
      </c>
      <c r="T5845" t="s">
        <v>2424</v>
      </c>
    </row>
    <row r="5846" spans="1:20" x14ac:dyDescent="0.3">
      <c r="A5846" t="s">
        <v>20</v>
      </c>
      <c r="B5846" s="1">
        <v>43754</v>
      </c>
      <c r="C5846">
        <v>18</v>
      </c>
      <c r="D5846" t="s">
        <v>2339</v>
      </c>
      <c r="E5846" t="s">
        <v>2733</v>
      </c>
      <c r="F5846" t="s">
        <v>33</v>
      </c>
      <c r="G5846">
        <v>49</v>
      </c>
      <c r="H5846">
        <v>55</v>
      </c>
      <c r="I5846">
        <v>46</v>
      </c>
      <c r="J5846" t="s">
        <v>583</v>
      </c>
      <c r="K5846" t="s">
        <v>361</v>
      </c>
      <c r="L5846" t="s">
        <v>575</v>
      </c>
      <c r="M5846" t="s">
        <v>131</v>
      </c>
      <c r="N5846" t="s">
        <v>66</v>
      </c>
      <c r="O5846" t="s">
        <v>131</v>
      </c>
      <c r="P5846" t="s">
        <v>154</v>
      </c>
      <c r="Q5846">
        <v>103</v>
      </c>
      <c r="R5846" t="s">
        <v>584</v>
      </c>
      <c r="S5846" t="s">
        <v>2992</v>
      </c>
      <c r="T5846" t="s">
        <v>2424</v>
      </c>
    </row>
    <row r="5847" spans="1:20" x14ac:dyDescent="0.3">
      <c r="A5847" t="s">
        <v>20</v>
      </c>
      <c r="B5847" s="1">
        <v>43754</v>
      </c>
      <c r="C5847">
        <v>8</v>
      </c>
      <c r="D5847" t="s">
        <v>118</v>
      </c>
      <c r="E5847" t="s">
        <v>71</v>
      </c>
      <c r="F5847" t="s">
        <v>88</v>
      </c>
      <c r="G5847">
        <v>89</v>
      </c>
      <c r="H5847">
        <v>89</v>
      </c>
      <c r="I5847">
        <v>87</v>
      </c>
      <c r="J5847" t="s">
        <v>89</v>
      </c>
      <c r="K5847" t="s">
        <v>100</v>
      </c>
      <c r="L5847" t="s">
        <v>36</v>
      </c>
      <c r="M5847" t="s">
        <v>254</v>
      </c>
      <c r="N5847" t="s">
        <v>150</v>
      </c>
      <c r="O5847" t="s">
        <v>180</v>
      </c>
      <c r="P5847" t="s">
        <v>111</v>
      </c>
      <c r="Q5847">
        <v>356</v>
      </c>
      <c r="R5847" t="s">
        <v>182</v>
      </c>
      <c r="S5847" t="e" vm="45">
        <f>_FV(-3,"60")</f>
        <v>#VALUE!</v>
      </c>
      <c r="T5847" t="s">
        <v>2424</v>
      </c>
    </row>
    <row r="5848" spans="1:20" x14ac:dyDescent="0.3">
      <c r="A5848" t="s">
        <v>20</v>
      </c>
      <c r="B5848" s="1">
        <v>43754</v>
      </c>
      <c r="C5848">
        <v>5</v>
      </c>
      <c r="D5848" t="s">
        <v>157</v>
      </c>
      <c r="E5848" t="s">
        <v>236</v>
      </c>
      <c r="F5848" t="s">
        <v>157</v>
      </c>
      <c r="G5848">
        <v>83</v>
      </c>
      <c r="H5848">
        <v>83</v>
      </c>
      <c r="I5848">
        <v>80</v>
      </c>
      <c r="J5848" t="s">
        <v>89</v>
      </c>
      <c r="K5848" t="s">
        <v>100</v>
      </c>
      <c r="L5848" t="s">
        <v>89</v>
      </c>
      <c r="M5848" t="s">
        <v>137</v>
      </c>
      <c r="N5848" t="s">
        <v>142</v>
      </c>
      <c r="O5848" t="s">
        <v>137</v>
      </c>
      <c r="P5848" t="s">
        <v>83</v>
      </c>
      <c r="Q5848">
        <v>22</v>
      </c>
      <c r="R5848" t="s">
        <v>440</v>
      </c>
      <c r="S5848" t="e" vm="45">
        <f>_FV(-3,"60")</f>
        <v>#VALUE!</v>
      </c>
      <c r="T5848" t="s">
        <v>2424</v>
      </c>
    </row>
    <row r="5849" spans="1:20" x14ac:dyDescent="0.3">
      <c r="A5849" t="s">
        <v>20</v>
      </c>
      <c r="B5849" s="1">
        <v>43754</v>
      </c>
      <c r="C5849">
        <v>10</v>
      </c>
      <c r="D5849" t="s">
        <v>148</v>
      </c>
      <c r="E5849" t="s">
        <v>148</v>
      </c>
      <c r="F5849" t="s">
        <v>22</v>
      </c>
      <c r="G5849">
        <v>89</v>
      </c>
      <c r="H5849">
        <v>90</v>
      </c>
      <c r="I5849">
        <v>89</v>
      </c>
      <c r="J5849" t="s">
        <v>99</v>
      </c>
      <c r="K5849" t="s">
        <v>81</v>
      </c>
      <c r="L5849" t="s">
        <v>345</v>
      </c>
      <c r="M5849" t="s">
        <v>29</v>
      </c>
      <c r="N5849" t="s">
        <v>29</v>
      </c>
      <c r="O5849" t="s">
        <v>137</v>
      </c>
      <c r="P5849" t="s">
        <v>105</v>
      </c>
      <c r="Q5849">
        <v>4</v>
      </c>
      <c r="R5849" t="s">
        <v>183</v>
      </c>
      <c r="S5849" t="s">
        <v>2993</v>
      </c>
      <c r="T5849" t="s">
        <v>2424</v>
      </c>
    </row>
    <row r="5850" spans="1:20" x14ac:dyDescent="0.3">
      <c r="A5850" t="s">
        <v>20</v>
      </c>
      <c r="B5850" s="1">
        <v>43754</v>
      </c>
      <c r="C5850">
        <v>9</v>
      </c>
      <c r="D5850" t="s">
        <v>58</v>
      </c>
      <c r="E5850" t="s">
        <v>118</v>
      </c>
      <c r="F5850" t="s">
        <v>58</v>
      </c>
      <c r="G5850">
        <v>90</v>
      </c>
      <c r="H5850">
        <v>90</v>
      </c>
      <c r="I5850">
        <v>89</v>
      </c>
      <c r="J5850" t="s">
        <v>36</v>
      </c>
      <c r="K5850" t="s">
        <v>49</v>
      </c>
      <c r="L5850" t="s">
        <v>345</v>
      </c>
      <c r="M5850" t="s">
        <v>82</v>
      </c>
      <c r="N5850" t="s">
        <v>82</v>
      </c>
      <c r="O5850" t="s">
        <v>254</v>
      </c>
      <c r="P5850" t="s">
        <v>133</v>
      </c>
      <c r="Q5850">
        <v>18</v>
      </c>
      <c r="R5850" t="s">
        <v>182</v>
      </c>
      <c r="S5850" t="e" vm="36">
        <f>_FV(-3,"58")</f>
        <v>#VALUE!</v>
      </c>
      <c r="T5850" t="s">
        <v>2424</v>
      </c>
    </row>
    <row r="5851" spans="1:20" x14ac:dyDescent="0.3">
      <c r="A5851" t="s">
        <v>20</v>
      </c>
      <c r="B5851" s="1">
        <v>43754</v>
      </c>
      <c r="C5851">
        <v>1</v>
      </c>
      <c r="D5851" t="s">
        <v>185</v>
      </c>
      <c r="E5851" t="s">
        <v>219</v>
      </c>
      <c r="F5851" t="s">
        <v>185</v>
      </c>
      <c r="G5851">
        <v>73</v>
      </c>
      <c r="H5851">
        <v>73</v>
      </c>
      <c r="I5851">
        <v>66</v>
      </c>
      <c r="J5851" t="s">
        <v>89</v>
      </c>
      <c r="K5851" t="s">
        <v>89</v>
      </c>
      <c r="L5851" t="s">
        <v>35</v>
      </c>
      <c r="M5851" t="s">
        <v>141</v>
      </c>
      <c r="N5851" t="s">
        <v>141</v>
      </c>
      <c r="O5851" t="s">
        <v>142</v>
      </c>
      <c r="P5851" t="s">
        <v>134</v>
      </c>
      <c r="Q5851">
        <v>47</v>
      </c>
      <c r="R5851" t="s">
        <v>259</v>
      </c>
      <c r="S5851" t="e" vm="80">
        <f>_FV(-3,"59")</f>
        <v>#VALUE!</v>
      </c>
      <c r="T5851" t="s">
        <v>2424</v>
      </c>
    </row>
    <row r="5852" spans="1:20" x14ac:dyDescent="0.3">
      <c r="A5852" t="s">
        <v>20</v>
      </c>
      <c r="B5852" s="1">
        <v>43754</v>
      </c>
      <c r="C5852">
        <v>13</v>
      </c>
      <c r="D5852" t="s">
        <v>43</v>
      </c>
      <c r="E5852" t="s">
        <v>32</v>
      </c>
      <c r="F5852" t="s">
        <v>208</v>
      </c>
      <c r="G5852">
        <v>57</v>
      </c>
      <c r="H5852">
        <v>64</v>
      </c>
      <c r="I5852">
        <v>56</v>
      </c>
      <c r="J5852" t="s">
        <v>396</v>
      </c>
      <c r="K5852" t="s">
        <v>163</v>
      </c>
      <c r="L5852" t="s">
        <v>368</v>
      </c>
      <c r="M5852" t="s">
        <v>312</v>
      </c>
      <c r="N5852" t="s">
        <v>312</v>
      </c>
      <c r="O5852" t="s">
        <v>245</v>
      </c>
      <c r="P5852" t="s">
        <v>54</v>
      </c>
      <c r="Q5852">
        <v>61</v>
      </c>
      <c r="R5852" t="s">
        <v>339</v>
      </c>
      <c r="S5852" t="s">
        <v>2994</v>
      </c>
      <c r="T5852" t="s">
        <v>2424</v>
      </c>
    </row>
    <row r="5853" spans="1:20" x14ac:dyDescent="0.3">
      <c r="A5853" t="s">
        <v>20</v>
      </c>
      <c r="B5853" s="1">
        <v>43754</v>
      </c>
      <c r="C5853">
        <v>2</v>
      </c>
      <c r="D5853" t="s">
        <v>202</v>
      </c>
      <c r="E5853" t="s">
        <v>185</v>
      </c>
      <c r="F5853" t="s">
        <v>202</v>
      </c>
      <c r="G5853">
        <v>76</v>
      </c>
      <c r="H5853">
        <v>76</v>
      </c>
      <c r="I5853">
        <v>73</v>
      </c>
      <c r="J5853" t="s">
        <v>81</v>
      </c>
      <c r="K5853" t="s">
        <v>81</v>
      </c>
      <c r="L5853" t="s">
        <v>89</v>
      </c>
      <c r="M5853" t="s">
        <v>328</v>
      </c>
      <c r="N5853" t="s">
        <v>188</v>
      </c>
      <c r="O5853" t="s">
        <v>141</v>
      </c>
      <c r="P5853" t="s">
        <v>127</v>
      </c>
      <c r="Q5853">
        <v>51</v>
      </c>
      <c r="R5853" t="s">
        <v>403</v>
      </c>
      <c r="S5853" t="e" vm="45">
        <f>_FV(-3,"60")</f>
        <v>#VALUE!</v>
      </c>
      <c r="T5853" t="s">
        <v>2424</v>
      </c>
    </row>
    <row r="5854" spans="1:20" x14ac:dyDescent="0.3">
      <c r="A5854" t="s">
        <v>20</v>
      </c>
      <c r="B5854" s="1">
        <v>43754</v>
      </c>
      <c r="C5854">
        <v>23</v>
      </c>
      <c r="D5854" t="s">
        <v>57</v>
      </c>
      <c r="E5854" t="s">
        <v>243</v>
      </c>
      <c r="F5854" t="s">
        <v>57</v>
      </c>
      <c r="G5854">
        <v>73</v>
      </c>
      <c r="H5854">
        <v>74</v>
      </c>
      <c r="I5854">
        <v>73</v>
      </c>
      <c r="J5854" t="s">
        <v>65</v>
      </c>
      <c r="K5854" t="s">
        <v>22</v>
      </c>
      <c r="L5854" t="s">
        <v>65</v>
      </c>
      <c r="M5854" t="s">
        <v>132</v>
      </c>
      <c r="N5854" t="s">
        <v>132</v>
      </c>
      <c r="O5854" t="s">
        <v>298</v>
      </c>
      <c r="P5854" t="s">
        <v>147</v>
      </c>
      <c r="Q5854">
        <v>94</v>
      </c>
      <c r="R5854" t="s">
        <v>359</v>
      </c>
      <c r="S5854" t="e" vm="45">
        <f>_FV(-3,"60")</f>
        <v>#VALUE!</v>
      </c>
      <c r="T5854" t="s">
        <v>2424</v>
      </c>
    </row>
    <row r="5855" spans="1:20" x14ac:dyDescent="0.3">
      <c r="A5855" t="s">
        <v>20</v>
      </c>
      <c r="B5855" s="1">
        <v>43754</v>
      </c>
      <c r="C5855">
        <v>0</v>
      </c>
      <c r="D5855" t="s">
        <v>219</v>
      </c>
      <c r="E5855" t="s">
        <v>27</v>
      </c>
      <c r="F5855" t="s">
        <v>219</v>
      </c>
      <c r="G5855">
        <v>66</v>
      </c>
      <c r="H5855">
        <v>66</v>
      </c>
      <c r="I5855">
        <v>64</v>
      </c>
      <c r="J5855" t="s">
        <v>35</v>
      </c>
      <c r="K5855" t="s">
        <v>44</v>
      </c>
      <c r="L5855" t="s">
        <v>373</v>
      </c>
      <c r="M5855" t="s">
        <v>142</v>
      </c>
      <c r="N5855" t="s">
        <v>142</v>
      </c>
      <c r="O5855" t="s">
        <v>231</v>
      </c>
      <c r="P5855" t="s">
        <v>116</v>
      </c>
      <c r="Q5855">
        <v>67</v>
      </c>
      <c r="R5855" t="s">
        <v>530</v>
      </c>
      <c r="S5855" t="e" vm="45">
        <f>_FV(-3,"60")</f>
        <v>#VALUE!</v>
      </c>
      <c r="T5855" t="s">
        <v>2424</v>
      </c>
    </row>
    <row r="5856" spans="1:20" x14ac:dyDescent="0.3">
      <c r="A5856" t="s">
        <v>20</v>
      </c>
      <c r="B5856" s="1">
        <v>43754</v>
      </c>
      <c r="C5856">
        <v>16</v>
      </c>
      <c r="D5856" t="s">
        <v>2496</v>
      </c>
      <c r="E5856" t="s">
        <v>2732</v>
      </c>
      <c r="F5856" t="s">
        <v>32</v>
      </c>
      <c r="G5856">
        <v>52</v>
      </c>
      <c r="H5856">
        <v>58</v>
      </c>
      <c r="I5856">
        <v>51</v>
      </c>
      <c r="J5856" t="s">
        <v>216</v>
      </c>
      <c r="K5856" t="s">
        <v>100</v>
      </c>
      <c r="L5856" t="s">
        <v>383</v>
      </c>
      <c r="M5856" t="s">
        <v>123</v>
      </c>
      <c r="N5856" t="s">
        <v>141</v>
      </c>
      <c r="O5856" t="s">
        <v>123</v>
      </c>
      <c r="P5856" t="s">
        <v>112</v>
      </c>
      <c r="Q5856">
        <v>104</v>
      </c>
      <c r="R5856" t="s">
        <v>102</v>
      </c>
      <c r="S5856" t="s">
        <v>2359</v>
      </c>
      <c r="T5856" t="s">
        <v>2424</v>
      </c>
    </row>
    <row r="5857" spans="1:20" x14ac:dyDescent="0.3">
      <c r="A5857" t="s">
        <v>20</v>
      </c>
      <c r="B5857" s="1">
        <v>43754</v>
      </c>
      <c r="C5857">
        <v>15</v>
      </c>
      <c r="D5857" t="s">
        <v>2041</v>
      </c>
      <c r="E5857" t="s">
        <v>2333</v>
      </c>
      <c r="F5857" t="s">
        <v>32</v>
      </c>
      <c r="G5857">
        <v>56</v>
      </c>
      <c r="H5857">
        <v>58</v>
      </c>
      <c r="I5857">
        <v>53</v>
      </c>
      <c r="J5857" t="s">
        <v>345</v>
      </c>
      <c r="K5857" t="s">
        <v>100</v>
      </c>
      <c r="L5857" t="s">
        <v>373</v>
      </c>
      <c r="M5857" t="s">
        <v>141</v>
      </c>
      <c r="N5857" t="s">
        <v>23</v>
      </c>
      <c r="O5857" t="s">
        <v>141</v>
      </c>
      <c r="P5857" t="s">
        <v>92</v>
      </c>
      <c r="Q5857">
        <v>98</v>
      </c>
      <c r="R5857" t="s">
        <v>419</v>
      </c>
      <c r="S5857" t="s">
        <v>2995</v>
      </c>
      <c r="T5857" t="s">
        <v>2424</v>
      </c>
    </row>
    <row r="5858" spans="1:20" x14ac:dyDescent="0.3">
      <c r="A5858" t="s">
        <v>20</v>
      </c>
      <c r="B5858" s="1">
        <v>43754</v>
      </c>
      <c r="C5858">
        <v>4</v>
      </c>
      <c r="D5858" t="s">
        <v>192</v>
      </c>
      <c r="E5858" t="s">
        <v>265</v>
      </c>
      <c r="F5858" t="s">
        <v>192</v>
      </c>
      <c r="G5858">
        <v>80</v>
      </c>
      <c r="H5858">
        <v>80</v>
      </c>
      <c r="I5858">
        <v>79</v>
      </c>
      <c r="J5858" t="s">
        <v>89</v>
      </c>
      <c r="K5858" t="s">
        <v>81</v>
      </c>
      <c r="L5858" t="s">
        <v>89</v>
      </c>
      <c r="M5858" t="s">
        <v>142</v>
      </c>
      <c r="N5858" t="s">
        <v>122</v>
      </c>
      <c r="O5858" t="s">
        <v>142</v>
      </c>
      <c r="P5858" t="s">
        <v>134</v>
      </c>
      <c r="Q5858">
        <v>39</v>
      </c>
      <c r="R5858" t="s">
        <v>145</v>
      </c>
      <c r="S5858" t="e" vm="45">
        <f>_FV(-3,"60")</f>
        <v>#VALUE!</v>
      </c>
      <c r="T5858" t="s">
        <v>2424</v>
      </c>
    </row>
    <row r="5859" spans="1:20" x14ac:dyDescent="0.3">
      <c r="A5859" t="s">
        <v>20</v>
      </c>
      <c r="B5859" s="1">
        <v>43754</v>
      </c>
      <c r="C5859">
        <v>6</v>
      </c>
      <c r="D5859" t="s">
        <v>72</v>
      </c>
      <c r="E5859" t="s">
        <v>157</v>
      </c>
      <c r="F5859" t="s">
        <v>72</v>
      </c>
      <c r="G5859">
        <v>85</v>
      </c>
      <c r="H5859">
        <v>85</v>
      </c>
      <c r="I5859">
        <v>83</v>
      </c>
      <c r="J5859" t="s">
        <v>100</v>
      </c>
      <c r="K5859" t="s">
        <v>100</v>
      </c>
      <c r="L5859" t="s">
        <v>89</v>
      </c>
      <c r="M5859" t="s">
        <v>45</v>
      </c>
      <c r="N5859" t="s">
        <v>137</v>
      </c>
      <c r="O5859" t="s">
        <v>45</v>
      </c>
      <c r="P5859" t="s">
        <v>138</v>
      </c>
      <c r="Q5859">
        <v>21</v>
      </c>
      <c r="R5859" t="s">
        <v>54</v>
      </c>
      <c r="S5859" t="e" vm="45">
        <f>_FV(-3,"60")</f>
        <v>#VALUE!</v>
      </c>
      <c r="T5859" t="s">
        <v>2424</v>
      </c>
    </row>
    <row r="5860" spans="1:20" x14ac:dyDescent="0.3">
      <c r="A5860" t="s">
        <v>20</v>
      </c>
      <c r="B5860" s="1">
        <v>43754</v>
      </c>
      <c r="C5860">
        <v>12</v>
      </c>
      <c r="D5860" t="s">
        <v>208</v>
      </c>
      <c r="E5860" t="s">
        <v>48</v>
      </c>
      <c r="F5860" t="s">
        <v>185</v>
      </c>
      <c r="G5860">
        <v>64</v>
      </c>
      <c r="H5860">
        <v>74</v>
      </c>
      <c r="I5860">
        <v>63</v>
      </c>
      <c r="J5860" t="s">
        <v>44</v>
      </c>
      <c r="K5860" t="s">
        <v>119</v>
      </c>
      <c r="L5860" t="s">
        <v>216</v>
      </c>
      <c r="M5860" t="s">
        <v>245</v>
      </c>
      <c r="N5860" t="s">
        <v>245</v>
      </c>
      <c r="O5860" t="s">
        <v>91</v>
      </c>
      <c r="P5860" t="s">
        <v>179</v>
      </c>
      <c r="Q5860">
        <v>43</v>
      </c>
      <c r="R5860" t="s">
        <v>294</v>
      </c>
      <c r="S5860" t="s">
        <v>2996</v>
      </c>
      <c r="T5860" t="s">
        <v>2424</v>
      </c>
    </row>
    <row r="5861" spans="1:20" x14ac:dyDescent="0.3">
      <c r="A5861" t="s">
        <v>20</v>
      </c>
      <c r="B5861" s="1">
        <v>43754</v>
      </c>
      <c r="C5861">
        <v>11</v>
      </c>
      <c r="D5861" t="s">
        <v>185</v>
      </c>
      <c r="E5861" t="s">
        <v>185</v>
      </c>
      <c r="F5861" t="s">
        <v>148</v>
      </c>
      <c r="G5861">
        <v>74</v>
      </c>
      <c r="H5861">
        <v>89</v>
      </c>
      <c r="I5861">
        <v>74</v>
      </c>
      <c r="J5861" t="s">
        <v>99</v>
      </c>
      <c r="K5861" t="s">
        <v>109</v>
      </c>
      <c r="L5861" t="s">
        <v>49</v>
      </c>
      <c r="M5861" t="s">
        <v>91</v>
      </c>
      <c r="N5861" t="s">
        <v>193</v>
      </c>
      <c r="O5861" t="s">
        <v>29</v>
      </c>
      <c r="P5861" t="s">
        <v>183</v>
      </c>
      <c r="Q5861">
        <v>36</v>
      </c>
      <c r="R5861" t="s">
        <v>84</v>
      </c>
      <c r="S5861" t="s">
        <v>2997</v>
      </c>
      <c r="T5861" t="s">
        <v>2424</v>
      </c>
    </row>
    <row r="5862" spans="1:20" x14ac:dyDescent="0.3">
      <c r="A5862" t="s">
        <v>20</v>
      </c>
      <c r="B5862" s="1">
        <v>43754</v>
      </c>
      <c r="C5862">
        <v>17</v>
      </c>
      <c r="D5862" t="s">
        <v>2490</v>
      </c>
      <c r="E5862" t="s">
        <v>2732</v>
      </c>
      <c r="F5862" t="s">
        <v>2038</v>
      </c>
      <c r="G5862">
        <v>53</v>
      </c>
      <c r="H5862">
        <v>55</v>
      </c>
      <c r="I5862">
        <v>48</v>
      </c>
      <c r="J5862" t="s">
        <v>361</v>
      </c>
      <c r="K5862" t="s">
        <v>163</v>
      </c>
      <c r="L5862" t="s">
        <v>572</v>
      </c>
      <c r="M5862" t="s">
        <v>66</v>
      </c>
      <c r="N5862" t="s">
        <v>123</v>
      </c>
      <c r="O5862" t="s">
        <v>66</v>
      </c>
      <c r="P5862" t="s">
        <v>222</v>
      </c>
      <c r="Q5862">
        <v>107</v>
      </c>
      <c r="R5862" t="s">
        <v>419</v>
      </c>
      <c r="S5862" t="s">
        <v>2998</v>
      </c>
      <c r="T5862" t="s">
        <v>2424</v>
      </c>
    </row>
    <row r="5863" spans="1:20" x14ac:dyDescent="0.3">
      <c r="A5863" t="s">
        <v>20</v>
      </c>
      <c r="B5863" s="1">
        <v>43754</v>
      </c>
      <c r="C5863">
        <v>19</v>
      </c>
      <c r="D5863" t="s">
        <v>33</v>
      </c>
      <c r="E5863" t="s">
        <v>2657</v>
      </c>
      <c r="F5863" t="s">
        <v>1362</v>
      </c>
      <c r="G5863">
        <v>51</v>
      </c>
      <c r="H5863">
        <v>51</v>
      </c>
      <c r="I5863">
        <v>47</v>
      </c>
      <c r="J5863" t="s">
        <v>393</v>
      </c>
      <c r="K5863" t="s">
        <v>292</v>
      </c>
      <c r="L5863" t="s">
        <v>565</v>
      </c>
      <c r="M5863" t="s">
        <v>153</v>
      </c>
      <c r="N5863" t="s">
        <v>131</v>
      </c>
      <c r="O5863" t="s">
        <v>153</v>
      </c>
      <c r="P5863" t="s">
        <v>440</v>
      </c>
      <c r="Q5863">
        <v>87</v>
      </c>
      <c r="R5863" t="s">
        <v>347</v>
      </c>
      <c r="S5863" t="s">
        <v>2999</v>
      </c>
      <c r="T5863" t="s">
        <v>2424</v>
      </c>
    </row>
    <row r="5864" spans="1:20" x14ac:dyDescent="0.3">
      <c r="A5864" t="s">
        <v>20</v>
      </c>
      <c r="B5864" s="1">
        <v>43754</v>
      </c>
      <c r="C5864">
        <v>20</v>
      </c>
      <c r="D5864" t="s">
        <v>370</v>
      </c>
      <c r="E5864" t="s">
        <v>2038</v>
      </c>
      <c r="F5864" t="s">
        <v>251</v>
      </c>
      <c r="G5864">
        <v>57</v>
      </c>
      <c r="H5864">
        <v>57</v>
      </c>
      <c r="I5864">
        <v>50</v>
      </c>
      <c r="J5864" t="s">
        <v>377</v>
      </c>
      <c r="K5864" t="s">
        <v>35</v>
      </c>
      <c r="L5864" t="s">
        <v>588</v>
      </c>
      <c r="M5864" t="s">
        <v>750</v>
      </c>
      <c r="N5864" t="s">
        <v>153</v>
      </c>
      <c r="O5864" t="s">
        <v>175</v>
      </c>
      <c r="P5864" t="s">
        <v>154</v>
      </c>
      <c r="Q5864">
        <v>91</v>
      </c>
      <c r="R5864" t="s">
        <v>347</v>
      </c>
      <c r="S5864" t="s">
        <v>3000</v>
      </c>
      <c r="T5864" t="s">
        <v>2424</v>
      </c>
    </row>
    <row r="5865" spans="1:20" x14ac:dyDescent="0.3">
      <c r="A5865" t="s">
        <v>20</v>
      </c>
      <c r="B5865" s="1">
        <v>43754</v>
      </c>
      <c r="C5865">
        <v>3</v>
      </c>
      <c r="D5865" t="s">
        <v>265</v>
      </c>
      <c r="E5865" t="s">
        <v>202</v>
      </c>
      <c r="F5865" t="s">
        <v>265</v>
      </c>
      <c r="G5865">
        <v>79</v>
      </c>
      <c r="H5865">
        <v>80</v>
      </c>
      <c r="I5865">
        <v>76</v>
      </c>
      <c r="J5865" t="s">
        <v>81</v>
      </c>
      <c r="K5865" t="s">
        <v>28</v>
      </c>
      <c r="L5865" t="s">
        <v>99</v>
      </c>
      <c r="M5865" t="s">
        <v>122</v>
      </c>
      <c r="N5865" t="s">
        <v>188</v>
      </c>
      <c r="O5865" t="s">
        <v>122</v>
      </c>
      <c r="P5865" t="s">
        <v>128</v>
      </c>
      <c r="Q5865">
        <v>37</v>
      </c>
      <c r="R5865" t="s">
        <v>287</v>
      </c>
      <c r="S5865" t="e" vm="45">
        <f>_FV(-3,"60")</f>
        <v>#VALUE!</v>
      </c>
      <c r="T5865" t="s">
        <v>2424</v>
      </c>
    </row>
    <row r="5866" spans="1:20" x14ac:dyDescent="0.3">
      <c r="A5866" t="s">
        <v>20</v>
      </c>
      <c r="B5866" s="1">
        <v>43754</v>
      </c>
      <c r="C5866">
        <v>22</v>
      </c>
      <c r="D5866" t="s">
        <v>243</v>
      </c>
      <c r="E5866" t="s">
        <v>392</v>
      </c>
      <c r="F5866" t="s">
        <v>243</v>
      </c>
      <c r="G5866">
        <v>73</v>
      </c>
      <c r="H5866">
        <v>73</v>
      </c>
      <c r="I5866">
        <v>60</v>
      </c>
      <c r="J5866" t="s">
        <v>136</v>
      </c>
      <c r="K5866" t="s">
        <v>136</v>
      </c>
      <c r="L5866" t="s">
        <v>396</v>
      </c>
      <c r="M5866" t="s">
        <v>298</v>
      </c>
      <c r="N5866" t="s">
        <v>59</v>
      </c>
      <c r="O5866" t="s">
        <v>39</v>
      </c>
      <c r="P5866" t="s">
        <v>104</v>
      </c>
      <c r="Q5866">
        <v>104</v>
      </c>
      <c r="R5866" t="s">
        <v>580</v>
      </c>
      <c r="S5866" s="2">
        <v>7735</v>
      </c>
      <c r="T5866" t="s">
        <v>2424</v>
      </c>
    </row>
    <row r="5867" spans="1:20" x14ac:dyDescent="0.3">
      <c r="A5867" t="s">
        <v>20</v>
      </c>
      <c r="B5867" s="1">
        <v>43755</v>
      </c>
      <c r="C5867">
        <v>11</v>
      </c>
      <c r="D5867" t="s">
        <v>279</v>
      </c>
      <c r="E5867" t="s">
        <v>279</v>
      </c>
      <c r="F5867" t="s">
        <v>149</v>
      </c>
      <c r="G5867">
        <v>82</v>
      </c>
      <c r="H5867">
        <v>89</v>
      </c>
      <c r="I5867">
        <v>82</v>
      </c>
      <c r="J5867" t="s">
        <v>109</v>
      </c>
      <c r="K5867" t="s">
        <v>109</v>
      </c>
      <c r="L5867" t="s">
        <v>64</v>
      </c>
      <c r="M5867" t="s">
        <v>245</v>
      </c>
      <c r="N5867" t="s">
        <v>245</v>
      </c>
      <c r="O5867" t="s">
        <v>193</v>
      </c>
      <c r="P5867" t="s">
        <v>115</v>
      </c>
      <c r="Q5867">
        <v>13</v>
      </c>
      <c r="R5867" t="s">
        <v>112</v>
      </c>
      <c r="S5867" t="s">
        <v>3001</v>
      </c>
      <c r="T5867" t="s">
        <v>2424</v>
      </c>
    </row>
    <row r="5868" spans="1:20" x14ac:dyDescent="0.3">
      <c r="A5868" t="s">
        <v>20</v>
      </c>
      <c r="B5868" s="1">
        <v>43755</v>
      </c>
      <c r="C5868">
        <v>22</v>
      </c>
      <c r="D5868" t="s">
        <v>208</v>
      </c>
      <c r="E5868" t="s">
        <v>264</v>
      </c>
      <c r="F5868" t="s">
        <v>208</v>
      </c>
      <c r="G5868">
        <v>61</v>
      </c>
      <c r="H5868">
        <v>65</v>
      </c>
      <c r="I5868">
        <v>61</v>
      </c>
      <c r="J5868" t="s">
        <v>292</v>
      </c>
      <c r="K5868" t="s">
        <v>89</v>
      </c>
      <c r="L5868" t="s">
        <v>292</v>
      </c>
      <c r="M5868" t="s">
        <v>59</v>
      </c>
      <c r="N5868" t="s">
        <v>59</v>
      </c>
      <c r="O5868" t="s">
        <v>140</v>
      </c>
      <c r="P5868" t="s">
        <v>179</v>
      </c>
      <c r="Q5868">
        <v>76</v>
      </c>
      <c r="R5868" t="s">
        <v>350</v>
      </c>
      <c r="S5868" s="2">
        <v>1196</v>
      </c>
      <c r="T5868" t="s">
        <v>2424</v>
      </c>
    </row>
    <row r="5869" spans="1:20" x14ac:dyDescent="0.3">
      <c r="A5869" t="s">
        <v>20</v>
      </c>
      <c r="B5869" s="1">
        <v>43755</v>
      </c>
      <c r="C5869">
        <v>21</v>
      </c>
      <c r="D5869" t="s">
        <v>264</v>
      </c>
      <c r="E5869" t="s">
        <v>34</v>
      </c>
      <c r="F5869" t="s">
        <v>264</v>
      </c>
      <c r="G5869">
        <v>65</v>
      </c>
      <c r="H5869">
        <v>66</v>
      </c>
      <c r="I5869">
        <v>59</v>
      </c>
      <c r="J5869" t="s">
        <v>89</v>
      </c>
      <c r="K5869" t="s">
        <v>28</v>
      </c>
      <c r="L5869" t="s">
        <v>216</v>
      </c>
      <c r="M5869" t="s">
        <v>131</v>
      </c>
      <c r="N5869" t="s">
        <v>131</v>
      </c>
      <c r="O5869" t="s">
        <v>120</v>
      </c>
      <c r="P5869" t="s">
        <v>116</v>
      </c>
      <c r="Q5869">
        <v>101</v>
      </c>
      <c r="R5869" t="s">
        <v>41</v>
      </c>
      <c r="S5869" t="s">
        <v>3002</v>
      </c>
      <c r="T5869" t="s">
        <v>2424</v>
      </c>
    </row>
    <row r="5870" spans="1:20" x14ac:dyDescent="0.3">
      <c r="A5870" t="s">
        <v>20</v>
      </c>
      <c r="B5870" s="1">
        <v>43755</v>
      </c>
      <c r="C5870">
        <v>18</v>
      </c>
      <c r="D5870" t="s">
        <v>2041</v>
      </c>
      <c r="E5870" t="s">
        <v>2333</v>
      </c>
      <c r="F5870" t="s">
        <v>415</v>
      </c>
      <c r="G5870">
        <v>53</v>
      </c>
      <c r="H5870">
        <v>56</v>
      </c>
      <c r="I5870">
        <v>45</v>
      </c>
      <c r="J5870" t="s">
        <v>373</v>
      </c>
      <c r="K5870" t="s">
        <v>44</v>
      </c>
      <c r="L5870" t="s">
        <v>566</v>
      </c>
      <c r="M5870" t="s">
        <v>52</v>
      </c>
      <c r="N5870" t="s">
        <v>45</v>
      </c>
      <c r="O5870" t="s">
        <v>52</v>
      </c>
      <c r="P5870" t="s">
        <v>173</v>
      </c>
      <c r="Q5870">
        <v>85</v>
      </c>
      <c r="R5870" t="s">
        <v>339</v>
      </c>
      <c r="S5870" t="s">
        <v>3003</v>
      </c>
      <c r="T5870" t="s">
        <v>2424</v>
      </c>
    </row>
    <row r="5871" spans="1:20" x14ac:dyDescent="0.3">
      <c r="A5871" t="s">
        <v>20</v>
      </c>
      <c r="B5871" s="1">
        <v>43755</v>
      </c>
      <c r="C5871">
        <v>14</v>
      </c>
      <c r="D5871" t="s">
        <v>392</v>
      </c>
      <c r="E5871" t="s">
        <v>412</v>
      </c>
      <c r="F5871" t="s">
        <v>247</v>
      </c>
      <c r="G5871">
        <v>63</v>
      </c>
      <c r="H5871">
        <v>69</v>
      </c>
      <c r="I5871">
        <v>61</v>
      </c>
      <c r="J5871" t="s">
        <v>49</v>
      </c>
      <c r="K5871" t="s">
        <v>87</v>
      </c>
      <c r="L5871" t="s">
        <v>36</v>
      </c>
      <c r="M5871" t="s">
        <v>308</v>
      </c>
      <c r="N5871" t="s">
        <v>353</v>
      </c>
      <c r="O5871" t="s">
        <v>273</v>
      </c>
      <c r="P5871" t="s">
        <v>112</v>
      </c>
      <c r="Q5871">
        <v>87</v>
      </c>
      <c r="R5871" t="s">
        <v>262</v>
      </c>
      <c r="S5871" t="s">
        <v>3004</v>
      </c>
      <c r="T5871" t="s">
        <v>2424</v>
      </c>
    </row>
    <row r="5872" spans="1:20" x14ac:dyDescent="0.3">
      <c r="A5872" t="s">
        <v>20</v>
      </c>
      <c r="B5872" s="1">
        <v>43755</v>
      </c>
      <c r="C5872">
        <v>23</v>
      </c>
      <c r="D5872" t="s">
        <v>219</v>
      </c>
      <c r="E5872" t="s">
        <v>208</v>
      </c>
      <c r="F5872" t="s">
        <v>219</v>
      </c>
      <c r="G5872">
        <v>65</v>
      </c>
      <c r="H5872">
        <v>65</v>
      </c>
      <c r="I5872">
        <v>59</v>
      </c>
      <c r="J5872" t="s">
        <v>224</v>
      </c>
      <c r="K5872" t="s">
        <v>396</v>
      </c>
      <c r="L5872" t="s">
        <v>389</v>
      </c>
      <c r="M5872" t="s">
        <v>231</v>
      </c>
      <c r="N5872" t="s">
        <v>231</v>
      </c>
      <c r="O5872" t="s">
        <v>59</v>
      </c>
      <c r="P5872" t="s">
        <v>116</v>
      </c>
      <c r="Q5872">
        <v>57</v>
      </c>
      <c r="R5872" t="s">
        <v>1732</v>
      </c>
      <c r="S5872" t="e" vm="45">
        <f>_FV(-3,"60")</f>
        <v>#VALUE!</v>
      </c>
      <c r="T5872" t="s">
        <v>2424</v>
      </c>
    </row>
    <row r="5873" spans="1:20" x14ac:dyDescent="0.3">
      <c r="A5873" t="s">
        <v>20</v>
      </c>
      <c r="B5873" s="1">
        <v>43755</v>
      </c>
      <c r="C5873">
        <v>12</v>
      </c>
      <c r="D5873" t="s">
        <v>219</v>
      </c>
      <c r="E5873" t="s">
        <v>219</v>
      </c>
      <c r="F5873" t="s">
        <v>310</v>
      </c>
      <c r="G5873">
        <v>73</v>
      </c>
      <c r="H5873">
        <v>82</v>
      </c>
      <c r="I5873">
        <v>73</v>
      </c>
      <c r="J5873" t="s">
        <v>80</v>
      </c>
      <c r="K5873" t="s">
        <v>80</v>
      </c>
      <c r="L5873" t="s">
        <v>28</v>
      </c>
      <c r="M5873" t="s">
        <v>329</v>
      </c>
      <c r="N5873" t="s">
        <v>329</v>
      </c>
      <c r="O5873" t="s">
        <v>245</v>
      </c>
      <c r="P5873" t="s">
        <v>97</v>
      </c>
      <c r="Q5873">
        <v>43</v>
      </c>
      <c r="R5873" t="s">
        <v>240</v>
      </c>
      <c r="S5873" t="s">
        <v>1614</v>
      </c>
      <c r="T5873" t="s">
        <v>2424</v>
      </c>
    </row>
    <row r="5874" spans="1:20" x14ac:dyDescent="0.3">
      <c r="A5874" t="s">
        <v>20</v>
      </c>
      <c r="B5874" s="1">
        <v>43755</v>
      </c>
      <c r="C5874">
        <v>8</v>
      </c>
      <c r="D5874" t="s">
        <v>118</v>
      </c>
      <c r="E5874" t="s">
        <v>135</v>
      </c>
      <c r="F5874" t="s">
        <v>118</v>
      </c>
      <c r="G5874">
        <v>89</v>
      </c>
      <c r="H5874">
        <v>89</v>
      </c>
      <c r="I5874">
        <v>87</v>
      </c>
      <c r="J5874" t="s">
        <v>100</v>
      </c>
      <c r="K5874" t="s">
        <v>99</v>
      </c>
      <c r="L5874" t="s">
        <v>100</v>
      </c>
      <c r="M5874" t="s">
        <v>82</v>
      </c>
      <c r="N5874" t="s">
        <v>123</v>
      </c>
      <c r="O5874" t="s">
        <v>254</v>
      </c>
      <c r="P5874" t="s">
        <v>83</v>
      </c>
      <c r="Q5874">
        <v>332</v>
      </c>
      <c r="R5874" t="s">
        <v>24</v>
      </c>
      <c r="S5874" t="e" vm="45">
        <f>_FV(-3,"60")</f>
        <v>#VALUE!</v>
      </c>
      <c r="T5874" t="s">
        <v>2424</v>
      </c>
    </row>
    <row r="5875" spans="1:20" x14ac:dyDescent="0.3">
      <c r="A5875" t="s">
        <v>20</v>
      </c>
      <c r="B5875" s="1">
        <v>43755</v>
      </c>
      <c r="C5875">
        <v>16</v>
      </c>
      <c r="D5875" t="s">
        <v>412</v>
      </c>
      <c r="E5875" t="s">
        <v>2333</v>
      </c>
      <c r="F5875" t="s">
        <v>317</v>
      </c>
      <c r="G5875">
        <v>55</v>
      </c>
      <c r="H5875">
        <v>61</v>
      </c>
      <c r="I5875">
        <v>53</v>
      </c>
      <c r="J5875" t="s">
        <v>377</v>
      </c>
      <c r="K5875" t="s">
        <v>99</v>
      </c>
      <c r="L5875" t="s">
        <v>292</v>
      </c>
      <c r="M5875" t="s">
        <v>122</v>
      </c>
      <c r="N5875" t="s">
        <v>311</v>
      </c>
      <c r="O5875" t="s">
        <v>122</v>
      </c>
      <c r="P5875" t="s">
        <v>154</v>
      </c>
      <c r="Q5875">
        <v>79</v>
      </c>
      <c r="R5875" t="s">
        <v>241</v>
      </c>
      <c r="S5875" t="s">
        <v>3005</v>
      </c>
      <c r="T5875" t="s">
        <v>2424</v>
      </c>
    </row>
    <row r="5876" spans="1:20" x14ac:dyDescent="0.3">
      <c r="A5876" t="s">
        <v>20</v>
      </c>
      <c r="B5876" s="1">
        <v>43755</v>
      </c>
      <c r="C5876">
        <v>4</v>
      </c>
      <c r="D5876" t="s">
        <v>157</v>
      </c>
      <c r="E5876" t="s">
        <v>187</v>
      </c>
      <c r="F5876" t="s">
        <v>157</v>
      </c>
      <c r="G5876">
        <v>85</v>
      </c>
      <c r="H5876">
        <v>85</v>
      </c>
      <c r="I5876">
        <v>83</v>
      </c>
      <c r="J5876" t="s">
        <v>28</v>
      </c>
      <c r="K5876" t="s">
        <v>119</v>
      </c>
      <c r="L5876" t="s">
        <v>28</v>
      </c>
      <c r="M5876" t="s">
        <v>90</v>
      </c>
      <c r="N5876" t="s">
        <v>91</v>
      </c>
      <c r="O5876" t="s">
        <v>90</v>
      </c>
      <c r="P5876" t="s">
        <v>105</v>
      </c>
      <c r="Q5876">
        <v>14</v>
      </c>
      <c r="R5876" t="s">
        <v>104</v>
      </c>
      <c r="S5876" t="e" vm="45">
        <f>_FV(-3,"60")</f>
        <v>#VALUE!</v>
      </c>
      <c r="T5876" t="s">
        <v>2424</v>
      </c>
    </row>
    <row r="5877" spans="1:20" x14ac:dyDescent="0.3">
      <c r="A5877" t="s">
        <v>20</v>
      </c>
      <c r="B5877" s="1">
        <v>43755</v>
      </c>
      <c r="C5877">
        <v>13</v>
      </c>
      <c r="D5877" t="s">
        <v>48</v>
      </c>
      <c r="E5877" t="s">
        <v>317</v>
      </c>
      <c r="F5877" t="s">
        <v>57</v>
      </c>
      <c r="G5877">
        <v>66</v>
      </c>
      <c r="H5877">
        <v>73</v>
      </c>
      <c r="I5877">
        <v>63</v>
      </c>
      <c r="J5877" t="s">
        <v>100</v>
      </c>
      <c r="K5877" t="s">
        <v>87</v>
      </c>
      <c r="L5877" t="s">
        <v>36</v>
      </c>
      <c r="M5877" t="s">
        <v>353</v>
      </c>
      <c r="N5877" t="s">
        <v>282</v>
      </c>
      <c r="O5877" t="s">
        <v>329</v>
      </c>
      <c r="P5877" t="s">
        <v>104</v>
      </c>
      <c r="Q5877">
        <v>97</v>
      </c>
      <c r="R5877" t="s">
        <v>280</v>
      </c>
      <c r="S5877" t="s">
        <v>2217</v>
      </c>
      <c r="T5877" t="s">
        <v>2424</v>
      </c>
    </row>
    <row r="5878" spans="1:20" x14ac:dyDescent="0.3">
      <c r="A5878" t="s">
        <v>20</v>
      </c>
      <c r="B5878" s="1">
        <v>43755</v>
      </c>
      <c r="C5878">
        <v>15</v>
      </c>
      <c r="D5878" t="s">
        <v>370</v>
      </c>
      <c r="E5878" t="s">
        <v>415</v>
      </c>
      <c r="F5878" t="s">
        <v>264</v>
      </c>
      <c r="G5878">
        <v>57</v>
      </c>
      <c r="H5878">
        <v>65</v>
      </c>
      <c r="I5878">
        <v>57</v>
      </c>
      <c r="J5878" t="s">
        <v>396</v>
      </c>
      <c r="K5878" t="s">
        <v>28</v>
      </c>
      <c r="L5878" t="s">
        <v>396</v>
      </c>
      <c r="M5878" t="s">
        <v>311</v>
      </c>
      <c r="N5878" t="s">
        <v>308</v>
      </c>
      <c r="O5878" t="s">
        <v>311</v>
      </c>
      <c r="P5878" t="s">
        <v>222</v>
      </c>
      <c r="Q5878">
        <v>104</v>
      </c>
      <c r="R5878" t="s">
        <v>419</v>
      </c>
      <c r="S5878" t="s">
        <v>3006</v>
      </c>
      <c r="T5878" t="s">
        <v>2424</v>
      </c>
    </row>
    <row r="5879" spans="1:20" x14ac:dyDescent="0.3">
      <c r="A5879" t="s">
        <v>20</v>
      </c>
      <c r="B5879" s="1">
        <v>43755</v>
      </c>
      <c r="C5879">
        <v>2</v>
      </c>
      <c r="D5879" t="s">
        <v>321</v>
      </c>
      <c r="E5879" t="s">
        <v>302</v>
      </c>
      <c r="F5879" t="s">
        <v>321</v>
      </c>
      <c r="G5879">
        <v>80</v>
      </c>
      <c r="H5879">
        <v>80</v>
      </c>
      <c r="I5879">
        <v>77</v>
      </c>
      <c r="J5879" t="s">
        <v>119</v>
      </c>
      <c r="K5879" t="s">
        <v>65</v>
      </c>
      <c r="L5879" t="s">
        <v>119</v>
      </c>
      <c r="M5879" t="s">
        <v>328</v>
      </c>
      <c r="N5879" t="s">
        <v>328</v>
      </c>
      <c r="O5879" t="s">
        <v>122</v>
      </c>
      <c r="P5879" t="s">
        <v>86</v>
      </c>
      <c r="Q5879">
        <v>42</v>
      </c>
      <c r="R5879" t="s">
        <v>125</v>
      </c>
      <c r="S5879" t="e" vm="80">
        <f>_FV(-3,"59")</f>
        <v>#VALUE!</v>
      </c>
      <c r="T5879" t="s">
        <v>2424</v>
      </c>
    </row>
    <row r="5880" spans="1:20" x14ac:dyDescent="0.3">
      <c r="A5880" t="s">
        <v>20</v>
      </c>
      <c r="B5880" s="1">
        <v>43755</v>
      </c>
      <c r="C5880">
        <v>3</v>
      </c>
      <c r="D5880" t="s">
        <v>187</v>
      </c>
      <c r="E5880" t="s">
        <v>321</v>
      </c>
      <c r="F5880" t="s">
        <v>187</v>
      </c>
      <c r="G5880">
        <v>83</v>
      </c>
      <c r="H5880">
        <v>83</v>
      </c>
      <c r="I5880">
        <v>80</v>
      </c>
      <c r="J5880" t="s">
        <v>119</v>
      </c>
      <c r="K5880" t="s">
        <v>65</v>
      </c>
      <c r="L5880" t="s">
        <v>119</v>
      </c>
      <c r="M5880" t="s">
        <v>188</v>
      </c>
      <c r="N5880" t="s">
        <v>91</v>
      </c>
      <c r="O5880" t="s">
        <v>141</v>
      </c>
      <c r="P5880" t="s">
        <v>115</v>
      </c>
      <c r="Q5880">
        <v>21</v>
      </c>
      <c r="R5880" t="s">
        <v>145</v>
      </c>
      <c r="S5880" t="e" vm="45">
        <f>_FV(-3,"60")</f>
        <v>#VALUE!</v>
      </c>
      <c r="T5880" t="s">
        <v>2424</v>
      </c>
    </row>
    <row r="5881" spans="1:20" x14ac:dyDescent="0.3">
      <c r="A5881" t="s">
        <v>20</v>
      </c>
      <c r="B5881" s="1">
        <v>43755</v>
      </c>
      <c r="C5881">
        <v>20</v>
      </c>
      <c r="D5881" t="s">
        <v>34</v>
      </c>
      <c r="E5881" t="s">
        <v>1580</v>
      </c>
      <c r="F5881" t="s">
        <v>34</v>
      </c>
      <c r="G5881">
        <v>60</v>
      </c>
      <c r="H5881">
        <v>60</v>
      </c>
      <c r="I5881">
        <v>51</v>
      </c>
      <c r="J5881" t="s">
        <v>163</v>
      </c>
      <c r="K5881" t="s">
        <v>163</v>
      </c>
      <c r="L5881" t="s">
        <v>577</v>
      </c>
      <c r="M5881" t="s">
        <v>197</v>
      </c>
      <c r="N5881" t="s">
        <v>197</v>
      </c>
      <c r="O5881" t="s">
        <v>153</v>
      </c>
      <c r="P5881" t="s">
        <v>222</v>
      </c>
      <c r="Q5881">
        <v>91</v>
      </c>
      <c r="R5881" t="s">
        <v>241</v>
      </c>
      <c r="S5881" t="s">
        <v>3007</v>
      </c>
      <c r="T5881" t="s">
        <v>2424</v>
      </c>
    </row>
    <row r="5882" spans="1:20" x14ac:dyDescent="0.3">
      <c r="A5882" t="s">
        <v>20</v>
      </c>
      <c r="B5882" s="1">
        <v>43755</v>
      </c>
      <c r="C5882">
        <v>7</v>
      </c>
      <c r="D5882" t="s">
        <v>135</v>
      </c>
      <c r="E5882" t="s">
        <v>108</v>
      </c>
      <c r="F5882" t="s">
        <v>135</v>
      </c>
      <c r="G5882">
        <v>87</v>
      </c>
      <c r="H5882">
        <v>87</v>
      </c>
      <c r="I5882">
        <v>86</v>
      </c>
      <c r="J5882" t="s">
        <v>99</v>
      </c>
      <c r="K5882" t="s">
        <v>28</v>
      </c>
      <c r="L5882" t="s">
        <v>99</v>
      </c>
      <c r="M5882" t="s">
        <v>254</v>
      </c>
      <c r="N5882" t="s">
        <v>254</v>
      </c>
      <c r="O5882" t="s">
        <v>231</v>
      </c>
      <c r="P5882" t="s">
        <v>138</v>
      </c>
      <c r="Q5882">
        <v>6</v>
      </c>
      <c r="R5882" t="s">
        <v>147</v>
      </c>
      <c r="S5882" t="e" vm="45">
        <f>_FV(-3,"60")</f>
        <v>#VALUE!</v>
      </c>
      <c r="T5882" t="s">
        <v>2424</v>
      </c>
    </row>
    <row r="5883" spans="1:20" x14ac:dyDescent="0.3">
      <c r="A5883" t="s">
        <v>20</v>
      </c>
      <c r="B5883" s="1">
        <v>43755</v>
      </c>
      <c r="C5883">
        <v>10</v>
      </c>
      <c r="D5883" t="s">
        <v>149</v>
      </c>
      <c r="E5883" t="s">
        <v>107</v>
      </c>
      <c r="F5883" t="s">
        <v>62</v>
      </c>
      <c r="G5883">
        <v>89</v>
      </c>
      <c r="H5883">
        <v>91</v>
      </c>
      <c r="I5883">
        <v>89</v>
      </c>
      <c r="J5883" t="s">
        <v>119</v>
      </c>
      <c r="K5883" t="s">
        <v>65</v>
      </c>
      <c r="L5883" t="s">
        <v>100</v>
      </c>
      <c r="M5883" t="s">
        <v>244</v>
      </c>
      <c r="N5883" t="s">
        <v>244</v>
      </c>
      <c r="O5883" t="s">
        <v>122</v>
      </c>
      <c r="P5883" t="s">
        <v>115</v>
      </c>
      <c r="Q5883">
        <v>349</v>
      </c>
      <c r="R5883" t="s">
        <v>128</v>
      </c>
      <c r="S5883" t="s">
        <v>3008</v>
      </c>
      <c r="T5883" t="s">
        <v>2424</v>
      </c>
    </row>
    <row r="5884" spans="1:20" x14ac:dyDescent="0.3">
      <c r="A5884" t="s">
        <v>20</v>
      </c>
      <c r="B5884" s="1">
        <v>43755</v>
      </c>
      <c r="C5884">
        <v>9</v>
      </c>
      <c r="D5884" t="s">
        <v>62</v>
      </c>
      <c r="E5884" t="s">
        <v>118</v>
      </c>
      <c r="F5884" t="s">
        <v>95</v>
      </c>
      <c r="G5884">
        <v>91</v>
      </c>
      <c r="H5884">
        <v>91</v>
      </c>
      <c r="I5884">
        <v>89</v>
      </c>
      <c r="J5884" t="s">
        <v>99</v>
      </c>
      <c r="K5884" t="s">
        <v>99</v>
      </c>
      <c r="L5884" t="s">
        <v>89</v>
      </c>
      <c r="M5884" t="s">
        <v>122</v>
      </c>
      <c r="N5884" t="s">
        <v>122</v>
      </c>
      <c r="O5884" t="s">
        <v>82</v>
      </c>
      <c r="P5884" t="s">
        <v>178</v>
      </c>
      <c r="Q5884">
        <v>325</v>
      </c>
      <c r="R5884" t="s">
        <v>173</v>
      </c>
      <c r="S5884" t="e" vm="37">
        <f>_FV(-1,"43")</f>
        <v>#VALUE!</v>
      </c>
      <c r="T5884" t="s">
        <v>2424</v>
      </c>
    </row>
    <row r="5885" spans="1:20" x14ac:dyDescent="0.3">
      <c r="A5885" t="s">
        <v>20</v>
      </c>
      <c r="B5885" s="1">
        <v>43755</v>
      </c>
      <c r="C5885">
        <v>6</v>
      </c>
      <c r="D5885" t="s">
        <v>108</v>
      </c>
      <c r="E5885" t="s">
        <v>114</v>
      </c>
      <c r="F5885" t="s">
        <v>108</v>
      </c>
      <c r="G5885">
        <v>86</v>
      </c>
      <c r="H5885">
        <v>87</v>
      </c>
      <c r="I5885">
        <v>86</v>
      </c>
      <c r="J5885" t="s">
        <v>28</v>
      </c>
      <c r="K5885" t="s">
        <v>28</v>
      </c>
      <c r="L5885" t="s">
        <v>81</v>
      </c>
      <c r="M5885" t="s">
        <v>254</v>
      </c>
      <c r="N5885" t="s">
        <v>123</v>
      </c>
      <c r="O5885" t="s">
        <v>254</v>
      </c>
      <c r="P5885" t="s">
        <v>268</v>
      </c>
      <c r="Q5885">
        <v>18</v>
      </c>
      <c r="R5885" t="s">
        <v>112</v>
      </c>
      <c r="S5885" t="e" vm="80">
        <f>_FV(-3,"59")</f>
        <v>#VALUE!</v>
      </c>
      <c r="T5885" t="s">
        <v>2424</v>
      </c>
    </row>
    <row r="5886" spans="1:20" x14ac:dyDescent="0.3">
      <c r="A5886" t="s">
        <v>20</v>
      </c>
      <c r="B5886" s="1">
        <v>43755</v>
      </c>
      <c r="C5886">
        <v>17</v>
      </c>
      <c r="D5886" t="s">
        <v>2339</v>
      </c>
      <c r="E5886" t="s">
        <v>2331</v>
      </c>
      <c r="F5886" t="s">
        <v>370</v>
      </c>
      <c r="G5886">
        <v>46</v>
      </c>
      <c r="H5886">
        <v>57</v>
      </c>
      <c r="I5886">
        <v>45</v>
      </c>
      <c r="J5886" t="s">
        <v>560</v>
      </c>
      <c r="K5886" t="s">
        <v>345</v>
      </c>
      <c r="L5886" t="s">
        <v>561</v>
      </c>
      <c r="M5886" t="s">
        <v>45</v>
      </c>
      <c r="N5886" t="s">
        <v>122</v>
      </c>
      <c r="O5886" t="s">
        <v>45</v>
      </c>
      <c r="P5886" t="s">
        <v>182</v>
      </c>
      <c r="Q5886">
        <v>94</v>
      </c>
      <c r="R5886" t="s">
        <v>241</v>
      </c>
      <c r="S5886" t="s">
        <v>2306</v>
      </c>
      <c r="T5886" t="s">
        <v>2424</v>
      </c>
    </row>
    <row r="5887" spans="1:20" x14ac:dyDescent="0.3">
      <c r="A5887" t="s">
        <v>20</v>
      </c>
      <c r="B5887" s="1">
        <v>43755</v>
      </c>
      <c r="C5887">
        <v>19</v>
      </c>
      <c r="D5887" t="s">
        <v>1376</v>
      </c>
      <c r="E5887" t="s">
        <v>2339</v>
      </c>
      <c r="F5887" t="s">
        <v>412</v>
      </c>
      <c r="G5887">
        <v>52</v>
      </c>
      <c r="H5887">
        <v>54</v>
      </c>
      <c r="I5887">
        <v>50</v>
      </c>
      <c r="J5887" t="s">
        <v>292</v>
      </c>
      <c r="K5887" t="s">
        <v>373</v>
      </c>
      <c r="L5887" t="s">
        <v>397</v>
      </c>
      <c r="M5887" t="s">
        <v>120</v>
      </c>
      <c r="N5887" t="s">
        <v>52</v>
      </c>
      <c r="O5887" t="s">
        <v>120</v>
      </c>
      <c r="P5887" t="s">
        <v>40</v>
      </c>
      <c r="Q5887">
        <v>79</v>
      </c>
      <c r="R5887" t="s">
        <v>164</v>
      </c>
      <c r="S5887" t="s">
        <v>3009</v>
      </c>
      <c r="T5887" t="s">
        <v>2424</v>
      </c>
    </row>
    <row r="5888" spans="1:20" x14ac:dyDescent="0.3">
      <c r="A5888" t="s">
        <v>20</v>
      </c>
      <c r="B5888" s="1">
        <v>43755</v>
      </c>
      <c r="C5888">
        <v>0</v>
      </c>
      <c r="D5888" t="s">
        <v>204</v>
      </c>
      <c r="E5888" t="s">
        <v>57</v>
      </c>
      <c r="F5888" t="s">
        <v>204</v>
      </c>
      <c r="G5888">
        <v>72</v>
      </c>
      <c r="H5888">
        <v>74</v>
      </c>
      <c r="I5888">
        <v>72</v>
      </c>
      <c r="J5888" t="s">
        <v>81</v>
      </c>
      <c r="K5888" t="s">
        <v>65</v>
      </c>
      <c r="L5888" t="s">
        <v>81</v>
      </c>
      <c r="M5888" t="s">
        <v>137</v>
      </c>
      <c r="N5888" t="s">
        <v>137</v>
      </c>
      <c r="O5888" t="s">
        <v>66</v>
      </c>
      <c r="P5888" t="s">
        <v>92</v>
      </c>
      <c r="Q5888">
        <v>89</v>
      </c>
      <c r="R5888" t="s">
        <v>580</v>
      </c>
      <c r="S5888" t="e" vm="45">
        <f>_FV(-3,"60")</f>
        <v>#VALUE!</v>
      </c>
      <c r="T5888" t="s">
        <v>2424</v>
      </c>
    </row>
    <row r="5889" spans="1:20" x14ac:dyDescent="0.3">
      <c r="A5889" t="s">
        <v>20</v>
      </c>
      <c r="B5889" s="1">
        <v>43755</v>
      </c>
      <c r="C5889">
        <v>1</v>
      </c>
      <c r="D5889" t="s">
        <v>302</v>
      </c>
      <c r="E5889" t="s">
        <v>204</v>
      </c>
      <c r="F5889" t="s">
        <v>302</v>
      </c>
      <c r="G5889">
        <v>77</v>
      </c>
      <c r="H5889">
        <v>77</v>
      </c>
      <c r="I5889">
        <v>71</v>
      </c>
      <c r="J5889" t="s">
        <v>119</v>
      </c>
      <c r="K5889" t="s">
        <v>119</v>
      </c>
      <c r="L5889" t="s">
        <v>99</v>
      </c>
      <c r="M5889" t="s">
        <v>328</v>
      </c>
      <c r="N5889" t="s">
        <v>328</v>
      </c>
      <c r="O5889" t="s">
        <v>137</v>
      </c>
      <c r="P5889" t="s">
        <v>176</v>
      </c>
      <c r="Q5889">
        <v>35</v>
      </c>
      <c r="R5889" t="s">
        <v>580</v>
      </c>
      <c r="S5889" t="e" vm="45">
        <f>_FV(-3,"60")</f>
        <v>#VALUE!</v>
      </c>
      <c r="T5889" t="s">
        <v>2424</v>
      </c>
    </row>
    <row r="5890" spans="1:20" x14ac:dyDescent="0.3">
      <c r="A5890" t="s">
        <v>20</v>
      </c>
      <c r="B5890" s="1">
        <v>43755</v>
      </c>
      <c r="C5890">
        <v>5</v>
      </c>
      <c r="D5890" t="s">
        <v>114</v>
      </c>
      <c r="E5890" t="s">
        <v>157</v>
      </c>
      <c r="F5890" t="s">
        <v>114</v>
      </c>
      <c r="G5890">
        <v>86</v>
      </c>
      <c r="H5890">
        <v>86</v>
      </c>
      <c r="I5890">
        <v>85</v>
      </c>
      <c r="J5890" t="s">
        <v>81</v>
      </c>
      <c r="K5890" t="s">
        <v>28</v>
      </c>
      <c r="L5890" t="s">
        <v>81</v>
      </c>
      <c r="M5890" t="s">
        <v>123</v>
      </c>
      <c r="N5890" t="s">
        <v>90</v>
      </c>
      <c r="O5890" t="s">
        <v>123</v>
      </c>
      <c r="P5890" t="s">
        <v>138</v>
      </c>
      <c r="Q5890">
        <v>25</v>
      </c>
      <c r="R5890" t="s">
        <v>68</v>
      </c>
      <c r="S5890" t="e" vm="45">
        <f>_FV(-3,"60")</f>
        <v>#VALUE!</v>
      </c>
      <c r="T5890" t="s">
        <v>2424</v>
      </c>
    </row>
    <row r="5891" spans="1:20" x14ac:dyDescent="0.3">
      <c r="A5891" t="s">
        <v>20</v>
      </c>
      <c r="B5891" s="1">
        <v>43756</v>
      </c>
      <c r="C5891">
        <v>12</v>
      </c>
      <c r="D5891" t="s">
        <v>335</v>
      </c>
      <c r="E5891" t="s">
        <v>201</v>
      </c>
      <c r="F5891" t="s">
        <v>385</v>
      </c>
      <c r="G5891">
        <v>65</v>
      </c>
      <c r="H5891">
        <v>72</v>
      </c>
      <c r="I5891">
        <v>64</v>
      </c>
      <c r="J5891" t="s">
        <v>100</v>
      </c>
      <c r="K5891" t="s">
        <v>119</v>
      </c>
      <c r="L5891" t="s">
        <v>36</v>
      </c>
      <c r="M5891" t="s">
        <v>23</v>
      </c>
      <c r="N5891" t="s">
        <v>23</v>
      </c>
      <c r="O5891" t="s">
        <v>91</v>
      </c>
      <c r="P5891" t="s">
        <v>92</v>
      </c>
      <c r="Q5891">
        <v>60</v>
      </c>
      <c r="R5891" t="s">
        <v>580</v>
      </c>
      <c r="S5891" t="s">
        <v>3010</v>
      </c>
      <c r="T5891" t="s">
        <v>2424</v>
      </c>
    </row>
    <row r="5892" spans="1:20" x14ac:dyDescent="0.3">
      <c r="A5892" t="s">
        <v>20</v>
      </c>
      <c r="B5892" s="1">
        <v>43756</v>
      </c>
      <c r="C5892">
        <v>22</v>
      </c>
      <c r="D5892" t="s">
        <v>247</v>
      </c>
      <c r="E5892" t="s">
        <v>48</v>
      </c>
      <c r="F5892" t="s">
        <v>247</v>
      </c>
      <c r="G5892">
        <v>56</v>
      </c>
      <c r="H5892">
        <v>58</v>
      </c>
      <c r="I5892">
        <v>53</v>
      </c>
      <c r="J5892" t="s">
        <v>659</v>
      </c>
      <c r="K5892" t="s">
        <v>570</v>
      </c>
      <c r="L5892" t="s">
        <v>563</v>
      </c>
      <c r="M5892" t="s">
        <v>181</v>
      </c>
      <c r="N5892" t="s">
        <v>181</v>
      </c>
      <c r="O5892" t="s">
        <v>51</v>
      </c>
      <c r="P5892" t="s">
        <v>240</v>
      </c>
      <c r="Q5892">
        <v>86</v>
      </c>
      <c r="R5892" t="s">
        <v>1175</v>
      </c>
      <c r="S5892" s="2">
        <v>1842</v>
      </c>
      <c r="T5892" t="s">
        <v>2424</v>
      </c>
    </row>
    <row r="5893" spans="1:20" x14ac:dyDescent="0.3">
      <c r="A5893" t="s">
        <v>20</v>
      </c>
      <c r="B5893" s="1">
        <v>43756</v>
      </c>
      <c r="C5893">
        <v>16</v>
      </c>
      <c r="D5893" t="s">
        <v>1360</v>
      </c>
      <c r="E5893" t="s">
        <v>2490</v>
      </c>
      <c r="F5893" t="s">
        <v>291</v>
      </c>
      <c r="G5893">
        <v>56</v>
      </c>
      <c r="H5893">
        <v>60</v>
      </c>
      <c r="I5893">
        <v>53</v>
      </c>
      <c r="J5893" t="s">
        <v>44</v>
      </c>
      <c r="K5893" t="s">
        <v>89</v>
      </c>
      <c r="L5893" t="s">
        <v>224</v>
      </c>
      <c r="M5893" t="s">
        <v>122</v>
      </c>
      <c r="N5893" t="s">
        <v>245</v>
      </c>
      <c r="O5893" t="s">
        <v>122</v>
      </c>
      <c r="P5893" t="s">
        <v>154</v>
      </c>
      <c r="Q5893">
        <v>90</v>
      </c>
      <c r="R5893" t="s">
        <v>347</v>
      </c>
      <c r="S5893" t="s">
        <v>2940</v>
      </c>
      <c r="T5893" t="s">
        <v>2424</v>
      </c>
    </row>
    <row r="5894" spans="1:20" x14ac:dyDescent="0.3">
      <c r="A5894" t="s">
        <v>20</v>
      </c>
      <c r="B5894" s="1">
        <v>43756</v>
      </c>
      <c r="C5894">
        <v>14</v>
      </c>
      <c r="D5894" t="s">
        <v>33</v>
      </c>
      <c r="E5894" t="s">
        <v>2048</v>
      </c>
      <c r="F5894" t="s">
        <v>335</v>
      </c>
      <c r="G5894">
        <v>56</v>
      </c>
      <c r="H5894">
        <v>64</v>
      </c>
      <c r="I5894">
        <v>55</v>
      </c>
      <c r="J5894" t="s">
        <v>44</v>
      </c>
      <c r="K5894" t="s">
        <v>28</v>
      </c>
      <c r="L5894" t="s">
        <v>224</v>
      </c>
      <c r="M5894" t="s">
        <v>276</v>
      </c>
      <c r="N5894" t="s">
        <v>329</v>
      </c>
      <c r="O5894" t="s">
        <v>330</v>
      </c>
      <c r="P5894" t="s">
        <v>116</v>
      </c>
      <c r="Q5894">
        <v>82</v>
      </c>
      <c r="R5894" t="s">
        <v>343</v>
      </c>
      <c r="S5894" t="s">
        <v>2179</v>
      </c>
      <c r="T5894" t="s">
        <v>2424</v>
      </c>
    </row>
    <row r="5895" spans="1:20" x14ac:dyDescent="0.3">
      <c r="A5895" t="s">
        <v>20</v>
      </c>
      <c r="B5895" s="1">
        <v>43756</v>
      </c>
      <c r="C5895">
        <v>6</v>
      </c>
      <c r="D5895" t="s">
        <v>333</v>
      </c>
      <c r="E5895" t="s">
        <v>310</v>
      </c>
      <c r="F5895" t="s">
        <v>333</v>
      </c>
      <c r="G5895">
        <v>82</v>
      </c>
      <c r="H5895">
        <v>82</v>
      </c>
      <c r="I5895">
        <v>79</v>
      </c>
      <c r="J5895" t="s">
        <v>100</v>
      </c>
      <c r="K5895" t="s">
        <v>99</v>
      </c>
      <c r="L5895" t="s">
        <v>89</v>
      </c>
      <c r="M5895" t="s">
        <v>227</v>
      </c>
      <c r="N5895" t="s">
        <v>254</v>
      </c>
      <c r="O5895" t="s">
        <v>227</v>
      </c>
      <c r="P5895" t="s">
        <v>83</v>
      </c>
      <c r="Q5895">
        <v>17</v>
      </c>
      <c r="R5895" t="s">
        <v>154</v>
      </c>
      <c r="S5895" t="e" vm="80">
        <f>_FV(-3,"59")</f>
        <v>#VALUE!</v>
      </c>
      <c r="T5895" t="s">
        <v>2424</v>
      </c>
    </row>
    <row r="5896" spans="1:20" x14ac:dyDescent="0.3">
      <c r="A5896" t="s">
        <v>20</v>
      </c>
      <c r="B5896" s="1">
        <v>43756</v>
      </c>
      <c r="C5896">
        <v>23</v>
      </c>
      <c r="D5896" t="s">
        <v>261</v>
      </c>
      <c r="E5896" t="s">
        <v>247</v>
      </c>
      <c r="F5896" t="s">
        <v>261</v>
      </c>
      <c r="G5896">
        <v>62</v>
      </c>
      <c r="H5896">
        <v>62</v>
      </c>
      <c r="I5896">
        <v>56</v>
      </c>
      <c r="J5896" t="s">
        <v>393</v>
      </c>
      <c r="K5896" t="s">
        <v>393</v>
      </c>
      <c r="L5896" t="s">
        <v>600</v>
      </c>
      <c r="M5896" t="s">
        <v>82</v>
      </c>
      <c r="N5896" t="s">
        <v>82</v>
      </c>
      <c r="O5896" t="s">
        <v>181</v>
      </c>
      <c r="P5896" t="s">
        <v>440</v>
      </c>
      <c r="Q5896">
        <v>86</v>
      </c>
      <c r="R5896" t="s">
        <v>299</v>
      </c>
      <c r="S5896" t="e" vm="45">
        <f>_FV(-3,"60")</f>
        <v>#VALUE!</v>
      </c>
      <c r="T5896" t="s">
        <v>2424</v>
      </c>
    </row>
    <row r="5897" spans="1:20" x14ac:dyDescent="0.3">
      <c r="A5897" t="s">
        <v>20</v>
      </c>
      <c r="B5897" s="1">
        <v>43756</v>
      </c>
      <c r="C5897">
        <v>4</v>
      </c>
      <c r="D5897" t="s">
        <v>285</v>
      </c>
      <c r="E5897" t="s">
        <v>202</v>
      </c>
      <c r="F5897" t="s">
        <v>285</v>
      </c>
      <c r="G5897">
        <v>76</v>
      </c>
      <c r="H5897">
        <v>76</v>
      </c>
      <c r="I5897">
        <v>75</v>
      </c>
      <c r="J5897" t="s">
        <v>89</v>
      </c>
      <c r="K5897" t="s">
        <v>100</v>
      </c>
      <c r="L5897" t="s">
        <v>89</v>
      </c>
      <c r="M5897" t="s">
        <v>90</v>
      </c>
      <c r="N5897" t="s">
        <v>193</v>
      </c>
      <c r="O5897" t="s">
        <v>90</v>
      </c>
      <c r="P5897" t="s">
        <v>268</v>
      </c>
      <c r="Q5897">
        <v>40</v>
      </c>
      <c r="R5897" t="s">
        <v>154</v>
      </c>
      <c r="S5897" t="e" vm="17">
        <f>_FV(-3,"55")</f>
        <v>#VALUE!</v>
      </c>
      <c r="T5897" t="s">
        <v>2424</v>
      </c>
    </row>
    <row r="5898" spans="1:20" x14ac:dyDescent="0.3">
      <c r="A5898" t="s">
        <v>20</v>
      </c>
      <c r="B5898" s="1">
        <v>43756</v>
      </c>
      <c r="C5898">
        <v>1</v>
      </c>
      <c r="D5898" t="s">
        <v>195</v>
      </c>
      <c r="E5898" t="s">
        <v>206</v>
      </c>
      <c r="F5898" t="s">
        <v>195</v>
      </c>
      <c r="G5898">
        <v>74</v>
      </c>
      <c r="H5898">
        <v>74</v>
      </c>
      <c r="I5898">
        <v>70</v>
      </c>
      <c r="J5898" t="s">
        <v>163</v>
      </c>
      <c r="K5898" t="s">
        <v>163</v>
      </c>
      <c r="L5898" t="s">
        <v>216</v>
      </c>
      <c r="M5898" t="s">
        <v>91</v>
      </c>
      <c r="N5898" t="s">
        <v>91</v>
      </c>
      <c r="O5898" t="s">
        <v>29</v>
      </c>
      <c r="P5898" t="s">
        <v>77</v>
      </c>
      <c r="Q5898">
        <v>43</v>
      </c>
      <c r="R5898" t="s">
        <v>198</v>
      </c>
      <c r="S5898" t="e" vm="45">
        <f>_FV(-3,"60")</f>
        <v>#VALUE!</v>
      </c>
      <c r="T5898" t="s">
        <v>2424</v>
      </c>
    </row>
    <row r="5899" spans="1:20" x14ac:dyDescent="0.3">
      <c r="A5899" t="s">
        <v>20</v>
      </c>
      <c r="B5899" s="1">
        <v>43756</v>
      </c>
      <c r="C5899">
        <v>8</v>
      </c>
      <c r="D5899" t="s">
        <v>135</v>
      </c>
      <c r="E5899" t="s">
        <v>108</v>
      </c>
      <c r="F5899" t="s">
        <v>135</v>
      </c>
      <c r="G5899">
        <v>87</v>
      </c>
      <c r="H5899">
        <v>87</v>
      </c>
      <c r="I5899">
        <v>85</v>
      </c>
      <c r="J5899" t="s">
        <v>89</v>
      </c>
      <c r="K5899" t="s">
        <v>100</v>
      </c>
      <c r="L5899" t="s">
        <v>89</v>
      </c>
      <c r="M5899" t="s">
        <v>82</v>
      </c>
      <c r="N5899" t="s">
        <v>82</v>
      </c>
      <c r="O5899" t="s">
        <v>231</v>
      </c>
      <c r="P5899" t="s">
        <v>67</v>
      </c>
      <c r="Q5899">
        <v>28</v>
      </c>
      <c r="R5899" t="s">
        <v>182</v>
      </c>
      <c r="S5899" t="e" vm="45">
        <f>_FV(-3,"60")</f>
        <v>#VALUE!</v>
      </c>
      <c r="T5899" t="s">
        <v>2424</v>
      </c>
    </row>
    <row r="5900" spans="1:20" x14ac:dyDescent="0.3">
      <c r="A5900" t="s">
        <v>20</v>
      </c>
      <c r="B5900" s="1">
        <v>43756</v>
      </c>
      <c r="C5900">
        <v>17</v>
      </c>
      <c r="D5900" t="s">
        <v>2339</v>
      </c>
      <c r="E5900" t="s">
        <v>2496</v>
      </c>
      <c r="F5900" t="s">
        <v>412</v>
      </c>
      <c r="G5900">
        <v>52</v>
      </c>
      <c r="H5900">
        <v>56</v>
      </c>
      <c r="I5900">
        <v>51</v>
      </c>
      <c r="J5900" t="s">
        <v>373</v>
      </c>
      <c r="K5900" t="s">
        <v>89</v>
      </c>
      <c r="L5900" t="s">
        <v>368</v>
      </c>
      <c r="M5900" t="s">
        <v>150</v>
      </c>
      <c r="N5900" t="s">
        <v>122</v>
      </c>
      <c r="O5900" t="s">
        <v>150</v>
      </c>
      <c r="P5900" t="s">
        <v>54</v>
      </c>
      <c r="Q5900">
        <v>99</v>
      </c>
      <c r="R5900" t="s">
        <v>375</v>
      </c>
      <c r="S5900" t="s">
        <v>1131</v>
      </c>
      <c r="T5900" t="s">
        <v>2424</v>
      </c>
    </row>
    <row r="5901" spans="1:20" x14ac:dyDescent="0.3">
      <c r="A5901" t="s">
        <v>20</v>
      </c>
      <c r="B5901" s="1">
        <v>43756</v>
      </c>
      <c r="C5901">
        <v>13</v>
      </c>
      <c r="D5901" t="s">
        <v>201</v>
      </c>
      <c r="E5901" t="s">
        <v>392</v>
      </c>
      <c r="F5901" t="s">
        <v>243</v>
      </c>
      <c r="G5901">
        <v>63</v>
      </c>
      <c r="H5901">
        <v>67</v>
      </c>
      <c r="I5901">
        <v>62</v>
      </c>
      <c r="J5901" t="s">
        <v>36</v>
      </c>
      <c r="K5901" t="s">
        <v>28</v>
      </c>
      <c r="L5901" t="s">
        <v>216</v>
      </c>
      <c r="M5901" t="s">
        <v>276</v>
      </c>
      <c r="N5901" t="s">
        <v>329</v>
      </c>
      <c r="O5901" t="s">
        <v>23</v>
      </c>
      <c r="P5901" t="s">
        <v>54</v>
      </c>
      <c r="Q5901">
        <v>75</v>
      </c>
      <c r="R5901" t="s">
        <v>343</v>
      </c>
      <c r="S5901" t="s">
        <v>500</v>
      </c>
      <c r="T5901" t="s">
        <v>2424</v>
      </c>
    </row>
    <row r="5902" spans="1:20" x14ac:dyDescent="0.3">
      <c r="A5902" t="s">
        <v>20</v>
      </c>
      <c r="B5902" s="1">
        <v>43756</v>
      </c>
      <c r="C5902">
        <v>15</v>
      </c>
      <c r="D5902" t="s">
        <v>43</v>
      </c>
      <c r="E5902" t="s">
        <v>2038</v>
      </c>
      <c r="F5902" t="s">
        <v>251</v>
      </c>
      <c r="G5902">
        <v>57</v>
      </c>
      <c r="H5902">
        <v>59</v>
      </c>
      <c r="I5902">
        <v>54</v>
      </c>
      <c r="J5902" t="s">
        <v>35</v>
      </c>
      <c r="K5902" t="s">
        <v>36</v>
      </c>
      <c r="L5902" t="s">
        <v>368</v>
      </c>
      <c r="M5902" t="s">
        <v>245</v>
      </c>
      <c r="N5902" t="s">
        <v>276</v>
      </c>
      <c r="O5902" t="s">
        <v>23</v>
      </c>
      <c r="P5902" t="s">
        <v>170</v>
      </c>
      <c r="Q5902">
        <v>67</v>
      </c>
      <c r="R5902" t="s">
        <v>347</v>
      </c>
      <c r="S5902" t="s">
        <v>3011</v>
      </c>
      <c r="T5902" t="s">
        <v>2424</v>
      </c>
    </row>
    <row r="5903" spans="1:20" x14ac:dyDescent="0.3">
      <c r="A5903" t="s">
        <v>20</v>
      </c>
      <c r="B5903" s="1">
        <v>43756</v>
      </c>
      <c r="C5903">
        <v>5</v>
      </c>
      <c r="D5903" t="s">
        <v>310</v>
      </c>
      <c r="E5903" t="s">
        <v>285</v>
      </c>
      <c r="F5903" t="s">
        <v>310</v>
      </c>
      <c r="G5903">
        <v>79</v>
      </c>
      <c r="H5903">
        <v>79</v>
      </c>
      <c r="I5903">
        <v>76</v>
      </c>
      <c r="J5903" t="s">
        <v>89</v>
      </c>
      <c r="K5903" t="s">
        <v>89</v>
      </c>
      <c r="L5903" t="s">
        <v>89</v>
      </c>
      <c r="M5903" t="s">
        <v>254</v>
      </c>
      <c r="N5903" t="s">
        <v>90</v>
      </c>
      <c r="O5903" t="s">
        <v>254</v>
      </c>
      <c r="P5903" t="s">
        <v>97</v>
      </c>
      <c r="Q5903">
        <v>34</v>
      </c>
      <c r="R5903" t="s">
        <v>154</v>
      </c>
      <c r="S5903" t="e" vm="80">
        <f>_FV(-3,"59")</f>
        <v>#VALUE!</v>
      </c>
      <c r="T5903" t="s">
        <v>2424</v>
      </c>
    </row>
    <row r="5904" spans="1:20" x14ac:dyDescent="0.3">
      <c r="A5904" t="s">
        <v>20</v>
      </c>
      <c r="B5904" s="1">
        <v>43756</v>
      </c>
      <c r="C5904">
        <v>10</v>
      </c>
      <c r="D5904" t="s">
        <v>272</v>
      </c>
      <c r="E5904" t="s">
        <v>272</v>
      </c>
      <c r="F5904" t="s">
        <v>148</v>
      </c>
      <c r="G5904">
        <v>86</v>
      </c>
      <c r="H5904">
        <v>88</v>
      </c>
      <c r="I5904">
        <v>86</v>
      </c>
      <c r="J5904" t="s">
        <v>28</v>
      </c>
      <c r="K5904" t="s">
        <v>64</v>
      </c>
      <c r="L5904" t="s">
        <v>89</v>
      </c>
      <c r="M5904" t="s">
        <v>122</v>
      </c>
      <c r="N5904" t="s">
        <v>122</v>
      </c>
      <c r="O5904" t="s">
        <v>142</v>
      </c>
      <c r="P5904" t="s">
        <v>83</v>
      </c>
      <c r="Q5904">
        <v>22</v>
      </c>
      <c r="R5904" t="s">
        <v>183</v>
      </c>
      <c r="S5904" t="s">
        <v>3012</v>
      </c>
      <c r="T5904" t="s">
        <v>2424</v>
      </c>
    </row>
    <row r="5905" spans="1:20" x14ac:dyDescent="0.3">
      <c r="A5905" t="s">
        <v>20</v>
      </c>
      <c r="B5905" s="1">
        <v>43756</v>
      </c>
      <c r="C5905">
        <v>3</v>
      </c>
      <c r="D5905" t="s">
        <v>202</v>
      </c>
      <c r="E5905" t="s">
        <v>206</v>
      </c>
      <c r="F5905" t="s">
        <v>202</v>
      </c>
      <c r="G5905">
        <v>75</v>
      </c>
      <c r="H5905">
        <v>75</v>
      </c>
      <c r="I5905">
        <v>73</v>
      </c>
      <c r="J5905" t="s">
        <v>100</v>
      </c>
      <c r="K5905" t="s">
        <v>100</v>
      </c>
      <c r="L5905" t="s">
        <v>49</v>
      </c>
      <c r="M5905" t="s">
        <v>193</v>
      </c>
      <c r="N5905" t="s">
        <v>245</v>
      </c>
      <c r="O5905" t="s">
        <v>193</v>
      </c>
      <c r="P5905" t="s">
        <v>77</v>
      </c>
      <c r="Q5905">
        <v>43</v>
      </c>
      <c r="R5905" t="s">
        <v>354</v>
      </c>
      <c r="S5905" t="e" vm="22">
        <f>_FV(-3,"28")</f>
        <v>#VALUE!</v>
      </c>
      <c r="T5905" t="s">
        <v>2424</v>
      </c>
    </row>
    <row r="5906" spans="1:20" x14ac:dyDescent="0.3">
      <c r="A5906" t="s">
        <v>20</v>
      </c>
      <c r="B5906" s="1">
        <v>43756</v>
      </c>
      <c r="C5906">
        <v>0</v>
      </c>
      <c r="D5906" t="s">
        <v>206</v>
      </c>
      <c r="E5906" t="s">
        <v>215</v>
      </c>
      <c r="F5906" t="s">
        <v>206</v>
      </c>
      <c r="G5906">
        <v>70</v>
      </c>
      <c r="H5906">
        <v>70</v>
      </c>
      <c r="I5906">
        <v>64</v>
      </c>
      <c r="J5906" t="s">
        <v>216</v>
      </c>
      <c r="K5906" t="s">
        <v>35</v>
      </c>
      <c r="L5906" t="s">
        <v>37</v>
      </c>
      <c r="M5906" t="s">
        <v>29</v>
      </c>
      <c r="N5906" t="s">
        <v>29</v>
      </c>
      <c r="O5906" t="s">
        <v>231</v>
      </c>
      <c r="P5906" t="s">
        <v>24</v>
      </c>
      <c r="Q5906">
        <v>46</v>
      </c>
      <c r="R5906" t="s">
        <v>419</v>
      </c>
      <c r="S5906" t="e" vm="45">
        <f>_FV(-3,"60")</f>
        <v>#VALUE!</v>
      </c>
      <c r="T5906" t="s">
        <v>2424</v>
      </c>
    </row>
    <row r="5907" spans="1:20" x14ac:dyDescent="0.3">
      <c r="A5907" t="s">
        <v>20</v>
      </c>
      <c r="B5907" s="1">
        <v>43756</v>
      </c>
      <c r="C5907">
        <v>2</v>
      </c>
      <c r="D5907" t="s">
        <v>302</v>
      </c>
      <c r="E5907" t="s">
        <v>302</v>
      </c>
      <c r="F5907" t="s">
        <v>195</v>
      </c>
      <c r="G5907">
        <v>74</v>
      </c>
      <c r="H5907">
        <v>74</v>
      </c>
      <c r="I5907">
        <v>74</v>
      </c>
      <c r="J5907" t="s">
        <v>89</v>
      </c>
      <c r="K5907" t="s">
        <v>89</v>
      </c>
      <c r="L5907" t="s">
        <v>163</v>
      </c>
      <c r="M5907" t="s">
        <v>245</v>
      </c>
      <c r="N5907" t="s">
        <v>311</v>
      </c>
      <c r="O5907" t="s">
        <v>91</v>
      </c>
      <c r="P5907" t="s">
        <v>60</v>
      </c>
      <c r="Q5907">
        <v>42</v>
      </c>
      <c r="R5907" t="s">
        <v>151</v>
      </c>
      <c r="S5907" t="e" vm="16">
        <f>_FV(-3,"39")</f>
        <v>#VALUE!</v>
      </c>
      <c r="T5907" t="s">
        <v>2424</v>
      </c>
    </row>
    <row r="5908" spans="1:20" x14ac:dyDescent="0.3">
      <c r="A5908" t="s">
        <v>20</v>
      </c>
      <c r="B5908" s="1">
        <v>43756</v>
      </c>
      <c r="C5908">
        <v>18</v>
      </c>
      <c r="D5908" t="s">
        <v>1362</v>
      </c>
      <c r="E5908" t="s">
        <v>2803</v>
      </c>
      <c r="F5908" t="s">
        <v>412</v>
      </c>
      <c r="G5908">
        <v>51</v>
      </c>
      <c r="H5908">
        <v>55</v>
      </c>
      <c r="I5908">
        <v>50</v>
      </c>
      <c r="J5908" t="s">
        <v>393</v>
      </c>
      <c r="K5908" t="s">
        <v>361</v>
      </c>
      <c r="L5908" t="s">
        <v>588</v>
      </c>
      <c r="M5908" t="s">
        <v>130</v>
      </c>
      <c r="N5908" t="s">
        <v>150</v>
      </c>
      <c r="O5908" t="s">
        <v>130</v>
      </c>
      <c r="P5908" t="s">
        <v>170</v>
      </c>
      <c r="Q5908">
        <v>103</v>
      </c>
      <c r="R5908" t="s">
        <v>326</v>
      </c>
      <c r="S5908" t="s">
        <v>3013</v>
      </c>
      <c r="T5908" t="s">
        <v>2424</v>
      </c>
    </row>
    <row r="5909" spans="1:20" x14ac:dyDescent="0.3">
      <c r="A5909" t="s">
        <v>20</v>
      </c>
      <c r="B5909" s="1">
        <v>43756</v>
      </c>
      <c r="C5909">
        <v>11</v>
      </c>
      <c r="D5909" t="s">
        <v>275</v>
      </c>
      <c r="E5909" t="s">
        <v>261</v>
      </c>
      <c r="F5909" t="s">
        <v>272</v>
      </c>
      <c r="G5909">
        <v>71</v>
      </c>
      <c r="H5909">
        <v>86</v>
      </c>
      <c r="I5909">
        <v>71</v>
      </c>
      <c r="J5909" t="s">
        <v>100</v>
      </c>
      <c r="K5909" t="s">
        <v>65</v>
      </c>
      <c r="L5909" t="s">
        <v>89</v>
      </c>
      <c r="M5909" t="s">
        <v>193</v>
      </c>
      <c r="N5909" t="s">
        <v>193</v>
      </c>
      <c r="O5909" t="s">
        <v>90</v>
      </c>
      <c r="P5909" t="s">
        <v>173</v>
      </c>
      <c r="Q5909">
        <v>41</v>
      </c>
      <c r="R5909" t="s">
        <v>145</v>
      </c>
      <c r="S5909" t="s">
        <v>3014</v>
      </c>
      <c r="T5909" t="s">
        <v>2424</v>
      </c>
    </row>
    <row r="5910" spans="1:20" x14ac:dyDescent="0.3">
      <c r="A5910" t="s">
        <v>20</v>
      </c>
      <c r="B5910" s="1">
        <v>43756</v>
      </c>
      <c r="C5910">
        <v>9</v>
      </c>
      <c r="D5910" t="s">
        <v>121</v>
      </c>
      <c r="E5910" t="s">
        <v>135</v>
      </c>
      <c r="F5910" t="s">
        <v>121</v>
      </c>
      <c r="G5910">
        <v>88</v>
      </c>
      <c r="H5910">
        <v>88</v>
      </c>
      <c r="I5910">
        <v>87</v>
      </c>
      <c r="J5910" t="s">
        <v>89</v>
      </c>
      <c r="K5910" t="s">
        <v>100</v>
      </c>
      <c r="L5910" t="s">
        <v>89</v>
      </c>
      <c r="M5910" t="s">
        <v>142</v>
      </c>
      <c r="N5910" t="s">
        <v>142</v>
      </c>
      <c r="O5910" t="s">
        <v>82</v>
      </c>
      <c r="P5910" t="s">
        <v>83</v>
      </c>
      <c r="Q5910">
        <v>17</v>
      </c>
      <c r="R5910" t="s">
        <v>173</v>
      </c>
      <c r="S5910" t="e" vm="51">
        <f>_FV(-3,"22")</f>
        <v>#VALUE!</v>
      </c>
      <c r="T5910" t="s">
        <v>2424</v>
      </c>
    </row>
    <row r="5911" spans="1:20" x14ac:dyDescent="0.3">
      <c r="A5911" t="s">
        <v>20</v>
      </c>
      <c r="B5911" s="1">
        <v>43756</v>
      </c>
      <c r="C5911">
        <v>19</v>
      </c>
      <c r="D5911" t="s">
        <v>1360</v>
      </c>
      <c r="E5911" t="s">
        <v>2339</v>
      </c>
      <c r="F5911" t="s">
        <v>43</v>
      </c>
      <c r="G5911">
        <v>53</v>
      </c>
      <c r="H5911">
        <v>54</v>
      </c>
      <c r="I5911">
        <v>50</v>
      </c>
      <c r="J5911" t="s">
        <v>383</v>
      </c>
      <c r="K5911" t="s">
        <v>292</v>
      </c>
      <c r="L5911" t="s">
        <v>572</v>
      </c>
      <c r="M5911" t="s">
        <v>39</v>
      </c>
      <c r="N5911" t="s">
        <v>130</v>
      </c>
      <c r="O5911" t="s">
        <v>39</v>
      </c>
      <c r="P5911" t="s">
        <v>40</v>
      </c>
      <c r="Q5911">
        <v>77</v>
      </c>
      <c r="R5911" t="s">
        <v>2090</v>
      </c>
      <c r="S5911" t="s">
        <v>3015</v>
      </c>
      <c r="T5911" t="s">
        <v>2424</v>
      </c>
    </row>
    <row r="5912" spans="1:20" x14ac:dyDescent="0.3">
      <c r="A5912" t="s">
        <v>20</v>
      </c>
      <c r="B5912" s="1">
        <v>43756</v>
      </c>
      <c r="C5912">
        <v>20</v>
      </c>
      <c r="D5912" t="s">
        <v>317</v>
      </c>
      <c r="E5912" t="s">
        <v>33</v>
      </c>
      <c r="F5912" t="s">
        <v>317</v>
      </c>
      <c r="G5912">
        <v>54</v>
      </c>
      <c r="H5912">
        <v>54</v>
      </c>
      <c r="I5912">
        <v>51</v>
      </c>
      <c r="J5912" t="s">
        <v>588</v>
      </c>
      <c r="K5912" t="s">
        <v>383</v>
      </c>
      <c r="L5912" t="s">
        <v>572</v>
      </c>
      <c r="M5912" t="s">
        <v>53</v>
      </c>
      <c r="N5912" t="s">
        <v>140</v>
      </c>
      <c r="O5912" t="s">
        <v>197</v>
      </c>
      <c r="P5912" t="s">
        <v>440</v>
      </c>
      <c r="Q5912">
        <v>85</v>
      </c>
      <c r="R5912" t="s">
        <v>546</v>
      </c>
      <c r="S5912" t="s">
        <v>638</v>
      </c>
      <c r="T5912" t="s">
        <v>2424</v>
      </c>
    </row>
    <row r="5913" spans="1:20" x14ac:dyDescent="0.3">
      <c r="A5913" t="s">
        <v>20</v>
      </c>
      <c r="B5913" s="1">
        <v>43756</v>
      </c>
      <c r="C5913">
        <v>7</v>
      </c>
      <c r="D5913" t="s">
        <v>108</v>
      </c>
      <c r="E5913" t="s">
        <v>333</v>
      </c>
      <c r="F5913" t="s">
        <v>108</v>
      </c>
      <c r="G5913">
        <v>85</v>
      </c>
      <c r="H5913">
        <v>85</v>
      </c>
      <c r="I5913">
        <v>82</v>
      </c>
      <c r="J5913" t="s">
        <v>100</v>
      </c>
      <c r="K5913" t="s">
        <v>100</v>
      </c>
      <c r="L5913" t="s">
        <v>89</v>
      </c>
      <c r="M5913" t="s">
        <v>227</v>
      </c>
      <c r="N5913" t="s">
        <v>254</v>
      </c>
      <c r="O5913" t="s">
        <v>231</v>
      </c>
      <c r="P5913" t="s">
        <v>138</v>
      </c>
      <c r="Q5913">
        <v>7</v>
      </c>
      <c r="R5913" t="s">
        <v>147</v>
      </c>
      <c r="S5913" t="e" vm="45">
        <f>_FV(-3,"60")</f>
        <v>#VALUE!</v>
      </c>
      <c r="T5913" t="s">
        <v>2424</v>
      </c>
    </row>
    <row r="5914" spans="1:20" x14ac:dyDescent="0.3">
      <c r="A5914" t="s">
        <v>20</v>
      </c>
      <c r="B5914" s="1">
        <v>43756</v>
      </c>
      <c r="C5914">
        <v>21</v>
      </c>
      <c r="D5914" t="s">
        <v>48</v>
      </c>
      <c r="E5914" t="s">
        <v>291</v>
      </c>
      <c r="F5914" t="s">
        <v>48</v>
      </c>
      <c r="G5914">
        <v>54</v>
      </c>
      <c r="H5914">
        <v>57</v>
      </c>
      <c r="I5914">
        <v>53</v>
      </c>
      <c r="J5914" t="s">
        <v>659</v>
      </c>
      <c r="K5914" t="s">
        <v>577</v>
      </c>
      <c r="L5914" t="s">
        <v>659</v>
      </c>
      <c r="M5914" t="s">
        <v>39</v>
      </c>
      <c r="N5914" t="s">
        <v>140</v>
      </c>
      <c r="O5914" t="s">
        <v>153</v>
      </c>
      <c r="P5914" t="s">
        <v>84</v>
      </c>
      <c r="Q5914">
        <v>83</v>
      </c>
      <c r="R5914" t="s">
        <v>326</v>
      </c>
      <c r="S5914" t="s">
        <v>832</v>
      </c>
      <c r="T5914" t="s">
        <v>2424</v>
      </c>
    </row>
    <row r="5915" spans="1:20" x14ac:dyDescent="0.3">
      <c r="A5915" t="s">
        <v>20</v>
      </c>
      <c r="B5915" s="1">
        <v>43757</v>
      </c>
      <c r="C5915">
        <v>23</v>
      </c>
      <c r="D5915" t="s">
        <v>27</v>
      </c>
      <c r="E5915" t="s">
        <v>200</v>
      </c>
      <c r="F5915" t="s">
        <v>250</v>
      </c>
      <c r="G5915">
        <v>64</v>
      </c>
      <c r="H5915">
        <v>65</v>
      </c>
      <c r="I5915">
        <v>63</v>
      </c>
      <c r="J5915" t="s">
        <v>373</v>
      </c>
      <c r="K5915" t="s">
        <v>44</v>
      </c>
      <c r="L5915" t="s">
        <v>37</v>
      </c>
      <c r="M5915" t="s">
        <v>66</v>
      </c>
      <c r="N5915" t="s">
        <v>66</v>
      </c>
      <c r="O5915" t="s">
        <v>52</v>
      </c>
      <c r="P5915" t="s">
        <v>104</v>
      </c>
      <c r="Q5915">
        <v>67</v>
      </c>
      <c r="R5915" t="s">
        <v>584</v>
      </c>
      <c r="S5915" t="e" vm="45">
        <f>_FV(-3,"60")</f>
        <v>#VALUE!</v>
      </c>
      <c r="T5915" t="s">
        <v>2424</v>
      </c>
    </row>
    <row r="5916" spans="1:20" x14ac:dyDescent="0.3">
      <c r="A5916" t="s">
        <v>20</v>
      </c>
      <c r="B5916" s="1">
        <v>43757</v>
      </c>
      <c r="C5916">
        <v>12</v>
      </c>
      <c r="D5916" t="s">
        <v>48</v>
      </c>
      <c r="E5916" t="s">
        <v>21</v>
      </c>
      <c r="F5916" t="s">
        <v>202</v>
      </c>
      <c r="G5916">
        <v>64</v>
      </c>
      <c r="H5916">
        <v>74</v>
      </c>
      <c r="I5916">
        <v>63</v>
      </c>
      <c r="J5916" t="s">
        <v>163</v>
      </c>
      <c r="K5916" t="s">
        <v>81</v>
      </c>
      <c r="L5916" t="s">
        <v>35</v>
      </c>
      <c r="M5916" t="s">
        <v>244</v>
      </c>
      <c r="N5916" t="s">
        <v>315</v>
      </c>
      <c r="O5916" t="s">
        <v>90</v>
      </c>
      <c r="P5916" t="s">
        <v>116</v>
      </c>
      <c r="Q5916">
        <v>48</v>
      </c>
      <c r="R5916" t="s">
        <v>259</v>
      </c>
      <c r="S5916" t="s">
        <v>2985</v>
      </c>
      <c r="T5916" t="s">
        <v>2424</v>
      </c>
    </row>
    <row r="5917" spans="1:20" x14ac:dyDescent="0.3">
      <c r="A5917" t="s">
        <v>20</v>
      </c>
      <c r="B5917" s="1">
        <v>43757</v>
      </c>
      <c r="C5917">
        <v>5</v>
      </c>
      <c r="D5917" t="s">
        <v>229</v>
      </c>
      <c r="E5917" t="s">
        <v>302</v>
      </c>
      <c r="F5917" t="s">
        <v>202</v>
      </c>
      <c r="G5917">
        <v>75</v>
      </c>
      <c r="H5917">
        <v>75</v>
      </c>
      <c r="I5917">
        <v>73</v>
      </c>
      <c r="J5917" t="s">
        <v>100</v>
      </c>
      <c r="K5917" t="s">
        <v>100</v>
      </c>
      <c r="L5917" t="s">
        <v>345</v>
      </c>
      <c r="M5917" t="s">
        <v>180</v>
      </c>
      <c r="N5917" t="s">
        <v>96</v>
      </c>
      <c r="O5917" t="s">
        <v>180</v>
      </c>
      <c r="P5917" t="s">
        <v>134</v>
      </c>
      <c r="Q5917">
        <v>79</v>
      </c>
      <c r="R5917" t="s">
        <v>225</v>
      </c>
      <c r="S5917" t="e" vm="80">
        <f>_FV(-3,"59")</f>
        <v>#VALUE!</v>
      </c>
      <c r="T5917" t="s">
        <v>2424</v>
      </c>
    </row>
    <row r="5918" spans="1:20" x14ac:dyDescent="0.3">
      <c r="A5918" t="s">
        <v>20</v>
      </c>
      <c r="B5918" s="1">
        <v>43757</v>
      </c>
      <c r="C5918">
        <v>1</v>
      </c>
      <c r="D5918" t="s">
        <v>281</v>
      </c>
      <c r="E5918" t="s">
        <v>385</v>
      </c>
      <c r="F5918" t="s">
        <v>281</v>
      </c>
      <c r="G5918">
        <v>69</v>
      </c>
      <c r="H5918">
        <v>69</v>
      </c>
      <c r="I5918">
        <v>68</v>
      </c>
      <c r="J5918" t="s">
        <v>216</v>
      </c>
      <c r="K5918" t="s">
        <v>44</v>
      </c>
      <c r="L5918" t="s">
        <v>377</v>
      </c>
      <c r="M5918" t="s">
        <v>91</v>
      </c>
      <c r="N5918" t="s">
        <v>193</v>
      </c>
      <c r="O5918" t="s">
        <v>188</v>
      </c>
      <c r="P5918" t="s">
        <v>222</v>
      </c>
      <c r="Q5918">
        <v>94</v>
      </c>
      <c r="R5918" t="s">
        <v>1175</v>
      </c>
      <c r="S5918" t="e" vm="45">
        <f>_FV(-3,"60")</f>
        <v>#VALUE!</v>
      </c>
      <c r="T5918" t="s">
        <v>2424</v>
      </c>
    </row>
    <row r="5919" spans="1:20" x14ac:dyDescent="0.3">
      <c r="A5919" t="s">
        <v>20</v>
      </c>
      <c r="B5919" s="1">
        <v>43757</v>
      </c>
      <c r="C5919">
        <v>17</v>
      </c>
      <c r="D5919" t="s">
        <v>2490</v>
      </c>
      <c r="E5919" t="s">
        <v>2915</v>
      </c>
      <c r="F5919" t="s">
        <v>412</v>
      </c>
      <c r="G5919">
        <v>51</v>
      </c>
      <c r="H5919">
        <v>52</v>
      </c>
      <c r="I5919">
        <v>46</v>
      </c>
      <c r="J5919" t="s">
        <v>292</v>
      </c>
      <c r="K5919" t="s">
        <v>292</v>
      </c>
      <c r="L5919" t="s">
        <v>575</v>
      </c>
      <c r="M5919" t="s">
        <v>132</v>
      </c>
      <c r="N5919" t="s">
        <v>96</v>
      </c>
      <c r="O5919" t="s">
        <v>66</v>
      </c>
      <c r="P5919" t="s">
        <v>305</v>
      </c>
      <c r="Q5919">
        <v>88</v>
      </c>
      <c r="R5919" t="s">
        <v>2095</v>
      </c>
      <c r="S5919" t="s">
        <v>3016</v>
      </c>
      <c r="T5919" t="s">
        <v>2424</v>
      </c>
    </row>
    <row r="5920" spans="1:20" x14ac:dyDescent="0.3">
      <c r="A5920" t="s">
        <v>20</v>
      </c>
      <c r="B5920" s="1">
        <v>43757</v>
      </c>
      <c r="C5920">
        <v>4</v>
      </c>
      <c r="D5920" t="s">
        <v>302</v>
      </c>
      <c r="E5920" t="s">
        <v>206</v>
      </c>
      <c r="F5920" t="s">
        <v>302</v>
      </c>
      <c r="G5920">
        <v>73</v>
      </c>
      <c r="H5920">
        <v>73</v>
      </c>
      <c r="I5920">
        <v>71</v>
      </c>
      <c r="J5920" t="s">
        <v>36</v>
      </c>
      <c r="K5920" t="s">
        <v>49</v>
      </c>
      <c r="L5920" t="s">
        <v>361</v>
      </c>
      <c r="M5920" t="s">
        <v>96</v>
      </c>
      <c r="N5920" t="s">
        <v>122</v>
      </c>
      <c r="O5920" t="s">
        <v>96</v>
      </c>
      <c r="P5920" t="s">
        <v>86</v>
      </c>
      <c r="Q5920">
        <v>91</v>
      </c>
      <c r="R5920" t="s">
        <v>102</v>
      </c>
      <c r="S5920" t="e" vm="80">
        <f>_FV(-3,"59")</f>
        <v>#VALUE!</v>
      </c>
      <c r="T5920" t="s">
        <v>2424</v>
      </c>
    </row>
    <row r="5921" spans="1:20" x14ac:dyDescent="0.3">
      <c r="A5921" t="s">
        <v>20</v>
      </c>
      <c r="B5921" s="1">
        <v>43757</v>
      </c>
      <c r="C5921">
        <v>13</v>
      </c>
      <c r="D5921" t="s">
        <v>43</v>
      </c>
      <c r="E5921" t="s">
        <v>43</v>
      </c>
      <c r="F5921" t="s">
        <v>247</v>
      </c>
      <c r="G5921">
        <v>59</v>
      </c>
      <c r="H5921">
        <v>65</v>
      </c>
      <c r="I5921">
        <v>59</v>
      </c>
      <c r="J5921" t="s">
        <v>49</v>
      </c>
      <c r="K5921" t="s">
        <v>49</v>
      </c>
      <c r="L5921" t="s">
        <v>224</v>
      </c>
      <c r="M5921" t="s">
        <v>245</v>
      </c>
      <c r="N5921" t="s">
        <v>311</v>
      </c>
      <c r="O5921" t="s">
        <v>244</v>
      </c>
      <c r="P5921" t="s">
        <v>183</v>
      </c>
      <c r="Q5921">
        <v>50</v>
      </c>
      <c r="R5921" t="s">
        <v>336</v>
      </c>
      <c r="S5921" t="s">
        <v>482</v>
      </c>
      <c r="T5921" t="s">
        <v>2424</v>
      </c>
    </row>
    <row r="5922" spans="1:20" x14ac:dyDescent="0.3">
      <c r="A5922" t="s">
        <v>20</v>
      </c>
      <c r="B5922" s="1">
        <v>43757</v>
      </c>
      <c r="C5922">
        <v>21</v>
      </c>
      <c r="D5922" t="s">
        <v>335</v>
      </c>
      <c r="E5922" t="s">
        <v>32</v>
      </c>
      <c r="F5922" t="s">
        <v>335</v>
      </c>
      <c r="G5922">
        <v>59</v>
      </c>
      <c r="H5922">
        <v>59</v>
      </c>
      <c r="I5922">
        <v>50</v>
      </c>
      <c r="J5922" t="s">
        <v>292</v>
      </c>
      <c r="K5922" t="s">
        <v>373</v>
      </c>
      <c r="L5922" t="s">
        <v>565</v>
      </c>
      <c r="M5922" t="s">
        <v>140</v>
      </c>
      <c r="N5922" t="s">
        <v>52</v>
      </c>
      <c r="O5922" t="s">
        <v>53</v>
      </c>
      <c r="P5922" t="s">
        <v>40</v>
      </c>
      <c r="Q5922">
        <v>71</v>
      </c>
      <c r="R5922" t="s">
        <v>405</v>
      </c>
      <c r="S5922" t="s">
        <v>3017</v>
      </c>
      <c r="T5922" t="s">
        <v>2424</v>
      </c>
    </row>
    <row r="5923" spans="1:20" x14ac:dyDescent="0.3">
      <c r="A5923" t="s">
        <v>20</v>
      </c>
      <c r="B5923" s="1">
        <v>43757</v>
      </c>
      <c r="C5923">
        <v>15</v>
      </c>
      <c r="D5923" t="s">
        <v>2333</v>
      </c>
      <c r="E5923" t="s">
        <v>2416</v>
      </c>
      <c r="F5923" t="s">
        <v>32</v>
      </c>
      <c r="G5923">
        <v>53</v>
      </c>
      <c r="H5923">
        <v>54</v>
      </c>
      <c r="I5923">
        <v>50</v>
      </c>
      <c r="J5923" t="s">
        <v>216</v>
      </c>
      <c r="K5923" t="s">
        <v>216</v>
      </c>
      <c r="L5923" t="s">
        <v>397</v>
      </c>
      <c r="M5923" t="s">
        <v>188</v>
      </c>
      <c r="N5923" t="s">
        <v>315</v>
      </c>
      <c r="O5923" t="s">
        <v>188</v>
      </c>
      <c r="P5923" t="s">
        <v>182</v>
      </c>
      <c r="Q5923">
        <v>100</v>
      </c>
      <c r="R5923" t="s">
        <v>476</v>
      </c>
      <c r="S5923" t="s">
        <v>3018</v>
      </c>
      <c r="T5923" t="s">
        <v>2424</v>
      </c>
    </row>
    <row r="5924" spans="1:20" x14ac:dyDescent="0.3">
      <c r="A5924" t="s">
        <v>20</v>
      </c>
      <c r="B5924" s="1">
        <v>43757</v>
      </c>
      <c r="C5924">
        <v>7</v>
      </c>
      <c r="D5924" t="s">
        <v>118</v>
      </c>
      <c r="E5924" t="s">
        <v>108</v>
      </c>
      <c r="F5924" t="s">
        <v>118</v>
      </c>
      <c r="G5924">
        <v>85</v>
      </c>
      <c r="H5924">
        <v>85</v>
      </c>
      <c r="I5924">
        <v>82</v>
      </c>
      <c r="J5924" t="s">
        <v>44</v>
      </c>
      <c r="K5924" t="s">
        <v>163</v>
      </c>
      <c r="L5924" t="s">
        <v>44</v>
      </c>
      <c r="M5924" t="s">
        <v>181</v>
      </c>
      <c r="N5924" t="s">
        <v>190</v>
      </c>
      <c r="O5924" t="s">
        <v>298</v>
      </c>
      <c r="P5924" t="s">
        <v>115</v>
      </c>
      <c r="Q5924">
        <v>1</v>
      </c>
      <c r="R5924" t="s">
        <v>116</v>
      </c>
      <c r="S5924" t="e" vm="45">
        <f>_FV(-3,"60")</f>
        <v>#VALUE!</v>
      </c>
      <c r="T5924" t="s">
        <v>2424</v>
      </c>
    </row>
    <row r="5925" spans="1:20" x14ac:dyDescent="0.3">
      <c r="A5925" t="s">
        <v>20</v>
      </c>
      <c r="B5925" s="1">
        <v>43757</v>
      </c>
      <c r="C5925">
        <v>2</v>
      </c>
      <c r="D5925" t="s">
        <v>281</v>
      </c>
      <c r="E5925" t="s">
        <v>281</v>
      </c>
      <c r="F5925" t="s">
        <v>185</v>
      </c>
      <c r="G5925">
        <v>70</v>
      </c>
      <c r="H5925">
        <v>71</v>
      </c>
      <c r="I5925">
        <v>69</v>
      </c>
      <c r="J5925" t="s">
        <v>44</v>
      </c>
      <c r="K5925" t="s">
        <v>163</v>
      </c>
      <c r="L5925" t="s">
        <v>216</v>
      </c>
      <c r="M5925" t="s">
        <v>244</v>
      </c>
      <c r="N5925" t="s">
        <v>244</v>
      </c>
      <c r="O5925" t="s">
        <v>188</v>
      </c>
      <c r="P5925" t="s">
        <v>92</v>
      </c>
      <c r="Q5925">
        <v>93</v>
      </c>
      <c r="R5925" t="s">
        <v>359</v>
      </c>
      <c r="S5925" t="e" vm="45">
        <f>_FV(-3,"60")</f>
        <v>#VALUE!</v>
      </c>
      <c r="T5925" t="s">
        <v>2424</v>
      </c>
    </row>
    <row r="5926" spans="1:20" x14ac:dyDescent="0.3">
      <c r="A5926" t="s">
        <v>20</v>
      </c>
      <c r="B5926" s="1">
        <v>43757</v>
      </c>
      <c r="C5926">
        <v>20</v>
      </c>
      <c r="D5926" t="s">
        <v>32</v>
      </c>
      <c r="E5926" t="s">
        <v>2038</v>
      </c>
      <c r="F5926" t="s">
        <v>370</v>
      </c>
      <c r="G5926">
        <v>51</v>
      </c>
      <c r="H5926">
        <v>55</v>
      </c>
      <c r="I5926">
        <v>50</v>
      </c>
      <c r="J5926" t="s">
        <v>572</v>
      </c>
      <c r="K5926" t="s">
        <v>224</v>
      </c>
      <c r="L5926" t="s">
        <v>572</v>
      </c>
      <c r="M5926" t="s">
        <v>53</v>
      </c>
      <c r="N5926" t="s">
        <v>131</v>
      </c>
      <c r="O5926" t="s">
        <v>197</v>
      </c>
      <c r="P5926" t="s">
        <v>170</v>
      </c>
      <c r="Q5926">
        <v>78</v>
      </c>
      <c r="R5926" t="s">
        <v>1175</v>
      </c>
      <c r="S5926" t="s">
        <v>3019</v>
      </c>
      <c r="T5926" t="s">
        <v>2424</v>
      </c>
    </row>
    <row r="5927" spans="1:20" x14ac:dyDescent="0.3">
      <c r="A5927" t="s">
        <v>20</v>
      </c>
      <c r="B5927" s="1">
        <v>43757</v>
      </c>
      <c r="C5927">
        <v>11</v>
      </c>
      <c r="D5927" t="s">
        <v>229</v>
      </c>
      <c r="E5927" t="s">
        <v>196</v>
      </c>
      <c r="F5927" t="s">
        <v>121</v>
      </c>
      <c r="G5927">
        <v>73</v>
      </c>
      <c r="H5927">
        <v>88</v>
      </c>
      <c r="I5927">
        <v>73</v>
      </c>
      <c r="J5927" t="s">
        <v>361</v>
      </c>
      <c r="K5927" t="s">
        <v>100</v>
      </c>
      <c r="L5927" t="s">
        <v>361</v>
      </c>
      <c r="M5927" t="s">
        <v>90</v>
      </c>
      <c r="N5927" t="s">
        <v>90</v>
      </c>
      <c r="O5927" t="s">
        <v>123</v>
      </c>
      <c r="P5927" t="s">
        <v>127</v>
      </c>
      <c r="Q5927">
        <v>30</v>
      </c>
      <c r="R5927" t="s">
        <v>198</v>
      </c>
      <c r="S5927" t="s">
        <v>3020</v>
      </c>
      <c r="T5927" t="s">
        <v>2424</v>
      </c>
    </row>
    <row r="5928" spans="1:20" x14ac:dyDescent="0.3">
      <c r="A5928" t="s">
        <v>20</v>
      </c>
      <c r="B5928" s="1">
        <v>43757</v>
      </c>
      <c r="C5928">
        <v>0</v>
      </c>
      <c r="D5928" t="s">
        <v>385</v>
      </c>
      <c r="E5928" t="s">
        <v>261</v>
      </c>
      <c r="F5928" t="s">
        <v>385</v>
      </c>
      <c r="G5928">
        <v>68</v>
      </c>
      <c r="H5928">
        <v>68</v>
      </c>
      <c r="I5928">
        <v>62</v>
      </c>
      <c r="J5928" t="s">
        <v>35</v>
      </c>
      <c r="K5928" t="s">
        <v>35</v>
      </c>
      <c r="L5928" t="s">
        <v>393</v>
      </c>
      <c r="M5928" t="s">
        <v>91</v>
      </c>
      <c r="N5928" t="s">
        <v>91</v>
      </c>
      <c r="O5928" t="s">
        <v>82</v>
      </c>
      <c r="P5928" t="s">
        <v>222</v>
      </c>
      <c r="Q5928">
        <v>85</v>
      </c>
      <c r="R5928" t="s">
        <v>1175</v>
      </c>
      <c r="S5928" t="e" vm="80">
        <f>_FV(-3,"59")</f>
        <v>#VALUE!</v>
      </c>
      <c r="T5928" t="s">
        <v>2424</v>
      </c>
    </row>
    <row r="5929" spans="1:20" x14ac:dyDescent="0.3">
      <c r="A5929" t="s">
        <v>20</v>
      </c>
      <c r="B5929" s="1">
        <v>43757</v>
      </c>
      <c r="C5929">
        <v>19</v>
      </c>
      <c r="D5929" t="s">
        <v>1376</v>
      </c>
      <c r="E5929" t="s">
        <v>2803</v>
      </c>
      <c r="F5929" t="s">
        <v>32</v>
      </c>
      <c r="G5929">
        <v>51</v>
      </c>
      <c r="H5929">
        <v>57</v>
      </c>
      <c r="I5929">
        <v>47</v>
      </c>
      <c r="J5929" t="s">
        <v>577</v>
      </c>
      <c r="K5929" t="s">
        <v>361</v>
      </c>
      <c r="L5929" t="s">
        <v>600</v>
      </c>
      <c r="M5929" t="s">
        <v>131</v>
      </c>
      <c r="N5929" t="s">
        <v>298</v>
      </c>
      <c r="O5929" t="s">
        <v>140</v>
      </c>
      <c r="P5929" t="s">
        <v>179</v>
      </c>
      <c r="Q5929">
        <v>92</v>
      </c>
      <c r="R5929" t="s">
        <v>375</v>
      </c>
      <c r="S5929" t="s">
        <v>1351</v>
      </c>
      <c r="T5929" t="s">
        <v>2424</v>
      </c>
    </row>
    <row r="5930" spans="1:20" x14ac:dyDescent="0.3">
      <c r="A5930" t="s">
        <v>20</v>
      </c>
      <c r="B5930" s="1">
        <v>43757</v>
      </c>
      <c r="C5930">
        <v>18</v>
      </c>
      <c r="D5930" t="s">
        <v>2496</v>
      </c>
      <c r="E5930" t="s">
        <v>2827</v>
      </c>
      <c r="F5930" t="s">
        <v>1362</v>
      </c>
      <c r="G5930">
        <v>47</v>
      </c>
      <c r="H5930">
        <v>53</v>
      </c>
      <c r="I5930">
        <v>38</v>
      </c>
      <c r="J5930" t="s">
        <v>573</v>
      </c>
      <c r="K5930" t="s">
        <v>37</v>
      </c>
      <c r="L5930" t="s">
        <v>3021</v>
      </c>
      <c r="M5930" t="s">
        <v>298</v>
      </c>
      <c r="N5930" t="s">
        <v>132</v>
      </c>
      <c r="O5930" t="s">
        <v>52</v>
      </c>
      <c r="P5930" t="s">
        <v>30</v>
      </c>
      <c r="Q5930">
        <v>76</v>
      </c>
      <c r="R5930" t="s">
        <v>2095</v>
      </c>
      <c r="S5930" t="s">
        <v>1899</v>
      </c>
      <c r="T5930" t="s">
        <v>2424</v>
      </c>
    </row>
    <row r="5931" spans="1:20" x14ac:dyDescent="0.3">
      <c r="A5931" t="s">
        <v>20</v>
      </c>
      <c r="B5931" s="1">
        <v>43757</v>
      </c>
      <c r="C5931">
        <v>10</v>
      </c>
      <c r="D5931" t="s">
        <v>121</v>
      </c>
      <c r="E5931" t="s">
        <v>121</v>
      </c>
      <c r="F5931" t="s">
        <v>63</v>
      </c>
      <c r="G5931">
        <v>88</v>
      </c>
      <c r="H5931">
        <v>90</v>
      </c>
      <c r="I5931">
        <v>88</v>
      </c>
      <c r="J5931" t="s">
        <v>89</v>
      </c>
      <c r="K5931" t="s">
        <v>89</v>
      </c>
      <c r="L5931" t="s">
        <v>35</v>
      </c>
      <c r="M5931" t="s">
        <v>123</v>
      </c>
      <c r="N5931" t="s">
        <v>123</v>
      </c>
      <c r="O5931" t="s">
        <v>132</v>
      </c>
      <c r="P5931" t="s">
        <v>138</v>
      </c>
      <c r="Q5931">
        <v>16</v>
      </c>
      <c r="R5931" t="s">
        <v>170</v>
      </c>
      <c r="S5931" t="s">
        <v>3022</v>
      </c>
      <c r="T5931" t="s">
        <v>2424</v>
      </c>
    </row>
    <row r="5932" spans="1:20" x14ac:dyDescent="0.3">
      <c r="A5932" t="s">
        <v>20</v>
      </c>
      <c r="B5932" s="1">
        <v>43757</v>
      </c>
      <c r="C5932">
        <v>6</v>
      </c>
      <c r="D5932" t="s">
        <v>108</v>
      </c>
      <c r="E5932" t="s">
        <v>229</v>
      </c>
      <c r="F5932" t="s">
        <v>108</v>
      </c>
      <c r="G5932">
        <v>82</v>
      </c>
      <c r="H5932">
        <v>82</v>
      </c>
      <c r="I5932">
        <v>75</v>
      </c>
      <c r="J5932" t="s">
        <v>361</v>
      </c>
      <c r="K5932" t="s">
        <v>99</v>
      </c>
      <c r="L5932" t="s">
        <v>361</v>
      </c>
      <c r="M5932" t="s">
        <v>59</v>
      </c>
      <c r="N5932" t="s">
        <v>180</v>
      </c>
      <c r="O5932" t="s">
        <v>59</v>
      </c>
      <c r="P5932" t="s">
        <v>138</v>
      </c>
      <c r="Q5932">
        <v>11</v>
      </c>
      <c r="R5932" t="s">
        <v>358</v>
      </c>
      <c r="S5932" t="e" vm="45">
        <f>_FV(-3,"60")</f>
        <v>#VALUE!</v>
      </c>
      <c r="T5932" t="s">
        <v>2424</v>
      </c>
    </row>
    <row r="5933" spans="1:20" x14ac:dyDescent="0.3">
      <c r="A5933" t="s">
        <v>20</v>
      </c>
      <c r="B5933" s="1">
        <v>43757</v>
      </c>
      <c r="C5933">
        <v>9</v>
      </c>
      <c r="D5933" t="s">
        <v>63</v>
      </c>
      <c r="E5933" t="s">
        <v>22</v>
      </c>
      <c r="F5933" t="s">
        <v>63</v>
      </c>
      <c r="G5933">
        <v>89</v>
      </c>
      <c r="H5933">
        <v>89</v>
      </c>
      <c r="I5933">
        <v>88</v>
      </c>
      <c r="J5933" t="s">
        <v>35</v>
      </c>
      <c r="K5933" t="s">
        <v>44</v>
      </c>
      <c r="L5933" t="s">
        <v>35</v>
      </c>
      <c r="M5933" t="s">
        <v>132</v>
      </c>
      <c r="N5933" t="s">
        <v>132</v>
      </c>
      <c r="O5933" t="s">
        <v>190</v>
      </c>
      <c r="P5933" t="s">
        <v>67</v>
      </c>
      <c r="Q5933">
        <v>19</v>
      </c>
      <c r="R5933" t="s">
        <v>173</v>
      </c>
      <c r="S5933" t="e" vm="19">
        <f>_FV(-3,"08")</f>
        <v>#VALUE!</v>
      </c>
      <c r="T5933" t="s">
        <v>2424</v>
      </c>
    </row>
    <row r="5934" spans="1:20" x14ac:dyDescent="0.3">
      <c r="A5934" t="s">
        <v>20</v>
      </c>
      <c r="B5934" s="1">
        <v>43757</v>
      </c>
      <c r="C5934">
        <v>8</v>
      </c>
      <c r="D5934" t="s">
        <v>22</v>
      </c>
      <c r="E5934" t="s">
        <v>118</v>
      </c>
      <c r="F5934" t="s">
        <v>22</v>
      </c>
      <c r="G5934">
        <v>88</v>
      </c>
      <c r="H5934">
        <v>88</v>
      </c>
      <c r="I5934">
        <v>85</v>
      </c>
      <c r="J5934" t="s">
        <v>35</v>
      </c>
      <c r="K5934" t="s">
        <v>361</v>
      </c>
      <c r="L5934" t="s">
        <v>35</v>
      </c>
      <c r="M5934" t="s">
        <v>190</v>
      </c>
      <c r="N5934" t="s">
        <v>190</v>
      </c>
      <c r="O5934" t="s">
        <v>59</v>
      </c>
      <c r="P5934" t="s">
        <v>115</v>
      </c>
      <c r="Q5934">
        <v>346</v>
      </c>
      <c r="R5934" t="s">
        <v>127</v>
      </c>
      <c r="S5934" t="e" vm="45">
        <f>_FV(-3,"60")</f>
        <v>#VALUE!</v>
      </c>
      <c r="T5934" t="s">
        <v>2424</v>
      </c>
    </row>
    <row r="5935" spans="1:20" x14ac:dyDescent="0.3">
      <c r="A5935" t="s">
        <v>20</v>
      </c>
      <c r="B5935" s="1">
        <v>43757</v>
      </c>
      <c r="C5935">
        <v>22</v>
      </c>
      <c r="D5935" t="s">
        <v>200</v>
      </c>
      <c r="E5935" t="s">
        <v>201</v>
      </c>
      <c r="F5935" t="s">
        <v>200</v>
      </c>
      <c r="G5935">
        <v>63</v>
      </c>
      <c r="H5935">
        <v>63</v>
      </c>
      <c r="I5935">
        <v>58</v>
      </c>
      <c r="J5935" t="s">
        <v>396</v>
      </c>
      <c r="K5935" t="s">
        <v>396</v>
      </c>
      <c r="L5935" t="s">
        <v>383</v>
      </c>
      <c r="M5935" t="s">
        <v>298</v>
      </c>
      <c r="N5935" t="s">
        <v>298</v>
      </c>
      <c r="O5935" t="s">
        <v>140</v>
      </c>
      <c r="P5935" t="s">
        <v>222</v>
      </c>
      <c r="Q5935">
        <v>68</v>
      </c>
      <c r="R5935" t="s">
        <v>241</v>
      </c>
      <c r="S5935" s="2">
        <v>3837</v>
      </c>
      <c r="T5935" t="s">
        <v>2424</v>
      </c>
    </row>
    <row r="5936" spans="1:20" x14ac:dyDescent="0.3">
      <c r="A5936" t="s">
        <v>20</v>
      </c>
      <c r="B5936" s="1">
        <v>43757</v>
      </c>
      <c r="C5936">
        <v>3</v>
      </c>
      <c r="D5936" t="s">
        <v>206</v>
      </c>
      <c r="E5936" t="s">
        <v>281</v>
      </c>
      <c r="F5936" t="s">
        <v>206</v>
      </c>
      <c r="G5936">
        <v>71</v>
      </c>
      <c r="H5936">
        <v>72</v>
      </c>
      <c r="I5936">
        <v>70</v>
      </c>
      <c r="J5936" t="s">
        <v>361</v>
      </c>
      <c r="K5936" t="s">
        <v>36</v>
      </c>
      <c r="L5936" t="s">
        <v>35</v>
      </c>
      <c r="M5936" t="s">
        <v>122</v>
      </c>
      <c r="N5936" t="s">
        <v>244</v>
      </c>
      <c r="O5936" t="s">
        <v>122</v>
      </c>
      <c r="P5936" t="s">
        <v>92</v>
      </c>
      <c r="Q5936">
        <v>85</v>
      </c>
      <c r="R5936" t="s">
        <v>584</v>
      </c>
      <c r="S5936" t="e" vm="45">
        <f>_FV(-3,"60")</f>
        <v>#VALUE!</v>
      </c>
      <c r="T5936" t="s">
        <v>2424</v>
      </c>
    </row>
    <row r="5937" spans="1:20" x14ac:dyDescent="0.3">
      <c r="A5937" t="s">
        <v>20</v>
      </c>
      <c r="B5937" s="1">
        <v>43757</v>
      </c>
      <c r="C5937">
        <v>14</v>
      </c>
      <c r="D5937" t="s">
        <v>2038</v>
      </c>
      <c r="E5937" t="s">
        <v>2048</v>
      </c>
      <c r="F5937" t="s">
        <v>317</v>
      </c>
      <c r="G5937">
        <v>52</v>
      </c>
      <c r="H5937">
        <v>59</v>
      </c>
      <c r="I5937">
        <v>52</v>
      </c>
      <c r="J5937" t="s">
        <v>37</v>
      </c>
      <c r="K5937" t="s">
        <v>36</v>
      </c>
      <c r="L5937" t="s">
        <v>389</v>
      </c>
      <c r="M5937" t="s">
        <v>315</v>
      </c>
      <c r="N5937" t="s">
        <v>311</v>
      </c>
      <c r="O5937" t="s">
        <v>315</v>
      </c>
      <c r="P5937" t="s">
        <v>116</v>
      </c>
      <c r="Q5937">
        <v>81</v>
      </c>
      <c r="R5937" t="s">
        <v>931</v>
      </c>
      <c r="S5937" t="s">
        <v>3023</v>
      </c>
      <c r="T5937" t="s">
        <v>2424</v>
      </c>
    </row>
    <row r="5938" spans="1:20" x14ac:dyDescent="0.3">
      <c r="A5938" t="s">
        <v>20</v>
      </c>
      <c r="B5938" s="1">
        <v>43757</v>
      </c>
      <c r="C5938">
        <v>16</v>
      </c>
      <c r="D5938" t="s">
        <v>2490</v>
      </c>
      <c r="E5938" t="s">
        <v>2416</v>
      </c>
      <c r="F5938" t="s">
        <v>370</v>
      </c>
      <c r="G5938">
        <v>51</v>
      </c>
      <c r="H5938">
        <v>57</v>
      </c>
      <c r="I5938">
        <v>51</v>
      </c>
      <c r="J5938" t="s">
        <v>37</v>
      </c>
      <c r="K5938" t="s">
        <v>100</v>
      </c>
      <c r="L5938" t="s">
        <v>388</v>
      </c>
      <c r="M5938" t="s">
        <v>96</v>
      </c>
      <c r="N5938" t="s">
        <v>188</v>
      </c>
      <c r="O5938" t="s">
        <v>96</v>
      </c>
      <c r="P5938" t="s">
        <v>54</v>
      </c>
      <c r="Q5938">
        <v>92</v>
      </c>
      <c r="R5938" t="s">
        <v>580</v>
      </c>
      <c r="S5938" t="s">
        <v>3024</v>
      </c>
      <c r="T5938" t="s">
        <v>2424</v>
      </c>
    </row>
    <row r="5939" spans="1:20" x14ac:dyDescent="0.3">
      <c r="A5939" t="s">
        <v>20</v>
      </c>
      <c r="B5939" s="1">
        <v>43758</v>
      </c>
      <c r="C5939">
        <v>22</v>
      </c>
      <c r="D5939" t="s">
        <v>205</v>
      </c>
      <c r="E5939" t="s">
        <v>220</v>
      </c>
      <c r="F5939" t="s">
        <v>205</v>
      </c>
      <c r="G5939">
        <v>64</v>
      </c>
      <c r="H5939">
        <v>64</v>
      </c>
      <c r="I5939">
        <v>60</v>
      </c>
      <c r="J5939" t="s">
        <v>35</v>
      </c>
      <c r="K5939" t="s">
        <v>36</v>
      </c>
      <c r="L5939" t="s">
        <v>216</v>
      </c>
      <c r="M5939" t="s">
        <v>197</v>
      </c>
      <c r="N5939" t="s">
        <v>197</v>
      </c>
      <c r="O5939" t="s">
        <v>74</v>
      </c>
      <c r="P5939" t="s">
        <v>68</v>
      </c>
      <c r="Q5939">
        <v>59</v>
      </c>
      <c r="R5939" t="s">
        <v>41</v>
      </c>
      <c r="S5939" s="2">
        <v>3133</v>
      </c>
      <c r="T5939" t="s">
        <v>2424</v>
      </c>
    </row>
    <row r="5940" spans="1:20" x14ac:dyDescent="0.3">
      <c r="A5940" t="s">
        <v>20</v>
      </c>
      <c r="B5940" s="1">
        <v>43758</v>
      </c>
      <c r="C5940">
        <v>5</v>
      </c>
      <c r="D5940" t="s">
        <v>333</v>
      </c>
      <c r="E5940" t="s">
        <v>236</v>
      </c>
      <c r="F5940" t="s">
        <v>333</v>
      </c>
      <c r="G5940">
        <v>81</v>
      </c>
      <c r="H5940">
        <v>81</v>
      </c>
      <c r="I5940">
        <v>79</v>
      </c>
      <c r="J5940" t="s">
        <v>49</v>
      </c>
      <c r="K5940" t="s">
        <v>49</v>
      </c>
      <c r="L5940" t="s">
        <v>49</v>
      </c>
      <c r="M5940" t="s">
        <v>132</v>
      </c>
      <c r="N5940" t="s">
        <v>227</v>
      </c>
      <c r="O5940" t="s">
        <v>132</v>
      </c>
      <c r="P5940" t="s">
        <v>105</v>
      </c>
      <c r="Q5940">
        <v>16</v>
      </c>
      <c r="R5940" t="s">
        <v>440</v>
      </c>
      <c r="S5940" t="e" vm="45">
        <f>_FV(-3,"60")</f>
        <v>#VALUE!</v>
      </c>
      <c r="T5940" t="s">
        <v>2424</v>
      </c>
    </row>
    <row r="5941" spans="1:20" x14ac:dyDescent="0.3">
      <c r="A5941" t="s">
        <v>20</v>
      </c>
      <c r="B5941" s="1">
        <v>43758</v>
      </c>
      <c r="C5941">
        <v>15</v>
      </c>
      <c r="D5941" t="s">
        <v>2038</v>
      </c>
      <c r="E5941" t="s">
        <v>2496</v>
      </c>
      <c r="F5941" t="s">
        <v>32</v>
      </c>
      <c r="G5941">
        <v>53</v>
      </c>
      <c r="H5941">
        <v>54</v>
      </c>
      <c r="I5941">
        <v>49</v>
      </c>
      <c r="J5941" t="s">
        <v>224</v>
      </c>
      <c r="K5941" t="s">
        <v>35</v>
      </c>
      <c r="L5941" t="s">
        <v>588</v>
      </c>
      <c r="M5941" t="s">
        <v>209</v>
      </c>
      <c r="N5941" t="s">
        <v>328</v>
      </c>
      <c r="O5941" t="s">
        <v>209</v>
      </c>
      <c r="P5941" t="s">
        <v>222</v>
      </c>
      <c r="Q5941">
        <v>102</v>
      </c>
      <c r="R5941" t="s">
        <v>339</v>
      </c>
      <c r="S5941" t="s">
        <v>2912</v>
      </c>
      <c r="T5941" t="s">
        <v>2424</v>
      </c>
    </row>
    <row r="5942" spans="1:20" x14ac:dyDescent="0.3">
      <c r="A5942" t="s">
        <v>20</v>
      </c>
      <c r="B5942" s="1">
        <v>43758</v>
      </c>
      <c r="C5942">
        <v>23</v>
      </c>
      <c r="D5942" t="s">
        <v>261</v>
      </c>
      <c r="E5942" t="s">
        <v>205</v>
      </c>
      <c r="F5942" t="s">
        <v>261</v>
      </c>
      <c r="G5942">
        <v>69</v>
      </c>
      <c r="H5942">
        <v>69</v>
      </c>
      <c r="I5942">
        <v>64</v>
      </c>
      <c r="J5942" t="s">
        <v>49</v>
      </c>
      <c r="K5942" t="s">
        <v>49</v>
      </c>
      <c r="L5942" t="s">
        <v>396</v>
      </c>
      <c r="M5942" t="s">
        <v>298</v>
      </c>
      <c r="N5942" t="s">
        <v>298</v>
      </c>
      <c r="O5942" t="s">
        <v>197</v>
      </c>
      <c r="P5942" t="s">
        <v>24</v>
      </c>
      <c r="Q5942">
        <v>57</v>
      </c>
      <c r="R5942" t="s">
        <v>217</v>
      </c>
      <c r="S5942" t="e" vm="45">
        <f>_FV(-3,"60")</f>
        <v>#VALUE!</v>
      </c>
      <c r="T5942" t="s">
        <v>2424</v>
      </c>
    </row>
    <row r="5943" spans="1:20" x14ac:dyDescent="0.3">
      <c r="A5943" t="s">
        <v>20</v>
      </c>
      <c r="B5943" s="1">
        <v>43758</v>
      </c>
      <c r="C5943">
        <v>21</v>
      </c>
      <c r="D5943" t="s">
        <v>392</v>
      </c>
      <c r="E5943" t="s">
        <v>412</v>
      </c>
      <c r="F5943" t="s">
        <v>392</v>
      </c>
      <c r="G5943">
        <v>61</v>
      </c>
      <c r="H5943">
        <v>61</v>
      </c>
      <c r="I5943">
        <v>54</v>
      </c>
      <c r="J5943" t="s">
        <v>361</v>
      </c>
      <c r="K5943" t="s">
        <v>345</v>
      </c>
      <c r="L5943" t="s">
        <v>388</v>
      </c>
      <c r="M5943" t="s">
        <v>175</v>
      </c>
      <c r="N5943" t="s">
        <v>175</v>
      </c>
      <c r="O5943" t="s">
        <v>110</v>
      </c>
      <c r="P5943" t="s">
        <v>30</v>
      </c>
      <c r="Q5943">
        <v>76</v>
      </c>
      <c r="R5943" t="s">
        <v>375</v>
      </c>
      <c r="S5943" t="s">
        <v>3025</v>
      </c>
      <c r="T5943" t="s">
        <v>2424</v>
      </c>
    </row>
    <row r="5944" spans="1:20" x14ac:dyDescent="0.3">
      <c r="A5944" t="s">
        <v>20</v>
      </c>
      <c r="B5944" s="1">
        <v>43758</v>
      </c>
      <c r="C5944">
        <v>4</v>
      </c>
      <c r="D5944" t="s">
        <v>236</v>
      </c>
      <c r="E5944" t="s">
        <v>239</v>
      </c>
      <c r="F5944" t="s">
        <v>236</v>
      </c>
      <c r="G5944">
        <v>79</v>
      </c>
      <c r="H5944">
        <v>79</v>
      </c>
      <c r="I5944">
        <v>77</v>
      </c>
      <c r="J5944" t="s">
        <v>49</v>
      </c>
      <c r="K5944" t="s">
        <v>49</v>
      </c>
      <c r="L5944" t="s">
        <v>49</v>
      </c>
      <c r="M5944" t="s">
        <v>227</v>
      </c>
      <c r="N5944" t="s">
        <v>123</v>
      </c>
      <c r="O5944" t="s">
        <v>227</v>
      </c>
      <c r="P5944" t="s">
        <v>124</v>
      </c>
      <c r="Q5944">
        <v>30</v>
      </c>
      <c r="R5944" t="s">
        <v>440</v>
      </c>
      <c r="S5944" t="e" vm="45">
        <f>_FV(-3,"60")</f>
        <v>#VALUE!</v>
      </c>
      <c r="T5944" t="s">
        <v>2424</v>
      </c>
    </row>
    <row r="5945" spans="1:20" x14ac:dyDescent="0.3">
      <c r="A5945" t="s">
        <v>20</v>
      </c>
      <c r="B5945" s="1">
        <v>43758</v>
      </c>
      <c r="C5945">
        <v>1</v>
      </c>
      <c r="D5945" t="s">
        <v>186</v>
      </c>
      <c r="E5945" t="s">
        <v>57</v>
      </c>
      <c r="F5945" t="s">
        <v>186</v>
      </c>
      <c r="G5945">
        <v>72</v>
      </c>
      <c r="H5945">
        <v>72</v>
      </c>
      <c r="I5945">
        <v>69</v>
      </c>
      <c r="J5945" t="s">
        <v>49</v>
      </c>
      <c r="K5945" t="s">
        <v>100</v>
      </c>
      <c r="L5945" t="s">
        <v>345</v>
      </c>
      <c r="M5945" t="s">
        <v>96</v>
      </c>
      <c r="N5945" t="s">
        <v>96</v>
      </c>
      <c r="O5945" t="s">
        <v>231</v>
      </c>
      <c r="P5945" t="s">
        <v>116</v>
      </c>
      <c r="Q5945">
        <v>59</v>
      </c>
      <c r="R5945" t="s">
        <v>347</v>
      </c>
      <c r="S5945" t="e" vm="45">
        <f>_FV(-3,"60")</f>
        <v>#VALUE!</v>
      </c>
      <c r="T5945" t="s">
        <v>2424</v>
      </c>
    </row>
    <row r="5946" spans="1:20" x14ac:dyDescent="0.3">
      <c r="A5946" t="s">
        <v>20</v>
      </c>
      <c r="B5946" s="1">
        <v>43758</v>
      </c>
      <c r="C5946">
        <v>13</v>
      </c>
      <c r="D5946" t="s">
        <v>251</v>
      </c>
      <c r="E5946" t="s">
        <v>412</v>
      </c>
      <c r="F5946" t="s">
        <v>21</v>
      </c>
      <c r="G5946">
        <v>56</v>
      </c>
      <c r="H5946">
        <v>62</v>
      </c>
      <c r="I5946">
        <v>54</v>
      </c>
      <c r="J5946" t="s">
        <v>388</v>
      </c>
      <c r="K5946" t="s">
        <v>163</v>
      </c>
      <c r="L5946" t="s">
        <v>389</v>
      </c>
      <c r="M5946" t="s">
        <v>188</v>
      </c>
      <c r="N5946" t="s">
        <v>91</v>
      </c>
      <c r="O5946" t="s">
        <v>328</v>
      </c>
      <c r="P5946" t="s">
        <v>40</v>
      </c>
      <c r="Q5946">
        <v>45</v>
      </c>
      <c r="R5946" t="s">
        <v>343</v>
      </c>
      <c r="S5946" t="s">
        <v>2463</v>
      </c>
      <c r="T5946" t="s">
        <v>2424</v>
      </c>
    </row>
    <row r="5947" spans="1:20" x14ac:dyDescent="0.3">
      <c r="A5947" t="s">
        <v>20</v>
      </c>
      <c r="B5947" s="1">
        <v>43758</v>
      </c>
      <c r="C5947">
        <v>17</v>
      </c>
      <c r="D5947" t="s">
        <v>2333</v>
      </c>
      <c r="E5947" t="s">
        <v>2915</v>
      </c>
      <c r="F5947" t="s">
        <v>2038</v>
      </c>
      <c r="G5947">
        <v>52</v>
      </c>
      <c r="H5947">
        <v>54</v>
      </c>
      <c r="I5947">
        <v>49</v>
      </c>
      <c r="J5947" t="s">
        <v>224</v>
      </c>
      <c r="K5947" t="s">
        <v>163</v>
      </c>
      <c r="L5947" t="s">
        <v>393</v>
      </c>
      <c r="M5947" t="s">
        <v>39</v>
      </c>
      <c r="N5947" t="s">
        <v>45</v>
      </c>
      <c r="O5947" t="s">
        <v>51</v>
      </c>
      <c r="P5947" t="s">
        <v>147</v>
      </c>
      <c r="Q5947">
        <v>113</v>
      </c>
      <c r="R5947" t="s">
        <v>164</v>
      </c>
      <c r="S5947" t="s">
        <v>2934</v>
      </c>
      <c r="T5947" t="s">
        <v>2424</v>
      </c>
    </row>
    <row r="5948" spans="1:20" x14ac:dyDescent="0.3">
      <c r="A5948" t="s">
        <v>20</v>
      </c>
      <c r="B5948" s="1">
        <v>43758</v>
      </c>
      <c r="C5948">
        <v>16</v>
      </c>
      <c r="D5948" t="s">
        <v>427</v>
      </c>
      <c r="E5948" t="s">
        <v>2803</v>
      </c>
      <c r="F5948" t="s">
        <v>412</v>
      </c>
      <c r="G5948">
        <v>50</v>
      </c>
      <c r="H5948">
        <v>56</v>
      </c>
      <c r="I5948">
        <v>50</v>
      </c>
      <c r="J5948" t="s">
        <v>373</v>
      </c>
      <c r="K5948" t="s">
        <v>100</v>
      </c>
      <c r="L5948" t="s">
        <v>389</v>
      </c>
      <c r="M5948" t="s">
        <v>45</v>
      </c>
      <c r="N5948" t="s">
        <v>209</v>
      </c>
      <c r="O5948" t="s">
        <v>45</v>
      </c>
      <c r="P5948" t="s">
        <v>147</v>
      </c>
      <c r="Q5948">
        <v>113</v>
      </c>
      <c r="R5948" t="s">
        <v>294</v>
      </c>
      <c r="S5948" t="s">
        <v>3026</v>
      </c>
      <c r="T5948" t="s">
        <v>2424</v>
      </c>
    </row>
    <row r="5949" spans="1:20" x14ac:dyDescent="0.3">
      <c r="A5949" t="s">
        <v>20</v>
      </c>
      <c r="B5949" s="1">
        <v>43758</v>
      </c>
      <c r="C5949">
        <v>6</v>
      </c>
      <c r="D5949" t="s">
        <v>272</v>
      </c>
      <c r="E5949" t="s">
        <v>333</v>
      </c>
      <c r="F5949" t="s">
        <v>272</v>
      </c>
      <c r="G5949">
        <v>83</v>
      </c>
      <c r="H5949">
        <v>83</v>
      </c>
      <c r="I5949">
        <v>81</v>
      </c>
      <c r="J5949" t="s">
        <v>49</v>
      </c>
      <c r="K5949" t="s">
        <v>49</v>
      </c>
      <c r="L5949" t="s">
        <v>36</v>
      </c>
      <c r="M5949" t="s">
        <v>190</v>
      </c>
      <c r="N5949" t="s">
        <v>45</v>
      </c>
      <c r="O5949" t="s">
        <v>190</v>
      </c>
      <c r="P5949" t="s">
        <v>105</v>
      </c>
      <c r="Q5949">
        <v>20</v>
      </c>
      <c r="R5949" t="s">
        <v>183</v>
      </c>
      <c r="S5949" t="e" vm="45">
        <f>_FV(-3,"60")</f>
        <v>#VALUE!</v>
      </c>
      <c r="T5949" t="s">
        <v>2424</v>
      </c>
    </row>
    <row r="5950" spans="1:20" x14ac:dyDescent="0.3">
      <c r="A5950" t="s">
        <v>20</v>
      </c>
      <c r="B5950" s="1">
        <v>43758</v>
      </c>
      <c r="C5950">
        <v>12</v>
      </c>
      <c r="D5950" t="s">
        <v>264</v>
      </c>
      <c r="E5950" t="s">
        <v>264</v>
      </c>
      <c r="F5950" t="s">
        <v>281</v>
      </c>
      <c r="G5950">
        <v>62</v>
      </c>
      <c r="H5950">
        <v>74</v>
      </c>
      <c r="I5950">
        <v>61</v>
      </c>
      <c r="J5950" t="s">
        <v>35</v>
      </c>
      <c r="K5950" t="s">
        <v>73</v>
      </c>
      <c r="L5950" t="s">
        <v>292</v>
      </c>
      <c r="M5950" t="s">
        <v>328</v>
      </c>
      <c r="N5950" t="s">
        <v>328</v>
      </c>
      <c r="O5950" t="s">
        <v>29</v>
      </c>
      <c r="P5950" t="s">
        <v>271</v>
      </c>
      <c r="Q5950">
        <v>49</v>
      </c>
      <c r="R5950" t="s">
        <v>294</v>
      </c>
      <c r="S5950" t="s">
        <v>3027</v>
      </c>
      <c r="T5950" t="s">
        <v>2424</v>
      </c>
    </row>
    <row r="5951" spans="1:20" x14ac:dyDescent="0.3">
      <c r="A5951" t="s">
        <v>20</v>
      </c>
      <c r="B5951" s="1">
        <v>43758</v>
      </c>
      <c r="C5951">
        <v>8</v>
      </c>
      <c r="D5951" t="s">
        <v>121</v>
      </c>
      <c r="E5951" t="s">
        <v>108</v>
      </c>
      <c r="F5951" t="s">
        <v>121</v>
      </c>
      <c r="G5951">
        <v>87</v>
      </c>
      <c r="H5951">
        <v>87</v>
      </c>
      <c r="I5951">
        <v>85</v>
      </c>
      <c r="J5951" t="s">
        <v>89</v>
      </c>
      <c r="K5951" t="s">
        <v>100</v>
      </c>
      <c r="L5951" t="s">
        <v>89</v>
      </c>
      <c r="M5951" t="s">
        <v>66</v>
      </c>
      <c r="N5951" t="s">
        <v>132</v>
      </c>
      <c r="O5951" t="s">
        <v>232</v>
      </c>
      <c r="P5951" t="s">
        <v>115</v>
      </c>
      <c r="Q5951">
        <v>2</v>
      </c>
      <c r="R5951" t="s">
        <v>68</v>
      </c>
      <c r="S5951" t="e" vm="80">
        <f>_FV(-3,"59")</f>
        <v>#VALUE!</v>
      </c>
      <c r="T5951" t="s">
        <v>2424</v>
      </c>
    </row>
    <row r="5952" spans="1:20" x14ac:dyDescent="0.3">
      <c r="A5952" t="s">
        <v>20</v>
      </c>
      <c r="B5952" s="1">
        <v>43758</v>
      </c>
      <c r="C5952">
        <v>18</v>
      </c>
      <c r="D5952" t="s">
        <v>2496</v>
      </c>
      <c r="E5952" t="s">
        <v>2832</v>
      </c>
      <c r="F5952" t="s">
        <v>1376</v>
      </c>
      <c r="G5952">
        <v>49</v>
      </c>
      <c r="H5952">
        <v>53</v>
      </c>
      <c r="I5952">
        <v>46</v>
      </c>
      <c r="J5952" t="s">
        <v>389</v>
      </c>
      <c r="K5952" t="s">
        <v>89</v>
      </c>
      <c r="L5952" t="s">
        <v>565</v>
      </c>
      <c r="M5952" t="s">
        <v>74</v>
      </c>
      <c r="N5952" t="s">
        <v>39</v>
      </c>
      <c r="O5952" t="s">
        <v>74</v>
      </c>
      <c r="P5952" t="s">
        <v>271</v>
      </c>
      <c r="Q5952">
        <v>102</v>
      </c>
      <c r="R5952" t="s">
        <v>339</v>
      </c>
      <c r="S5952" t="s">
        <v>1655</v>
      </c>
      <c r="T5952" t="s">
        <v>2424</v>
      </c>
    </row>
    <row r="5953" spans="1:20" x14ac:dyDescent="0.3">
      <c r="A5953" t="s">
        <v>20</v>
      </c>
      <c r="B5953" s="1">
        <v>43758</v>
      </c>
      <c r="C5953">
        <v>0</v>
      </c>
      <c r="D5953" t="s">
        <v>57</v>
      </c>
      <c r="E5953" t="s">
        <v>27</v>
      </c>
      <c r="F5953" t="s">
        <v>57</v>
      </c>
      <c r="G5953">
        <v>69</v>
      </c>
      <c r="H5953">
        <v>69</v>
      </c>
      <c r="I5953">
        <v>63</v>
      </c>
      <c r="J5953" t="s">
        <v>36</v>
      </c>
      <c r="K5953" t="s">
        <v>36</v>
      </c>
      <c r="L5953" t="s">
        <v>292</v>
      </c>
      <c r="M5953" t="s">
        <v>231</v>
      </c>
      <c r="N5953" t="s">
        <v>231</v>
      </c>
      <c r="O5953" t="s">
        <v>232</v>
      </c>
      <c r="P5953" t="s">
        <v>222</v>
      </c>
      <c r="Q5953">
        <v>70</v>
      </c>
      <c r="R5953" t="s">
        <v>347</v>
      </c>
      <c r="S5953" t="e" vm="27">
        <f>_FV(-3,"53")</f>
        <v>#VALUE!</v>
      </c>
      <c r="T5953" t="s">
        <v>2424</v>
      </c>
    </row>
    <row r="5954" spans="1:20" x14ac:dyDescent="0.3">
      <c r="A5954" t="s">
        <v>20</v>
      </c>
      <c r="B5954" s="1">
        <v>43758</v>
      </c>
      <c r="C5954">
        <v>11</v>
      </c>
      <c r="D5954" t="s">
        <v>385</v>
      </c>
      <c r="E5954" t="s">
        <v>385</v>
      </c>
      <c r="F5954" t="s">
        <v>72</v>
      </c>
      <c r="G5954">
        <v>74</v>
      </c>
      <c r="H5954">
        <v>87</v>
      </c>
      <c r="I5954">
        <v>74</v>
      </c>
      <c r="J5954" t="s">
        <v>65</v>
      </c>
      <c r="K5954" t="s">
        <v>73</v>
      </c>
      <c r="L5954" t="s">
        <v>100</v>
      </c>
      <c r="M5954" t="s">
        <v>29</v>
      </c>
      <c r="N5954" t="s">
        <v>29</v>
      </c>
      <c r="O5954" t="s">
        <v>123</v>
      </c>
      <c r="P5954" t="s">
        <v>173</v>
      </c>
      <c r="Q5954">
        <v>35</v>
      </c>
      <c r="R5954" t="s">
        <v>198</v>
      </c>
      <c r="S5954" t="s">
        <v>3028</v>
      </c>
      <c r="T5954" t="s">
        <v>2424</v>
      </c>
    </row>
    <row r="5955" spans="1:20" x14ac:dyDescent="0.3">
      <c r="A5955" t="s">
        <v>20</v>
      </c>
      <c r="B5955" s="1">
        <v>43758</v>
      </c>
      <c r="C5955">
        <v>19</v>
      </c>
      <c r="D5955" t="s">
        <v>2041</v>
      </c>
      <c r="E5955" t="s">
        <v>2496</v>
      </c>
      <c r="F5955" t="s">
        <v>1360</v>
      </c>
      <c r="G5955">
        <v>52</v>
      </c>
      <c r="H5955">
        <v>54</v>
      </c>
      <c r="I5955">
        <v>45</v>
      </c>
      <c r="J5955" t="s">
        <v>292</v>
      </c>
      <c r="K5955" t="s">
        <v>35</v>
      </c>
      <c r="L5955" t="s">
        <v>659</v>
      </c>
      <c r="M5955" t="s">
        <v>166</v>
      </c>
      <c r="N5955" t="s">
        <v>74</v>
      </c>
      <c r="O5955" t="s">
        <v>1154</v>
      </c>
      <c r="P5955" t="s">
        <v>222</v>
      </c>
      <c r="Q5955">
        <v>98</v>
      </c>
      <c r="R5955" t="s">
        <v>41</v>
      </c>
      <c r="S5955" t="s">
        <v>3029</v>
      </c>
      <c r="T5955" t="s">
        <v>2424</v>
      </c>
    </row>
    <row r="5956" spans="1:20" x14ac:dyDescent="0.3">
      <c r="A5956" t="s">
        <v>20</v>
      </c>
      <c r="B5956" s="1">
        <v>43758</v>
      </c>
      <c r="C5956">
        <v>20</v>
      </c>
      <c r="D5956" t="s">
        <v>415</v>
      </c>
      <c r="E5956" t="s">
        <v>2333</v>
      </c>
      <c r="F5956" t="s">
        <v>415</v>
      </c>
      <c r="G5956">
        <v>55</v>
      </c>
      <c r="H5956">
        <v>57</v>
      </c>
      <c r="I5956">
        <v>51</v>
      </c>
      <c r="J5956" t="s">
        <v>292</v>
      </c>
      <c r="K5956" t="s">
        <v>44</v>
      </c>
      <c r="L5956" t="s">
        <v>383</v>
      </c>
      <c r="M5956" t="s">
        <v>110</v>
      </c>
      <c r="N5956" t="s">
        <v>172</v>
      </c>
      <c r="O5956" t="s">
        <v>1154</v>
      </c>
      <c r="P5956" t="s">
        <v>170</v>
      </c>
      <c r="Q5956">
        <v>94</v>
      </c>
      <c r="R5956" t="s">
        <v>567</v>
      </c>
      <c r="S5956" t="s">
        <v>3030</v>
      </c>
      <c r="T5956" t="s">
        <v>2424</v>
      </c>
    </row>
    <row r="5957" spans="1:20" x14ac:dyDescent="0.3">
      <c r="A5957" t="s">
        <v>20</v>
      </c>
      <c r="B5957" s="1">
        <v>43758</v>
      </c>
      <c r="C5957">
        <v>9</v>
      </c>
      <c r="D5957" t="s">
        <v>62</v>
      </c>
      <c r="E5957" t="s">
        <v>121</v>
      </c>
      <c r="F5957" t="s">
        <v>62</v>
      </c>
      <c r="G5957">
        <v>89</v>
      </c>
      <c r="H5957">
        <v>89</v>
      </c>
      <c r="I5957">
        <v>87</v>
      </c>
      <c r="J5957" t="s">
        <v>49</v>
      </c>
      <c r="K5957" t="s">
        <v>89</v>
      </c>
      <c r="L5957" t="s">
        <v>49</v>
      </c>
      <c r="M5957" t="s">
        <v>227</v>
      </c>
      <c r="N5957" t="s">
        <v>227</v>
      </c>
      <c r="O5957" t="s">
        <v>66</v>
      </c>
      <c r="P5957" t="s">
        <v>115</v>
      </c>
      <c r="Q5957">
        <v>3</v>
      </c>
      <c r="R5957" t="s">
        <v>116</v>
      </c>
      <c r="S5957" t="e" vm="52">
        <f>_FV(-3,"56")</f>
        <v>#VALUE!</v>
      </c>
      <c r="T5957" t="s">
        <v>2424</v>
      </c>
    </row>
    <row r="5958" spans="1:20" x14ac:dyDescent="0.3">
      <c r="A5958" t="s">
        <v>20</v>
      </c>
      <c r="B5958" s="1">
        <v>43758</v>
      </c>
      <c r="C5958">
        <v>10</v>
      </c>
      <c r="D5958" t="s">
        <v>72</v>
      </c>
      <c r="E5958" t="s">
        <v>72</v>
      </c>
      <c r="F5958" t="s">
        <v>62</v>
      </c>
      <c r="G5958">
        <v>87</v>
      </c>
      <c r="H5958">
        <v>89</v>
      </c>
      <c r="I5958">
        <v>87</v>
      </c>
      <c r="J5958" t="s">
        <v>28</v>
      </c>
      <c r="K5958" t="s">
        <v>28</v>
      </c>
      <c r="L5958" t="s">
        <v>49</v>
      </c>
      <c r="M5958" t="s">
        <v>123</v>
      </c>
      <c r="N5958" t="s">
        <v>123</v>
      </c>
      <c r="O5958" t="s">
        <v>227</v>
      </c>
      <c r="P5958" t="s">
        <v>105</v>
      </c>
      <c r="Q5958">
        <v>7</v>
      </c>
      <c r="R5958" t="s">
        <v>86</v>
      </c>
      <c r="S5958" t="s">
        <v>3031</v>
      </c>
      <c r="T5958" t="s">
        <v>2424</v>
      </c>
    </row>
    <row r="5959" spans="1:20" x14ac:dyDescent="0.3">
      <c r="A5959" t="s">
        <v>20</v>
      </c>
      <c r="B5959" s="1">
        <v>43758</v>
      </c>
      <c r="C5959">
        <v>7</v>
      </c>
      <c r="D5959" t="s">
        <v>108</v>
      </c>
      <c r="E5959" t="s">
        <v>156</v>
      </c>
      <c r="F5959" t="s">
        <v>108</v>
      </c>
      <c r="G5959">
        <v>85</v>
      </c>
      <c r="H5959">
        <v>85</v>
      </c>
      <c r="I5959">
        <v>83</v>
      </c>
      <c r="J5959" t="s">
        <v>89</v>
      </c>
      <c r="K5959" t="s">
        <v>100</v>
      </c>
      <c r="L5959" t="s">
        <v>49</v>
      </c>
      <c r="M5959" t="s">
        <v>66</v>
      </c>
      <c r="N5959" t="s">
        <v>66</v>
      </c>
      <c r="O5959" t="s">
        <v>190</v>
      </c>
      <c r="P5959" t="s">
        <v>105</v>
      </c>
      <c r="Q5959">
        <v>354</v>
      </c>
      <c r="R5959" t="s">
        <v>222</v>
      </c>
      <c r="S5959" t="e" vm="45">
        <f>_FV(-3,"60")</f>
        <v>#VALUE!</v>
      </c>
      <c r="T5959" t="s">
        <v>2424</v>
      </c>
    </row>
    <row r="5960" spans="1:20" x14ac:dyDescent="0.3">
      <c r="A5960" t="s">
        <v>20</v>
      </c>
      <c r="B5960" s="1">
        <v>43758</v>
      </c>
      <c r="C5960">
        <v>3</v>
      </c>
      <c r="D5960" t="s">
        <v>239</v>
      </c>
      <c r="E5960" t="s">
        <v>285</v>
      </c>
      <c r="F5960" t="s">
        <v>239</v>
      </c>
      <c r="G5960">
        <v>77</v>
      </c>
      <c r="H5960">
        <v>78</v>
      </c>
      <c r="I5960">
        <v>75</v>
      </c>
      <c r="J5960" t="s">
        <v>49</v>
      </c>
      <c r="K5960" t="s">
        <v>49</v>
      </c>
      <c r="L5960" t="s">
        <v>36</v>
      </c>
      <c r="M5960" t="s">
        <v>123</v>
      </c>
      <c r="N5960" t="s">
        <v>142</v>
      </c>
      <c r="O5960" t="s">
        <v>123</v>
      </c>
      <c r="P5960" t="s">
        <v>138</v>
      </c>
      <c r="Q5960">
        <v>38</v>
      </c>
      <c r="R5960" t="s">
        <v>207</v>
      </c>
      <c r="S5960" t="e" vm="45">
        <f>_FV(-3,"60")</f>
        <v>#VALUE!</v>
      </c>
      <c r="T5960" t="s">
        <v>2424</v>
      </c>
    </row>
    <row r="5961" spans="1:20" x14ac:dyDescent="0.3">
      <c r="A5961" t="s">
        <v>20</v>
      </c>
      <c r="B5961" s="1">
        <v>43758</v>
      </c>
      <c r="C5961">
        <v>14</v>
      </c>
      <c r="D5961" t="s">
        <v>1362</v>
      </c>
      <c r="E5961" t="s">
        <v>1580</v>
      </c>
      <c r="F5961" t="s">
        <v>392</v>
      </c>
      <c r="G5961">
        <v>51</v>
      </c>
      <c r="H5961">
        <v>58</v>
      </c>
      <c r="I5961">
        <v>51</v>
      </c>
      <c r="J5961" t="s">
        <v>397</v>
      </c>
      <c r="K5961" t="s">
        <v>44</v>
      </c>
      <c r="L5961" t="s">
        <v>397</v>
      </c>
      <c r="M5961" t="s">
        <v>328</v>
      </c>
      <c r="N5961" t="s">
        <v>193</v>
      </c>
      <c r="O5961" t="s">
        <v>328</v>
      </c>
      <c r="P5961" t="s">
        <v>222</v>
      </c>
      <c r="Q5961">
        <v>71</v>
      </c>
      <c r="R5961" t="s">
        <v>343</v>
      </c>
      <c r="S5961" t="s">
        <v>2300</v>
      </c>
      <c r="T5961" t="s">
        <v>2424</v>
      </c>
    </row>
    <row r="5962" spans="1:20" x14ac:dyDescent="0.3">
      <c r="A5962" t="s">
        <v>20</v>
      </c>
      <c r="B5962" s="1">
        <v>43758</v>
      </c>
      <c r="C5962">
        <v>2</v>
      </c>
      <c r="D5962" t="s">
        <v>285</v>
      </c>
      <c r="E5962" t="s">
        <v>186</v>
      </c>
      <c r="F5962" t="s">
        <v>285</v>
      </c>
      <c r="G5962">
        <v>75</v>
      </c>
      <c r="H5962">
        <v>75</v>
      </c>
      <c r="I5962">
        <v>71</v>
      </c>
      <c r="J5962" t="s">
        <v>36</v>
      </c>
      <c r="K5962" t="s">
        <v>49</v>
      </c>
      <c r="L5962" t="s">
        <v>163</v>
      </c>
      <c r="M5962" t="s">
        <v>209</v>
      </c>
      <c r="N5962" t="s">
        <v>209</v>
      </c>
      <c r="O5962" t="s">
        <v>96</v>
      </c>
      <c r="P5962" t="s">
        <v>101</v>
      </c>
      <c r="Q5962">
        <v>43</v>
      </c>
      <c r="R5962" t="s">
        <v>164</v>
      </c>
      <c r="S5962" t="e" vm="45">
        <f>_FV(-3,"60")</f>
        <v>#VALUE!</v>
      </c>
      <c r="T5962" t="s">
        <v>2424</v>
      </c>
    </row>
    <row r="5963" spans="1:20" x14ac:dyDescent="0.3">
      <c r="A5963" t="s">
        <v>20</v>
      </c>
      <c r="B5963" s="1">
        <v>43759</v>
      </c>
      <c r="C5963">
        <v>7</v>
      </c>
      <c r="D5963" t="s">
        <v>88</v>
      </c>
      <c r="E5963" t="s">
        <v>71</v>
      </c>
      <c r="F5963" t="s">
        <v>88</v>
      </c>
      <c r="G5963">
        <v>88</v>
      </c>
      <c r="H5963">
        <v>88</v>
      </c>
      <c r="I5963">
        <v>85</v>
      </c>
      <c r="J5963" t="s">
        <v>345</v>
      </c>
      <c r="K5963" t="s">
        <v>36</v>
      </c>
      <c r="L5963" t="s">
        <v>345</v>
      </c>
      <c r="M5963" t="s">
        <v>52</v>
      </c>
      <c r="N5963" t="s">
        <v>52</v>
      </c>
      <c r="O5963" t="s">
        <v>39</v>
      </c>
      <c r="P5963" t="s">
        <v>83</v>
      </c>
      <c r="Q5963">
        <v>323</v>
      </c>
      <c r="R5963" t="s">
        <v>134</v>
      </c>
      <c r="S5963" t="e" vm="45">
        <f>_FV(-3,"60")</f>
        <v>#VALUE!</v>
      </c>
      <c r="T5963" t="s">
        <v>2424</v>
      </c>
    </row>
    <row r="5964" spans="1:20" x14ac:dyDescent="0.3">
      <c r="A5964" t="s">
        <v>20</v>
      </c>
      <c r="B5964" s="1">
        <v>43759</v>
      </c>
      <c r="C5964">
        <v>14</v>
      </c>
      <c r="D5964" t="s">
        <v>1362</v>
      </c>
      <c r="E5964" t="s">
        <v>2038</v>
      </c>
      <c r="F5964" t="s">
        <v>243</v>
      </c>
      <c r="G5964">
        <v>57</v>
      </c>
      <c r="H5964">
        <v>64</v>
      </c>
      <c r="I5964">
        <v>57</v>
      </c>
      <c r="J5964" t="s">
        <v>345</v>
      </c>
      <c r="K5964" t="s">
        <v>73</v>
      </c>
      <c r="L5964" t="s">
        <v>37</v>
      </c>
      <c r="M5964" t="s">
        <v>188</v>
      </c>
      <c r="N5964" t="s">
        <v>23</v>
      </c>
      <c r="O5964" t="s">
        <v>188</v>
      </c>
      <c r="P5964" t="s">
        <v>24</v>
      </c>
      <c r="Q5964">
        <v>67</v>
      </c>
      <c r="R5964" t="s">
        <v>102</v>
      </c>
      <c r="S5964" t="s">
        <v>3032</v>
      </c>
      <c r="T5964" t="s">
        <v>2424</v>
      </c>
    </row>
    <row r="5965" spans="1:20" x14ac:dyDescent="0.3">
      <c r="A5965" t="s">
        <v>20</v>
      </c>
      <c r="B5965" s="1">
        <v>43759</v>
      </c>
      <c r="C5965">
        <v>21</v>
      </c>
      <c r="D5965" t="s">
        <v>214</v>
      </c>
      <c r="E5965" t="s">
        <v>2038</v>
      </c>
      <c r="F5965" t="s">
        <v>214</v>
      </c>
      <c r="G5965">
        <v>58</v>
      </c>
      <c r="H5965">
        <v>58</v>
      </c>
      <c r="I5965">
        <v>44</v>
      </c>
      <c r="J5965" t="s">
        <v>224</v>
      </c>
      <c r="K5965" t="s">
        <v>377</v>
      </c>
      <c r="L5965" t="s">
        <v>2349</v>
      </c>
      <c r="M5965" t="s">
        <v>1426</v>
      </c>
      <c r="N5965" t="s">
        <v>221</v>
      </c>
      <c r="O5965" t="s">
        <v>1426</v>
      </c>
      <c r="P5965" t="s">
        <v>183</v>
      </c>
      <c r="Q5965">
        <v>69</v>
      </c>
      <c r="R5965" t="s">
        <v>259</v>
      </c>
      <c r="S5965" t="s">
        <v>3033</v>
      </c>
      <c r="T5965" t="s">
        <v>2424</v>
      </c>
    </row>
    <row r="5966" spans="1:20" x14ac:dyDescent="0.3">
      <c r="A5966" t="s">
        <v>20</v>
      </c>
      <c r="B5966" s="1">
        <v>43759</v>
      </c>
      <c r="C5966">
        <v>5</v>
      </c>
      <c r="D5966" t="s">
        <v>114</v>
      </c>
      <c r="E5966" t="s">
        <v>333</v>
      </c>
      <c r="F5966" t="s">
        <v>114</v>
      </c>
      <c r="G5966">
        <v>82</v>
      </c>
      <c r="H5966">
        <v>82</v>
      </c>
      <c r="I5966">
        <v>81</v>
      </c>
      <c r="J5966" t="s">
        <v>345</v>
      </c>
      <c r="K5966" t="s">
        <v>49</v>
      </c>
      <c r="L5966" t="s">
        <v>345</v>
      </c>
      <c r="M5966" t="s">
        <v>59</v>
      </c>
      <c r="N5966" t="s">
        <v>132</v>
      </c>
      <c r="O5966" t="s">
        <v>59</v>
      </c>
      <c r="P5966" t="s">
        <v>83</v>
      </c>
      <c r="Q5966">
        <v>10</v>
      </c>
      <c r="R5966" t="s">
        <v>104</v>
      </c>
      <c r="S5966" t="e" vm="45">
        <f>_FV(-3,"60")</f>
        <v>#VALUE!</v>
      </c>
      <c r="T5966" t="s">
        <v>2424</v>
      </c>
    </row>
    <row r="5967" spans="1:20" x14ac:dyDescent="0.3">
      <c r="A5967" t="s">
        <v>20</v>
      </c>
      <c r="B5967" s="1">
        <v>43759</v>
      </c>
      <c r="C5967">
        <v>22</v>
      </c>
      <c r="D5967" t="s">
        <v>21</v>
      </c>
      <c r="E5967" t="s">
        <v>214</v>
      </c>
      <c r="F5967" t="s">
        <v>21</v>
      </c>
      <c r="G5967">
        <v>65</v>
      </c>
      <c r="H5967">
        <v>66</v>
      </c>
      <c r="I5967">
        <v>58</v>
      </c>
      <c r="J5967" t="s">
        <v>89</v>
      </c>
      <c r="K5967" t="s">
        <v>100</v>
      </c>
      <c r="L5967" t="s">
        <v>224</v>
      </c>
      <c r="M5967" t="s">
        <v>159</v>
      </c>
      <c r="N5967" t="s">
        <v>159</v>
      </c>
      <c r="O5967" t="s">
        <v>1426</v>
      </c>
      <c r="P5967" t="s">
        <v>124</v>
      </c>
      <c r="Q5967">
        <v>24</v>
      </c>
      <c r="R5967" t="s">
        <v>259</v>
      </c>
      <c r="S5967" s="2">
        <v>2961</v>
      </c>
      <c r="T5967" t="s">
        <v>2424</v>
      </c>
    </row>
    <row r="5968" spans="1:20" x14ac:dyDescent="0.3">
      <c r="A5968" t="s">
        <v>20</v>
      </c>
      <c r="B5968" s="1">
        <v>43759</v>
      </c>
      <c r="C5968">
        <v>23</v>
      </c>
      <c r="D5968" t="s">
        <v>247</v>
      </c>
      <c r="E5968" t="s">
        <v>21</v>
      </c>
      <c r="F5968" t="s">
        <v>247</v>
      </c>
      <c r="G5968">
        <v>68</v>
      </c>
      <c r="H5968">
        <v>68</v>
      </c>
      <c r="I5968">
        <v>64</v>
      </c>
      <c r="J5968" t="s">
        <v>100</v>
      </c>
      <c r="K5968" t="s">
        <v>99</v>
      </c>
      <c r="L5968" t="s">
        <v>345</v>
      </c>
      <c r="M5968" t="s">
        <v>162</v>
      </c>
      <c r="N5968" t="s">
        <v>162</v>
      </c>
      <c r="O5968" t="s">
        <v>159</v>
      </c>
      <c r="P5968" t="s">
        <v>24</v>
      </c>
      <c r="Q5968">
        <v>43</v>
      </c>
      <c r="R5968" t="s">
        <v>143</v>
      </c>
      <c r="S5968" t="e" vm="80">
        <f>_FV(-3,"59")</f>
        <v>#VALUE!</v>
      </c>
      <c r="T5968" t="s">
        <v>2424</v>
      </c>
    </row>
    <row r="5969" spans="1:20" x14ac:dyDescent="0.3">
      <c r="A5969" t="s">
        <v>20</v>
      </c>
      <c r="B5969" s="1">
        <v>43759</v>
      </c>
      <c r="C5969">
        <v>13</v>
      </c>
      <c r="D5969" t="s">
        <v>208</v>
      </c>
      <c r="E5969" t="s">
        <v>291</v>
      </c>
      <c r="F5969" t="s">
        <v>385</v>
      </c>
      <c r="G5969">
        <v>62</v>
      </c>
      <c r="H5969">
        <v>68</v>
      </c>
      <c r="I5969">
        <v>57</v>
      </c>
      <c r="J5969" t="s">
        <v>224</v>
      </c>
      <c r="K5969" t="s">
        <v>89</v>
      </c>
      <c r="L5969" t="s">
        <v>383</v>
      </c>
      <c r="M5969" t="s">
        <v>23</v>
      </c>
      <c r="N5969" t="s">
        <v>311</v>
      </c>
      <c r="O5969" t="s">
        <v>23</v>
      </c>
      <c r="P5969" t="s">
        <v>128</v>
      </c>
      <c r="Q5969">
        <v>37</v>
      </c>
      <c r="R5969" t="s">
        <v>234</v>
      </c>
      <c r="S5969" t="s">
        <v>3034</v>
      </c>
      <c r="T5969" t="s">
        <v>2424</v>
      </c>
    </row>
    <row r="5970" spans="1:20" x14ac:dyDescent="0.3">
      <c r="A5970" t="s">
        <v>20</v>
      </c>
      <c r="B5970" s="1">
        <v>43759</v>
      </c>
      <c r="C5970">
        <v>1</v>
      </c>
      <c r="D5970" t="s">
        <v>281</v>
      </c>
      <c r="E5970" t="s">
        <v>204</v>
      </c>
      <c r="F5970" t="s">
        <v>281</v>
      </c>
      <c r="G5970">
        <v>75</v>
      </c>
      <c r="H5970">
        <v>75</v>
      </c>
      <c r="I5970">
        <v>74</v>
      </c>
      <c r="J5970" t="s">
        <v>64</v>
      </c>
      <c r="K5970" t="s">
        <v>73</v>
      </c>
      <c r="L5970" t="s">
        <v>64</v>
      </c>
      <c r="M5970" t="s">
        <v>150</v>
      </c>
      <c r="N5970" t="s">
        <v>150</v>
      </c>
      <c r="O5970" t="s">
        <v>132</v>
      </c>
      <c r="P5970" t="s">
        <v>173</v>
      </c>
      <c r="Q5970">
        <v>50</v>
      </c>
      <c r="R5970" t="s">
        <v>262</v>
      </c>
      <c r="S5970" t="e" vm="8">
        <f>_FV(-3,"44")</f>
        <v>#VALUE!</v>
      </c>
      <c r="T5970" t="s">
        <v>2424</v>
      </c>
    </row>
    <row r="5971" spans="1:20" x14ac:dyDescent="0.3">
      <c r="A5971" t="s">
        <v>20</v>
      </c>
      <c r="B5971" s="1">
        <v>43759</v>
      </c>
      <c r="C5971">
        <v>11</v>
      </c>
      <c r="D5971" t="s">
        <v>236</v>
      </c>
      <c r="E5971" t="s">
        <v>236</v>
      </c>
      <c r="F5971" t="s">
        <v>58</v>
      </c>
      <c r="G5971">
        <v>81</v>
      </c>
      <c r="H5971">
        <v>91</v>
      </c>
      <c r="I5971">
        <v>81</v>
      </c>
      <c r="J5971" t="s">
        <v>28</v>
      </c>
      <c r="K5971" t="s">
        <v>73</v>
      </c>
      <c r="L5971" t="s">
        <v>100</v>
      </c>
      <c r="M5971" t="s">
        <v>188</v>
      </c>
      <c r="N5971" t="s">
        <v>188</v>
      </c>
      <c r="O5971" t="s">
        <v>123</v>
      </c>
      <c r="P5971" t="s">
        <v>97</v>
      </c>
      <c r="Q5971">
        <v>336</v>
      </c>
      <c r="R5971" t="s">
        <v>147</v>
      </c>
      <c r="S5971" t="s">
        <v>3035</v>
      </c>
      <c r="T5971" t="s">
        <v>2424</v>
      </c>
    </row>
    <row r="5972" spans="1:20" x14ac:dyDescent="0.3">
      <c r="A5972" t="s">
        <v>20</v>
      </c>
      <c r="B5972" s="1">
        <v>43759</v>
      </c>
      <c r="C5972">
        <v>3</v>
      </c>
      <c r="D5972" t="s">
        <v>310</v>
      </c>
      <c r="E5972" t="s">
        <v>228</v>
      </c>
      <c r="F5972" t="s">
        <v>310</v>
      </c>
      <c r="G5972">
        <v>79</v>
      </c>
      <c r="H5972">
        <v>79</v>
      </c>
      <c r="I5972">
        <v>77</v>
      </c>
      <c r="J5972" t="s">
        <v>100</v>
      </c>
      <c r="K5972" t="s">
        <v>99</v>
      </c>
      <c r="L5972" t="s">
        <v>100</v>
      </c>
      <c r="M5972" t="s">
        <v>254</v>
      </c>
      <c r="N5972" t="s">
        <v>82</v>
      </c>
      <c r="O5972" t="s">
        <v>254</v>
      </c>
      <c r="P5972" t="s">
        <v>70</v>
      </c>
      <c r="Q5972">
        <v>28</v>
      </c>
      <c r="R5972" t="s">
        <v>154</v>
      </c>
      <c r="S5972" t="e" vm="45">
        <f>_FV(-3,"60")</f>
        <v>#VALUE!</v>
      </c>
      <c r="T5972" t="s">
        <v>2424</v>
      </c>
    </row>
    <row r="5973" spans="1:20" x14ac:dyDescent="0.3">
      <c r="A5973" t="s">
        <v>20</v>
      </c>
      <c r="B5973" s="1">
        <v>43759</v>
      </c>
      <c r="C5973">
        <v>2</v>
      </c>
      <c r="D5973" t="s">
        <v>228</v>
      </c>
      <c r="E5973" t="s">
        <v>281</v>
      </c>
      <c r="F5973" t="s">
        <v>228</v>
      </c>
      <c r="G5973">
        <v>77</v>
      </c>
      <c r="H5973">
        <v>78</v>
      </c>
      <c r="I5973">
        <v>75</v>
      </c>
      <c r="J5973" t="s">
        <v>99</v>
      </c>
      <c r="K5973" t="s">
        <v>64</v>
      </c>
      <c r="L5973" t="s">
        <v>99</v>
      </c>
      <c r="M5973" t="s">
        <v>137</v>
      </c>
      <c r="N5973" t="s">
        <v>82</v>
      </c>
      <c r="O5973" t="s">
        <v>150</v>
      </c>
      <c r="P5973" t="s">
        <v>60</v>
      </c>
      <c r="Q5973">
        <v>35</v>
      </c>
      <c r="R5973" t="s">
        <v>125</v>
      </c>
      <c r="S5973" t="e" vm="45">
        <f>_FV(-3,"60")</f>
        <v>#VALUE!</v>
      </c>
      <c r="T5973" t="s">
        <v>2424</v>
      </c>
    </row>
    <row r="5974" spans="1:20" x14ac:dyDescent="0.3">
      <c r="A5974" t="s">
        <v>20</v>
      </c>
      <c r="B5974" s="1">
        <v>43759</v>
      </c>
      <c r="C5974">
        <v>0</v>
      </c>
      <c r="D5974" t="s">
        <v>204</v>
      </c>
      <c r="E5974" t="s">
        <v>219</v>
      </c>
      <c r="F5974" t="s">
        <v>204</v>
      </c>
      <c r="G5974">
        <v>74</v>
      </c>
      <c r="H5974">
        <v>74</v>
      </c>
      <c r="I5974">
        <v>69</v>
      </c>
      <c r="J5974" t="s">
        <v>73</v>
      </c>
      <c r="K5974" t="s">
        <v>73</v>
      </c>
      <c r="L5974" t="s">
        <v>49</v>
      </c>
      <c r="M5974" t="s">
        <v>132</v>
      </c>
      <c r="N5974" t="s">
        <v>132</v>
      </c>
      <c r="O5974" t="s">
        <v>298</v>
      </c>
      <c r="P5974" t="s">
        <v>127</v>
      </c>
      <c r="Q5974">
        <v>64</v>
      </c>
      <c r="R5974" t="s">
        <v>234</v>
      </c>
      <c r="S5974" t="e" vm="80">
        <f>_FV(-3,"59")</f>
        <v>#VALUE!</v>
      </c>
      <c r="T5974" t="s">
        <v>2424</v>
      </c>
    </row>
    <row r="5975" spans="1:20" x14ac:dyDescent="0.3">
      <c r="A5975" t="s">
        <v>20</v>
      </c>
      <c r="B5975" s="1">
        <v>43759</v>
      </c>
      <c r="C5975">
        <v>15</v>
      </c>
      <c r="D5975" t="s">
        <v>415</v>
      </c>
      <c r="E5975" t="s">
        <v>2048</v>
      </c>
      <c r="F5975" t="s">
        <v>220</v>
      </c>
      <c r="G5975">
        <v>58</v>
      </c>
      <c r="H5975">
        <v>63</v>
      </c>
      <c r="I5975">
        <v>56</v>
      </c>
      <c r="J5975" t="s">
        <v>163</v>
      </c>
      <c r="K5975" t="s">
        <v>65</v>
      </c>
      <c r="L5975" t="s">
        <v>216</v>
      </c>
      <c r="M5975" t="s">
        <v>96</v>
      </c>
      <c r="N5975" t="s">
        <v>188</v>
      </c>
      <c r="O5975" t="s">
        <v>123</v>
      </c>
      <c r="P5975" t="s">
        <v>104</v>
      </c>
      <c r="Q5975">
        <v>106</v>
      </c>
      <c r="R5975" t="s">
        <v>234</v>
      </c>
      <c r="S5975" t="s">
        <v>2064</v>
      </c>
      <c r="T5975" t="s">
        <v>2424</v>
      </c>
    </row>
    <row r="5976" spans="1:20" x14ac:dyDescent="0.3">
      <c r="A5976" t="s">
        <v>20</v>
      </c>
      <c r="B5976" s="1">
        <v>43759</v>
      </c>
      <c r="C5976">
        <v>9</v>
      </c>
      <c r="D5976" t="s">
        <v>87</v>
      </c>
      <c r="E5976" t="s">
        <v>79</v>
      </c>
      <c r="F5976" t="s">
        <v>87</v>
      </c>
      <c r="G5976">
        <v>91</v>
      </c>
      <c r="H5976">
        <v>91</v>
      </c>
      <c r="I5976">
        <v>90</v>
      </c>
      <c r="J5976" t="s">
        <v>345</v>
      </c>
      <c r="K5976" t="s">
        <v>36</v>
      </c>
      <c r="L5976" t="s">
        <v>345</v>
      </c>
      <c r="M5976" t="s">
        <v>180</v>
      </c>
      <c r="N5976" t="s">
        <v>180</v>
      </c>
      <c r="O5976" t="s">
        <v>59</v>
      </c>
      <c r="P5976" t="s">
        <v>138</v>
      </c>
      <c r="Q5976">
        <v>319</v>
      </c>
      <c r="R5976" t="s">
        <v>68</v>
      </c>
      <c r="S5976" t="e" vm="82">
        <f>_FV(-3,"14")</f>
        <v>#VALUE!</v>
      </c>
      <c r="T5976" t="s">
        <v>2424</v>
      </c>
    </row>
    <row r="5977" spans="1:20" x14ac:dyDescent="0.3">
      <c r="A5977" t="s">
        <v>20</v>
      </c>
      <c r="B5977" s="1">
        <v>43759</v>
      </c>
      <c r="C5977">
        <v>16</v>
      </c>
      <c r="D5977" t="s">
        <v>1360</v>
      </c>
      <c r="E5977" t="s">
        <v>2490</v>
      </c>
      <c r="F5977" t="s">
        <v>297</v>
      </c>
      <c r="G5977">
        <v>55</v>
      </c>
      <c r="H5977">
        <v>59</v>
      </c>
      <c r="I5977">
        <v>53</v>
      </c>
      <c r="J5977" t="s">
        <v>396</v>
      </c>
      <c r="K5977" t="s">
        <v>64</v>
      </c>
      <c r="L5977" t="s">
        <v>373</v>
      </c>
      <c r="M5977" t="s">
        <v>232</v>
      </c>
      <c r="N5977" t="s">
        <v>96</v>
      </c>
      <c r="O5977" t="s">
        <v>232</v>
      </c>
      <c r="P5977" t="s">
        <v>222</v>
      </c>
      <c r="Q5977">
        <v>109</v>
      </c>
      <c r="R5977" t="s">
        <v>55</v>
      </c>
      <c r="S5977" t="s">
        <v>3036</v>
      </c>
      <c r="T5977" t="s">
        <v>2424</v>
      </c>
    </row>
    <row r="5978" spans="1:20" x14ac:dyDescent="0.3">
      <c r="A5978" t="s">
        <v>20</v>
      </c>
      <c r="B5978" s="1">
        <v>43759</v>
      </c>
      <c r="C5978">
        <v>6</v>
      </c>
      <c r="D5978" t="s">
        <v>71</v>
      </c>
      <c r="E5978" t="s">
        <v>114</v>
      </c>
      <c r="F5978" t="s">
        <v>71</v>
      </c>
      <c r="G5978">
        <v>85</v>
      </c>
      <c r="H5978">
        <v>85</v>
      </c>
      <c r="I5978">
        <v>82</v>
      </c>
      <c r="J5978" t="s">
        <v>345</v>
      </c>
      <c r="K5978" t="s">
        <v>36</v>
      </c>
      <c r="L5978" t="s">
        <v>163</v>
      </c>
      <c r="M5978" t="s">
        <v>140</v>
      </c>
      <c r="N5978" t="s">
        <v>59</v>
      </c>
      <c r="O5978" t="s">
        <v>140</v>
      </c>
      <c r="P5978" t="s">
        <v>70</v>
      </c>
      <c r="Q5978">
        <v>330</v>
      </c>
      <c r="R5978" t="s">
        <v>86</v>
      </c>
      <c r="S5978" t="e" vm="45">
        <f>_FV(-3,"60")</f>
        <v>#VALUE!</v>
      </c>
      <c r="T5978" t="s">
        <v>2424</v>
      </c>
    </row>
    <row r="5979" spans="1:20" x14ac:dyDescent="0.3">
      <c r="A5979" t="s">
        <v>20</v>
      </c>
      <c r="B5979" s="1">
        <v>43759</v>
      </c>
      <c r="C5979">
        <v>8</v>
      </c>
      <c r="D5979" t="s">
        <v>79</v>
      </c>
      <c r="E5979" t="s">
        <v>88</v>
      </c>
      <c r="F5979" t="s">
        <v>79</v>
      </c>
      <c r="G5979">
        <v>90</v>
      </c>
      <c r="H5979">
        <v>90</v>
      </c>
      <c r="I5979">
        <v>88</v>
      </c>
      <c r="J5979" t="s">
        <v>345</v>
      </c>
      <c r="K5979" t="s">
        <v>36</v>
      </c>
      <c r="L5979" t="s">
        <v>345</v>
      </c>
      <c r="M5979" t="s">
        <v>59</v>
      </c>
      <c r="N5979" t="s">
        <v>59</v>
      </c>
      <c r="O5979" t="s">
        <v>131</v>
      </c>
      <c r="P5979" t="s">
        <v>268</v>
      </c>
      <c r="Q5979">
        <v>326</v>
      </c>
      <c r="R5979" t="s">
        <v>24</v>
      </c>
      <c r="S5979" t="e" vm="80">
        <f>_FV(-3,"59")</f>
        <v>#VALUE!</v>
      </c>
      <c r="T5979" t="s">
        <v>2424</v>
      </c>
    </row>
    <row r="5980" spans="1:20" x14ac:dyDescent="0.3">
      <c r="A5980" t="s">
        <v>20</v>
      </c>
      <c r="B5980" s="1">
        <v>43759</v>
      </c>
      <c r="C5980">
        <v>18</v>
      </c>
      <c r="D5980" t="s">
        <v>2490</v>
      </c>
      <c r="E5980" t="s">
        <v>2803</v>
      </c>
      <c r="F5980" t="s">
        <v>1376</v>
      </c>
      <c r="G5980">
        <v>49</v>
      </c>
      <c r="H5980">
        <v>53</v>
      </c>
      <c r="I5980">
        <v>49</v>
      </c>
      <c r="J5980" t="s">
        <v>389</v>
      </c>
      <c r="K5980" t="s">
        <v>224</v>
      </c>
      <c r="L5980" t="s">
        <v>393</v>
      </c>
      <c r="M5980" t="s">
        <v>750</v>
      </c>
      <c r="N5980" t="s">
        <v>39</v>
      </c>
      <c r="O5980" t="s">
        <v>750</v>
      </c>
      <c r="P5980" t="s">
        <v>147</v>
      </c>
      <c r="Q5980">
        <v>126</v>
      </c>
      <c r="R5980" t="s">
        <v>55</v>
      </c>
      <c r="S5980" t="s">
        <v>3037</v>
      </c>
      <c r="T5980" t="s">
        <v>2424</v>
      </c>
    </row>
    <row r="5981" spans="1:20" x14ac:dyDescent="0.3">
      <c r="A5981" t="s">
        <v>20</v>
      </c>
      <c r="B5981" s="1">
        <v>43759</v>
      </c>
      <c r="C5981">
        <v>17</v>
      </c>
      <c r="D5981" t="s">
        <v>1580</v>
      </c>
      <c r="E5981" t="s">
        <v>2496</v>
      </c>
      <c r="F5981" t="s">
        <v>415</v>
      </c>
      <c r="G5981">
        <v>52</v>
      </c>
      <c r="H5981">
        <v>57</v>
      </c>
      <c r="I5981">
        <v>51</v>
      </c>
      <c r="J5981" t="s">
        <v>37</v>
      </c>
      <c r="K5981" t="s">
        <v>36</v>
      </c>
      <c r="L5981" t="s">
        <v>388</v>
      </c>
      <c r="M5981" t="s">
        <v>39</v>
      </c>
      <c r="N5981" t="s">
        <v>232</v>
      </c>
      <c r="O5981" t="s">
        <v>39</v>
      </c>
      <c r="P5981" t="s">
        <v>147</v>
      </c>
      <c r="Q5981">
        <v>123</v>
      </c>
      <c r="R5981" t="s">
        <v>102</v>
      </c>
      <c r="S5981" t="s">
        <v>3038</v>
      </c>
      <c r="T5981" t="s">
        <v>2424</v>
      </c>
    </row>
    <row r="5982" spans="1:20" x14ac:dyDescent="0.3">
      <c r="A5982" t="s">
        <v>20</v>
      </c>
      <c r="B5982" s="1">
        <v>43759</v>
      </c>
      <c r="C5982">
        <v>19</v>
      </c>
      <c r="D5982" t="s">
        <v>2496</v>
      </c>
      <c r="E5982" t="s">
        <v>2915</v>
      </c>
      <c r="F5982" t="s">
        <v>2038</v>
      </c>
      <c r="G5982">
        <v>46</v>
      </c>
      <c r="H5982">
        <v>50</v>
      </c>
      <c r="I5982">
        <v>44</v>
      </c>
      <c r="J5982" t="s">
        <v>570</v>
      </c>
      <c r="K5982" t="s">
        <v>383</v>
      </c>
      <c r="L5982" t="s">
        <v>560</v>
      </c>
      <c r="M5982" t="s">
        <v>1154</v>
      </c>
      <c r="N5982" t="s">
        <v>750</v>
      </c>
      <c r="O5982" t="s">
        <v>1154</v>
      </c>
      <c r="P5982" t="s">
        <v>112</v>
      </c>
      <c r="Q5982">
        <v>114</v>
      </c>
      <c r="R5982" t="s">
        <v>55</v>
      </c>
      <c r="S5982" t="s">
        <v>1082</v>
      </c>
      <c r="T5982" t="s">
        <v>2424</v>
      </c>
    </row>
    <row r="5983" spans="1:20" x14ac:dyDescent="0.3">
      <c r="A5983" t="s">
        <v>20</v>
      </c>
      <c r="B5983" s="1">
        <v>43759</v>
      </c>
      <c r="C5983">
        <v>10</v>
      </c>
      <c r="D5983" t="s">
        <v>58</v>
      </c>
      <c r="E5983" t="s">
        <v>58</v>
      </c>
      <c r="F5983" t="s">
        <v>87</v>
      </c>
      <c r="G5983">
        <v>91</v>
      </c>
      <c r="H5983">
        <v>92</v>
      </c>
      <c r="I5983">
        <v>91</v>
      </c>
      <c r="J5983" t="s">
        <v>100</v>
      </c>
      <c r="K5983" t="s">
        <v>100</v>
      </c>
      <c r="L5983" t="s">
        <v>345</v>
      </c>
      <c r="M5983" t="s">
        <v>123</v>
      </c>
      <c r="N5983" t="s">
        <v>123</v>
      </c>
      <c r="O5983" t="s">
        <v>180</v>
      </c>
      <c r="P5983" t="s">
        <v>124</v>
      </c>
      <c r="Q5983">
        <v>316</v>
      </c>
      <c r="R5983" t="s">
        <v>92</v>
      </c>
      <c r="S5983" t="s">
        <v>3039</v>
      </c>
      <c r="T5983" t="s">
        <v>2424</v>
      </c>
    </row>
    <row r="5984" spans="1:20" x14ac:dyDescent="0.3">
      <c r="A5984" t="s">
        <v>20</v>
      </c>
      <c r="B5984" s="1">
        <v>43759</v>
      </c>
      <c r="C5984">
        <v>12</v>
      </c>
      <c r="D5984" t="s">
        <v>27</v>
      </c>
      <c r="E5984" t="s">
        <v>208</v>
      </c>
      <c r="F5984" t="s">
        <v>236</v>
      </c>
      <c r="G5984">
        <v>65</v>
      </c>
      <c r="H5984">
        <v>81</v>
      </c>
      <c r="I5984">
        <v>65</v>
      </c>
      <c r="J5984" t="s">
        <v>396</v>
      </c>
      <c r="K5984" t="s">
        <v>109</v>
      </c>
      <c r="L5984" t="s">
        <v>396</v>
      </c>
      <c r="M5984" t="s">
        <v>23</v>
      </c>
      <c r="N5984" t="s">
        <v>23</v>
      </c>
      <c r="O5984" t="s">
        <v>188</v>
      </c>
      <c r="P5984" t="s">
        <v>60</v>
      </c>
      <c r="Q5984">
        <v>14</v>
      </c>
      <c r="R5984" t="s">
        <v>237</v>
      </c>
      <c r="S5984" t="s">
        <v>1132</v>
      </c>
      <c r="T5984" t="s">
        <v>2424</v>
      </c>
    </row>
    <row r="5985" spans="1:20" x14ac:dyDescent="0.3">
      <c r="A5985" t="s">
        <v>20</v>
      </c>
      <c r="B5985" s="1">
        <v>43759</v>
      </c>
      <c r="C5985">
        <v>20</v>
      </c>
      <c r="D5985" t="s">
        <v>1376</v>
      </c>
      <c r="E5985" t="s">
        <v>2803</v>
      </c>
      <c r="F5985" t="s">
        <v>1376</v>
      </c>
      <c r="G5985">
        <v>47</v>
      </c>
      <c r="H5985">
        <v>48</v>
      </c>
      <c r="I5985">
        <v>42</v>
      </c>
      <c r="J5985" t="s">
        <v>563</v>
      </c>
      <c r="K5985" t="s">
        <v>397</v>
      </c>
      <c r="L5985" t="s">
        <v>2701</v>
      </c>
      <c r="M5985" t="s">
        <v>221</v>
      </c>
      <c r="N5985" t="s">
        <v>1154</v>
      </c>
      <c r="O5985" t="s">
        <v>221</v>
      </c>
      <c r="P5985" t="s">
        <v>182</v>
      </c>
      <c r="Q5985">
        <v>82</v>
      </c>
      <c r="R5985" t="s">
        <v>230</v>
      </c>
      <c r="S5985" t="s">
        <v>1573</v>
      </c>
      <c r="T5985" t="s">
        <v>2424</v>
      </c>
    </row>
    <row r="5986" spans="1:20" x14ac:dyDescent="0.3">
      <c r="A5986" t="s">
        <v>20</v>
      </c>
      <c r="B5986" s="1">
        <v>43759</v>
      </c>
      <c r="C5986">
        <v>4</v>
      </c>
      <c r="D5986" t="s">
        <v>333</v>
      </c>
      <c r="E5986" t="s">
        <v>310</v>
      </c>
      <c r="F5986" t="s">
        <v>333</v>
      </c>
      <c r="G5986">
        <v>81</v>
      </c>
      <c r="H5986">
        <v>82</v>
      </c>
      <c r="I5986">
        <v>79</v>
      </c>
      <c r="J5986" t="s">
        <v>49</v>
      </c>
      <c r="K5986" t="s">
        <v>100</v>
      </c>
      <c r="L5986" t="s">
        <v>49</v>
      </c>
      <c r="M5986" t="s">
        <v>132</v>
      </c>
      <c r="N5986" t="s">
        <v>254</v>
      </c>
      <c r="O5986" t="s">
        <v>132</v>
      </c>
      <c r="P5986" t="s">
        <v>83</v>
      </c>
      <c r="Q5986">
        <v>11</v>
      </c>
      <c r="R5986" t="s">
        <v>68</v>
      </c>
      <c r="S5986" t="e" vm="45">
        <f>_FV(-3,"60")</f>
        <v>#VALUE!</v>
      </c>
      <c r="T5986" t="s">
        <v>2424</v>
      </c>
    </row>
    <row r="5987" spans="1:20" x14ac:dyDescent="0.3">
      <c r="A5987" t="s">
        <v>20</v>
      </c>
      <c r="B5987" s="1">
        <v>43760</v>
      </c>
      <c r="C5987">
        <v>13</v>
      </c>
      <c r="D5987" t="s">
        <v>214</v>
      </c>
      <c r="E5987" t="s">
        <v>2339</v>
      </c>
      <c r="F5987" t="s">
        <v>48</v>
      </c>
      <c r="G5987">
        <v>57</v>
      </c>
      <c r="H5987">
        <v>64</v>
      </c>
      <c r="I5987">
        <v>53</v>
      </c>
      <c r="J5987" t="s">
        <v>292</v>
      </c>
      <c r="K5987" t="s">
        <v>36</v>
      </c>
      <c r="L5987" t="s">
        <v>368</v>
      </c>
      <c r="M5987" t="s">
        <v>193</v>
      </c>
      <c r="N5987" t="s">
        <v>193</v>
      </c>
      <c r="O5987" t="s">
        <v>141</v>
      </c>
      <c r="P5987" t="s">
        <v>173</v>
      </c>
      <c r="Q5987">
        <v>90</v>
      </c>
      <c r="R5987" t="s">
        <v>143</v>
      </c>
      <c r="S5987" t="s">
        <v>3040</v>
      </c>
      <c r="T5987" t="s">
        <v>2424</v>
      </c>
    </row>
    <row r="5988" spans="1:20" x14ac:dyDescent="0.3">
      <c r="A5988" t="s">
        <v>20</v>
      </c>
      <c r="B5988" s="1">
        <v>43760</v>
      </c>
      <c r="C5988">
        <v>3</v>
      </c>
      <c r="D5988" t="s">
        <v>279</v>
      </c>
      <c r="E5988" t="s">
        <v>202</v>
      </c>
      <c r="F5988" t="s">
        <v>279</v>
      </c>
      <c r="G5988">
        <v>78</v>
      </c>
      <c r="H5988">
        <v>78</v>
      </c>
      <c r="I5988">
        <v>76</v>
      </c>
      <c r="J5988" t="s">
        <v>100</v>
      </c>
      <c r="K5988" t="s">
        <v>81</v>
      </c>
      <c r="L5988" t="s">
        <v>100</v>
      </c>
      <c r="M5988" t="s">
        <v>142</v>
      </c>
      <c r="N5988" t="s">
        <v>90</v>
      </c>
      <c r="O5988" t="s">
        <v>96</v>
      </c>
      <c r="P5988" t="s">
        <v>60</v>
      </c>
      <c r="Q5988">
        <v>43</v>
      </c>
      <c r="R5988" t="s">
        <v>168</v>
      </c>
      <c r="S5988" t="e" vm="45">
        <f>_FV(-3,"60")</f>
        <v>#VALUE!</v>
      </c>
      <c r="T5988" t="s">
        <v>2424</v>
      </c>
    </row>
    <row r="5989" spans="1:20" x14ac:dyDescent="0.3">
      <c r="A5989" t="s">
        <v>20</v>
      </c>
      <c r="B5989" s="1">
        <v>43760</v>
      </c>
      <c r="C5989">
        <v>17</v>
      </c>
      <c r="D5989" t="s">
        <v>2038</v>
      </c>
      <c r="E5989" t="s">
        <v>2732</v>
      </c>
      <c r="F5989" t="s">
        <v>1360</v>
      </c>
      <c r="G5989">
        <v>49</v>
      </c>
      <c r="H5989">
        <v>53</v>
      </c>
      <c r="I5989">
        <v>46</v>
      </c>
      <c r="J5989" t="s">
        <v>573</v>
      </c>
      <c r="K5989" t="s">
        <v>224</v>
      </c>
      <c r="L5989" t="s">
        <v>572</v>
      </c>
      <c r="M5989" t="s">
        <v>162</v>
      </c>
      <c r="N5989" t="s">
        <v>181</v>
      </c>
      <c r="O5989" t="s">
        <v>162</v>
      </c>
      <c r="P5989" t="s">
        <v>40</v>
      </c>
      <c r="Q5989">
        <v>135</v>
      </c>
      <c r="R5989" t="s">
        <v>262</v>
      </c>
      <c r="S5989" t="s">
        <v>3041</v>
      </c>
      <c r="T5989" t="s">
        <v>2424</v>
      </c>
    </row>
    <row r="5990" spans="1:20" x14ac:dyDescent="0.3">
      <c r="A5990" t="s">
        <v>20</v>
      </c>
      <c r="B5990" s="1">
        <v>43760</v>
      </c>
      <c r="C5990">
        <v>12</v>
      </c>
      <c r="D5990" t="s">
        <v>21</v>
      </c>
      <c r="E5990" t="s">
        <v>201</v>
      </c>
      <c r="F5990" t="s">
        <v>229</v>
      </c>
      <c r="G5990">
        <v>63</v>
      </c>
      <c r="H5990">
        <v>76</v>
      </c>
      <c r="I5990">
        <v>62</v>
      </c>
      <c r="J5990" t="s">
        <v>44</v>
      </c>
      <c r="K5990" t="s">
        <v>119</v>
      </c>
      <c r="L5990" t="s">
        <v>396</v>
      </c>
      <c r="M5990" t="s">
        <v>328</v>
      </c>
      <c r="N5990" t="s">
        <v>328</v>
      </c>
      <c r="O5990" t="s">
        <v>209</v>
      </c>
      <c r="P5990" t="s">
        <v>127</v>
      </c>
      <c r="Q5990">
        <v>44</v>
      </c>
      <c r="R5990" t="s">
        <v>143</v>
      </c>
      <c r="S5990" t="s">
        <v>556</v>
      </c>
      <c r="T5990" t="s">
        <v>2424</v>
      </c>
    </row>
    <row r="5991" spans="1:20" x14ac:dyDescent="0.3">
      <c r="A5991" t="s">
        <v>20</v>
      </c>
      <c r="B5991" s="1">
        <v>43760</v>
      </c>
      <c r="C5991">
        <v>16</v>
      </c>
      <c r="D5991" t="s">
        <v>2339</v>
      </c>
      <c r="E5991" t="s">
        <v>2496</v>
      </c>
      <c r="F5991" t="s">
        <v>412</v>
      </c>
      <c r="G5991">
        <v>50</v>
      </c>
      <c r="H5991">
        <v>54</v>
      </c>
      <c r="I5991">
        <v>50</v>
      </c>
      <c r="J5991" t="s">
        <v>368</v>
      </c>
      <c r="K5991" t="s">
        <v>396</v>
      </c>
      <c r="L5991" t="s">
        <v>393</v>
      </c>
      <c r="M5991" t="s">
        <v>181</v>
      </c>
      <c r="N5991" t="s">
        <v>137</v>
      </c>
      <c r="O5991" t="s">
        <v>181</v>
      </c>
      <c r="P5991" t="s">
        <v>104</v>
      </c>
      <c r="Q5991">
        <v>109</v>
      </c>
      <c r="R5991" t="s">
        <v>212</v>
      </c>
      <c r="S5991" t="s">
        <v>3042</v>
      </c>
      <c r="T5991" t="s">
        <v>2424</v>
      </c>
    </row>
    <row r="5992" spans="1:20" x14ac:dyDescent="0.3">
      <c r="A5992" t="s">
        <v>20</v>
      </c>
      <c r="B5992" s="1">
        <v>43760</v>
      </c>
      <c r="C5992">
        <v>23</v>
      </c>
      <c r="D5992" t="s">
        <v>247</v>
      </c>
      <c r="E5992" t="s">
        <v>208</v>
      </c>
      <c r="F5992" t="s">
        <v>247</v>
      </c>
      <c r="G5992">
        <v>69</v>
      </c>
      <c r="H5992">
        <v>70</v>
      </c>
      <c r="I5992">
        <v>68</v>
      </c>
      <c r="J5992" t="s">
        <v>99</v>
      </c>
      <c r="K5992" t="s">
        <v>65</v>
      </c>
      <c r="L5992" t="s">
        <v>99</v>
      </c>
      <c r="M5992" t="s">
        <v>52</v>
      </c>
      <c r="N5992" t="s">
        <v>52</v>
      </c>
      <c r="O5992" t="s">
        <v>120</v>
      </c>
      <c r="P5992" t="s">
        <v>68</v>
      </c>
      <c r="Q5992">
        <v>77</v>
      </c>
      <c r="R5992" t="s">
        <v>212</v>
      </c>
      <c r="S5992" t="e" vm="80">
        <f>_FV(-3,"59")</f>
        <v>#VALUE!</v>
      </c>
      <c r="T5992" t="s">
        <v>2424</v>
      </c>
    </row>
    <row r="5993" spans="1:20" x14ac:dyDescent="0.3">
      <c r="A5993" t="s">
        <v>20</v>
      </c>
      <c r="B5993" s="1">
        <v>43760</v>
      </c>
      <c r="C5993">
        <v>2</v>
      </c>
      <c r="D5993" t="s">
        <v>202</v>
      </c>
      <c r="E5993" t="s">
        <v>186</v>
      </c>
      <c r="F5993" t="s">
        <v>202</v>
      </c>
      <c r="G5993">
        <v>76</v>
      </c>
      <c r="H5993">
        <v>76</v>
      </c>
      <c r="I5993">
        <v>73</v>
      </c>
      <c r="J5993" t="s">
        <v>81</v>
      </c>
      <c r="K5993" t="s">
        <v>81</v>
      </c>
      <c r="L5993" t="s">
        <v>99</v>
      </c>
      <c r="M5993" t="s">
        <v>96</v>
      </c>
      <c r="N5993" t="s">
        <v>142</v>
      </c>
      <c r="O5993" t="s">
        <v>82</v>
      </c>
      <c r="P5993" t="s">
        <v>60</v>
      </c>
      <c r="Q5993">
        <v>38</v>
      </c>
      <c r="R5993" t="s">
        <v>125</v>
      </c>
      <c r="S5993" t="e" vm="80">
        <f>_FV(-3,"59")</f>
        <v>#VALUE!</v>
      </c>
      <c r="T5993" t="s">
        <v>2424</v>
      </c>
    </row>
    <row r="5994" spans="1:20" x14ac:dyDescent="0.3">
      <c r="A5994" t="s">
        <v>20</v>
      </c>
      <c r="B5994" s="1">
        <v>43760</v>
      </c>
      <c r="C5994">
        <v>7</v>
      </c>
      <c r="D5994" t="s">
        <v>114</v>
      </c>
      <c r="E5994" t="s">
        <v>333</v>
      </c>
      <c r="F5994" t="s">
        <v>114</v>
      </c>
      <c r="G5994">
        <v>84</v>
      </c>
      <c r="H5994">
        <v>84</v>
      </c>
      <c r="I5994">
        <v>83</v>
      </c>
      <c r="J5994" t="s">
        <v>100</v>
      </c>
      <c r="K5994" t="s">
        <v>81</v>
      </c>
      <c r="L5994" t="s">
        <v>100</v>
      </c>
      <c r="M5994" t="s">
        <v>181</v>
      </c>
      <c r="N5994" t="s">
        <v>130</v>
      </c>
      <c r="O5994" t="s">
        <v>181</v>
      </c>
      <c r="P5994" t="s">
        <v>105</v>
      </c>
      <c r="Q5994">
        <v>23</v>
      </c>
      <c r="R5994" t="s">
        <v>154</v>
      </c>
      <c r="S5994" t="e" vm="45">
        <f>_FV(-3,"60")</f>
        <v>#VALUE!</v>
      </c>
      <c r="T5994" t="s">
        <v>2424</v>
      </c>
    </row>
    <row r="5995" spans="1:20" x14ac:dyDescent="0.3">
      <c r="A5995" t="s">
        <v>20</v>
      </c>
      <c r="B5995" s="1">
        <v>43760</v>
      </c>
      <c r="C5995">
        <v>1</v>
      </c>
      <c r="D5995" t="s">
        <v>256</v>
      </c>
      <c r="E5995" t="s">
        <v>186</v>
      </c>
      <c r="F5995" t="s">
        <v>206</v>
      </c>
      <c r="G5995">
        <v>73</v>
      </c>
      <c r="H5995">
        <v>73</v>
      </c>
      <c r="I5995">
        <v>68</v>
      </c>
      <c r="J5995" t="s">
        <v>99</v>
      </c>
      <c r="K5995" t="s">
        <v>99</v>
      </c>
      <c r="L5995" t="s">
        <v>373</v>
      </c>
      <c r="M5995" t="s">
        <v>82</v>
      </c>
      <c r="N5995" t="s">
        <v>82</v>
      </c>
      <c r="O5995" t="s">
        <v>66</v>
      </c>
      <c r="P5995" t="s">
        <v>128</v>
      </c>
      <c r="Q5995">
        <v>53</v>
      </c>
      <c r="R5995" t="s">
        <v>151</v>
      </c>
      <c r="S5995" t="e" vm="52">
        <f>_FV(-3,"56")</f>
        <v>#VALUE!</v>
      </c>
      <c r="T5995" t="s">
        <v>2424</v>
      </c>
    </row>
    <row r="5996" spans="1:20" x14ac:dyDescent="0.3">
      <c r="A5996" t="s">
        <v>20</v>
      </c>
      <c r="B5996" s="1">
        <v>43760</v>
      </c>
      <c r="C5996">
        <v>6</v>
      </c>
      <c r="D5996" t="s">
        <v>333</v>
      </c>
      <c r="E5996" t="s">
        <v>333</v>
      </c>
      <c r="F5996" t="s">
        <v>333</v>
      </c>
      <c r="G5996">
        <v>83</v>
      </c>
      <c r="H5996">
        <v>84</v>
      </c>
      <c r="I5996">
        <v>83</v>
      </c>
      <c r="J5996" t="s">
        <v>81</v>
      </c>
      <c r="K5996" t="s">
        <v>64</v>
      </c>
      <c r="L5996" t="s">
        <v>81</v>
      </c>
      <c r="M5996" t="s">
        <v>130</v>
      </c>
      <c r="N5996" t="s">
        <v>45</v>
      </c>
      <c r="O5996" t="s">
        <v>130</v>
      </c>
      <c r="P5996" t="s">
        <v>138</v>
      </c>
      <c r="Q5996">
        <v>28</v>
      </c>
      <c r="R5996" t="s">
        <v>54</v>
      </c>
      <c r="S5996" t="e" vm="27">
        <f>_FV(-3,"53")</f>
        <v>#VALUE!</v>
      </c>
      <c r="T5996" t="s">
        <v>2424</v>
      </c>
    </row>
    <row r="5997" spans="1:20" x14ac:dyDescent="0.3">
      <c r="A5997" t="s">
        <v>20</v>
      </c>
      <c r="B5997" s="1">
        <v>43760</v>
      </c>
      <c r="C5997">
        <v>14</v>
      </c>
      <c r="D5997" t="s">
        <v>34</v>
      </c>
      <c r="E5997" t="s">
        <v>1360</v>
      </c>
      <c r="F5997" t="s">
        <v>220</v>
      </c>
      <c r="G5997">
        <v>58</v>
      </c>
      <c r="H5997">
        <v>61</v>
      </c>
      <c r="I5997">
        <v>57</v>
      </c>
      <c r="J5997" t="s">
        <v>396</v>
      </c>
      <c r="K5997" t="s">
        <v>28</v>
      </c>
      <c r="L5997" t="s">
        <v>292</v>
      </c>
      <c r="M5997" t="s">
        <v>141</v>
      </c>
      <c r="N5997" t="s">
        <v>193</v>
      </c>
      <c r="O5997" t="s">
        <v>141</v>
      </c>
      <c r="P5997" t="s">
        <v>182</v>
      </c>
      <c r="Q5997">
        <v>109</v>
      </c>
      <c r="R5997" t="s">
        <v>259</v>
      </c>
      <c r="S5997" t="s">
        <v>1621</v>
      </c>
      <c r="T5997" t="s">
        <v>2424</v>
      </c>
    </row>
    <row r="5998" spans="1:20" x14ac:dyDescent="0.3">
      <c r="A5998" t="s">
        <v>20</v>
      </c>
      <c r="B5998" s="1">
        <v>43760</v>
      </c>
      <c r="C5998">
        <v>22</v>
      </c>
      <c r="D5998" t="s">
        <v>208</v>
      </c>
      <c r="E5998" t="s">
        <v>264</v>
      </c>
      <c r="F5998" t="s">
        <v>208</v>
      </c>
      <c r="G5998">
        <v>69</v>
      </c>
      <c r="H5998">
        <v>69</v>
      </c>
      <c r="I5998">
        <v>64</v>
      </c>
      <c r="J5998" t="s">
        <v>65</v>
      </c>
      <c r="K5998" t="s">
        <v>65</v>
      </c>
      <c r="L5998" t="s">
        <v>36</v>
      </c>
      <c r="M5998" t="s">
        <v>120</v>
      </c>
      <c r="N5998" t="s">
        <v>120</v>
      </c>
      <c r="O5998" t="s">
        <v>1154</v>
      </c>
      <c r="P5998" t="s">
        <v>104</v>
      </c>
      <c r="Q5998">
        <v>79</v>
      </c>
      <c r="R5998" t="s">
        <v>259</v>
      </c>
      <c r="S5998" s="2">
        <v>3572</v>
      </c>
      <c r="T5998" t="s">
        <v>2424</v>
      </c>
    </row>
    <row r="5999" spans="1:20" x14ac:dyDescent="0.3">
      <c r="A5999" t="s">
        <v>20</v>
      </c>
      <c r="B5999" s="1">
        <v>43760</v>
      </c>
      <c r="C5999">
        <v>11</v>
      </c>
      <c r="D5999" t="s">
        <v>229</v>
      </c>
      <c r="E5999" t="s">
        <v>229</v>
      </c>
      <c r="F5999" t="s">
        <v>121</v>
      </c>
      <c r="G5999">
        <v>76</v>
      </c>
      <c r="H5999">
        <v>90</v>
      </c>
      <c r="I5999">
        <v>75</v>
      </c>
      <c r="J5999" t="s">
        <v>81</v>
      </c>
      <c r="K5999" t="s">
        <v>73</v>
      </c>
      <c r="L5999" t="s">
        <v>49</v>
      </c>
      <c r="M5999" t="s">
        <v>209</v>
      </c>
      <c r="N5999" t="s">
        <v>209</v>
      </c>
      <c r="O5999" t="s">
        <v>137</v>
      </c>
      <c r="P5999" t="s">
        <v>101</v>
      </c>
      <c r="Q5999">
        <v>15</v>
      </c>
      <c r="R5999" t="s">
        <v>240</v>
      </c>
      <c r="S5999" t="s">
        <v>1559</v>
      </c>
      <c r="T5999" t="s">
        <v>2424</v>
      </c>
    </row>
    <row r="6000" spans="1:20" x14ac:dyDescent="0.3">
      <c r="A6000" t="s">
        <v>20</v>
      </c>
      <c r="B6000" s="1">
        <v>43760</v>
      </c>
      <c r="C6000">
        <v>0</v>
      </c>
      <c r="D6000" t="s">
        <v>206</v>
      </c>
      <c r="E6000" t="s">
        <v>247</v>
      </c>
      <c r="F6000" t="s">
        <v>206</v>
      </c>
      <c r="G6000">
        <v>68</v>
      </c>
      <c r="H6000">
        <v>68</v>
      </c>
      <c r="I6000">
        <v>66</v>
      </c>
      <c r="J6000" t="s">
        <v>373</v>
      </c>
      <c r="K6000" t="s">
        <v>100</v>
      </c>
      <c r="L6000" t="s">
        <v>292</v>
      </c>
      <c r="M6000" t="s">
        <v>66</v>
      </c>
      <c r="N6000" t="s">
        <v>66</v>
      </c>
      <c r="O6000" t="s">
        <v>162</v>
      </c>
      <c r="P6000" t="s">
        <v>105</v>
      </c>
      <c r="Q6000">
        <v>32</v>
      </c>
      <c r="R6000" t="s">
        <v>358</v>
      </c>
      <c r="S6000" t="e" vm="36">
        <f>_FV(-3,"58")</f>
        <v>#VALUE!</v>
      </c>
      <c r="T6000" t="s">
        <v>2424</v>
      </c>
    </row>
    <row r="6001" spans="1:20" x14ac:dyDescent="0.3">
      <c r="A6001" t="s">
        <v>20</v>
      </c>
      <c r="B6001" s="1">
        <v>43760</v>
      </c>
      <c r="C6001">
        <v>19</v>
      </c>
      <c r="D6001" t="s">
        <v>2496</v>
      </c>
      <c r="E6001" t="s">
        <v>2827</v>
      </c>
      <c r="F6001" t="s">
        <v>2490</v>
      </c>
      <c r="G6001">
        <v>38</v>
      </c>
      <c r="H6001">
        <v>44</v>
      </c>
      <c r="I6001">
        <v>36</v>
      </c>
      <c r="J6001" t="s">
        <v>1541</v>
      </c>
      <c r="K6001" t="s">
        <v>2833</v>
      </c>
      <c r="L6001" t="s">
        <v>3043</v>
      </c>
      <c r="M6001" t="s">
        <v>860</v>
      </c>
      <c r="N6001" t="s">
        <v>110</v>
      </c>
      <c r="O6001" t="s">
        <v>860</v>
      </c>
      <c r="P6001" t="s">
        <v>127</v>
      </c>
      <c r="Q6001">
        <v>95</v>
      </c>
      <c r="R6001" t="s">
        <v>230</v>
      </c>
      <c r="S6001" t="s">
        <v>1022</v>
      </c>
      <c r="T6001" t="s">
        <v>2424</v>
      </c>
    </row>
    <row r="6002" spans="1:20" x14ac:dyDescent="0.3">
      <c r="A6002" t="s">
        <v>20</v>
      </c>
      <c r="B6002" s="1">
        <v>43760</v>
      </c>
      <c r="C6002">
        <v>4</v>
      </c>
      <c r="D6002" t="s">
        <v>192</v>
      </c>
      <c r="E6002" t="s">
        <v>279</v>
      </c>
      <c r="F6002" t="s">
        <v>192</v>
      </c>
      <c r="G6002">
        <v>81</v>
      </c>
      <c r="H6002">
        <v>81</v>
      </c>
      <c r="I6002">
        <v>78</v>
      </c>
      <c r="J6002" t="s">
        <v>81</v>
      </c>
      <c r="K6002" t="s">
        <v>81</v>
      </c>
      <c r="L6002" t="s">
        <v>100</v>
      </c>
      <c r="M6002" t="s">
        <v>150</v>
      </c>
      <c r="N6002" t="s">
        <v>142</v>
      </c>
      <c r="O6002" t="s">
        <v>150</v>
      </c>
      <c r="P6002" t="s">
        <v>105</v>
      </c>
      <c r="Q6002">
        <v>26</v>
      </c>
      <c r="R6002" t="s">
        <v>179</v>
      </c>
      <c r="S6002" t="e" vm="45">
        <f>_FV(-3,"60")</f>
        <v>#VALUE!</v>
      </c>
      <c r="T6002" t="s">
        <v>2424</v>
      </c>
    </row>
    <row r="6003" spans="1:20" x14ac:dyDescent="0.3">
      <c r="A6003" t="s">
        <v>20</v>
      </c>
      <c r="B6003" s="1">
        <v>43760</v>
      </c>
      <c r="C6003">
        <v>15</v>
      </c>
      <c r="D6003" t="s">
        <v>2041</v>
      </c>
      <c r="E6003" t="s">
        <v>2041</v>
      </c>
      <c r="F6003" t="s">
        <v>214</v>
      </c>
      <c r="G6003">
        <v>54</v>
      </c>
      <c r="H6003">
        <v>60</v>
      </c>
      <c r="I6003">
        <v>54</v>
      </c>
      <c r="J6003" t="s">
        <v>216</v>
      </c>
      <c r="K6003" t="s">
        <v>99</v>
      </c>
      <c r="L6003" t="s">
        <v>377</v>
      </c>
      <c r="M6003" t="s">
        <v>137</v>
      </c>
      <c r="N6003" t="s">
        <v>328</v>
      </c>
      <c r="O6003" t="s">
        <v>137</v>
      </c>
      <c r="P6003" t="s">
        <v>182</v>
      </c>
      <c r="Q6003">
        <v>116</v>
      </c>
      <c r="R6003" t="s">
        <v>289</v>
      </c>
      <c r="S6003" t="s">
        <v>3044</v>
      </c>
      <c r="T6003" t="s">
        <v>2424</v>
      </c>
    </row>
    <row r="6004" spans="1:20" x14ac:dyDescent="0.3">
      <c r="A6004" t="s">
        <v>20</v>
      </c>
      <c r="B6004" s="1">
        <v>43760</v>
      </c>
      <c r="C6004">
        <v>21</v>
      </c>
      <c r="D6004" t="s">
        <v>264</v>
      </c>
      <c r="E6004" t="s">
        <v>43</v>
      </c>
      <c r="F6004" t="s">
        <v>21</v>
      </c>
      <c r="G6004">
        <v>65</v>
      </c>
      <c r="H6004">
        <v>67</v>
      </c>
      <c r="I6004">
        <v>55</v>
      </c>
      <c r="J6004" t="s">
        <v>49</v>
      </c>
      <c r="K6004" t="s">
        <v>119</v>
      </c>
      <c r="L6004" t="s">
        <v>368</v>
      </c>
      <c r="M6004" t="s">
        <v>1154</v>
      </c>
      <c r="N6004" t="s">
        <v>110</v>
      </c>
      <c r="O6004" t="s">
        <v>159</v>
      </c>
      <c r="P6004" t="s">
        <v>92</v>
      </c>
      <c r="Q6004">
        <v>85</v>
      </c>
      <c r="R6004" t="s">
        <v>339</v>
      </c>
      <c r="S6004" t="s">
        <v>2760</v>
      </c>
      <c r="T6004" t="s">
        <v>2424</v>
      </c>
    </row>
    <row r="6005" spans="1:20" x14ac:dyDescent="0.3">
      <c r="A6005" t="s">
        <v>20</v>
      </c>
      <c r="B6005" s="1">
        <v>43760</v>
      </c>
      <c r="C6005">
        <v>8</v>
      </c>
      <c r="D6005" t="s">
        <v>135</v>
      </c>
      <c r="E6005" t="s">
        <v>114</v>
      </c>
      <c r="F6005" t="s">
        <v>135</v>
      </c>
      <c r="G6005">
        <v>86</v>
      </c>
      <c r="H6005">
        <v>86</v>
      </c>
      <c r="I6005">
        <v>84</v>
      </c>
      <c r="J6005" t="s">
        <v>89</v>
      </c>
      <c r="K6005" t="s">
        <v>100</v>
      </c>
      <c r="L6005" t="s">
        <v>89</v>
      </c>
      <c r="M6005" t="s">
        <v>190</v>
      </c>
      <c r="N6005" t="s">
        <v>190</v>
      </c>
      <c r="O6005" t="s">
        <v>181</v>
      </c>
      <c r="P6005" t="s">
        <v>124</v>
      </c>
      <c r="Q6005">
        <v>20</v>
      </c>
      <c r="R6005" t="s">
        <v>54</v>
      </c>
      <c r="S6005" t="e" vm="45">
        <f>_FV(-3,"60")</f>
        <v>#VALUE!</v>
      </c>
      <c r="T6005" t="s">
        <v>2424</v>
      </c>
    </row>
    <row r="6006" spans="1:20" x14ac:dyDescent="0.3">
      <c r="A6006" t="s">
        <v>20</v>
      </c>
      <c r="B6006" s="1">
        <v>43760</v>
      </c>
      <c r="C6006">
        <v>18</v>
      </c>
      <c r="D6006" t="s">
        <v>2915</v>
      </c>
      <c r="E6006" t="s">
        <v>2915</v>
      </c>
      <c r="F6006" t="s">
        <v>2048</v>
      </c>
      <c r="G6006">
        <v>44</v>
      </c>
      <c r="H6006">
        <v>49</v>
      </c>
      <c r="I6006">
        <v>42</v>
      </c>
      <c r="J6006" t="s">
        <v>600</v>
      </c>
      <c r="K6006" t="s">
        <v>397</v>
      </c>
      <c r="L6006" t="s">
        <v>2590</v>
      </c>
      <c r="M6006" t="s">
        <v>110</v>
      </c>
      <c r="N6006" t="s">
        <v>38</v>
      </c>
      <c r="O6006" t="s">
        <v>110</v>
      </c>
      <c r="P6006" t="s">
        <v>112</v>
      </c>
      <c r="Q6006">
        <v>112</v>
      </c>
      <c r="R6006" t="s">
        <v>248</v>
      </c>
      <c r="S6006" t="s">
        <v>1853</v>
      </c>
      <c r="T6006" t="s">
        <v>2424</v>
      </c>
    </row>
    <row r="6007" spans="1:20" x14ac:dyDescent="0.3">
      <c r="A6007" t="s">
        <v>20</v>
      </c>
      <c r="B6007" s="1">
        <v>43760</v>
      </c>
      <c r="C6007">
        <v>20</v>
      </c>
      <c r="D6007" t="s">
        <v>43</v>
      </c>
      <c r="E6007" t="s">
        <v>427</v>
      </c>
      <c r="F6007" t="s">
        <v>43</v>
      </c>
      <c r="G6007">
        <v>56</v>
      </c>
      <c r="H6007">
        <v>57</v>
      </c>
      <c r="I6007">
        <v>38</v>
      </c>
      <c r="J6007" t="s">
        <v>377</v>
      </c>
      <c r="K6007" t="s">
        <v>44</v>
      </c>
      <c r="L6007" t="s">
        <v>1541</v>
      </c>
      <c r="M6007" t="s">
        <v>1154</v>
      </c>
      <c r="N6007" t="s">
        <v>166</v>
      </c>
      <c r="O6007" t="s">
        <v>221</v>
      </c>
      <c r="P6007" t="s">
        <v>182</v>
      </c>
      <c r="Q6007">
        <v>90</v>
      </c>
      <c r="R6007" t="s">
        <v>289</v>
      </c>
      <c r="S6007" t="s">
        <v>3045</v>
      </c>
      <c r="T6007" t="s">
        <v>2424</v>
      </c>
    </row>
    <row r="6008" spans="1:20" x14ac:dyDescent="0.3">
      <c r="A6008" t="s">
        <v>20</v>
      </c>
      <c r="B6008" s="1">
        <v>43760</v>
      </c>
      <c r="C6008">
        <v>5</v>
      </c>
      <c r="D6008" t="s">
        <v>333</v>
      </c>
      <c r="E6008" t="s">
        <v>192</v>
      </c>
      <c r="F6008" t="s">
        <v>333</v>
      </c>
      <c r="G6008">
        <v>84</v>
      </c>
      <c r="H6008">
        <v>84</v>
      </c>
      <c r="I6008">
        <v>81</v>
      </c>
      <c r="J6008" t="s">
        <v>28</v>
      </c>
      <c r="K6008" t="s">
        <v>28</v>
      </c>
      <c r="L6008" t="s">
        <v>81</v>
      </c>
      <c r="M6008" t="s">
        <v>45</v>
      </c>
      <c r="N6008" t="s">
        <v>137</v>
      </c>
      <c r="O6008" t="s">
        <v>45</v>
      </c>
      <c r="P6008" t="s">
        <v>105</v>
      </c>
      <c r="Q6008">
        <v>28</v>
      </c>
      <c r="R6008" t="s">
        <v>92</v>
      </c>
      <c r="S6008" t="e" vm="45">
        <f>_FV(-3,"60")</f>
        <v>#VALUE!</v>
      </c>
      <c r="T6008" t="s">
        <v>2424</v>
      </c>
    </row>
    <row r="6009" spans="1:20" x14ac:dyDescent="0.3">
      <c r="A6009" t="s">
        <v>20</v>
      </c>
      <c r="B6009" s="1">
        <v>43760</v>
      </c>
      <c r="C6009">
        <v>9</v>
      </c>
      <c r="D6009" t="s">
        <v>148</v>
      </c>
      <c r="E6009" t="s">
        <v>135</v>
      </c>
      <c r="F6009" t="s">
        <v>148</v>
      </c>
      <c r="G6009">
        <v>88</v>
      </c>
      <c r="H6009">
        <v>88</v>
      </c>
      <c r="I6009">
        <v>86</v>
      </c>
      <c r="J6009" t="s">
        <v>49</v>
      </c>
      <c r="K6009" t="s">
        <v>100</v>
      </c>
      <c r="L6009" t="s">
        <v>49</v>
      </c>
      <c r="M6009" t="s">
        <v>45</v>
      </c>
      <c r="N6009" t="s">
        <v>45</v>
      </c>
      <c r="O6009" t="s">
        <v>190</v>
      </c>
      <c r="P6009" t="s">
        <v>67</v>
      </c>
      <c r="Q6009">
        <v>22</v>
      </c>
      <c r="R6009" t="s">
        <v>54</v>
      </c>
      <c r="S6009" t="e" vm="5">
        <f>_FV(-3,"33")</f>
        <v>#VALUE!</v>
      </c>
      <c r="T6009" t="s">
        <v>2424</v>
      </c>
    </row>
    <row r="6010" spans="1:20" x14ac:dyDescent="0.3">
      <c r="A6010" t="s">
        <v>20</v>
      </c>
      <c r="B6010" s="1">
        <v>43760</v>
      </c>
      <c r="C6010">
        <v>10</v>
      </c>
      <c r="D6010" t="s">
        <v>121</v>
      </c>
      <c r="E6010" t="s">
        <v>121</v>
      </c>
      <c r="F6010" t="s">
        <v>62</v>
      </c>
      <c r="G6010">
        <v>90</v>
      </c>
      <c r="H6010">
        <v>90</v>
      </c>
      <c r="I6010">
        <v>88</v>
      </c>
      <c r="J6010" t="s">
        <v>81</v>
      </c>
      <c r="K6010" t="s">
        <v>81</v>
      </c>
      <c r="L6010" t="s">
        <v>49</v>
      </c>
      <c r="M6010" t="s">
        <v>137</v>
      </c>
      <c r="N6010" t="s">
        <v>137</v>
      </c>
      <c r="O6010" t="s">
        <v>45</v>
      </c>
      <c r="P6010" t="s">
        <v>97</v>
      </c>
      <c r="Q6010">
        <v>323</v>
      </c>
      <c r="R6010" t="s">
        <v>104</v>
      </c>
      <c r="S6010" t="s">
        <v>3046</v>
      </c>
      <c r="T6010" t="s">
        <v>2424</v>
      </c>
    </row>
    <row r="6011" spans="1:20" x14ac:dyDescent="0.3">
      <c r="A6011" t="s">
        <v>20</v>
      </c>
      <c r="B6011" s="1">
        <v>43761</v>
      </c>
      <c r="C6011">
        <v>0</v>
      </c>
      <c r="D6011" t="s">
        <v>219</v>
      </c>
      <c r="E6011" t="s">
        <v>247</v>
      </c>
      <c r="F6011" t="s">
        <v>219</v>
      </c>
      <c r="G6011">
        <v>73</v>
      </c>
      <c r="H6011">
        <v>73</v>
      </c>
      <c r="I6011">
        <v>65</v>
      </c>
      <c r="J6011" t="s">
        <v>109</v>
      </c>
      <c r="K6011" t="s">
        <v>109</v>
      </c>
      <c r="L6011" t="s">
        <v>44</v>
      </c>
      <c r="M6011" t="s">
        <v>132</v>
      </c>
      <c r="N6011" t="s">
        <v>45</v>
      </c>
      <c r="O6011" t="s">
        <v>52</v>
      </c>
      <c r="P6011" t="s">
        <v>182</v>
      </c>
      <c r="Q6011">
        <v>76</v>
      </c>
      <c r="R6011" t="s">
        <v>55</v>
      </c>
      <c r="S6011" t="e" vm="52">
        <f>_FV(-3,"56")</f>
        <v>#VALUE!</v>
      </c>
      <c r="T6011" t="s">
        <v>2424</v>
      </c>
    </row>
    <row r="6012" spans="1:20" x14ac:dyDescent="0.3">
      <c r="A6012" t="s">
        <v>20</v>
      </c>
      <c r="B6012" s="1">
        <v>43761</v>
      </c>
      <c r="C6012">
        <v>14</v>
      </c>
      <c r="D6012" t="s">
        <v>370</v>
      </c>
      <c r="E6012" t="s">
        <v>415</v>
      </c>
      <c r="F6012" t="s">
        <v>201</v>
      </c>
      <c r="G6012">
        <v>59</v>
      </c>
      <c r="H6012">
        <v>62</v>
      </c>
      <c r="I6012">
        <v>56</v>
      </c>
      <c r="J6012" t="s">
        <v>36</v>
      </c>
      <c r="K6012" t="s">
        <v>89</v>
      </c>
      <c r="L6012" t="s">
        <v>388</v>
      </c>
      <c r="M6012" t="s">
        <v>244</v>
      </c>
      <c r="N6012" t="s">
        <v>315</v>
      </c>
      <c r="O6012" t="s">
        <v>193</v>
      </c>
      <c r="P6012" t="s">
        <v>147</v>
      </c>
      <c r="Q6012">
        <v>91</v>
      </c>
      <c r="R6012" t="s">
        <v>55</v>
      </c>
      <c r="S6012" t="s">
        <v>2438</v>
      </c>
      <c r="T6012" t="s">
        <v>2424</v>
      </c>
    </row>
    <row r="6013" spans="1:20" x14ac:dyDescent="0.3">
      <c r="A6013" t="s">
        <v>20</v>
      </c>
      <c r="B6013" s="1">
        <v>43761</v>
      </c>
      <c r="C6013">
        <v>17</v>
      </c>
      <c r="D6013" t="s">
        <v>1362</v>
      </c>
      <c r="E6013" t="s">
        <v>2048</v>
      </c>
      <c r="F6013" t="s">
        <v>317</v>
      </c>
      <c r="G6013">
        <v>55</v>
      </c>
      <c r="H6013">
        <v>60</v>
      </c>
      <c r="I6013">
        <v>50</v>
      </c>
      <c r="J6013" t="s">
        <v>377</v>
      </c>
      <c r="K6013" t="s">
        <v>89</v>
      </c>
      <c r="L6013" t="s">
        <v>570</v>
      </c>
      <c r="M6013" t="s">
        <v>59</v>
      </c>
      <c r="N6013" t="s">
        <v>231</v>
      </c>
      <c r="O6013" t="s">
        <v>59</v>
      </c>
      <c r="P6013" t="s">
        <v>222</v>
      </c>
      <c r="Q6013">
        <v>88</v>
      </c>
      <c r="R6013" t="s">
        <v>343</v>
      </c>
      <c r="S6013" t="s">
        <v>3047</v>
      </c>
      <c r="T6013" t="s">
        <v>2424</v>
      </c>
    </row>
    <row r="6014" spans="1:20" x14ac:dyDescent="0.3">
      <c r="A6014" t="s">
        <v>20</v>
      </c>
      <c r="B6014" s="1">
        <v>43761</v>
      </c>
      <c r="C6014">
        <v>6</v>
      </c>
      <c r="D6014" t="s">
        <v>236</v>
      </c>
      <c r="E6014" t="s">
        <v>321</v>
      </c>
      <c r="F6014" t="s">
        <v>236</v>
      </c>
      <c r="G6014">
        <v>83</v>
      </c>
      <c r="H6014">
        <v>83</v>
      </c>
      <c r="I6014">
        <v>76</v>
      </c>
      <c r="J6014" t="s">
        <v>65</v>
      </c>
      <c r="K6014" t="s">
        <v>65</v>
      </c>
      <c r="L6014" t="s">
        <v>163</v>
      </c>
      <c r="M6014" t="s">
        <v>197</v>
      </c>
      <c r="N6014" t="s">
        <v>39</v>
      </c>
      <c r="O6014" t="s">
        <v>197</v>
      </c>
      <c r="P6014" t="s">
        <v>70</v>
      </c>
      <c r="Q6014">
        <v>349</v>
      </c>
      <c r="R6014" t="s">
        <v>305</v>
      </c>
      <c r="S6014" t="e" vm="36">
        <f>_FV(-1,"58")</f>
        <v>#VALUE!</v>
      </c>
      <c r="T6014" t="s">
        <v>2424</v>
      </c>
    </row>
    <row r="6015" spans="1:20" x14ac:dyDescent="0.3">
      <c r="A6015" t="s">
        <v>20</v>
      </c>
      <c r="B6015" s="1">
        <v>43761</v>
      </c>
      <c r="C6015">
        <v>15</v>
      </c>
      <c r="D6015" t="s">
        <v>412</v>
      </c>
      <c r="E6015" t="s">
        <v>1580</v>
      </c>
      <c r="F6015" t="s">
        <v>214</v>
      </c>
      <c r="G6015">
        <v>50</v>
      </c>
      <c r="H6015">
        <v>59</v>
      </c>
      <c r="I6015">
        <v>46</v>
      </c>
      <c r="J6015" t="s">
        <v>565</v>
      </c>
      <c r="K6015" t="s">
        <v>44</v>
      </c>
      <c r="L6015" t="s">
        <v>2349</v>
      </c>
      <c r="M6015" t="s">
        <v>209</v>
      </c>
      <c r="N6015" t="s">
        <v>244</v>
      </c>
      <c r="O6015" t="s">
        <v>209</v>
      </c>
      <c r="P6015" t="s">
        <v>147</v>
      </c>
      <c r="Q6015">
        <v>76</v>
      </c>
      <c r="R6015" t="s">
        <v>584</v>
      </c>
      <c r="S6015" t="s">
        <v>2703</v>
      </c>
      <c r="T6015" t="s">
        <v>2424</v>
      </c>
    </row>
    <row r="6016" spans="1:20" x14ac:dyDescent="0.3">
      <c r="A6016" t="s">
        <v>20</v>
      </c>
      <c r="B6016" s="1">
        <v>43761</v>
      </c>
      <c r="C6016">
        <v>21</v>
      </c>
      <c r="D6016" t="s">
        <v>21</v>
      </c>
      <c r="E6016" t="s">
        <v>214</v>
      </c>
      <c r="F6016" t="s">
        <v>21</v>
      </c>
      <c r="G6016">
        <v>56</v>
      </c>
      <c r="H6016">
        <v>60</v>
      </c>
      <c r="I6016">
        <v>55</v>
      </c>
      <c r="J6016" t="s">
        <v>583</v>
      </c>
      <c r="K6016" t="s">
        <v>361</v>
      </c>
      <c r="L6016" t="s">
        <v>570</v>
      </c>
      <c r="M6016" t="s">
        <v>38</v>
      </c>
      <c r="N6016" t="s">
        <v>38</v>
      </c>
      <c r="O6016" t="s">
        <v>175</v>
      </c>
      <c r="P6016" t="s">
        <v>173</v>
      </c>
      <c r="Q6016">
        <v>72</v>
      </c>
      <c r="R6016" t="s">
        <v>164</v>
      </c>
      <c r="S6016" t="s">
        <v>3048</v>
      </c>
      <c r="T6016" t="s">
        <v>2424</v>
      </c>
    </row>
    <row r="6017" spans="1:20" x14ac:dyDescent="0.3">
      <c r="A6017" t="s">
        <v>20</v>
      </c>
      <c r="B6017" s="1">
        <v>43761</v>
      </c>
      <c r="C6017">
        <v>5</v>
      </c>
      <c r="D6017" t="s">
        <v>236</v>
      </c>
      <c r="E6017" t="s">
        <v>202</v>
      </c>
      <c r="F6017" t="s">
        <v>236</v>
      </c>
      <c r="G6017">
        <v>77</v>
      </c>
      <c r="H6017">
        <v>80</v>
      </c>
      <c r="I6017">
        <v>77</v>
      </c>
      <c r="J6017" t="s">
        <v>361</v>
      </c>
      <c r="K6017" t="s">
        <v>65</v>
      </c>
      <c r="L6017" t="s">
        <v>361</v>
      </c>
      <c r="M6017" t="s">
        <v>39</v>
      </c>
      <c r="N6017" t="s">
        <v>298</v>
      </c>
      <c r="O6017" t="s">
        <v>39</v>
      </c>
      <c r="P6017" t="s">
        <v>77</v>
      </c>
      <c r="Q6017">
        <v>37</v>
      </c>
      <c r="R6017" t="s">
        <v>151</v>
      </c>
      <c r="S6017" t="e" vm="96">
        <f>_FV(-2,"17")</f>
        <v>#VALUE!</v>
      </c>
      <c r="T6017" t="s">
        <v>2424</v>
      </c>
    </row>
    <row r="6018" spans="1:20" x14ac:dyDescent="0.3">
      <c r="A6018" t="s">
        <v>20</v>
      </c>
      <c r="B6018" s="1">
        <v>43761</v>
      </c>
      <c r="C6018">
        <v>13</v>
      </c>
      <c r="D6018" t="s">
        <v>258</v>
      </c>
      <c r="E6018" t="s">
        <v>370</v>
      </c>
      <c r="F6018" t="s">
        <v>27</v>
      </c>
      <c r="G6018">
        <v>61</v>
      </c>
      <c r="H6018">
        <v>69</v>
      </c>
      <c r="I6018">
        <v>60</v>
      </c>
      <c r="J6018" t="s">
        <v>216</v>
      </c>
      <c r="K6018" t="s">
        <v>64</v>
      </c>
      <c r="L6018" t="s">
        <v>216</v>
      </c>
      <c r="M6018" t="s">
        <v>244</v>
      </c>
      <c r="N6018" t="s">
        <v>244</v>
      </c>
      <c r="O6018" t="s">
        <v>122</v>
      </c>
      <c r="P6018" t="s">
        <v>112</v>
      </c>
      <c r="Q6018">
        <v>84</v>
      </c>
      <c r="R6018" t="s">
        <v>164</v>
      </c>
      <c r="S6018" t="s">
        <v>3049</v>
      </c>
      <c r="T6018" t="s">
        <v>2424</v>
      </c>
    </row>
    <row r="6019" spans="1:20" x14ac:dyDescent="0.3">
      <c r="A6019" t="s">
        <v>20</v>
      </c>
      <c r="B6019" s="1">
        <v>43761</v>
      </c>
      <c r="C6019">
        <v>1</v>
      </c>
      <c r="D6019" t="s">
        <v>385</v>
      </c>
      <c r="E6019" t="s">
        <v>219</v>
      </c>
      <c r="F6019" t="s">
        <v>385</v>
      </c>
      <c r="G6019">
        <v>75</v>
      </c>
      <c r="H6019">
        <v>75</v>
      </c>
      <c r="I6019">
        <v>73</v>
      </c>
      <c r="J6019" t="s">
        <v>109</v>
      </c>
      <c r="K6019" t="s">
        <v>63</v>
      </c>
      <c r="L6019" t="s">
        <v>73</v>
      </c>
      <c r="M6019" t="s">
        <v>180</v>
      </c>
      <c r="N6019" t="s">
        <v>231</v>
      </c>
      <c r="O6019" t="s">
        <v>66</v>
      </c>
      <c r="P6019" t="s">
        <v>182</v>
      </c>
      <c r="Q6019">
        <v>60</v>
      </c>
      <c r="R6019" t="s">
        <v>343</v>
      </c>
      <c r="S6019" t="e" vm="6">
        <f>_FV(-3,"30")</f>
        <v>#VALUE!</v>
      </c>
      <c r="T6019" t="s">
        <v>2424</v>
      </c>
    </row>
    <row r="6020" spans="1:20" x14ac:dyDescent="0.3">
      <c r="A6020" t="s">
        <v>20</v>
      </c>
      <c r="B6020" s="1">
        <v>43761</v>
      </c>
      <c r="C6020">
        <v>7</v>
      </c>
      <c r="D6020" t="s">
        <v>233</v>
      </c>
      <c r="E6020" t="s">
        <v>236</v>
      </c>
      <c r="F6020" t="s">
        <v>333</v>
      </c>
      <c r="G6020">
        <v>85</v>
      </c>
      <c r="H6020">
        <v>85</v>
      </c>
      <c r="I6020">
        <v>83</v>
      </c>
      <c r="J6020" t="s">
        <v>73</v>
      </c>
      <c r="K6020" t="s">
        <v>73</v>
      </c>
      <c r="L6020" t="s">
        <v>28</v>
      </c>
      <c r="M6020" t="s">
        <v>120</v>
      </c>
      <c r="N6020" t="s">
        <v>197</v>
      </c>
      <c r="O6020" t="s">
        <v>120</v>
      </c>
      <c r="P6020" t="s">
        <v>70</v>
      </c>
      <c r="Q6020">
        <v>3</v>
      </c>
      <c r="R6020" t="s">
        <v>92</v>
      </c>
      <c r="S6020" t="e" vm="32">
        <f>_FV(-2,"42")</f>
        <v>#VALUE!</v>
      </c>
      <c r="T6020" t="s">
        <v>2424</v>
      </c>
    </row>
    <row r="6021" spans="1:20" x14ac:dyDescent="0.3">
      <c r="A6021" t="s">
        <v>20</v>
      </c>
      <c r="B6021" s="1">
        <v>43761</v>
      </c>
      <c r="C6021">
        <v>11</v>
      </c>
      <c r="D6021" t="s">
        <v>279</v>
      </c>
      <c r="E6021" t="s">
        <v>256</v>
      </c>
      <c r="F6021" t="s">
        <v>279</v>
      </c>
      <c r="G6021">
        <v>79</v>
      </c>
      <c r="H6021">
        <v>80</v>
      </c>
      <c r="I6021">
        <v>75</v>
      </c>
      <c r="J6021" t="s">
        <v>81</v>
      </c>
      <c r="K6021" t="s">
        <v>80</v>
      </c>
      <c r="L6021" t="s">
        <v>99</v>
      </c>
      <c r="M6021" t="s">
        <v>137</v>
      </c>
      <c r="N6021" t="s">
        <v>137</v>
      </c>
      <c r="O6021" t="s">
        <v>232</v>
      </c>
      <c r="P6021" t="s">
        <v>101</v>
      </c>
      <c r="Q6021">
        <v>95</v>
      </c>
      <c r="R6021" t="s">
        <v>168</v>
      </c>
      <c r="S6021" t="s">
        <v>3050</v>
      </c>
      <c r="T6021" t="s">
        <v>2424</v>
      </c>
    </row>
    <row r="6022" spans="1:20" x14ac:dyDescent="0.3">
      <c r="A6022" t="s">
        <v>20</v>
      </c>
      <c r="B6022" s="1">
        <v>43761</v>
      </c>
      <c r="C6022">
        <v>22</v>
      </c>
      <c r="D6022" t="s">
        <v>57</v>
      </c>
      <c r="E6022" t="s">
        <v>21</v>
      </c>
      <c r="F6022" t="s">
        <v>57</v>
      </c>
      <c r="G6022">
        <v>62</v>
      </c>
      <c r="H6022">
        <v>62</v>
      </c>
      <c r="I6022">
        <v>55</v>
      </c>
      <c r="J6022" t="s">
        <v>393</v>
      </c>
      <c r="K6022" t="s">
        <v>393</v>
      </c>
      <c r="L6022" t="s">
        <v>574</v>
      </c>
      <c r="M6022" t="s">
        <v>53</v>
      </c>
      <c r="N6022" t="s">
        <v>53</v>
      </c>
      <c r="O6022" t="s">
        <v>750</v>
      </c>
      <c r="P6022" t="s">
        <v>116</v>
      </c>
      <c r="Q6022">
        <v>51</v>
      </c>
      <c r="R6022" t="s">
        <v>55</v>
      </c>
      <c r="S6022" s="2">
        <v>1164</v>
      </c>
      <c r="T6022" t="s">
        <v>2424</v>
      </c>
    </row>
    <row r="6023" spans="1:20" x14ac:dyDescent="0.3">
      <c r="A6023" t="s">
        <v>20</v>
      </c>
      <c r="B6023" s="1">
        <v>43761</v>
      </c>
      <c r="C6023">
        <v>4</v>
      </c>
      <c r="D6023" t="s">
        <v>202</v>
      </c>
      <c r="E6023" t="s">
        <v>196</v>
      </c>
      <c r="F6023" t="s">
        <v>202</v>
      </c>
      <c r="G6023">
        <v>77</v>
      </c>
      <c r="H6023">
        <v>77</v>
      </c>
      <c r="I6023">
        <v>76</v>
      </c>
      <c r="J6023" t="s">
        <v>28</v>
      </c>
      <c r="K6023" t="s">
        <v>119</v>
      </c>
      <c r="L6023" t="s">
        <v>81</v>
      </c>
      <c r="M6023" t="s">
        <v>298</v>
      </c>
      <c r="N6023" t="s">
        <v>180</v>
      </c>
      <c r="O6023" t="s">
        <v>298</v>
      </c>
      <c r="P6023" t="s">
        <v>176</v>
      </c>
      <c r="Q6023">
        <v>54</v>
      </c>
      <c r="R6023" t="s">
        <v>198</v>
      </c>
      <c r="S6023" t="e" vm="16">
        <f>_FV(-2,"39")</f>
        <v>#VALUE!</v>
      </c>
      <c r="T6023" t="s">
        <v>2424</v>
      </c>
    </row>
    <row r="6024" spans="1:20" x14ac:dyDescent="0.3">
      <c r="A6024" t="s">
        <v>20</v>
      </c>
      <c r="B6024" s="1">
        <v>43761</v>
      </c>
      <c r="C6024">
        <v>10</v>
      </c>
      <c r="D6024" t="s">
        <v>229</v>
      </c>
      <c r="E6024" t="s">
        <v>302</v>
      </c>
      <c r="F6024" t="s">
        <v>286</v>
      </c>
      <c r="G6024">
        <v>76</v>
      </c>
      <c r="H6024">
        <v>86</v>
      </c>
      <c r="I6024">
        <v>76</v>
      </c>
      <c r="J6024" t="s">
        <v>81</v>
      </c>
      <c r="K6024" t="s">
        <v>63</v>
      </c>
      <c r="L6024" t="s">
        <v>81</v>
      </c>
      <c r="M6024" t="s">
        <v>232</v>
      </c>
      <c r="N6024" t="s">
        <v>232</v>
      </c>
      <c r="O6024" t="s">
        <v>131</v>
      </c>
      <c r="P6024" t="s">
        <v>183</v>
      </c>
      <c r="Q6024">
        <v>113</v>
      </c>
      <c r="R6024" t="s">
        <v>287</v>
      </c>
      <c r="S6024" t="s">
        <v>3051</v>
      </c>
      <c r="T6024" t="s">
        <v>2424</v>
      </c>
    </row>
    <row r="6025" spans="1:20" x14ac:dyDescent="0.3">
      <c r="A6025" t="s">
        <v>20</v>
      </c>
      <c r="B6025" s="1">
        <v>43761</v>
      </c>
      <c r="C6025">
        <v>8</v>
      </c>
      <c r="D6025" t="s">
        <v>233</v>
      </c>
      <c r="E6025" t="s">
        <v>187</v>
      </c>
      <c r="F6025" t="s">
        <v>286</v>
      </c>
      <c r="G6025">
        <v>84</v>
      </c>
      <c r="H6025">
        <v>85</v>
      </c>
      <c r="I6025">
        <v>84</v>
      </c>
      <c r="J6025" t="s">
        <v>65</v>
      </c>
      <c r="K6025" t="s">
        <v>109</v>
      </c>
      <c r="L6025" t="s">
        <v>65</v>
      </c>
      <c r="M6025" t="s">
        <v>51</v>
      </c>
      <c r="N6025" t="s">
        <v>51</v>
      </c>
      <c r="O6025" t="s">
        <v>120</v>
      </c>
      <c r="P6025" t="s">
        <v>124</v>
      </c>
      <c r="Q6025">
        <v>31</v>
      </c>
      <c r="R6025" t="s">
        <v>104</v>
      </c>
      <c r="S6025" t="e" vm="57">
        <f>_FV(-2,"48")</f>
        <v>#VALUE!</v>
      </c>
      <c r="T6025" t="s">
        <v>2424</v>
      </c>
    </row>
    <row r="6026" spans="1:20" x14ac:dyDescent="0.3">
      <c r="A6026" t="s">
        <v>20</v>
      </c>
      <c r="B6026" s="1">
        <v>43761</v>
      </c>
      <c r="C6026">
        <v>18</v>
      </c>
      <c r="D6026" t="s">
        <v>370</v>
      </c>
      <c r="E6026" t="s">
        <v>1362</v>
      </c>
      <c r="F6026" t="s">
        <v>291</v>
      </c>
      <c r="G6026">
        <v>55</v>
      </c>
      <c r="H6026">
        <v>60</v>
      </c>
      <c r="I6026">
        <v>53</v>
      </c>
      <c r="J6026" t="s">
        <v>37</v>
      </c>
      <c r="K6026" t="s">
        <v>89</v>
      </c>
      <c r="L6026" t="s">
        <v>383</v>
      </c>
      <c r="M6026" t="s">
        <v>153</v>
      </c>
      <c r="N6026" t="s">
        <v>298</v>
      </c>
      <c r="O6026" t="s">
        <v>153</v>
      </c>
      <c r="P6026" t="s">
        <v>30</v>
      </c>
      <c r="Q6026">
        <v>115</v>
      </c>
      <c r="R6026" t="s">
        <v>405</v>
      </c>
      <c r="S6026" t="s">
        <v>3052</v>
      </c>
      <c r="T6026" t="s">
        <v>2424</v>
      </c>
    </row>
    <row r="6027" spans="1:20" x14ac:dyDescent="0.3">
      <c r="A6027" t="s">
        <v>20</v>
      </c>
      <c r="B6027" s="1">
        <v>43761</v>
      </c>
      <c r="C6027">
        <v>23</v>
      </c>
      <c r="D6027" t="s">
        <v>206</v>
      </c>
      <c r="E6027" t="s">
        <v>57</v>
      </c>
      <c r="F6027" t="s">
        <v>206</v>
      </c>
      <c r="G6027">
        <v>69</v>
      </c>
      <c r="H6027">
        <v>69</v>
      </c>
      <c r="I6027">
        <v>62</v>
      </c>
      <c r="J6027" t="s">
        <v>377</v>
      </c>
      <c r="K6027" t="s">
        <v>377</v>
      </c>
      <c r="L6027" t="s">
        <v>393</v>
      </c>
      <c r="M6027" t="s">
        <v>232</v>
      </c>
      <c r="N6027" t="s">
        <v>232</v>
      </c>
      <c r="O6027" t="s">
        <v>53</v>
      </c>
      <c r="P6027" t="s">
        <v>176</v>
      </c>
      <c r="Q6027">
        <v>43</v>
      </c>
      <c r="R6027" t="s">
        <v>55</v>
      </c>
      <c r="S6027" t="e" vm="45">
        <f>_FV(-3,"60")</f>
        <v>#VALUE!</v>
      </c>
      <c r="T6027" t="s">
        <v>2424</v>
      </c>
    </row>
    <row r="6028" spans="1:20" x14ac:dyDescent="0.3">
      <c r="A6028" t="s">
        <v>20</v>
      </c>
      <c r="B6028" s="1">
        <v>43761</v>
      </c>
      <c r="C6028">
        <v>20</v>
      </c>
      <c r="D6028" t="s">
        <v>317</v>
      </c>
      <c r="E6028" t="s">
        <v>297</v>
      </c>
      <c r="F6028" t="s">
        <v>392</v>
      </c>
      <c r="G6028">
        <v>60</v>
      </c>
      <c r="H6028">
        <v>60</v>
      </c>
      <c r="I6028">
        <v>57</v>
      </c>
      <c r="J6028" t="s">
        <v>44</v>
      </c>
      <c r="K6028" t="s">
        <v>361</v>
      </c>
      <c r="L6028" t="s">
        <v>373</v>
      </c>
      <c r="M6028" t="s">
        <v>175</v>
      </c>
      <c r="N6028" t="s">
        <v>750</v>
      </c>
      <c r="O6028" t="s">
        <v>74</v>
      </c>
      <c r="P6028" t="s">
        <v>92</v>
      </c>
      <c r="Q6028">
        <v>69</v>
      </c>
      <c r="R6028" t="s">
        <v>343</v>
      </c>
      <c r="S6028" t="s">
        <v>3053</v>
      </c>
      <c r="T6028" t="s">
        <v>2424</v>
      </c>
    </row>
    <row r="6029" spans="1:20" x14ac:dyDescent="0.3">
      <c r="A6029" t="s">
        <v>20</v>
      </c>
      <c r="B6029" s="1">
        <v>43761</v>
      </c>
      <c r="C6029">
        <v>19</v>
      </c>
      <c r="D6029" t="s">
        <v>251</v>
      </c>
      <c r="E6029" t="s">
        <v>2038</v>
      </c>
      <c r="F6029" t="s">
        <v>214</v>
      </c>
      <c r="G6029">
        <v>57</v>
      </c>
      <c r="H6029">
        <v>59</v>
      </c>
      <c r="I6029">
        <v>53</v>
      </c>
      <c r="J6029" t="s">
        <v>224</v>
      </c>
      <c r="K6029" t="s">
        <v>163</v>
      </c>
      <c r="L6029" t="s">
        <v>368</v>
      </c>
      <c r="M6029" t="s">
        <v>175</v>
      </c>
      <c r="N6029" t="s">
        <v>120</v>
      </c>
      <c r="O6029" t="s">
        <v>74</v>
      </c>
      <c r="P6029" t="s">
        <v>154</v>
      </c>
      <c r="Q6029">
        <v>87</v>
      </c>
      <c r="R6029" t="s">
        <v>350</v>
      </c>
      <c r="S6029" t="s">
        <v>1266</v>
      </c>
      <c r="T6029" t="s">
        <v>2424</v>
      </c>
    </row>
    <row r="6030" spans="1:20" x14ac:dyDescent="0.3">
      <c r="A6030" t="s">
        <v>20</v>
      </c>
      <c r="B6030" s="1">
        <v>43761</v>
      </c>
      <c r="C6030">
        <v>9</v>
      </c>
      <c r="D6030" t="s">
        <v>233</v>
      </c>
      <c r="E6030" t="s">
        <v>192</v>
      </c>
      <c r="F6030" t="s">
        <v>356</v>
      </c>
      <c r="G6030">
        <v>85</v>
      </c>
      <c r="H6030">
        <v>85</v>
      </c>
      <c r="I6030">
        <v>83</v>
      </c>
      <c r="J6030" t="s">
        <v>73</v>
      </c>
      <c r="K6030" t="s">
        <v>109</v>
      </c>
      <c r="L6030" t="s">
        <v>28</v>
      </c>
      <c r="M6030" t="s">
        <v>131</v>
      </c>
      <c r="N6030" t="s">
        <v>131</v>
      </c>
      <c r="O6030" t="s">
        <v>197</v>
      </c>
      <c r="P6030" t="s">
        <v>97</v>
      </c>
      <c r="Q6030">
        <v>158</v>
      </c>
      <c r="R6030" t="s">
        <v>170</v>
      </c>
      <c r="S6030" t="e" vm="54">
        <f>_FV(-2,"21")</f>
        <v>#VALUE!</v>
      </c>
      <c r="T6030" t="s">
        <v>2424</v>
      </c>
    </row>
    <row r="6031" spans="1:20" x14ac:dyDescent="0.3">
      <c r="A6031" t="s">
        <v>20</v>
      </c>
      <c r="B6031" s="1">
        <v>43761</v>
      </c>
      <c r="C6031">
        <v>12</v>
      </c>
      <c r="D6031" t="s">
        <v>27</v>
      </c>
      <c r="E6031" t="s">
        <v>335</v>
      </c>
      <c r="F6031" t="s">
        <v>192</v>
      </c>
      <c r="G6031">
        <v>69</v>
      </c>
      <c r="H6031">
        <v>83</v>
      </c>
      <c r="I6031">
        <v>66</v>
      </c>
      <c r="J6031" t="s">
        <v>99</v>
      </c>
      <c r="K6031" t="s">
        <v>58</v>
      </c>
      <c r="L6031" t="s">
        <v>49</v>
      </c>
      <c r="M6031" t="s">
        <v>122</v>
      </c>
      <c r="N6031" t="s">
        <v>122</v>
      </c>
      <c r="O6031" t="s">
        <v>137</v>
      </c>
      <c r="P6031" t="s">
        <v>182</v>
      </c>
      <c r="Q6031">
        <v>77</v>
      </c>
      <c r="R6031" t="s">
        <v>160</v>
      </c>
      <c r="S6031" t="s">
        <v>3054</v>
      </c>
      <c r="T6031" t="s">
        <v>2424</v>
      </c>
    </row>
    <row r="6032" spans="1:20" x14ac:dyDescent="0.3">
      <c r="A6032" t="s">
        <v>20</v>
      </c>
      <c r="B6032" s="1">
        <v>43761</v>
      </c>
      <c r="C6032">
        <v>3</v>
      </c>
      <c r="D6032" t="s">
        <v>196</v>
      </c>
      <c r="E6032" t="s">
        <v>385</v>
      </c>
      <c r="F6032" t="s">
        <v>196</v>
      </c>
      <c r="G6032">
        <v>76</v>
      </c>
      <c r="H6032">
        <v>77</v>
      </c>
      <c r="I6032">
        <v>75</v>
      </c>
      <c r="J6032" t="s">
        <v>64</v>
      </c>
      <c r="K6032" t="s">
        <v>80</v>
      </c>
      <c r="L6032" t="s">
        <v>64</v>
      </c>
      <c r="M6032" t="s">
        <v>180</v>
      </c>
      <c r="N6032" t="s">
        <v>150</v>
      </c>
      <c r="O6032" t="s">
        <v>180</v>
      </c>
      <c r="P6032" t="s">
        <v>268</v>
      </c>
      <c r="Q6032">
        <v>34</v>
      </c>
      <c r="R6032" t="s">
        <v>225</v>
      </c>
      <c r="S6032" t="e" vm="71">
        <f>_FV(-2,"79")</f>
        <v>#VALUE!</v>
      </c>
      <c r="T6032" t="s">
        <v>2424</v>
      </c>
    </row>
    <row r="6033" spans="1:20" x14ac:dyDescent="0.3">
      <c r="A6033" t="s">
        <v>20</v>
      </c>
      <c r="B6033" s="1">
        <v>43761</v>
      </c>
      <c r="C6033">
        <v>2</v>
      </c>
      <c r="D6033" t="s">
        <v>281</v>
      </c>
      <c r="E6033" t="s">
        <v>204</v>
      </c>
      <c r="F6033" t="s">
        <v>281</v>
      </c>
      <c r="G6033">
        <v>77</v>
      </c>
      <c r="H6033">
        <v>77</v>
      </c>
      <c r="I6033">
        <v>75</v>
      </c>
      <c r="J6033" t="s">
        <v>80</v>
      </c>
      <c r="K6033" t="s">
        <v>80</v>
      </c>
      <c r="L6033" t="s">
        <v>109</v>
      </c>
      <c r="M6033" t="s">
        <v>150</v>
      </c>
      <c r="N6033" t="s">
        <v>150</v>
      </c>
      <c r="O6033" t="s">
        <v>180</v>
      </c>
      <c r="P6033" t="s">
        <v>60</v>
      </c>
      <c r="Q6033">
        <v>50</v>
      </c>
      <c r="R6033" t="s">
        <v>212</v>
      </c>
      <c r="S6033" t="e" vm="46">
        <f>_FV(-3,"40")</f>
        <v>#VALUE!</v>
      </c>
      <c r="T6033" t="s">
        <v>2424</v>
      </c>
    </row>
    <row r="6034" spans="1:20" x14ac:dyDescent="0.3">
      <c r="A6034" t="s">
        <v>20</v>
      </c>
      <c r="B6034" s="1">
        <v>43761</v>
      </c>
      <c r="C6034">
        <v>16</v>
      </c>
      <c r="D6034" t="s">
        <v>412</v>
      </c>
      <c r="E6034" t="s">
        <v>2490</v>
      </c>
      <c r="F6034" t="s">
        <v>370</v>
      </c>
      <c r="G6034">
        <v>52</v>
      </c>
      <c r="H6034">
        <v>53</v>
      </c>
      <c r="I6034">
        <v>42</v>
      </c>
      <c r="J6034" t="s">
        <v>397</v>
      </c>
      <c r="K6034" t="s">
        <v>292</v>
      </c>
      <c r="L6034" t="s">
        <v>2705</v>
      </c>
      <c r="M6034" t="s">
        <v>231</v>
      </c>
      <c r="N6034" t="s">
        <v>209</v>
      </c>
      <c r="O6034" t="s">
        <v>231</v>
      </c>
      <c r="P6034" t="s">
        <v>154</v>
      </c>
      <c r="Q6034">
        <v>110</v>
      </c>
      <c r="R6034" t="s">
        <v>584</v>
      </c>
      <c r="S6034" t="s">
        <v>3055</v>
      </c>
      <c r="T6034" t="s">
        <v>2424</v>
      </c>
    </row>
    <row r="6035" spans="1:20" x14ac:dyDescent="0.3">
      <c r="A6035" t="s">
        <v>20</v>
      </c>
      <c r="B6035" s="1">
        <v>43762</v>
      </c>
      <c r="C6035">
        <v>16</v>
      </c>
      <c r="D6035" t="s">
        <v>2038</v>
      </c>
      <c r="E6035" t="s">
        <v>2732</v>
      </c>
      <c r="F6035" t="s">
        <v>33</v>
      </c>
      <c r="G6035">
        <v>51</v>
      </c>
      <c r="H6035">
        <v>53</v>
      </c>
      <c r="I6035">
        <v>47</v>
      </c>
      <c r="J6035" t="s">
        <v>383</v>
      </c>
      <c r="K6035" t="s">
        <v>396</v>
      </c>
      <c r="L6035" t="s">
        <v>572</v>
      </c>
      <c r="M6035" t="s">
        <v>232</v>
      </c>
      <c r="N6035" t="s">
        <v>137</v>
      </c>
      <c r="O6035" t="s">
        <v>232</v>
      </c>
      <c r="P6035" t="s">
        <v>147</v>
      </c>
      <c r="Q6035">
        <v>85</v>
      </c>
      <c r="R6035" t="s">
        <v>428</v>
      </c>
      <c r="S6035" t="s">
        <v>3056</v>
      </c>
      <c r="T6035" t="s">
        <v>2424</v>
      </c>
    </row>
    <row r="6036" spans="1:20" x14ac:dyDescent="0.3">
      <c r="A6036" t="s">
        <v>20</v>
      </c>
      <c r="B6036" s="1">
        <v>43762</v>
      </c>
      <c r="C6036">
        <v>14</v>
      </c>
      <c r="D6036" t="s">
        <v>2041</v>
      </c>
      <c r="E6036" t="s">
        <v>2339</v>
      </c>
      <c r="F6036" t="s">
        <v>291</v>
      </c>
      <c r="G6036">
        <v>54</v>
      </c>
      <c r="H6036">
        <v>59</v>
      </c>
      <c r="I6036">
        <v>54</v>
      </c>
      <c r="J6036" t="s">
        <v>377</v>
      </c>
      <c r="K6036" t="s">
        <v>49</v>
      </c>
      <c r="L6036" t="s">
        <v>368</v>
      </c>
      <c r="M6036" t="s">
        <v>90</v>
      </c>
      <c r="N6036" t="s">
        <v>141</v>
      </c>
      <c r="O6036" t="s">
        <v>29</v>
      </c>
      <c r="P6036" t="s">
        <v>68</v>
      </c>
      <c r="Q6036">
        <v>98</v>
      </c>
      <c r="R6036" t="s">
        <v>225</v>
      </c>
      <c r="S6036" t="s">
        <v>3057</v>
      </c>
      <c r="T6036" t="s">
        <v>2424</v>
      </c>
    </row>
    <row r="6037" spans="1:20" x14ac:dyDescent="0.3">
      <c r="A6037" t="s">
        <v>20</v>
      </c>
      <c r="B6037" s="1">
        <v>43762</v>
      </c>
      <c r="C6037">
        <v>4</v>
      </c>
      <c r="D6037" t="s">
        <v>286</v>
      </c>
      <c r="E6037" t="s">
        <v>192</v>
      </c>
      <c r="F6037" t="s">
        <v>286</v>
      </c>
      <c r="G6037">
        <v>80</v>
      </c>
      <c r="H6037">
        <v>80</v>
      </c>
      <c r="I6037">
        <v>78</v>
      </c>
      <c r="J6037" t="s">
        <v>36</v>
      </c>
      <c r="K6037" t="s">
        <v>36</v>
      </c>
      <c r="L6037" t="s">
        <v>345</v>
      </c>
      <c r="M6037" t="s">
        <v>52</v>
      </c>
      <c r="N6037" t="s">
        <v>232</v>
      </c>
      <c r="O6037" t="s">
        <v>52</v>
      </c>
      <c r="P6037" t="s">
        <v>268</v>
      </c>
      <c r="Q6037">
        <v>37</v>
      </c>
      <c r="R6037" t="s">
        <v>271</v>
      </c>
      <c r="S6037" t="e" vm="45">
        <f>_FV(-3,"60")</f>
        <v>#VALUE!</v>
      </c>
      <c r="T6037" t="s">
        <v>2424</v>
      </c>
    </row>
    <row r="6038" spans="1:20" x14ac:dyDescent="0.3">
      <c r="A6038" t="s">
        <v>20</v>
      </c>
      <c r="B6038" s="1">
        <v>43762</v>
      </c>
      <c r="C6038">
        <v>7</v>
      </c>
      <c r="D6038" t="s">
        <v>118</v>
      </c>
      <c r="E6038" t="s">
        <v>135</v>
      </c>
      <c r="F6038" t="s">
        <v>118</v>
      </c>
      <c r="G6038">
        <v>88</v>
      </c>
      <c r="H6038">
        <v>88</v>
      </c>
      <c r="I6038">
        <v>86</v>
      </c>
      <c r="J6038" t="s">
        <v>49</v>
      </c>
      <c r="K6038" t="s">
        <v>49</v>
      </c>
      <c r="L6038" t="s">
        <v>36</v>
      </c>
      <c r="M6038" t="s">
        <v>162</v>
      </c>
      <c r="N6038" t="s">
        <v>162</v>
      </c>
      <c r="O6038" t="s">
        <v>175</v>
      </c>
      <c r="P6038" t="s">
        <v>70</v>
      </c>
      <c r="Q6038">
        <v>19</v>
      </c>
      <c r="R6038" t="s">
        <v>183</v>
      </c>
      <c r="S6038" t="e" vm="45">
        <f>_FV(-3,"60")</f>
        <v>#VALUE!</v>
      </c>
      <c r="T6038" t="s">
        <v>2424</v>
      </c>
    </row>
    <row r="6039" spans="1:20" x14ac:dyDescent="0.3">
      <c r="A6039" t="s">
        <v>20</v>
      </c>
      <c r="B6039" s="1">
        <v>43762</v>
      </c>
      <c r="C6039">
        <v>13</v>
      </c>
      <c r="D6039" t="s">
        <v>32</v>
      </c>
      <c r="E6039" t="s">
        <v>32</v>
      </c>
      <c r="F6039" t="s">
        <v>208</v>
      </c>
      <c r="G6039">
        <v>57</v>
      </c>
      <c r="H6039">
        <v>65</v>
      </c>
      <c r="I6039">
        <v>56</v>
      </c>
      <c r="J6039" t="s">
        <v>35</v>
      </c>
      <c r="K6039" t="s">
        <v>81</v>
      </c>
      <c r="L6039" t="s">
        <v>377</v>
      </c>
      <c r="M6039" t="s">
        <v>122</v>
      </c>
      <c r="N6039" t="s">
        <v>122</v>
      </c>
      <c r="O6039" t="s">
        <v>209</v>
      </c>
      <c r="P6039" t="s">
        <v>182</v>
      </c>
      <c r="Q6039">
        <v>83</v>
      </c>
      <c r="R6039" t="s">
        <v>248</v>
      </c>
      <c r="S6039" t="s">
        <v>3058</v>
      </c>
      <c r="T6039" t="s">
        <v>2424</v>
      </c>
    </row>
    <row r="6040" spans="1:20" x14ac:dyDescent="0.3">
      <c r="A6040" t="s">
        <v>20</v>
      </c>
      <c r="B6040" s="1">
        <v>43762</v>
      </c>
      <c r="C6040">
        <v>23</v>
      </c>
      <c r="D6040" t="s">
        <v>48</v>
      </c>
      <c r="E6040" t="s">
        <v>47</v>
      </c>
      <c r="F6040" t="s">
        <v>48</v>
      </c>
      <c r="G6040">
        <v>74</v>
      </c>
      <c r="H6040">
        <v>74</v>
      </c>
      <c r="I6040">
        <v>59</v>
      </c>
      <c r="J6040" t="s">
        <v>88</v>
      </c>
      <c r="K6040" t="s">
        <v>88</v>
      </c>
      <c r="L6040" t="s">
        <v>396</v>
      </c>
      <c r="M6040" t="s">
        <v>175</v>
      </c>
      <c r="N6040" t="s">
        <v>175</v>
      </c>
      <c r="O6040" t="s">
        <v>1154</v>
      </c>
      <c r="P6040" t="s">
        <v>182</v>
      </c>
      <c r="Q6040">
        <v>83</v>
      </c>
      <c r="R6040" t="s">
        <v>248</v>
      </c>
      <c r="S6040" t="e" vm="45">
        <f>_FV(-3,"60")</f>
        <v>#VALUE!</v>
      </c>
      <c r="T6040" t="s">
        <v>2424</v>
      </c>
    </row>
    <row r="6041" spans="1:20" x14ac:dyDescent="0.3">
      <c r="A6041" t="s">
        <v>20</v>
      </c>
      <c r="B6041" s="1">
        <v>43762</v>
      </c>
      <c r="C6041">
        <v>6</v>
      </c>
      <c r="D6041" t="s">
        <v>135</v>
      </c>
      <c r="E6041" t="s">
        <v>272</v>
      </c>
      <c r="F6041" t="s">
        <v>135</v>
      </c>
      <c r="G6041">
        <v>86</v>
      </c>
      <c r="H6041">
        <v>86</v>
      </c>
      <c r="I6041">
        <v>83</v>
      </c>
      <c r="J6041" t="s">
        <v>49</v>
      </c>
      <c r="K6041" t="s">
        <v>49</v>
      </c>
      <c r="L6041" t="s">
        <v>345</v>
      </c>
      <c r="M6041" t="s">
        <v>750</v>
      </c>
      <c r="N6041" t="s">
        <v>51</v>
      </c>
      <c r="O6041" t="s">
        <v>750</v>
      </c>
      <c r="P6041" t="s">
        <v>83</v>
      </c>
      <c r="Q6041">
        <v>11</v>
      </c>
      <c r="R6041" t="s">
        <v>173</v>
      </c>
      <c r="S6041" t="e" vm="45">
        <f>_FV(-3,"60")</f>
        <v>#VALUE!</v>
      </c>
      <c r="T6041" t="s">
        <v>2424</v>
      </c>
    </row>
    <row r="6042" spans="1:20" x14ac:dyDescent="0.3">
      <c r="A6042" t="s">
        <v>20</v>
      </c>
      <c r="B6042" s="1">
        <v>43762</v>
      </c>
      <c r="C6042">
        <v>18</v>
      </c>
      <c r="D6042" t="s">
        <v>2803</v>
      </c>
      <c r="E6042" t="s">
        <v>3059</v>
      </c>
      <c r="F6042" t="s">
        <v>2331</v>
      </c>
      <c r="G6042">
        <v>45</v>
      </c>
      <c r="H6042">
        <v>47</v>
      </c>
      <c r="I6042">
        <v>41</v>
      </c>
      <c r="J6042" t="s">
        <v>565</v>
      </c>
      <c r="K6042" t="s">
        <v>588</v>
      </c>
      <c r="L6042" t="s">
        <v>2590</v>
      </c>
      <c r="M6042" t="s">
        <v>175</v>
      </c>
      <c r="N6042" t="s">
        <v>51</v>
      </c>
      <c r="O6042" t="s">
        <v>175</v>
      </c>
      <c r="P6042" t="s">
        <v>112</v>
      </c>
      <c r="Q6042">
        <v>78</v>
      </c>
      <c r="R6042" t="s">
        <v>280</v>
      </c>
      <c r="S6042" t="s">
        <v>2611</v>
      </c>
      <c r="T6042" t="s">
        <v>2424</v>
      </c>
    </row>
    <row r="6043" spans="1:20" x14ac:dyDescent="0.3">
      <c r="A6043" t="s">
        <v>20</v>
      </c>
      <c r="B6043" s="1">
        <v>43762</v>
      </c>
      <c r="C6043">
        <v>12</v>
      </c>
      <c r="D6043" t="s">
        <v>201</v>
      </c>
      <c r="E6043" t="s">
        <v>317</v>
      </c>
      <c r="F6043" t="s">
        <v>281</v>
      </c>
      <c r="G6043">
        <v>63</v>
      </c>
      <c r="H6043">
        <v>75</v>
      </c>
      <c r="I6043">
        <v>62</v>
      </c>
      <c r="J6043" t="s">
        <v>163</v>
      </c>
      <c r="K6043" t="s">
        <v>80</v>
      </c>
      <c r="L6043" t="s">
        <v>163</v>
      </c>
      <c r="M6043" t="s">
        <v>209</v>
      </c>
      <c r="N6043" t="s">
        <v>209</v>
      </c>
      <c r="O6043" t="s">
        <v>254</v>
      </c>
      <c r="P6043" t="s">
        <v>183</v>
      </c>
      <c r="Q6043">
        <v>58</v>
      </c>
      <c r="R6043" t="s">
        <v>217</v>
      </c>
      <c r="S6043" t="s">
        <v>3060</v>
      </c>
      <c r="T6043" t="s">
        <v>2424</v>
      </c>
    </row>
    <row r="6044" spans="1:20" x14ac:dyDescent="0.3">
      <c r="A6044" t="s">
        <v>20</v>
      </c>
      <c r="B6044" s="1">
        <v>43762</v>
      </c>
      <c r="C6044">
        <v>3</v>
      </c>
      <c r="D6044" t="s">
        <v>192</v>
      </c>
      <c r="E6044" t="s">
        <v>228</v>
      </c>
      <c r="F6044" t="s">
        <v>192</v>
      </c>
      <c r="G6044">
        <v>78</v>
      </c>
      <c r="H6044">
        <v>78</v>
      </c>
      <c r="I6044">
        <v>76</v>
      </c>
      <c r="J6044" t="s">
        <v>345</v>
      </c>
      <c r="K6044" t="s">
        <v>89</v>
      </c>
      <c r="L6044" t="s">
        <v>163</v>
      </c>
      <c r="M6044" t="s">
        <v>232</v>
      </c>
      <c r="N6044" t="s">
        <v>231</v>
      </c>
      <c r="O6044" t="s">
        <v>232</v>
      </c>
      <c r="P6044" t="s">
        <v>83</v>
      </c>
      <c r="Q6044">
        <v>42</v>
      </c>
      <c r="R6044" t="s">
        <v>154</v>
      </c>
      <c r="S6044" t="e" vm="45">
        <f>_FV(-3,"60")</f>
        <v>#VALUE!</v>
      </c>
      <c r="T6044" t="s">
        <v>2424</v>
      </c>
    </row>
    <row r="6045" spans="1:20" x14ac:dyDescent="0.3">
      <c r="A6045" t="s">
        <v>20</v>
      </c>
      <c r="B6045" s="1">
        <v>43762</v>
      </c>
      <c r="C6045">
        <v>15</v>
      </c>
      <c r="D6045" t="s">
        <v>2339</v>
      </c>
      <c r="E6045" t="s">
        <v>2416</v>
      </c>
      <c r="F6045" t="s">
        <v>251</v>
      </c>
      <c r="G6045">
        <v>52</v>
      </c>
      <c r="H6045">
        <v>58</v>
      </c>
      <c r="I6045">
        <v>51</v>
      </c>
      <c r="J6045" t="s">
        <v>224</v>
      </c>
      <c r="K6045" t="s">
        <v>36</v>
      </c>
      <c r="L6045" t="s">
        <v>397</v>
      </c>
      <c r="M6045" t="s">
        <v>137</v>
      </c>
      <c r="N6045" t="s">
        <v>90</v>
      </c>
      <c r="O6045" t="s">
        <v>150</v>
      </c>
      <c r="P6045" t="s">
        <v>112</v>
      </c>
      <c r="Q6045">
        <v>96</v>
      </c>
      <c r="R6045" t="s">
        <v>225</v>
      </c>
      <c r="S6045" t="s">
        <v>3061</v>
      </c>
      <c r="T6045" t="s">
        <v>2424</v>
      </c>
    </row>
    <row r="6046" spans="1:20" x14ac:dyDescent="0.3">
      <c r="A6046" t="s">
        <v>20</v>
      </c>
      <c r="B6046" s="1">
        <v>43762</v>
      </c>
      <c r="C6046">
        <v>2</v>
      </c>
      <c r="D6046" t="s">
        <v>228</v>
      </c>
      <c r="E6046" t="s">
        <v>229</v>
      </c>
      <c r="F6046" t="s">
        <v>228</v>
      </c>
      <c r="G6046">
        <v>76</v>
      </c>
      <c r="H6046">
        <v>77</v>
      </c>
      <c r="I6046">
        <v>75</v>
      </c>
      <c r="J6046" t="s">
        <v>89</v>
      </c>
      <c r="K6046" t="s">
        <v>99</v>
      </c>
      <c r="L6046" t="s">
        <v>89</v>
      </c>
      <c r="M6046" t="s">
        <v>45</v>
      </c>
      <c r="N6046" t="s">
        <v>231</v>
      </c>
      <c r="O6046" t="s">
        <v>45</v>
      </c>
      <c r="P6046" t="s">
        <v>176</v>
      </c>
      <c r="Q6046">
        <v>57</v>
      </c>
      <c r="R6046" t="s">
        <v>403</v>
      </c>
      <c r="S6046" t="e" vm="45">
        <f>_FV(-3,"60")</f>
        <v>#VALUE!</v>
      </c>
      <c r="T6046" t="s">
        <v>2424</v>
      </c>
    </row>
    <row r="6047" spans="1:20" x14ac:dyDescent="0.3">
      <c r="A6047" t="s">
        <v>20</v>
      </c>
      <c r="B6047" s="1">
        <v>43762</v>
      </c>
      <c r="C6047">
        <v>9</v>
      </c>
      <c r="D6047" t="s">
        <v>79</v>
      </c>
      <c r="E6047" t="s">
        <v>62</v>
      </c>
      <c r="F6047" t="s">
        <v>79</v>
      </c>
      <c r="G6047">
        <v>90</v>
      </c>
      <c r="H6047">
        <v>90</v>
      </c>
      <c r="I6047">
        <v>89</v>
      </c>
      <c r="J6047" t="s">
        <v>36</v>
      </c>
      <c r="K6047" t="s">
        <v>36</v>
      </c>
      <c r="L6047" t="s">
        <v>345</v>
      </c>
      <c r="M6047" t="s">
        <v>140</v>
      </c>
      <c r="N6047" t="s">
        <v>140</v>
      </c>
      <c r="O6047" t="s">
        <v>162</v>
      </c>
      <c r="P6047" t="s">
        <v>67</v>
      </c>
      <c r="Q6047">
        <v>18</v>
      </c>
      <c r="R6047" t="s">
        <v>176</v>
      </c>
      <c r="S6047" t="e" vm="59">
        <f>_FV(-3,"35")</f>
        <v>#VALUE!</v>
      </c>
      <c r="T6047" t="s">
        <v>2424</v>
      </c>
    </row>
    <row r="6048" spans="1:20" x14ac:dyDescent="0.3">
      <c r="A6048" t="s">
        <v>20</v>
      </c>
      <c r="B6048" s="1">
        <v>43762</v>
      </c>
      <c r="C6048">
        <v>1</v>
      </c>
      <c r="D6048" t="s">
        <v>202</v>
      </c>
      <c r="E6048" t="s">
        <v>229</v>
      </c>
      <c r="F6048" t="s">
        <v>285</v>
      </c>
      <c r="G6048">
        <v>75</v>
      </c>
      <c r="H6048">
        <v>76</v>
      </c>
      <c r="I6048">
        <v>73</v>
      </c>
      <c r="J6048" t="s">
        <v>100</v>
      </c>
      <c r="K6048" t="s">
        <v>100</v>
      </c>
      <c r="L6048" t="s">
        <v>361</v>
      </c>
      <c r="M6048" t="s">
        <v>231</v>
      </c>
      <c r="N6048" t="s">
        <v>231</v>
      </c>
      <c r="O6048" t="s">
        <v>180</v>
      </c>
      <c r="P6048" t="s">
        <v>60</v>
      </c>
      <c r="Q6048">
        <v>65</v>
      </c>
      <c r="R6048" t="s">
        <v>358</v>
      </c>
      <c r="S6048" t="e" vm="45">
        <f>_FV(-3,"60")</f>
        <v>#VALUE!</v>
      </c>
      <c r="T6048" t="s">
        <v>2424</v>
      </c>
    </row>
    <row r="6049" spans="1:20" x14ac:dyDescent="0.3">
      <c r="A6049" t="s">
        <v>20</v>
      </c>
      <c r="B6049" s="1">
        <v>43762</v>
      </c>
      <c r="C6049">
        <v>17</v>
      </c>
      <c r="D6049" t="s">
        <v>2657</v>
      </c>
      <c r="E6049" t="s">
        <v>2733</v>
      </c>
      <c r="F6049" t="s">
        <v>1362</v>
      </c>
      <c r="G6049">
        <v>45</v>
      </c>
      <c r="H6049">
        <v>51</v>
      </c>
      <c r="I6049">
        <v>45</v>
      </c>
      <c r="J6049" t="s">
        <v>565</v>
      </c>
      <c r="K6049" t="s">
        <v>388</v>
      </c>
      <c r="L6049" t="s">
        <v>659</v>
      </c>
      <c r="M6049" t="s">
        <v>51</v>
      </c>
      <c r="N6049" t="s">
        <v>232</v>
      </c>
      <c r="O6049" t="s">
        <v>51</v>
      </c>
      <c r="P6049" t="s">
        <v>147</v>
      </c>
      <c r="Q6049">
        <v>83</v>
      </c>
      <c r="R6049" t="s">
        <v>160</v>
      </c>
      <c r="S6049" t="s">
        <v>3062</v>
      </c>
      <c r="T6049" t="s">
        <v>2424</v>
      </c>
    </row>
    <row r="6050" spans="1:20" x14ac:dyDescent="0.3">
      <c r="A6050" t="s">
        <v>20</v>
      </c>
      <c r="B6050" s="1">
        <v>43762</v>
      </c>
      <c r="C6050">
        <v>11</v>
      </c>
      <c r="D6050" t="s">
        <v>281</v>
      </c>
      <c r="E6050" t="s">
        <v>256</v>
      </c>
      <c r="F6050" t="s">
        <v>135</v>
      </c>
      <c r="G6050">
        <v>75</v>
      </c>
      <c r="H6050">
        <v>88</v>
      </c>
      <c r="I6050">
        <v>75</v>
      </c>
      <c r="J6050" t="s">
        <v>28</v>
      </c>
      <c r="K6050" t="s">
        <v>73</v>
      </c>
      <c r="L6050" t="s">
        <v>81</v>
      </c>
      <c r="M6050" t="s">
        <v>254</v>
      </c>
      <c r="N6050" t="s">
        <v>254</v>
      </c>
      <c r="O6050" t="s">
        <v>130</v>
      </c>
      <c r="P6050" t="s">
        <v>97</v>
      </c>
      <c r="Q6050">
        <v>33</v>
      </c>
      <c r="R6050" t="s">
        <v>170</v>
      </c>
      <c r="S6050" t="s">
        <v>3063</v>
      </c>
      <c r="T6050" t="s">
        <v>2424</v>
      </c>
    </row>
    <row r="6051" spans="1:20" x14ac:dyDescent="0.3">
      <c r="A6051" t="s">
        <v>20</v>
      </c>
      <c r="B6051" s="1">
        <v>43762</v>
      </c>
      <c r="C6051">
        <v>20</v>
      </c>
      <c r="D6051" t="s">
        <v>2038</v>
      </c>
      <c r="E6051" t="s">
        <v>427</v>
      </c>
      <c r="F6051" t="s">
        <v>2041</v>
      </c>
      <c r="G6051">
        <v>51</v>
      </c>
      <c r="H6051">
        <v>52</v>
      </c>
      <c r="I6051">
        <v>46</v>
      </c>
      <c r="J6051" t="s">
        <v>383</v>
      </c>
      <c r="K6051" t="s">
        <v>37</v>
      </c>
      <c r="L6051" t="s">
        <v>659</v>
      </c>
      <c r="M6051" t="s">
        <v>159</v>
      </c>
      <c r="N6051" t="s">
        <v>166</v>
      </c>
      <c r="O6051" t="s">
        <v>159</v>
      </c>
      <c r="P6051" t="s">
        <v>173</v>
      </c>
      <c r="Q6051">
        <v>120</v>
      </c>
      <c r="R6051" t="s">
        <v>262</v>
      </c>
      <c r="S6051" t="s">
        <v>2924</v>
      </c>
      <c r="T6051" t="s">
        <v>2424</v>
      </c>
    </row>
    <row r="6052" spans="1:20" x14ac:dyDescent="0.3">
      <c r="A6052" t="s">
        <v>20</v>
      </c>
      <c r="B6052" s="1">
        <v>43762</v>
      </c>
      <c r="C6052">
        <v>5</v>
      </c>
      <c r="D6052" t="s">
        <v>272</v>
      </c>
      <c r="E6052" t="s">
        <v>286</v>
      </c>
      <c r="F6052" t="s">
        <v>272</v>
      </c>
      <c r="G6052">
        <v>83</v>
      </c>
      <c r="H6052">
        <v>83</v>
      </c>
      <c r="I6052">
        <v>80</v>
      </c>
      <c r="J6052" t="s">
        <v>36</v>
      </c>
      <c r="K6052" t="s">
        <v>36</v>
      </c>
      <c r="L6052" t="s">
        <v>345</v>
      </c>
      <c r="M6052" t="s">
        <v>51</v>
      </c>
      <c r="N6052" t="s">
        <v>52</v>
      </c>
      <c r="O6052" t="s">
        <v>51</v>
      </c>
      <c r="P6052" t="s">
        <v>105</v>
      </c>
      <c r="Q6052">
        <v>24</v>
      </c>
      <c r="R6052" t="s">
        <v>116</v>
      </c>
      <c r="S6052" t="e" vm="45">
        <f>_FV(-3,"60")</f>
        <v>#VALUE!</v>
      </c>
      <c r="T6052" t="s">
        <v>2424</v>
      </c>
    </row>
    <row r="6053" spans="1:20" x14ac:dyDescent="0.3">
      <c r="A6053" t="s">
        <v>20</v>
      </c>
      <c r="B6053" s="1">
        <v>43762</v>
      </c>
      <c r="C6053">
        <v>8</v>
      </c>
      <c r="D6053" t="s">
        <v>62</v>
      </c>
      <c r="E6053" t="s">
        <v>118</v>
      </c>
      <c r="F6053" t="s">
        <v>95</v>
      </c>
      <c r="G6053">
        <v>89</v>
      </c>
      <c r="H6053">
        <v>89</v>
      </c>
      <c r="I6053">
        <v>88</v>
      </c>
      <c r="J6053" t="s">
        <v>36</v>
      </c>
      <c r="K6053" t="s">
        <v>49</v>
      </c>
      <c r="L6053" t="s">
        <v>345</v>
      </c>
      <c r="M6053" t="s">
        <v>162</v>
      </c>
      <c r="N6053" t="s">
        <v>153</v>
      </c>
      <c r="O6053" t="s">
        <v>38</v>
      </c>
      <c r="P6053" t="s">
        <v>70</v>
      </c>
      <c r="Q6053">
        <v>8</v>
      </c>
      <c r="R6053" t="s">
        <v>134</v>
      </c>
      <c r="S6053" t="e" vm="45">
        <f>_FV(-3,"60")</f>
        <v>#VALUE!</v>
      </c>
      <c r="T6053" t="s">
        <v>2424</v>
      </c>
    </row>
    <row r="6054" spans="1:20" x14ac:dyDescent="0.3">
      <c r="A6054" t="s">
        <v>20</v>
      </c>
      <c r="B6054" s="1">
        <v>43762</v>
      </c>
      <c r="C6054">
        <v>19</v>
      </c>
      <c r="D6054" t="s">
        <v>2416</v>
      </c>
      <c r="E6054" t="s">
        <v>2827</v>
      </c>
      <c r="F6054" t="s">
        <v>2331</v>
      </c>
      <c r="G6054">
        <v>46</v>
      </c>
      <c r="H6054">
        <v>47</v>
      </c>
      <c r="I6054">
        <v>39</v>
      </c>
      <c r="J6054" t="s">
        <v>570</v>
      </c>
      <c r="K6054" t="s">
        <v>579</v>
      </c>
      <c r="L6054" t="s">
        <v>2697</v>
      </c>
      <c r="M6054" t="s">
        <v>166</v>
      </c>
      <c r="N6054" t="s">
        <v>175</v>
      </c>
      <c r="O6054" t="s">
        <v>1154</v>
      </c>
      <c r="P6054" t="s">
        <v>183</v>
      </c>
      <c r="Q6054">
        <v>69</v>
      </c>
      <c r="R6054" t="s">
        <v>160</v>
      </c>
      <c r="S6054" t="s">
        <v>2217</v>
      </c>
      <c r="T6054" t="s">
        <v>2424</v>
      </c>
    </row>
    <row r="6055" spans="1:20" x14ac:dyDescent="0.3">
      <c r="A6055" t="s">
        <v>20</v>
      </c>
      <c r="B6055" s="1">
        <v>43762</v>
      </c>
      <c r="C6055">
        <v>10</v>
      </c>
      <c r="D6055" t="s">
        <v>135</v>
      </c>
      <c r="E6055" t="s">
        <v>135</v>
      </c>
      <c r="F6055" t="s">
        <v>79</v>
      </c>
      <c r="G6055">
        <v>88</v>
      </c>
      <c r="H6055">
        <v>90</v>
      </c>
      <c r="I6055">
        <v>88</v>
      </c>
      <c r="J6055" t="s">
        <v>81</v>
      </c>
      <c r="K6055" t="s">
        <v>28</v>
      </c>
      <c r="L6055" t="s">
        <v>345</v>
      </c>
      <c r="M6055" t="s">
        <v>130</v>
      </c>
      <c r="N6055" t="s">
        <v>130</v>
      </c>
      <c r="O6055" t="s">
        <v>140</v>
      </c>
      <c r="P6055" t="s">
        <v>83</v>
      </c>
      <c r="Q6055">
        <v>350</v>
      </c>
      <c r="R6055" t="s">
        <v>86</v>
      </c>
      <c r="S6055" t="s">
        <v>3064</v>
      </c>
      <c r="T6055" t="s">
        <v>2424</v>
      </c>
    </row>
    <row r="6056" spans="1:20" x14ac:dyDescent="0.3">
      <c r="A6056" t="s">
        <v>20</v>
      </c>
      <c r="B6056" s="1">
        <v>43762</v>
      </c>
      <c r="C6056">
        <v>21</v>
      </c>
      <c r="D6056" t="s">
        <v>251</v>
      </c>
      <c r="E6056" t="s">
        <v>1580</v>
      </c>
      <c r="F6056" t="s">
        <v>251</v>
      </c>
      <c r="G6056">
        <v>52</v>
      </c>
      <c r="H6056">
        <v>53</v>
      </c>
      <c r="I6056">
        <v>48</v>
      </c>
      <c r="J6056" t="s">
        <v>579</v>
      </c>
      <c r="K6056" t="s">
        <v>292</v>
      </c>
      <c r="L6056" t="s">
        <v>574</v>
      </c>
      <c r="M6056" t="s">
        <v>211</v>
      </c>
      <c r="N6056" t="s">
        <v>1154</v>
      </c>
      <c r="O6056" t="s">
        <v>211</v>
      </c>
      <c r="P6056" t="s">
        <v>86</v>
      </c>
      <c r="Q6056">
        <v>108</v>
      </c>
      <c r="R6056" t="s">
        <v>143</v>
      </c>
      <c r="S6056" t="s">
        <v>3065</v>
      </c>
      <c r="T6056" t="s">
        <v>2424</v>
      </c>
    </row>
    <row r="6057" spans="1:20" x14ac:dyDescent="0.3">
      <c r="A6057" t="s">
        <v>20</v>
      </c>
      <c r="B6057" s="1">
        <v>43762</v>
      </c>
      <c r="C6057">
        <v>0</v>
      </c>
      <c r="D6057" t="s">
        <v>202</v>
      </c>
      <c r="E6057" t="s">
        <v>206</v>
      </c>
      <c r="F6057" t="s">
        <v>202</v>
      </c>
      <c r="G6057">
        <v>73</v>
      </c>
      <c r="H6057">
        <v>73</v>
      </c>
      <c r="I6057">
        <v>69</v>
      </c>
      <c r="J6057" t="s">
        <v>361</v>
      </c>
      <c r="K6057" t="s">
        <v>361</v>
      </c>
      <c r="L6057" t="s">
        <v>377</v>
      </c>
      <c r="M6057" t="s">
        <v>231</v>
      </c>
      <c r="N6057" t="s">
        <v>231</v>
      </c>
      <c r="O6057" t="s">
        <v>232</v>
      </c>
      <c r="P6057" t="s">
        <v>128</v>
      </c>
      <c r="Q6057">
        <v>52</v>
      </c>
      <c r="R6057" t="s">
        <v>240</v>
      </c>
      <c r="S6057" t="e" vm="45">
        <f>_FV(-3,"60")</f>
        <v>#VALUE!</v>
      </c>
      <c r="T6057" t="s">
        <v>2424</v>
      </c>
    </row>
    <row r="6058" spans="1:20" x14ac:dyDescent="0.3">
      <c r="A6058" t="s">
        <v>20</v>
      </c>
      <c r="B6058" s="1">
        <v>43762</v>
      </c>
      <c r="C6058">
        <v>22</v>
      </c>
      <c r="D6058" t="s">
        <v>47</v>
      </c>
      <c r="E6058" t="s">
        <v>251</v>
      </c>
      <c r="F6058" t="s">
        <v>392</v>
      </c>
      <c r="G6058">
        <v>59</v>
      </c>
      <c r="H6058">
        <v>60</v>
      </c>
      <c r="I6058">
        <v>52</v>
      </c>
      <c r="J6058" t="s">
        <v>396</v>
      </c>
      <c r="K6058" t="s">
        <v>216</v>
      </c>
      <c r="L6058" t="s">
        <v>579</v>
      </c>
      <c r="M6058" t="s">
        <v>1154</v>
      </c>
      <c r="N6058" t="s">
        <v>1154</v>
      </c>
      <c r="O6058" t="s">
        <v>860</v>
      </c>
      <c r="P6058" t="s">
        <v>183</v>
      </c>
      <c r="Q6058">
        <v>92</v>
      </c>
      <c r="R6058" t="s">
        <v>248</v>
      </c>
      <c r="S6058" s="2">
        <v>5206</v>
      </c>
      <c r="T6058" t="s">
        <v>2424</v>
      </c>
    </row>
    <row r="6059" spans="1:20" x14ac:dyDescent="0.3">
      <c r="A6059" t="s">
        <v>20</v>
      </c>
      <c r="B6059" s="1">
        <v>43763</v>
      </c>
      <c r="C6059">
        <v>13</v>
      </c>
      <c r="D6059" t="s">
        <v>2041</v>
      </c>
      <c r="E6059" t="s">
        <v>2038</v>
      </c>
      <c r="F6059" t="s">
        <v>258</v>
      </c>
      <c r="G6059">
        <v>54</v>
      </c>
      <c r="H6059">
        <v>62</v>
      </c>
      <c r="I6059">
        <v>51</v>
      </c>
      <c r="J6059" t="s">
        <v>216</v>
      </c>
      <c r="K6059" t="s">
        <v>49</v>
      </c>
      <c r="L6059" t="s">
        <v>572</v>
      </c>
      <c r="M6059" t="s">
        <v>315</v>
      </c>
      <c r="N6059" t="s">
        <v>23</v>
      </c>
      <c r="O6059" t="s">
        <v>244</v>
      </c>
      <c r="P6059" t="s">
        <v>24</v>
      </c>
      <c r="Q6059">
        <v>54</v>
      </c>
      <c r="R6059" t="s">
        <v>160</v>
      </c>
      <c r="S6059" t="s">
        <v>3066</v>
      </c>
      <c r="T6059" t="s">
        <v>2424</v>
      </c>
    </row>
    <row r="6060" spans="1:20" x14ac:dyDescent="0.3">
      <c r="A6060" t="s">
        <v>20</v>
      </c>
      <c r="B6060" s="1">
        <v>43763</v>
      </c>
      <c r="C6060">
        <v>23</v>
      </c>
      <c r="D6060" t="s">
        <v>342</v>
      </c>
      <c r="E6060" t="s">
        <v>291</v>
      </c>
      <c r="F6060" t="s">
        <v>342</v>
      </c>
      <c r="G6060">
        <v>65</v>
      </c>
      <c r="H6060">
        <v>65</v>
      </c>
      <c r="I6060">
        <v>50</v>
      </c>
      <c r="J6060" t="s">
        <v>89</v>
      </c>
      <c r="K6060" t="s">
        <v>89</v>
      </c>
      <c r="L6060" t="s">
        <v>560</v>
      </c>
      <c r="M6060" t="s">
        <v>190</v>
      </c>
      <c r="N6060" t="s">
        <v>190</v>
      </c>
      <c r="O6060" t="s">
        <v>153</v>
      </c>
      <c r="P6060" t="s">
        <v>147</v>
      </c>
      <c r="Q6060">
        <v>95</v>
      </c>
      <c r="R6060" t="s">
        <v>294</v>
      </c>
      <c r="S6060" t="e" vm="45">
        <f>_FV(-3,"60")</f>
        <v>#VALUE!</v>
      </c>
      <c r="T6060" t="s">
        <v>2424</v>
      </c>
    </row>
    <row r="6061" spans="1:20" x14ac:dyDescent="0.3">
      <c r="A6061" t="s">
        <v>20</v>
      </c>
      <c r="B6061" s="1">
        <v>43763</v>
      </c>
      <c r="C6061">
        <v>0</v>
      </c>
      <c r="D6061" t="s">
        <v>215</v>
      </c>
      <c r="E6061" t="s">
        <v>48</v>
      </c>
      <c r="F6061" t="s">
        <v>215</v>
      </c>
      <c r="G6061">
        <v>71</v>
      </c>
      <c r="H6061">
        <v>76</v>
      </c>
      <c r="I6061">
        <v>71</v>
      </c>
      <c r="J6061" t="s">
        <v>64</v>
      </c>
      <c r="K6061" t="s">
        <v>71</v>
      </c>
      <c r="L6061" t="s">
        <v>64</v>
      </c>
      <c r="M6061" t="s">
        <v>39</v>
      </c>
      <c r="N6061" t="s">
        <v>39</v>
      </c>
      <c r="O6061" t="s">
        <v>175</v>
      </c>
      <c r="P6061" t="s">
        <v>112</v>
      </c>
      <c r="Q6061">
        <v>53</v>
      </c>
      <c r="R6061" t="s">
        <v>584</v>
      </c>
      <c r="S6061" t="e" vm="45">
        <f>_FV(-3,"60")</f>
        <v>#VALUE!</v>
      </c>
      <c r="T6061" t="s">
        <v>2424</v>
      </c>
    </row>
    <row r="6062" spans="1:20" x14ac:dyDescent="0.3">
      <c r="A6062" t="s">
        <v>20</v>
      </c>
      <c r="B6062" s="1">
        <v>43763</v>
      </c>
      <c r="C6062">
        <v>9</v>
      </c>
      <c r="D6062" t="s">
        <v>148</v>
      </c>
      <c r="E6062" t="s">
        <v>71</v>
      </c>
      <c r="F6062" t="s">
        <v>148</v>
      </c>
      <c r="G6062">
        <v>89</v>
      </c>
      <c r="H6062">
        <v>89</v>
      </c>
      <c r="I6062">
        <v>89</v>
      </c>
      <c r="J6062" t="s">
        <v>99</v>
      </c>
      <c r="K6062" t="s">
        <v>81</v>
      </c>
      <c r="L6062" t="s">
        <v>99</v>
      </c>
      <c r="M6062" t="s">
        <v>190</v>
      </c>
      <c r="N6062" t="s">
        <v>190</v>
      </c>
      <c r="O6062" t="s">
        <v>140</v>
      </c>
      <c r="P6062" t="s">
        <v>70</v>
      </c>
      <c r="Q6062">
        <v>9</v>
      </c>
      <c r="R6062" t="s">
        <v>68</v>
      </c>
      <c r="S6062" t="e" vm="43">
        <f>_FV(-3,"38")</f>
        <v>#VALUE!</v>
      </c>
      <c r="T6062" t="s">
        <v>2424</v>
      </c>
    </row>
    <row r="6063" spans="1:20" x14ac:dyDescent="0.3">
      <c r="A6063" t="s">
        <v>20</v>
      </c>
      <c r="B6063" s="1">
        <v>43763</v>
      </c>
      <c r="C6063">
        <v>3</v>
      </c>
      <c r="D6063" t="s">
        <v>279</v>
      </c>
      <c r="E6063" t="s">
        <v>302</v>
      </c>
      <c r="F6063" t="s">
        <v>279</v>
      </c>
      <c r="G6063">
        <v>79</v>
      </c>
      <c r="H6063">
        <v>79</v>
      </c>
      <c r="I6063">
        <v>76</v>
      </c>
      <c r="J6063" t="s">
        <v>99</v>
      </c>
      <c r="K6063" t="s">
        <v>81</v>
      </c>
      <c r="L6063" t="s">
        <v>100</v>
      </c>
      <c r="M6063" t="s">
        <v>132</v>
      </c>
      <c r="N6063" t="s">
        <v>45</v>
      </c>
      <c r="O6063" t="s">
        <v>132</v>
      </c>
      <c r="P6063" t="s">
        <v>173</v>
      </c>
      <c r="Q6063">
        <v>44</v>
      </c>
      <c r="R6063" t="s">
        <v>248</v>
      </c>
      <c r="S6063" t="e" vm="45">
        <f>_FV(-3,"60")</f>
        <v>#VALUE!</v>
      </c>
      <c r="T6063" t="s">
        <v>2424</v>
      </c>
    </row>
    <row r="6064" spans="1:20" x14ac:dyDescent="0.3">
      <c r="A6064" t="s">
        <v>20</v>
      </c>
      <c r="B6064" s="1">
        <v>43763</v>
      </c>
      <c r="C6064">
        <v>7</v>
      </c>
      <c r="D6064" t="s">
        <v>107</v>
      </c>
      <c r="E6064" t="s">
        <v>114</v>
      </c>
      <c r="F6064" t="s">
        <v>107</v>
      </c>
      <c r="G6064">
        <v>87</v>
      </c>
      <c r="H6064">
        <v>87</v>
      </c>
      <c r="I6064">
        <v>86</v>
      </c>
      <c r="J6064" t="s">
        <v>81</v>
      </c>
      <c r="K6064" t="s">
        <v>28</v>
      </c>
      <c r="L6064" t="s">
        <v>81</v>
      </c>
      <c r="M6064" t="s">
        <v>51</v>
      </c>
      <c r="N6064" t="s">
        <v>39</v>
      </c>
      <c r="O6064" t="s">
        <v>51</v>
      </c>
      <c r="P6064" t="s">
        <v>83</v>
      </c>
      <c r="Q6064">
        <v>17</v>
      </c>
      <c r="R6064" t="s">
        <v>147</v>
      </c>
      <c r="S6064" t="e" vm="45">
        <f>_FV(-3,"60")</f>
        <v>#VALUE!</v>
      </c>
      <c r="T6064" t="s">
        <v>2424</v>
      </c>
    </row>
    <row r="6065" spans="1:20" x14ac:dyDescent="0.3">
      <c r="A6065" t="s">
        <v>20</v>
      </c>
      <c r="B6065" s="1">
        <v>43763</v>
      </c>
      <c r="C6065">
        <v>14</v>
      </c>
      <c r="D6065" t="s">
        <v>33</v>
      </c>
      <c r="E6065" t="s">
        <v>2339</v>
      </c>
      <c r="F6065" t="s">
        <v>370</v>
      </c>
      <c r="G6065">
        <v>56</v>
      </c>
      <c r="H6065">
        <v>57</v>
      </c>
      <c r="I6065">
        <v>51</v>
      </c>
      <c r="J6065" t="s">
        <v>361</v>
      </c>
      <c r="K6065" t="s">
        <v>49</v>
      </c>
      <c r="L6065" t="s">
        <v>383</v>
      </c>
      <c r="M6065" t="s">
        <v>193</v>
      </c>
      <c r="N6065" t="s">
        <v>245</v>
      </c>
      <c r="O6065" t="s">
        <v>193</v>
      </c>
      <c r="P6065" t="s">
        <v>147</v>
      </c>
      <c r="Q6065">
        <v>117</v>
      </c>
      <c r="R6065" t="s">
        <v>225</v>
      </c>
      <c r="S6065" t="s">
        <v>2119</v>
      </c>
      <c r="T6065" t="s">
        <v>2424</v>
      </c>
    </row>
    <row r="6066" spans="1:20" x14ac:dyDescent="0.3">
      <c r="A6066" t="s">
        <v>20</v>
      </c>
      <c r="B6066" s="1">
        <v>43763</v>
      </c>
      <c r="C6066">
        <v>4</v>
      </c>
      <c r="D6066" t="s">
        <v>192</v>
      </c>
      <c r="E6066" t="s">
        <v>239</v>
      </c>
      <c r="F6066" t="s">
        <v>192</v>
      </c>
      <c r="G6066">
        <v>82</v>
      </c>
      <c r="H6066">
        <v>82</v>
      </c>
      <c r="I6066">
        <v>79</v>
      </c>
      <c r="J6066" t="s">
        <v>28</v>
      </c>
      <c r="K6066" t="s">
        <v>28</v>
      </c>
      <c r="L6066" t="s">
        <v>99</v>
      </c>
      <c r="M6066" t="s">
        <v>181</v>
      </c>
      <c r="N6066" t="s">
        <v>132</v>
      </c>
      <c r="O6066" t="s">
        <v>181</v>
      </c>
      <c r="P6066" t="s">
        <v>77</v>
      </c>
      <c r="Q6066">
        <v>32</v>
      </c>
      <c r="R6066" t="s">
        <v>354</v>
      </c>
      <c r="S6066" t="e" vm="45">
        <f>_FV(-3,"60")</f>
        <v>#VALUE!</v>
      </c>
      <c r="T6066" t="s">
        <v>2424</v>
      </c>
    </row>
    <row r="6067" spans="1:20" x14ac:dyDescent="0.3">
      <c r="A6067" t="s">
        <v>20</v>
      </c>
      <c r="B6067" s="1">
        <v>43763</v>
      </c>
      <c r="C6067">
        <v>22</v>
      </c>
      <c r="D6067" t="s">
        <v>291</v>
      </c>
      <c r="E6067" t="s">
        <v>297</v>
      </c>
      <c r="F6067" t="s">
        <v>291</v>
      </c>
      <c r="G6067">
        <v>50</v>
      </c>
      <c r="H6067">
        <v>51</v>
      </c>
      <c r="I6067">
        <v>50</v>
      </c>
      <c r="J6067" t="s">
        <v>560</v>
      </c>
      <c r="K6067" t="s">
        <v>565</v>
      </c>
      <c r="L6067" t="s">
        <v>563</v>
      </c>
      <c r="M6067" t="s">
        <v>153</v>
      </c>
      <c r="N6067" t="s">
        <v>153</v>
      </c>
      <c r="O6067" t="s">
        <v>75</v>
      </c>
      <c r="P6067" t="s">
        <v>101</v>
      </c>
      <c r="Q6067">
        <v>65</v>
      </c>
      <c r="R6067" t="s">
        <v>287</v>
      </c>
      <c r="S6067" s="2">
        <v>2624</v>
      </c>
      <c r="T6067" t="s">
        <v>2424</v>
      </c>
    </row>
    <row r="6068" spans="1:20" x14ac:dyDescent="0.3">
      <c r="A6068" t="s">
        <v>20</v>
      </c>
      <c r="B6068" s="1">
        <v>43763</v>
      </c>
      <c r="C6068">
        <v>12</v>
      </c>
      <c r="D6068" t="s">
        <v>291</v>
      </c>
      <c r="E6068" t="s">
        <v>291</v>
      </c>
      <c r="F6068" t="s">
        <v>206</v>
      </c>
      <c r="G6068">
        <v>61</v>
      </c>
      <c r="H6068">
        <v>76</v>
      </c>
      <c r="I6068">
        <v>61</v>
      </c>
      <c r="J6068" t="s">
        <v>89</v>
      </c>
      <c r="K6068" t="s">
        <v>63</v>
      </c>
      <c r="L6068" t="s">
        <v>49</v>
      </c>
      <c r="M6068" t="s">
        <v>244</v>
      </c>
      <c r="N6068" t="s">
        <v>244</v>
      </c>
      <c r="O6068" t="s">
        <v>90</v>
      </c>
      <c r="P6068" t="s">
        <v>86</v>
      </c>
      <c r="Q6068">
        <v>19</v>
      </c>
      <c r="R6068" t="s">
        <v>234</v>
      </c>
      <c r="S6068" t="s">
        <v>1079</v>
      </c>
      <c r="T6068" t="s">
        <v>2424</v>
      </c>
    </row>
    <row r="6069" spans="1:20" x14ac:dyDescent="0.3">
      <c r="A6069" t="s">
        <v>20</v>
      </c>
      <c r="B6069" s="1">
        <v>43763</v>
      </c>
      <c r="C6069">
        <v>10</v>
      </c>
      <c r="D6069" t="s">
        <v>272</v>
      </c>
      <c r="E6069" t="s">
        <v>272</v>
      </c>
      <c r="F6069" t="s">
        <v>118</v>
      </c>
      <c r="G6069">
        <v>87</v>
      </c>
      <c r="H6069">
        <v>90</v>
      </c>
      <c r="I6069">
        <v>87</v>
      </c>
      <c r="J6069" t="s">
        <v>73</v>
      </c>
      <c r="K6069" t="s">
        <v>73</v>
      </c>
      <c r="L6069" t="s">
        <v>99</v>
      </c>
      <c r="M6069" t="s">
        <v>227</v>
      </c>
      <c r="N6069" t="s">
        <v>227</v>
      </c>
      <c r="O6069" t="s">
        <v>190</v>
      </c>
      <c r="P6069" t="s">
        <v>115</v>
      </c>
      <c r="Q6069">
        <v>12</v>
      </c>
      <c r="R6069" t="s">
        <v>173</v>
      </c>
      <c r="S6069" t="s">
        <v>1040</v>
      </c>
      <c r="T6069" t="s">
        <v>2424</v>
      </c>
    </row>
    <row r="6070" spans="1:20" x14ac:dyDescent="0.3">
      <c r="A6070" t="s">
        <v>20</v>
      </c>
      <c r="B6070" s="1">
        <v>43763</v>
      </c>
      <c r="C6070">
        <v>5</v>
      </c>
      <c r="D6070" t="s">
        <v>356</v>
      </c>
      <c r="E6070" t="s">
        <v>192</v>
      </c>
      <c r="F6070" t="s">
        <v>356</v>
      </c>
      <c r="G6070">
        <v>84</v>
      </c>
      <c r="H6070">
        <v>85</v>
      </c>
      <c r="I6070">
        <v>82</v>
      </c>
      <c r="J6070" t="s">
        <v>28</v>
      </c>
      <c r="K6070" t="s">
        <v>28</v>
      </c>
      <c r="L6070" t="s">
        <v>28</v>
      </c>
      <c r="M6070" t="s">
        <v>131</v>
      </c>
      <c r="N6070" t="s">
        <v>181</v>
      </c>
      <c r="O6070" t="s">
        <v>140</v>
      </c>
      <c r="P6070" t="s">
        <v>268</v>
      </c>
      <c r="Q6070">
        <v>12</v>
      </c>
      <c r="R6070" t="s">
        <v>151</v>
      </c>
      <c r="S6070" t="e" vm="45">
        <f>_FV(-3,"60")</f>
        <v>#VALUE!</v>
      </c>
      <c r="T6070" t="s">
        <v>2424</v>
      </c>
    </row>
    <row r="6071" spans="1:20" x14ac:dyDescent="0.3">
      <c r="A6071" t="s">
        <v>20</v>
      </c>
      <c r="B6071" s="1">
        <v>43763</v>
      </c>
      <c r="C6071">
        <v>15</v>
      </c>
      <c r="D6071" t="s">
        <v>2048</v>
      </c>
      <c r="E6071" t="s">
        <v>2496</v>
      </c>
      <c r="F6071" t="s">
        <v>415</v>
      </c>
      <c r="G6071">
        <v>54</v>
      </c>
      <c r="H6071">
        <v>57</v>
      </c>
      <c r="I6071">
        <v>52</v>
      </c>
      <c r="J6071" t="s">
        <v>35</v>
      </c>
      <c r="K6071" t="s">
        <v>89</v>
      </c>
      <c r="L6071" t="s">
        <v>292</v>
      </c>
      <c r="M6071" t="s">
        <v>29</v>
      </c>
      <c r="N6071" t="s">
        <v>193</v>
      </c>
      <c r="O6071" t="s">
        <v>29</v>
      </c>
      <c r="P6071" t="s">
        <v>92</v>
      </c>
      <c r="Q6071">
        <v>92</v>
      </c>
      <c r="R6071" t="s">
        <v>102</v>
      </c>
      <c r="S6071" t="s">
        <v>3067</v>
      </c>
      <c r="T6071" t="s">
        <v>2424</v>
      </c>
    </row>
    <row r="6072" spans="1:20" x14ac:dyDescent="0.3">
      <c r="A6072" t="s">
        <v>20</v>
      </c>
      <c r="B6072" s="1">
        <v>43763</v>
      </c>
      <c r="C6072">
        <v>16</v>
      </c>
      <c r="D6072" t="s">
        <v>2915</v>
      </c>
      <c r="E6072" t="s">
        <v>2915</v>
      </c>
      <c r="F6072" t="s">
        <v>2038</v>
      </c>
      <c r="G6072">
        <v>48</v>
      </c>
      <c r="H6072">
        <v>54</v>
      </c>
      <c r="I6072">
        <v>45</v>
      </c>
      <c r="J6072" t="s">
        <v>383</v>
      </c>
      <c r="K6072" t="s">
        <v>345</v>
      </c>
      <c r="L6072" t="s">
        <v>575</v>
      </c>
      <c r="M6072" t="s">
        <v>231</v>
      </c>
      <c r="N6072" t="s">
        <v>29</v>
      </c>
      <c r="O6072" t="s">
        <v>231</v>
      </c>
      <c r="P6072" t="s">
        <v>147</v>
      </c>
      <c r="Q6072">
        <v>97</v>
      </c>
      <c r="R6072" t="s">
        <v>212</v>
      </c>
      <c r="S6072" t="s">
        <v>3068</v>
      </c>
      <c r="T6072" t="s">
        <v>2424</v>
      </c>
    </row>
    <row r="6073" spans="1:20" x14ac:dyDescent="0.3">
      <c r="A6073" t="s">
        <v>20</v>
      </c>
      <c r="B6073" s="1">
        <v>43763</v>
      </c>
      <c r="C6073">
        <v>1</v>
      </c>
      <c r="D6073" t="s">
        <v>256</v>
      </c>
      <c r="E6073" t="s">
        <v>215</v>
      </c>
      <c r="F6073" t="s">
        <v>256</v>
      </c>
      <c r="G6073">
        <v>76</v>
      </c>
      <c r="H6073">
        <v>76</v>
      </c>
      <c r="I6073">
        <v>71</v>
      </c>
      <c r="J6073" t="s">
        <v>73</v>
      </c>
      <c r="K6073" t="s">
        <v>73</v>
      </c>
      <c r="L6073" t="s">
        <v>64</v>
      </c>
      <c r="M6073" t="s">
        <v>130</v>
      </c>
      <c r="N6073" t="s">
        <v>130</v>
      </c>
      <c r="O6073" t="s">
        <v>39</v>
      </c>
      <c r="P6073" t="s">
        <v>128</v>
      </c>
      <c r="Q6073">
        <v>53</v>
      </c>
      <c r="R6073" t="s">
        <v>230</v>
      </c>
      <c r="S6073" t="e" vm="45">
        <f>_FV(-3,"60")</f>
        <v>#VALUE!</v>
      </c>
      <c r="T6073" t="s">
        <v>2424</v>
      </c>
    </row>
    <row r="6074" spans="1:20" x14ac:dyDescent="0.3">
      <c r="A6074" t="s">
        <v>20</v>
      </c>
      <c r="B6074" s="1">
        <v>43763</v>
      </c>
      <c r="C6074">
        <v>2</v>
      </c>
      <c r="D6074" t="s">
        <v>302</v>
      </c>
      <c r="E6074" t="s">
        <v>256</v>
      </c>
      <c r="F6074" t="s">
        <v>302</v>
      </c>
      <c r="G6074">
        <v>76</v>
      </c>
      <c r="H6074">
        <v>78</v>
      </c>
      <c r="I6074">
        <v>76</v>
      </c>
      <c r="J6074" t="s">
        <v>81</v>
      </c>
      <c r="K6074" t="s">
        <v>80</v>
      </c>
      <c r="L6074" t="s">
        <v>81</v>
      </c>
      <c r="M6074" t="s">
        <v>45</v>
      </c>
      <c r="N6074" t="s">
        <v>45</v>
      </c>
      <c r="O6074" t="s">
        <v>130</v>
      </c>
      <c r="P6074" t="s">
        <v>182</v>
      </c>
      <c r="Q6074">
        <v>56</v>
      </c>
      <c r="R6074" t="s">
        <v>160</v>
      </c>
      <c r="S6074" t="e" vm="45">
        <f>_FV(-3,"60")</f>
        <v>#VALUE!</v>
      </c>
      <c r="T6074" t="s">
        <v>2424</v>
      </c>
    </row>
    <row r="6075" spans="1:20" x14ac:dyDescent="0.3">
      <c r="A6075" t="s">
        <v>20</v>
      </c>
      <c r="B6075" s="1">
        <v>43763</v>
      </c>
      <c r="C6075">
        <v>17</v>
      </c>
      <c r="D6075" t="s">
        <v>2496</v>
      </c>
      <c r="E6075" t="s">
        <v>3069</v>
      </c>
      <c r="F6075" t="s">
        <v>2339</v>
      </c>
      <c r="G6075">
        <v>44</v>
      </c>
      <c r="H6075">
        <v>48</v>
      </c>
      <c r="I6075">
        <v>41</v>
      </c>
      <c r="J6075" t="s">
        <v>566</v>
      </c>
      <c r="K6075" t="s">
        <v>388</v>
      </c>
      <c r="L6075" t="s">
        <v>3070</v>
      </c>
      <c r="M6075" t="s">
        <v>181</v>
      </c>
      <c r="N6075" t="s">
        <v>227</v>
      </c>
      <c r="O6075" t="s">
        <v>181</v>
      </c>
      <c r="P6075" t="s">
        <v>54</v>
      </c>
      <c r="Q6075">
        <v>68</v>
      </c>
      <c r="R6075" t="s">
        <v>343</v>
      </c>
      <c r="S6075" t="s">
        <v>3071</v>
      </c>
      <c r="T6075" t="s">
        <v>2424</v>
      </c>
    </row>
    <row r="6076" spans="1:20" x14ac:dyDescent="0.3">
      <c r="A6076" t="s">
        <v>20</v>
      </c>
      <c r="B6076" s="1">
        <v>43763</v>
      </c>
      <c r="C6076">
        <v>6</v>
      </c>
      <c r="D6076" t="s">
        <v>114</v>
      </c>
      <c r="E6076" t="s">
        <v>356</v>
      </c>
      <c r="F6076" t="s">
        <v>114</v>
      </c>
      <c r="G6076">
        <v>86</v>
      </c>
      <c r="H6076">
        <v>86</v>
      </c>
      <c r="I6076">
        <v>84</v>
      </c>
      <c r="J6076" t="s">
        <v>28</v>
      </c>
      <c r="K6076" t="s">
        <v>28</v>
      </c>
      <c r="L6076" t="s">
        <v>81</v>
      </c>
      <c r="M6076" t="s">
        <v>39</v>
      </c>
      <c r="N6076" t="s">
        <v>52</v>
      </c>
      <c r="O6076" t="s">
        <v>39</v>
      </c>
      <c r="P6076" t="s">
        <v>115</v>
      </c>
      <c r="Q6076">
        <v>20</v>
      </c>
      <c r="R6076" t="s">
        <v>222</v>
      </c>
      <c r="S6076" t="e" vm="45">
        <f>_FV(-3,"60")</f>
        <v>#VALUE!</v>
      </c>
      <c r="T6076" t="s">
        <v>2424</v>
      </c>
    </row>
    <row r="6077" spans="1:20" x14ac:dyDescent="0.3">
      <c r="A6077" t="s">
        <v>20</v>
      </c>
      <c r="B6077" s="1">
        <v>43763</v>
      </c>
      <c r="C6077">
        <v>20</v>
      </c>
      <c r="D6077" t="s">
        <v>33</v>
      </c>
      <c r="E6077" t="s">
        <v>427</v>
      </c>
      <c r="F6077" t="s">
        <v>33</v>
      </c>
      <c r="G6077">
        <v>49</v>
      </c>
      <c r="H6077">
        <v>49</v>
      </c>
      <c r="I6077">
        <v>45</v>
      </c>
      <c r="J6077" t="s">
        <v>572</v>
      </c>
      <c r="K6077" t="s">
        <v>588</v>
      </c>
      <c r="L6077" t="s">
        <v>561</v>
      </c>
      <c r="M6077" t="s">
        <v>750</v>
      </c>
      <c r="N6077" t="s">
        <v>162</v>
      </c>
      <c r="O6077" t="s">
        <v>175</v>
      </c>
      <c r="P6077" t="s">
        <v>116</v>
      </c>
      <c r="Q6077">
        <v>98</v>
      </c>
      <c r="R6077" t="s">
        <v>371</v>
      </c>
      <c r="S6077" t="s">
        <v>3072</v>
      </c>
      <c r="T6077" t="s">
        <v>2424</v>
      </c>
    </row>
    <row r="6078" spans="1:20" x14ac:dyDescent="0.3">
      <c r="A6078" t="s">
        <v>20</v>
      </c>
      <c r="B6078" s="1">
        <v>43763</v>
      </c>
      <c r="C6078">
        <v>8</v>
      </c>
      <c r="D6078" t="s">
        <v>71</v>
      </c>
      <c r="E6078" t="s">
        <v>107</v>
      </c>
      <c r="F6078" t="s">
        <v>71</v>
      </c>
      <c r="G6078">
        <v>89</v>
      </c>
      <c r="H6078">
        <v>89</v>
      </c>
      <c r="I6078">
        <v>87</v>
      </c>
      <c r="J6078" t="s">
        <v>81</v>
      </c>
      <c r="K6078" t="s">
        <v>81</v>
      </c>
      <c r="L6078" t="s">
        <v>99</v>
      </c>
      <c r="M6078" t="s">
        <v>140</v>
      </c>
      <c r="N6078" t="s">
        <v>140</v>
      </c>
      <c r="O6078" t="s">
        <v>51</v>
      </c>
      <c r="P6078" t="s">
        <v>268</v>
      </c>
      <c r="Q6078">
        <v>16</v>
      </c>
      <c r="R6078" t="s">
        <v>68</v>
      </c>
      <c r="S6078" t="e" vm="45">
        <f>_FV(-3,"60")</f>
        <v>#VALUE!</v>
      </c>
      <c r="T6078" t="s">
        <v>2424</v>
      </c>
    </row>
    <row r="6079" spans="1:20" x14ac:dyDescent="0.3">
      <c r="A6079" t="s">
        <v>20</v>
      </c>
      <c r="B6079" s="1">
        <v>43763</v>
      </c>
      <c r="C6079">
        <v>19</v>
      </c>
      <c r="D6079" t="s">
        <v>2496</v>
      </c>
      <c r="E6079" t="s">
        <v>2915</v>
      </c>
      <c r="F6079" t="s">
        <v>1580</v>
      </c>
      <c r="G6079">
        <v>46</v>
      </c>
      <c r="H6079">
        <v>47</v>
      </c>
      <c r="I6079">
        <v>41</v>
      </c>
      <c r="J6079" t="s">
        <v>572</v>
      </c>
      <c r="K6079" t="s">
        <v>572</v>
      </c>
      <c r="L6079" t="s">
        <v>2590</v>
      </c>
      <c r="M6079" t="s">
        <v>38</v>
      </c>
      <c r="N6079" t="s">
        <v>120</v>
      </c>
      <c r="O6079" t="s">
        <v>750</v>
      </c>
      <c r="P6079" t="s">
        <v>147</v>
      </c>
      <c r="Q6079">
        <v>78</v>
      </c>
      <c r="R6079" t="s">
        <v>584</v>
      </c>
      <c r="S6079" t="s">
        <v>2999</v>
      </c>
      <c r="T6079" t="s">
        <v>2424</v>
      </c>
    </row>
    <row r="6080" spans="1:20" x14ac:dyDescent="0.3">
      <c r="A6080" t="s">
        <v>20</v>
      </c>
      <c r="B6080" s="1">
        <v>43763</v>
      </c>
      <c r="C6080">
        <v>18</v>
      </c>
      <c r="D6080" t="s">
        <v>427</v>
      </c>
      <c r="E6080" t="s">
        <v>2832</v>
      </c>
      <c r="F6080" t="s">
        <v>2490</v>
      </c>
      <c r="G6080">
        <v>45</v>
      </c>
      <c r="H6080">
        <v>46</v>
      </c>
      <c r="I6080">
        <v>41</v>
      </c>
      <c r="J6080" t="s">
        <v>574</v>
      </c>
      <c r="K6080" t="s">
        <v>573</v>
      </c>
      <c r="L6080" t="s">
        <v>3070</v>
      </c>
      <c r="M6080" t="s">
        <v>120</v>
      </c>
      <c r="N6080" t="s">
        <v>181</v>
      </c>
      <c r="O6080" t="s">
        <v>120</v>
      </c>
      <c r="P6080" t="s">
        <v>40</v>
      </c>
      <c r="Q6080">
        <v>90</v>
      </c>
      <c r="R6080" t="s">
        <v>339</v>
      </c>
      <c r="S6080" t="s">
        <v>1103</v>
      </c>
      <c r="T6080" t="s">
        <v>2424</v>
      </c>
    </row>
    <row r="6081" spans="1:20" x14ac:dyDescent="0.3">
      <c r="A6081" t="s">
        <v>20</v>
      </c>
      <c r="B6081" s="1">
        <v>43763</v>
      </c>
      <c r="C6081">
        <v>11</v>
      </c>
      <c r="D6081" t="s">
        <v>185</v>
      </c>
      <c r="E6081" t="s">
        <v>185</v>
      </c>
      <c r="F6081" t="s">
        <v>272</v>
      </c>
      <c r="G6081">
        <v>76</v>
      </c>
      <c r="H6081">
        <v>87</v>
      </c>
      <c r="I6081">
        <v>76</v>
      </c>
      <c r="J6081" t="s">
        <v>65</v>
      </c>
      <c r="K6081" t="s">
        <v>80</v>
      </c>
      <c r="L6081" t="s">
        <v>81</v>
      </c>
      <c r="M6081" t="s">
        <v>90</v>
      </c>
      <c r="N6081" t="s">
        <v>90</v>
      </c>
      <c r="O6081" t="s">
        <v>227</v>
      </c>
      <c r="P6081" t="s">
        <v>134</v>
      </c>
      <c r="Q6081">
        <v>15</v>
      </c>
      <c r="R6081" t="s">
        <v>364</v>
      </c>
      <c r="S6081" t="s">
        <v>3073</v>
      </c>
      <c r="T6081" t="s">
        <v>2424</v>
      </c>
    </row>
    <row r="6082" spans="1:20" x14ac:dyDescent="0.3">
      <c r="A6082" t="s">
        <v>20</v>
      </c>
      <c r="B6082" s="1">
        <v>43763</v>
      </c>
      <c r="C6082">
        <v>21</v>
      </c>
      <c r="D6082" t="s">
        <v>297</v>
      </c>
      <c r="E6082" t="s">
        <v>1376</v>
      </c>
      <c r="F6082" t="s">
        <v>297</v>
      </c>
      <c r="G6082">
        <v>51</v>
      </c>
      <c r="H6082">
        <v>52</v>
      </c>
      <c r="I6082">
        <v>49</v>
      </c>
      <c r="J6082" t="s">
        <v>570</v>
      </c>
      <c r="K6082" t="s">
        <v>397</v>
      </c>
      <c r="L6082" t="s">
        <v>575</v>
      </c>
      <c r="M6082" t="s">
        <v>75</v>
      </c>
      <c r="N6082" t="s">
        <v>750</v>
      </c>
      <c r="O6082" t="s">
        <v>172</v>
      </c>
      <c r="P6082" t="s">
        <v>173</v>
      </c>
      <c r="Q6082">
        <v>73</v>
      </c>
      <c r="R6082" t="s">
        <v>212</v>
      </c>
      <c r="S6082" t="s">
        <v>3074</v>
      </c>
      <c r="T6082" t="s">
        <v>2424</v>
      </c>
    </row>
    <row r="6083" spans="1:20" x14ac:dyDescent="0.3">
      <c r="A6083" t="s">
        <v>20</v>
      </c>
      <c r="B6083" s="1">
        <v>43764</v>
      </c>
      <c r="C6083">
        <v>0</v>
      </c>
      <c r="D6083" t="s">
        <v>215</v>
      </c>
      <c r="E6083" t="s">
        <v>342</v>
      </c>
      <c r="F6083" t="s">
        <v>215</v>
      </c>
      <c r="G6083">
        <v>71</v>
      </c>
      <c r="H6083">
        <v>74</v>
      </c>
      <c r="I6083">
        <v>65</v>
      </c>
      <c r="J6083" t="s">
        <v>28</v>
      </c>
      <c r="K6083" t="s">
        <v>22</v>
      </c>
      <c r="L6083" t="s">
        <v>100</v>
      </c>
      <c r="M6083" t="s">
        <v>180</v>
      </c>
      <c r="N6083" t="s">
        <v>180</v>
      </c>
      <c r="O6083" t="s">
        <v>190</v>
      </c>
      <c r="P6083" t="s">
        <v>222</v>
      </c>
      <c r="Q6083">
        <v>73</v>
      </c>
      <c r="R6083" t="s">
        <v>41</v>
      </c>
      <c r="S6083" t="e" vm="45">
        <f>_FV(-3,"60")</f>
        <v>#VALUE!</v>
      </c>
      <c r="T6083" t="s">
        <v>2424</v>
      </c>
    </row>
    <row r="6084" spans="1:20" x14ac:dyDescent="0.3">
      <c r="A6084" t="s">
        <v>20</v>
      </c>
      <c r="B6084" s="1">
        <v>43764</v>
      </c>
      <c r="C6084">
        <v>13</v>
      </c>
      <c r="D6084" t="s">
        <v>335</v>
      </c>
      <c r="E6084" t="s">
        <v>251</v>
      </c>
      <c r="F6084" t="s">
        <v>48</v>
      </c>
      <c r="G6084">
        <v>61</v>
      </c>
      <c r="H6084">
        <v>65</v>
      </c>
      <c r="I6084">
        <v>58</v>
      </c>
      <c r="J6084" t="s">
        <v>216</v>
      </c>
      <c r="K6084" t="s">
        <v>81</v>
      </c>
      <c r="L6084" t="s">
        <v>224</v>
      </c>
      <c r="M6084" t="s">
        <v>276</v>
      </c>
      <c r="N6084" t="s">
        <v>329</v>
      </c>
      <c r="O6084" t="s">
        <v>330</v>
      </c>
      <c r="P6084" t="s">
        <v>112</v>
      </c>
      <c r="Q6084">
        <v>39</v>
      </c>
      <c r="R6084" t="s">
        <v>371</v>
      </c>
      <c r="S6084" t="s">
        <v>2081</v>
      </c>
      <c r="T6084" t="s">
        <v>2424</v>
      </c>
    </row>
    <row r="6085" spans="1:20" x14ac:dyDescent="0.3">
      <c r="A6085" t="s">
        <v>20</v>
      </c>
      <c r="B6085" s="1">
        <v>43764</v>
      </c>
      <c r="C6085">
        <v>3</v>
      </c>
      <c r="D6085" t="s">
        <v>236</v>
      </c>
      <c r="E6085" t="s">
        <v>285</v>
      </c>
      <c r="F6085" t="s">
        <v>236</v>
      </c>
      <c r="G6085">
        <v>80</v>
      </c>
      <c r="H6085">
        <v>80</v>
      </c>
      <c r="I6085">
        <v>76</v>
      </c>
      <c r="J6085" t="s">
        <v>99</v>
      </c>
      <c r="K6085" t="s">
        <v>99</v>
      </c>
      <c r="L6085" t="s">
        <v>49</v>
      </c>
      <c r="M6085" t="s">
        <v>209</v>
      </c>
      <c r="N6085" t="s">
        <v>142</v>
      </c>
      <c r="O6085" t="s">
        <v>137</v>
      </c>
      <c r="P6085" t="s">
        <v>97</v>
      </c>
      <c r="Q6085">
        <v>52</v>
      </c>
      <c r="R6085" t="s">
        <v>354</v>
      </c>
      <c r="S6085" t="e" vm="45">
        <f>_FV(-3,"60")</f>
        <v>#VALUE!</v>
      </c>
      <c r="T6085" t="s">
        <v>2424</v>
      </c>
    </row>
    <row r="6086" spans="1:20" x14ac:dyDescent="0.3">
      <c r="A6086" t="s">
        <v>20</v>
      </c>
      <c r="B6086" s="1">
        <v>43764</v>
      </c>
      <c r="C6086">
        <v>5</v>
      </c>
      <c r="D6086" t="s">
        <v>272</v>
      </c>
      <c r="E6086" t="s">
        <v>286</v>
      </c>
      <c r="F6086" t="s">
        <v>272</v>
      </c>
      <c r="G6086">
        <v>85</v>
      </c>
      <c r="H6086">
        <v>85</v>
      </c>
      <c r="I6086">
        <v>83</v>
      </c>
      <c r="J6086" t="s">
        <v>81</v>
      </c>
      <c r="K6086" t="s">
        <v>81</v>
      </c>
      <c r="L6086" t="s">
        <v>100</v>
      </c>
      <c r="M6086" t="s">
        <v>132</v>
      </c>
      <c r="N6086" t="s">
        <v>150</v>
      </c>
      <c r="O6086" t="s">
        <v>132</v>
      </c>
      <c r="P6086" t="s">
        <v>138</v>
      </c>
      <c r="Q6086">
        <v>9</v>
      </c>
      <c r="R6086" t="s">
        <v>68</v>
      </c>
      <c r="S6086" t="e" vm="45">
        <f>_FV(-3,"60")</f>
        <v>#VALUE!</v>
      </c>
      <c r="T6086" t="s">
        <v>2424</v>
      </c>
    </row>
    <row r="6087" spans="1:20" x14ac:dyDescent="0.3">
      <c r="A6087" t="s">
        <v>20</v>
      </c>
      <c r="B6087" s="1">
        <v>43764</v>
      </c>
      <c r="C6087">
        <v>4</v>
      </c>
      <c r="D6087" t="s">
        <v>286</v>
      </c>
      <c r="E6087" t="s">
        <v>236</v>
      </c>
      <c r="F6087" t="s">
        <v>286</v>
      </c>
      <c r="G6087">
        <v>83</v>
      </c>
      <c r="H6087">
        <v>83</v>
      </c>
      <c r="I6087">
        <v>80</v>
      </c>
      <c r="J6087" t="s">
        <v>81</v>
      </c>
      <c r="K6087" t="s">
        <v>81</v>
      </c>
      <c r="L6087" t="s">
        <v>100</v>
      </c>
      <c r="M6087" t="s">
        <v>150</v>
      </c>
      <c r="N6087" t="s">
        <v>209</v>
      </c>
      <c r="O6087" t="s">
        <v>150</v>
      </c>
      <c r="P6087" t="s">
        <v>105</v>
      </c>
      <c r="Q6087">
        <v>24</v>
      </c>
      <c r="R6087" t="s">
        <v>116</v>
      </c>
      <c r="S6087" t="e" vm="45">
        <f>_FV(-3,"60")</f>
        <v>#VALUE!</v>
      </c>
      <c r="T6087" t="s">
        <v>2424</v>
      </c>
    </row>
    <row r="6088" spans="1:20" x14ac:dyDescent="0.3">
      <c r="A6088" t="s">
        <v>20</v>
      </c>
      <c r="B6088" s="1">
        <v>43764</v>
      </c>
      <c r="C6088">
        <v>6</v>
      </c>
      <c r="D6088" t="s">
        <v>108</v>
      </c>
      <c r="E6088" t="s">
        <v>272</v>
      </c>
      <c r="F6088" t="s">
        <v>108</v>
      </c>
      <c r="G6088">
        <v>85</v>
      </c>
      <c r="H6088">
        <v>86</v>
      </c>
      <c r="I6088">
        <v>85</v>
      </c>
      <c r="J6088" t="s">
        <v>99</v>
      </c>
      <c r="K6088" t="s">
        <v>81</v>
      </c>
      <c r="L6088" t="s">
        <v>99</v>
      </c>
      <c r="M6088" t="s">
        <v>232</v>
      </c>
      <c r="N6088" t="s">
        <v>132</v>
      </c>
      <c r="O6088" t="s">
        <v>130</v>
      </c>
      <c r="P6088" t="s">
        <v>115</v>
      </c>
      <c r="Q6088">
        <v>19</v>
      </c>
      <c r="R6088" t="s">
        <v>222</v>
      </c>
      <c r="S6088" t="e" vm="45">
        <f>_FV(-3,"60")</f>
        <v>#VALUE!</v>
      </c>
      <c r="T6088" t="s">
        <v>2424</v>
      </c>
    </row>
    <row r="6089" spans="1:20" x14ac:dyDescent="0.3">
      <c r="A6089" t="s">
        <v>20</v>
      </c>
      <c r="B6089" s="1">
        <v>43764</v>
      </c>
      <c r="C6089">
        <v>15</v>
      </c>
      <c r="D6089" t="s">
        <v>1360</v>
      </c>
      <c r="E6089" t="s">
        <v>2331</v>
      </c>
      <c r="F6089" t="s">
        <v>32</v>
      </c>
      <c r="G6089">
        <v>57</v>
      </c>
      <c r="H6089">
        <v>59</v>
      </c>
      <c r="I6089">
        <v>55</v>
      </c>
      <c r="J6089" t="s">
        <v>361</v>
      </c>
      <c r="K6089" t="s">
        <v>65</v>
      </c>
      <c r="L6089" t="s">
        <v>216</v>
      </c>
      <c r="M6089" t="s">
        <v>328</v>
      </c>
      <c r="N6089" t="s">
        <v>311</v>
      </c>
      <c r="O6089" t="s">
        <v>328</v>
      </c>
      <c r="P6089" t="s">
        <v>154</v>
      </c>
      <c r="Q6089">
        <v>110</v>
      </c>
      <c r="R6089" t="s">
        <v>350</v>
      </c>
      <c r="S6089" t="s">
        <v>2912</v>
      </c>
      <c r="T6089" t="s">
        <v>2424</v>
      </c>
    </row>
    <row r="6090" spans="1:20" x14ac:dyDescent="0.3">
      <c r="A6090" t="s">
        <v>20</v>
      </c>
      <c r="B6090" s="1">
        <v>43764</v>
      </c>
      <c r="C6090">
        <v>1</v>
      </c>
      <c r="D6090" t="s">
        <v>57</v>
      </c>
      <c r="E6090" t="s">
        <v>215</v>
      </c>
      <c r="F6090" t="s">
        <v>57</v>
      </c>
      <c r="G6090">
        <v>71</v>
      </c>
      <c r="H6090">
        <v>71</v>
      </c>
      <c r="I6090">
        <v>65</v>
      </c>
      <c r="J6090" t="s">
        <v>99</v>
      </c>
      <c r="K6090" t="s">
        <v>28</v>
      </c>
      <c r="L6090" t="s">
        <v>396</v>
      </c>
      <c r="M6090" t="s">
        <v>123</v>
      </c>
      <c r="N6090" t="s">
        <v>123</v>
      </c>
      <c r="O6090" t="s">
        <v>180</v>
      </c>
      <c r="P6090" t="s">
        <v>182</v>
      </c>
      <c r="Q6090">
        <v>83</v>
      </c>
      <c r="R6090" t="s">
        <v>343</v>
      </c>
      <c r="S6090" t="e" vm="45">
        <f>_FV(-3,"60")</f>
        <v>#VALUE!</v>
      </c>
      <c r="T6090" t="s">
        <v>2424</v>
      </c>
    </row>
    <row r="6091" spans="1:20" x14ac:dyDescent="0.3">
      <c r="A6091" t="s">
        <v>20</v>
      </c>
      <c r="B6091" s="1">
        <v>43764</v>
      </c>
      <c r="C6091">
        <v>2</v>
      </c>
      <c r="D6091" t="s">
        <v>285</v>
      </c>
      <c r="E6091" t="s">
        <v>57</v>
      </c>
      <c r="F6091" t="s">
        <v>285</v>
      </c>
      <c r="G6091">
        <v>76</v>
      </c>
      <c r="H6091">
        <v>76</v>
      </c>
      <c r="I6091">
        <v>71</v>
      </c>
      <c r="J6091" t="s">
        <v>89</v>
      </c>
      <c r="K6091" t="s">
        <v>119</v>
      </c>
      <c r="L6091" t="s">
        <v>89</v>
      </c>
      <c r="M6091" t="s">
        <v>82</v>
      </c>
      <c r="N6091" t="s">
        <v>96</v>
      </c>
      <c r="O6091" t="s">
        <v>82</v>
      </c>
      <c r="P6091" t="s">
        <v>128</v>
      </c>
      <c r="Q6091">
        <v>44</v>
      </c>
      <c r="R6091" t="s">
        <v>289</v>
      </c>
      <c r="S6091" t="e" vm="45">
        <f>_FV(-3,"60")</f>
        <v>#VALUE!</v>
      </c>
      <c r="T6091" t="s">
        <v>2424</v>
      </c>
    </row>
    <row r="6092" spans="1:20" x14ac:dyDescent="0.3">
      <c r="A6092" t="s">
        <v>20</v>
      </c>
      <c r="B6092" s="1">
        <v>43764</v>
      </c>
      <c r="C6092">
        <v>21</v>
      </c>
      <c r="D6092" t="s">
        <v>220</v>
      </c>
      <c r="E6092" t="s">
        <v>370</v>
      </c>
      <c r="F6092" t="s">
        <v>258</v>
      </c>
      <c r="G6092">
        <v>64</v>
      </c>
      <c r="H6092">
        <v>64</v>
      </c>
      <c r="I6092">
        <v>60</v>
      </c>
      <c r="J6092" t="s">
        <v>81</v>
      </c>
      <c r="K6092" t="s">
        <v>28</v>
      </c>
      <c r="L6092" t="s">
        <v>345</v>
      </c>
      <c r="M6092" t="s">
        <v>153</v>
      </c>
      <c r="N6092" t="s">
        <v>153</v>
      </c>
      <c r="O6092" t="s">
        <v>175</v>
      </c>
      <c r="P6092" t="s">
        <v>240</v>
      </c>
      <c r="Q6092">
        <v>81</v>
      </c>
      <c r="R6092" t="s">
        <v>931</v>
      </c>
      <c r="S6092" t="s">
        <v>3075</v>
      </c>
      <c r="T6092" t="s">
        <v>2424</v>
      </c>
    </row>
    <row r="6093" spans="1:20" x14ac:dyDescent="0.3">
      <c r="A6093" t="s">
        <v>20</v>
      </c>
      <c r="B6093" s="1">
        <v>43764</v>
      </c>
      <c r="C6093">
        <v>7</v>
      </c>
      <c r="D6093" t="s">
        <v>149</v>
      </c>
      <c r="E6093" t="s">
        <v>108</v>
      </c>
      <c r="F6093" t="s">
        <v>149</v>
      </c>
      <c r="G6093">
        <v>86</v>
      </c>
      <c r="H6093">
        <v>87</v>
      </c>
      <c r="I6093">
        <v>85</v>
      </c>
      <c r="J6093" t="s">
        <v>89</v>
      </c>
      <c r="K6093" t="s">
        <v>99</v>
      </c>
      <c r="L6093" t="s">
        <v>89</v>
      </c>
      <c r="M6093" t="s">
        <v>231</v>
      </c>
      <c r="N6093" t="s">
        <v>231</v>
      </c>
      <c r="O6093" t="s">
        <v>232</v>
      </c>
      <c r="P6093" t="s">
        <v>111</v>
      </c>
      <c r="Q6093">
        <v>13</v>
      </c>
      <c r="R6093" t="s">
        <v>68</v>
      </c>
      <c r="S6093" t="e" vm="45">
        <f>_FV(-3,"60")</f>
        <v>#VALUE!</v>
      </c>
      <c r="T6093" t="s">
        <v>2424</v>
      </c>
    </row>
    <row r="6094" spans="1:20" x14ac:dyDescent="0.3">
      <c r="A6094" t="s">
        <v>20</v>
      </c>
      <c r="B6094" s="1">
        <v>43764</v>
      </c>
      <c r="C6094">
        <v>14</v>
      </c>
      <c r="D6094" t="s">
        <v>2339</v>
      </c>
      <c r="E6094" t="s">
        <v>2490</v>
      </c>
      <c r="F6094" t="s">
        <v>335</v>
      </c>
      <c r="G6094">
        <v>57</v>
      </c>
      <c r="H6094">
        <v>62</v>
      </c>
      <c r="I6094">
        <v>55</v>
      </c>
      <c r="J6094" t="s">
        <v>28</v>
      </c>
      <c r="K6094" t="s">
        <v>28</v>
      </c>
      <c r="L6094" t="s">
        <v>377</v>
      </c>
      <c r="M6094" t="s">
        <v>311</v>
      </c>
      <c r="N6094" t="s">
        <v>276</v>
      </c>
      <c r="O6094" t="s">
        <v>311</v>
      </c>
      <c r="P6094" t="s">
        <v>147</v>
      </c>
      <c r="Q6094">
        <v>107</v>
      </c>
      <c r="R6094" t="s">
        <v>294</v>
      </c>
      <c r="S6094" t="s">
        <v>2418</v>
      </c>
      <c r="T6094" t="s">
        <v>2424</v>
      </c>
    </row>
    <row r="6095" spans="1:20" x14ac:dyDescent="0.3">
      <c r="A6095" t="s">
        <v>20</v>
      </c>
      <c r="B6095" s="1">
        <v>43764</v>
      </c>
      <c r="C6095">
        <v>10</v>
      </c>
      <c r="D6095" t="s">
        <v>72</v>
      </c>
      <c r="E6095" t="s">
        <v>72</v>
      </c>
      <c r="F6095" t="s">
        <v>62</v>
      </c>
      <c r="G6095">
        <v>87</v>
      </c>
      <c r="H6095">
        <v>89</v>
      </c>
      <c r="I6095">
        <v>87</v>
      </c>
      <c r="J6095" t="s">
        <v>64</v>
      </c>
      <c r="K6095" t="s">
        <v>119</v>
      </c>
      <c r="L6095" t="s">
        <v>49</v>
      </c>
      <c r="M6095" t="s">
        <v>188</v>
      </c>
      <c r="N6095" t="s">
        <v>188</v>
      </c>
      <c r="O6095" t="s">
        <v>142</v>
      </c>
      <c r="P6095" t="s">
        <v>115</v>
      </c>
      <c r="Q6095">
        <v>4</v>
      </c>
      <c r="R6095" t="s">
        <v>127</v>
      </c>
      <c r="S6095" t="s">
        <v>3076</v>
      </c>
      <c r="T6095" t="s">
        <v>2424</v>
      </c>
    </row>
    <row r="6096" spans="1:20" x14ac:dyDescent="0.3">
      <c r="A6096" t="s">
        <v>20</v>
      </c>
      <c r="B6096" s="1">
        <v>43764</v>
      </c>
      <c r="C6096">
        <v>22</v>
      </c>
      <c r="D6096" t="s">
        <v>48</v>
      </c>
      <c r="E6096" t="s">
        <v>220</v>
      </c>
      <c r="F6096" t="s">
        <v>48</v>
      </c>
      <c r="G6096">
        <v>70</v>
      </c>
      <c r="H6096">
        <v>71</v>
      </c>
      <c r="I6096">
        <v>63</v>
      </c>
      <c r="J6096" t="s">
        <v>80</v>
      </c>
      <c r="K6096" t="s">
        <v>136</v>
      </c>
      <c r="L6096" t="s">
        <v>49</v>
      </c>
      <c r="M6096" t="s">
        <v>298</v>
      </c>
      <c r="N6096" t="s">
        <v>298</v>
      </c>
      <c r="O6096" t="s">
        <v>153</v>
      </c>
      <c r="P6096" t="s">
        <v>54</v>
      </c>
      <c r="Q6096">
        <v>81</v>
      </c>
      <c r="R6096" t="s">
        <v>931</v>
      </c>
      <c r="S6096" s="2">
        <v>3308</v>
      </c>
      <c r="T6096" t="s">
        <v>2424</v>
      </c>
    </row>
    <row r="6097" spans="1:20" x14ac:dyDescent="0.3">
      <c r="A6097" t="s">
        <v>20</v>
      </c>
      <c r="B6097" s="1">
        <v>43764</v>
      </c>
      <c r="C6097">
        <v>16</v>
      </c>
      <c r="D6097" t="s">
        <v>2331</v>
      </c>
      <c r="E6097" t="s">
        <v>2915</v>
      </c>
      <c r="F6097" t="s">
        <v>412</v>
      </c>
      <c r="G6097">
        <v>53</v>
      </c>
      <c r="H6097">
        <v>58</v>
      </c>
      <c r="I6097">
        <v>53</v>
      </c>
      <c r="J6097" t="s">
        <v>35</v>
      </c>
      <c r="K6097" t="s">
        <v>65</v>
      </c>
      <c r="L6097" t="s">
        <v>35</v>
      </c>
      <c r="M6097" t="s">
        <v>123</v>
      </c>
      <c r="N6097" t="s">
        <v>328</v>
      </c>
      <c r="O6097" t="s">
        <v>123</v>
      </c>
      <c r="P6097" t="s">
        <v>30</v>
      </c>
      <c r="Q6097">
        <v>94</v>
      </c>
      <c r="R6097" t="s">
        <v>1395</v>
      </c>
      <c r="S6097" t="s">
        <v>2658</v>
      </c>
      <c r="T6097" t="s">
        <v>2424</v>
      </c>
    </row>
    <row r="6098" spans="1:20" x14ac:dyDescent="0.3">
      <c r="A6098" t="s">
        <v>20</v>
      </c>
      <c r="B6098" s="1">
        <v>43764</v>
      </c>
      <c r="C6098">
        <v>23</v>
      </c>
      <c r="D6098" t="s">
        <v>27</v>
      </c>
      <c r="E6098" t="s">
        <v>48</v>
      </c>
      <c r="F6098" t="s">
        <v>27</v>
      </c>
      <c r="G6098">
        <v>68</v>
      </c>
      <c r="H6098">
        <v>71</v>
      </c>
      <c r="I6098">
        <v>68</v>
      </c>
      <c r="J6098" t="s">
        <v>100</v>
      </c>
      <c r="K6098" t="s">
        <v>80</v>
      </c>
      <c r="L6098" t="s">
        <v>89</v>
      </c>
      <c r="M6098" t="s">
        <v>231</v>
      </c>
      <c r="N6098" t="s">
        <v>231</v>
      </c>
      <c r="O6098" t="s">
        <v>298</v>
      </c>
      <c r="P6098" t="s">
        <v>154</v>
      </c>
      <c r="Q6098">
        <v>71</v>
      </c>
      <c r="R6098" t="s">
        <v>375</v>
      </c>
      <c r="S6098" t="e" vm="36">
        <f>_FV(-3,"58")</f>
        <v>#VALUE!</v>
      </c>
      <c r="T6098" t="s">
        <v>2424</v>
      </c>
    </row>
    <row r="6099" spans="1:20" x14ac:dyDescent="0.3">
      <c r="A6099" t="s">
        <v>20</v>
      </c>
      <c r="B6099" s="1">
        <v>43764</v>
      </c>
      <c r="C6099">
        <v>17</v>
      </c>
      <c r="D6099" t="s">
        <v>1580</v>
      </c>
      <c r="E6099" t="s">
        <v>2732</v>
      </c>
      <c r="F6099" t="s">
        <v>2038</v>
      </c>
      <c r="G6099">
        <v>50</v>
      </c>
      <c r="H6099">
        <v>54</v>
      </c>
      <c r="I6099">
        <v>49</v>
      </c>
      <c r="J6099" t="s">
        <v>577</v>
      </c>
      <c r="K6099" t="s">
        <v>49</v>
      </c>
      <c r="L6099" t="s">
        <v>393</v>
      </c>
      <c r="M6099" t="s">
        <v>130</v>
      </c>
      <c r="N6099" t="s">
        <v>123</v>
      </c>
      <c r="O6099" t="s">
        <v>130</v>
      </c>
      <c r="P6099" t="s">
        <v>179</v>
      </c>
      <c r="Q6099">
        <v>107</v>
      </c>
      <c r="R6099" t="s">
        <v>375</v>
      </c>
      <c r="S6099" t="s">
        <v>3077</v>
      </c>
      <c r="T6099" t="s">
        <v>2424</v>
      </c>
    </row>
    <row r="6100" spans="1:20" x14ac:dyDescent="0.3">
      <c r="A6100" t="s">
        <v>20</v>
      </c>
      <c r="B6100" s="1">
        <v>43764</v>
      </c>
      <c r="C6100">
        <v>8</v>
      </c>
      <c r="D6100" t="s">
        <v>148</v>
      </c>
      <c r="E6100" t="s">
        <v>149</v>
      </c>
      <c r="F6100" t="s">
        <v>148</v>
      </c>
      <c r="G6100">
        <v>88</v>
      </c>
      <c r="H6100">
        <v>88</v>
      </c>
      <c r="I6100">
        <v>86</v>
      </c>
      <c r="J6100" t="s">
        <v>49</v>
      </c>
      <c r="K6100" t="s">
        <v>100</v>
      </c>
      <c r="L6100" t="s">
        <v>49</v>
      </c>
      <c r="M6100" t="s">
        <v>254</v>
      </c>
      <c r="N6100" t="s">
        <v>150</v>
      </c>
      <c r="O6100" t="s">
        <v>231</v>
      </c>
      <c r="P6100" t="s">
        <v>70</v>
      </c>
      <c r="Q6100">
        <v>22</v>
      </c>
      <c r="R6100" t="s">
        <v>24</v>
      </c>
      <c r="S6100" t="e" vm="45">
        <f>_FV(-3,"60")</f>
        <v>#VALUE!</v>
      </c>
      <c r="T6100" t="s">
        <v>2424</v>
      </c>
    </row>
    <row r="6101" spans="1:20" x14ac:dyDescent="0.3">
      <c r="A6101" t="s">
        <v>20</v>
      </c>
      <c r="B6101" s="1">
        <v>43764</v>
      </c>
      <c r="C6101">
        <v>20</v>
      </c>
      <c r="D6101" t="s">
        <v>370</v>
      </c>
      <c r="E6101" t="s">
        <v>1376</v>
      </c>
      <c r="F6101" t="s">
        <v>251</v>
      </c>
      <c r="G6101">
        <v>60</v>
      </c>
      <c r="H6101">
        <v>61</v>
      </c>
      <c r="I6101">
        <v>56</v>
      </c>
      <c r="J6101" t="s">
        <v>89</v>
      </c>
      <c r="K6101" t="s">
        <v>81</v>
      </c>
      <c r="L6101" t="s">
        <v>44</v>
      </c>
      <c r="M6101" t="s">
        <v>750</v>
      </c>
      <c r="N6101" t="s">
        <v>153</v>
      </c>
      <c r="O6101" t="s">
        <v>750</v>
      </c>
      <c r="P6101" t="s">
        <v>154</v>
      </c>
      <c r="Q6101">
        <v>83</v>
      </c>
      <c r="R6101" t="s">
        <v>2843</v>
      </c>
      <c r="S6101" t="s">
        <v>3078</v>
      </c>
      <c r="T6101" t="s">
        <v>2424</v>
      </c>
    </row>
    <row r="6102" spans="1:20" x14ac:dyDescent="0.3">
      <c r="A6102" t="s">
        <v>20</v>
      </c>
      <c r="B6102" s="1">
        <v>43764</v>
      </c>
      <c r="C6102">
        <v>18</v>
      </c>
      <c r="D6102" t="s">
        <v>1580</v>
      </c>
      <c r="E6102" t="s">
        <v>2496</v>
      </c>
      <c r="F6102" t="s">
        <v>2038</v>
      </c>
      <c r="G6102">
        <v>53</v>
      </c>
      <c r="H6102">
        <v>55</v>
      </c>
      <c r="I6102">
        <v>47</v>
      </c>
      <c r="J6102" t="s">
        <v>377</v>
      </c>
      <c r="K6102" t="s">
        <v>44</v>
      </c>
      <c r="L6102" t="s">
        <v>570</v>
      </c>
      <c r="M6102" t="s">
        <v>153</v>
      </c>
      <c r="N6102" t="s">
        <v>130</v>
      </c>
      <c r="O6102" t="s">
        <v>153</v>
      </c>
      <c r="P6102" t="s">
        <v>154</v>
      </c>
      <c r="Q6102">
        <v>107</v>
      </c>
      <c r="R6102" t="s">
        <v>530</v>
      </c>
      <c r="S6102" t="s">
        <v>2255</v>
      </c>
      <c r="T6102" t="s">
        <v>2424</v>
      </c>
    </row>
    <row r="6103" spans="1:20" x14ac:dyDescent="0.3">
      <c r="A6103" t="s">
        <v>20</v>
      </c>
      <c r="B6103" s="1">
        <v>43764</v>
      </c>
      <c r="C6103">
        <v>19</v>
      </c>
      <c r="D6103" t="s">
        <v>1360</v>
      </c>
      <c r="E6103" t="s">
        <v>2333</v>
      </c>
      <c r="F6103" t="s">
        <v>415</v>
      </c>
      <c r="G6103">
        <v>57</v>
      </c>
      <c r="H6103">
        <v>57</v>
      </c>
      <c r="I6103">
        <v>51</v>
      </c>
      <c r="J6103" t="s">
        <v>163</v>
      </c>
      <c r="K6103" t="s">
        <v>163</v>
      </c>
      <c r="L6103" t="s">
        <v>383</v>
      </c>
      <c r="M6103" t="s">
        <v>750</v>
      </c>
      <c r="N6103" t="s">
        <v>153</v>
      </c>
      <c r="O6103" t="s">
        <v>75</v>
      </c>
      <c r="P6103" t="s">
        <v>151</v>
      </c>
      <c r="Q6103">
        <v>91</v>
      </c>
      <c r="R6103" t="s">
        <v>375</v>
      </c>
      <c r="S6103" t="s">
        <v>3079</v>
      </c>
      <c r="T6103" t="s">
        <v>2424</v>
      </c>
    </row>
    <row r="6104" spans="1:20" x14ac:dyDescent="0.3">
      <c r="A6104" t="s">
        <v>20</v>
      </c>
      <c r="B6104" s="1">
        <v>43764</v>
      </c>
      <c r="C6104">
        <v>12</v>
      </c>
      <c r="D6104" t="s">
        <v>21</v>
      </c>
      <c r="E6104" t="s">
        <v>220</v>
      </c>
      <c r="F6104" t="s">
        <v>275</v>
      </c>
      <c r="G6104">
        <v>64</v>
      </c>
      <c r="H6104">
        <v>73</v>
      </c>
      <c r="I6104">
        <v>63</v>
      </c>
      <c r="J6104" t="s">
        <v>345</v>
      </c>
      <c r="K6104" t="s">
        <v>65</v>
      </c>
      <c r="L6104" t="s">
        <v>163</v>
      </c>
      <c r="M6104" t="s">
        <v>329</v>
      </c>
      <c r="N6104" t="s">
        <v>329</v>
      </c>
      <c r="O6104" t="s">
        <v>311</v>
      </c>
      <c r="P6104" t="s">
        <v>147</v>
      </c>
      <c r="Q6104">
        <v>63</v>
      </c>
      <c r="R6104" t="s">
        <v>102</v>
      </c>
      <c r="S6104" t="s">
        <v>3080</v>
      </c>
      <c r="T6104" t="s">
        <v>2424</v>
      </c>
    </row>
    <row r="6105" spans="1:20" x14ac:dyDescent="0.3">
      <c r="A6105" t="s">
        <v>20</v>
      </c>
      <c r="B6105" s="1">
        <v>43764</v>
      </c>
      <c r="C6105">
        <v>9</v>
      </c>
      <c r="D6105" t="s">
        <v>88</v>
      </c>
      <c r="E6105" t="s">
        <v>148</v>
      </c>
      <c r="F6105" t="s">
        <v>88</v>
      </c>
      <c r="G6105">
        <v>89</v>
      </c>
      <c r="H6105">
        <v>89</v>
      </c>
      <c r="I6105">
        <v>88</v>
      </c>
      <c r="J6105" t="s">
        <v>49</v>
      </c>
      <c r="K6105" t="s">
        <v>89</v>
      </c>
      <c r="L6105" t="s">
        <v>49</v>
      </c>
      <c r="M6105" t="s">
        <v>142</v>
      </c>
      <c r="N6105" t="s">
        <v>142</v>
      </c>
      <c r="O6105" t="s">
        <v>254</v>
      </c>
      <c r="P6105" t="s">
        <v>70</v>
      </c>
      <c r="Q6105">
        <v>5</v>
      </c>
      <c r="R6105" t="s">
        <v>116</v>
      </c>
      <c r="S6105" t="e" vm="32">
        <f>_FV(-3,"42")</f>
        <v>#VALUE!</v>
      </c>
      <c r="T6105" t="s">
        <v>2424</v>
      </c>
    </row>
    <row r="6106" spans="1:20" x14ac:dyDescent="0.3">
      <c r="A6106" t="s">
        <v>20</v>
      </c>
      <c r="B6106" s="1">
        <v>43764</v>
      </c>
      <c r="C6106">
        <v>11</v>
      </c>
      <c r="D6106" t="s">
        <v>385</v>
      </c>
      <c r="E6106" t="s">
        <v>385</v>
      </c>
      <c r="F6106" t="s">
        <v>72</v>
      </c>
      <c r="G6106">
        <v>73</v>
      </c>
      <c r="H6106">
        <v>87</v>
      </c>
      <c r="I6106">
        <v>73</v>
      </c>
      <c r="J6106" t="s">
        <v>64</v>
      </c>
      <c r="K6106" t="s">
        <v>73</v>
      </c>
      <c r="L6106" t="s">
        <v>99</v>
      </c>
      <c r="M6106" t="s">
        <v>311</v>
      </c>
      <c r="N6106" t="s">
        <v>311</v>
      </c>
      <c r="O6106" t="s">
        <v>188</v>
      </c>
      <c r="P6106" t="s">
        <v>60</v>
      </c>
      <c r="Q6106">
        <v>27</v>
      </c>
      <c r="R6106" t="s">
        <v>84</v>
      </c>
      <c r="S6106" t="s">
        <v>3081</v>
      </c>
      <c r="T6106" t="s">
        <v>2424</v>
      </c>
    </row>
    <row r="6107" spans="1:20" x14ac:dyDescent="0.3">
      <c r="A6107" t="s">
        <v>20</v>
      </c>
      <c r="B6107" s="1">
        <v>43765</v>
      </c>
      <c r="C6107">
        <v>11</v>
      </c>
      <c r="D6107" t="s">
        <v>275</v>
      </c>
      <c r="E6107" t="s">
        <v>204</v>
      </c>
      <c r="F6107" t="s">
        <v>108</v>
      </c>
      <c r="G6107">
        <v>73</v>
      </c>
      <c r="H6107">
        <v>86</v>
      </c>
      <c r="I6107">
        <v>73</v>
      </c>
      <c r="J6107" t="s">
        <v>64</v>
      </c>
      <c r="K6107" t="s">
        <v>109</v>
      </c>
      <c r="L6107" t="s">
        <v>100</v>
      </c>
      <c r="M6107" t="s">
        <v>141</v>
      </c>
      <c r="N6107" t="s">
        <v>141</v>
      </c>
      <c r="O6107" t="s">
        <v>96</v>
      </c>
      <c r="P6107" t="s">
        <v>60</v>
      </c>
      <c r="Q6107">
        <v>52</v>
      </c>
      <c r="R6107" t="s">
        <v>179</v>
      </c>
      <c r="S6107" t="s">
        <v>3082</v>
      </c>
      <c r="T6107" t="s">
        <v>2424</v>
      </c>
    </row>
    <row r="6108" spans="1:20" x14ac:dyDescent="0.3">
      <c r="A6108" t="s">
        <v>20</v>
      </c>
      <c r="B6108" s="1">
        <v>43765</v>
      </c>
      <c r="C6108">
        <v>23</v>
      </c>
      <c r="D6108" t="s">
        <v>261</v>
      </c>
      <c r="E6108" t="s">
        <v>200</v>
      </c>
      <c r="F6108" t="s">
        <v>261</v>
      </c>
      <c r="G6108">
        <v>71</v>
      </c>
      <c r="H6108">
        <v>71</v>
      </c>
      <c r="I6108">
        <v>67</v>
      </c>
      <c r="J6108" t="s">
        <v>28</v>
      </c>
      <c r="K6108" t="s">
        <v>28</v>
      </c>
      <c r="L6108" t="s">
        <v>89</v>
      </c>
      <c r="M6108" t="s">
        <v>190</v>
      </c>
      <c r="N6108" t="s">
        <v>190</v>
      </c>
      <c r="O6108" t="s">
        <v>197</v>
      </c>
      <c r="P6108" t="s">
        <v>92</v>
      </c>
      <c r="Q6108">
        <v>46</v>
      </c>
      <c r="R6108" t="s">
        <v>294</v>
      </c>
      <c r="S6108" t="e" vm="47">
        <f>_FV(-3,"34")</f>
        <v>#VALUE!</v>
      </c>
      <c r="T6108" t="s">
        <v>2424</v>
      </c>
    </row>
    <row r="6109" spans="1:20" x14ac:dyDescent="0.3">
      <c r="A6109" t="s">
        <v>20</v>
      </c>
      <c r="B6109" s="1">
        <v>43765</v>
      </c>
      <c r="C6109">
        <v>12</v>
      </c>
      <c r="D6109" t="s">
        <v>200</v>
      </c>
      <c r="E6109" t="s">
        <v>48</v>
      </c>
      <c r="F6109" t="s">
        <v>281</v>
      </c>
      <c r="G6109">
        <v>68</v>
      </c>
      <c r="H6109">
        <v>75</v>
      </c>
      <c r="I6109">
        <v>68</v>
      </c>
      <c r="J6109" t="s">
        <v>28</v>
      </c>
      <c r="K6109" t="s">
        <v>63</v>
      </c>
      <c r="L6109" t="s">
        <v>81</v>
      </c>
      <c r="M6109" t="s">
        <v>244</v>
      </c>
      <c r="N6109" t="s">
        <v>244</v>
      </c>
      <c r="O6109" t="s">
        <v>141</v>
      </c>
      <c r="P6109" t="s">
        <v>40</v>
      </c>
      <c r="Q6109">
        <v>75</v>
      </c>
      <c r="R6109" t="s">
        <v>419</v>
      </c>
      <c r="S6109" t="s">
        <v>1770</v>
      </c>
      <c r="T6109" t="s">
        <v>2424</v>
      </c>
    </row>
    <row r="6110" spans="1:20" x14ac:dyDescent="0.3">
      <c r="A6110" t="s">
        <v>20</v>
      </c>
      <c r="B6110" s="1">
        <v>43765</v>
      </c>
      <c r="C6110">
        <v>3</v>
      </c>
      <c r="D6110" t="s">
        <v>228</v>
      </c>
      <c r="E6110" t="s">
        <v>206</v>
      </c>
      <c r="F6110" t="s">
        <v>228</v>
      </c>
      <c r="G6110">
        <v>77</v>
      </c>
      <c r="H6110">
        <v>77</v>
      </c>
      <c r="I6110">
        <v>75</v>
      </c>
      <c r="J6110" t="s">
        <v>99</v>
      </c>
      <c r="K6110" t="s">
        <v>81</v>
      </c>
      <c r="L6110" t="s">
        <v>99</v>
      </c>
      <c r="M6110" t="s">
        <v>244</v>
      </c>
      <c r="N6110" t="s">
        <v>306</v>
      </c>
      <c r="O6110" t="s">
        <v>244</v>
      </c>
      <c r="P6110" t="s">
        <v>124</v>
      </c>
      <c r="Q6110">
        <v>30</v>
      </c>
      <c r="R6110" t="s">
        <v>84</v>
      </c>
      <c r="S6110" t="e" vm="56">
        <f>_FV(-3,"25")</f>
        <v>#VALUE!</v>
      </c>
      <c r="T6110" t="s">
        <v>2424</v>
      </c>
    </row>
    <row r="6111" spans="1:20" x14ac:dyDescent="0.3">
      <c r="A6111" t="s">
        <v>20</v>
      </c>
      <c r="B6111" s="1">
        <v>43765</v>
      </c>
      <c r="C6111">
        <v>17</v>
      </c>
      <c r="D6111" t="s">
        <v>2339</v>
      </c>
      <c r="E6111" t="s">
        <v>2803</v>
      </c>
      <c r="F6111" t="s">
        <v>1362</v>
      </c>
      <c r="G6111">
        <v>53</v>
      </c>
      <c r="H6111">
        <v>54</v>
      </c>
      <c r="I6111">
        <v>50</v>
      </c>
      <c r="J6111" t="s">
        <v>216</v>
      </c>
      <c r="K6111" t="s">
        <v>35</v>
      </c>
      <c r="L6111" t="s">
        <v>577</v>
      </c>
      <c r="M6111" t="s">
        <v>59</v>
      </c>
      <c r="N6111" t="s">
        <v>227</v>
      </c>
      <c r="O6111" t="s">
        <v>59</v>
      </c>
      <c r="P6111" t="s">
        <v>240</v>
      </c>
      <c r="Q6111">
        <v>64</v>
      </c>
      <c r="R6111" t="s">
        <v>405</v>
      </c>
      <c r="S6111" t="s">
        <v>1603</v>
      </c>
      <c r="T6111" t="s">
        <v>2424</v>
      </c>
    </row>
    <row r="6112" spans="1:20" x14ac:dyDescent="0.3">
      <c r="A6112" t="s">
        <v>20</v>
      </c>
      <c r="B6112" s="1">
        <v>43765</v>
      </c>
      <c r="C6112">
        <v>7</v>
      </c>
      <c r="D6112" t="s">
        <v>107</v>
      </c>
      <c r="E6112" t="s">
        <v>272</v>
      </c>
      <c r="F6112" t="s">
        <v>107</v>
      </c>
      <c r="G6112">
        <v>86</v>
      </c>
      <c r="H6112">
        <v>86</v>
      </c>
      <c r="I6112">
        <v>84</v>
      </c>
      <c r="J6112" t="s">
        <v>89</v>
      </c>
      <c r="K6112" t="s">
        <v>100</v>
      </c>
      <c r="L6112" t="s">
        <v>89</v>
      </c>
      <c r="M6112" t="s">
        <v>66</v>
      </c>
      <c r="N6112" t="s">
        <v>66</v>
      </c>
      <c r="O6112" t="s">
        <v>232</v>
      </c>
      <c r="P6112" t="s">
        <v>70</v>
      </c>
      <c r="Q6112">
        <v>23</v>
      </c>
      <c r="R6112" t="s">
        <v>86</v>
      </c>
      <c r="S6112" t="e" vm="45">
        <f>_FV(-3,"60")</f>
        <v>#VALUE!</v>
      </c>
      <c r="T6112" t="s">
        <v>2424</v>
      </c>
    </row>
    <row r="6113" spans="1:20" x14ac:dyDescent="0.3">
      <c r="A6113" t="s">
        <v>20</v>
      </c>
      <c r="B6113" s="1">
        <v>43765</v>
      </c>
      <c r="C6113">
        <v>13</v>
      </c>
      <c r="D6113" t="s">
        <v>220</v>
      </c>
      <c r="E6113" t="s">
        <v>370</v>
      </c>
      <c r="F6113" t="s">
        <v>243</v>
      </c>
      <c r="G6113">
        <v>63</v>
      </c>
      <c r="H6113">
        <v>70</v>
      </c>
      <c r="I6113">
        <v>61</v>
      </c>
      <c r="J6113" t="s">
        <v>100</v>
      </c>
      <c r="K6113" t="s">
        <v>79</v>
      </c>
      <c r="L6113" t="s">
        <v>100</v>
      </c>
      <c r="M6113" t="s">
        <v>23</v>
      </c>
      <c r="N6113" t="s">
        <v>23</v>
      </c>
      <c r="O6113" t="s">
        <v>244</v>
      </c>
      <c r="P6113" t="s">
        <v>40</v>
      </c>
      <c r="Q6113">
        <v>65</v>
      </c>
      <c r="R6113" t="s">
        <v>347</v>
      </c>
      <c r="S6113" t="s">
        <v>3083</v>
      </c>
      <c r="T6113" t="s">
        <v>2424</v>
      </c>
    </row>
    <row r="6114" spans="1:20" x14ac:dyDescent="0.3">
      <c r="A6114" t="s">
        <v>20</v>
      </c>
      <c r="B6114" s="1">
        <v>43765</v>
      </c>
      <c r="C6114">
        <v>2</v>
      </c>
      <c r="D6114" t="s">
        <v>206</v>
      </c>
      <c r="E6114" t="s">
        <v>256</v>
      </c>
      <c r="F6114" t="s">
        <v>206</v>
      </c>
      <c r="G6114">
        <v>75</v>
      </c>
      <c r="H6114">
        <v>75</v>
      </c>
      <c r="I6114">
        <v>73</v>
      </c>
      <c r="J6114" t="s">
        <v>99</v>
      </c>
      <c r="K6114" t="s">
        <v>81</v>
      </c>
      <c r="L6114" t="s">
        <v>100</v>
      </c>
      <c r="M6114" t="s">
        <v>312</v>
      </c>
      <c r="N6114" t="s">
        <v>306</v>
      </c>
      <c r="O6114" t="s">
        <v>315</v>
      </c>
      <c r="P6114" t="s">
        <v>176</v>
      </c>
      <c r="Q6114">
        <v>45</v>
      </c>
      <c r="R6114" t="s">
        <v>198</v>
      </c>
      <c r="S6114" t="e" vm="37">
        <f>_FV(-3,"43")</f>
        <v>#VALUE!</v>
      </c>
      <c r="T6114" t="s">
        <v>2424</v>
      </c>
    </row>
    <row r="6115" spans="1:20" x14ac:dyDescent="0.3">
      <c r="A6115" t="s">
        <v>20</v>
      </c>
      <c r="B6115" s="1">
        <v>43765</v>
      </c>
      <c r="C6115">
        <v>14</v>
      </c>
      <c r="D6115" t="s">
        <v>251</v>
      </c>
      <c r="E6115" t="s">
        <v>2038</v>
      </c>
      <c r="F6115" t="s">
        <v>342</v>
      </c>
      <c r="G6115">
        <v>61</v>
      </c>
      <c r="H6115">
        <v>67</v>
      </c>
      <c r="I6115">
        <v>58</v>
      </c>
      <c r="J6115" t="s">
        <v>89</v>
      </c>
      <c r="K6115" t="s">
        <v>136</v>
      </c>
      <c r="L6115" t="s">
        <v>89</v>
      </c>
      <c r="M6115" t="s">
        <v>188</v>
      </c>
      <c r="N6115" t="s">
        <v>23</v>
      </c>
      <c r="O6115" t="s">
        <v>188</v>
      </c>
      <c r="P6115" t="s">
        <v>54</v>
      </c>
      <c r="Q6115">
        <v>72</v>
      </c>
      <c r="R6115" t="s">
        <v>347</v>
      </c>
      <c r="S6115" t="s">
        <v>3084</v>
      </c>
      <c r="T6115" t="s">
        <v>2424</v>
      </c>
    </row>
    <row r="6116" spans="1:20" x14ac:dyDescent="0.3">
      <c r="A6116" t="s">
        <v>20</v>
      </c>
      <c r="B6116" s="1">
        <v>43765</v>
      </c>
      <c r="C6116">
        <v>21</v>
      </c>
      <c r="D6116" t="s">
        <v>258</v>
      </c>
      <c r="E6116" t="s">
        <v>415</v>
      </c>
      <c r="F6116" t="s">
        <v>258</v>
      </c>
      <c r="G6116">
        <v>63</v>
      </c>
      <c r="H6116">
        <v>63</v>
      </c>
      <c r="I6116">
        <v>56</v>
      </c>
      <c r="J6116" t="s">
        <v>36</v>
      </c>
      <c r="K6116" t="s">
        <v>36</v>
      </c>
      <c r="L6116" t="s">
        <v>224</v>
      </c>
      <c r="M6116" t="s">
        <v>153</v>
      </c>
      <c r="N6116" t="s">
        <v>153</v>
      </c>
      <c r="O6116" t="s">
        <v>74</v>
      </c>
      <c r="P6116" t="s">
        <v>127</v>
      </c>
      <c r="Q6116">
        <v>61</v>
      </c>
      <c r="R6116" t="s">
        <v>580</v>
      </c>
      <c r="S6116" t="s">
        <v>3085</v>
      </c>
      <c r="T6116" t="s">
        <v>2424</v>
      </c>
    </row>
    <row r="6117" spans="1:20" x14ac:dyDescent="0.3">
      <c r="A6117" t="s">
        <v>20</v>
      </c>
      <c r="B6117" s="1">
        <v>43765</v>
      </c>
      <c r="C6117">
        <v>0</v>
      </c>
      <c r="D6117" t="s">
        <v>186</v>
      </c>
      <c r="E6117" t="s">
        <v>27</v>
      </c>
      <c r="F6117" t="s">
        <v>186</v>
      </c>
      <c r="G6117">
        <v>72</v>
      </c>
      <c r="H6117">
        <v>72</v>
      </c>
      <c r="I6117">
        <v>68</v>
      </c>
      <c r="J6117" t="s">
        <v>99</v>
      </c>
      <c r="K6117" t="s">
        <v>81</v>
      </c>
      <c r="L6117" t="s">
        <v>49</v>
      </c>
      <c r="M6117" t="s">
        <v>209</v>
      </c>
      <c r="N6117" t="s">
        <v>209</v>
      </c>
      <c r="O6117" t="s">
        <v>180</v>
      </c>
      <c r="P6117" t="s">
        <v>128</v>
      </c>
      <c r="Q6117">
        <v>46</v>
      </c>
      <c r="R6117" t="s">
        <v>405</v>
      </c>
      <c r="S6117" t="e" vm="80">
        <f>_FV(-3,"59")</f>
        <v>#VALUE!</v>
      </c>
      <c r="T6117" t="s">
        <v>2424</v>
      </c>
    </row>
    <row r="6118" spans="1:20" x14ac:dyDescent="0.3">
      <c r="A6118" t="s">
        <v>20</v>
      </c>
      <c r="B6118" s="1">
        <v>43765</v>
      </c>
      <c r="C6118">
        <v>8</v>
      </c>
      <c r="D6118" t="s">
        <v>71</v>
      </c>
      <c r="E6118" t="s">
        <v>107</v>
      </c>
      <c r="F6118" t="s">
        <v>71</v>
      </c>
      <c r="G6118">
        <v>87</v>
      </c>
      <c r="H6118">
        <v>87</v>
      </c>
      <c r="I6118">
        <v>86</v>
      </c>
      <c r="J6118" t="s">
        <v>49</v>
      </c>
      <c r="K6118" t="s">
        <v>89</v>
      </c>
      <c r="L6118" t="s">
        <v>49</v>
      </c>
      <c r="M6118" t="s">
        <v>66</v>
      </c>
      <c r="N6118" t="s">
        <v>66</v>
      </c>
      <c r="O6118" t="s">
        <v>130</v>
      </c>
      <c r="P6118" t="s">
        <v>111</v>
      </c>
      <c r="Q6118">
        <v>17</v>
      </c>
      <c r="R6118" t="s">
        <v>86</v>
      </c>
      <c r="S6118" t="e" vm="45">
        <f>_FV(-3,"60")</f>
        <v>#VALUE!</v>
      </c>
      <c r="T6118" t="s">
        <v>2424</v>
      </c>
    </row>
    <row r="6119" spans="1:20" x14ac:dyDescent="0.3">
      <c r="A6119" t="s">
        <v>20</v>
      </c>
      <c r="B6119" s="1">
        <v>43765</v>
      </c>
      <c r="C6119">
        <v>4</v>
      </c>
      <c r="D6119" t="s">
        <v>187</v>
      </c>
      <c r="E6119" t="s">
        <v>228</v>
      </c>
      <c r="F6119" t="s">
        <v>187</v>
      </c>
      <c r="G6119">
        <v>81</v>
      </c>
      <c r="H6119">
        <v>81</v>
      </c>
      <c r="I6119">
        <v>77</v>
      </c>
      <c r="J6119" t="s">
        <v>100</v>
      </c>
      <c r="K6119" t="s">
        <v>81</v>
      </c>
      <c r="L6119" t="s">
        <v>100</v>
      </c>
      <c r="M6119" t="s">
        <v>142</v>
      </c>
      <c r="N6119" t="s">
        <v>244</v>
      </c>
      <c r="O6119" t="s">
        <v>142</v>
      </c>
      <c r="P6119" t="s">
        <v>70</v>
      </c>
      <c r="Q6119">
        <v>12</v>
      </c>
      <c r="R6119" t="s">
        <v>222</v>
      </c>
      <c r="S6119" t="e" vm="45">
        <f>_FV(-3,"60")</f>
        <v>#VALUE!</v>
      </c>
      <c r="T6119" t="s">
        <v>2424</v>
      </c>
    </row>
    <row r="6120" spans="1:20" x14ac:dyDescent="0.3">
      <c r="A6120" t="s">
        <v>20</v>
      </c>
      <c r="B6120" s="1">
        <v>43765</v>
      </c>
      <c r="C6120">
        <v>5</v>
      </c>
      <c r="D6120" t="s">
        <v>333</v>
      </c>
      <c r="E6120" t="s">
        <v>187</v>
      </c>
      <c r="F6120" t="s">
        <v>333</v>
      </c>
      <c r="G6120">
        <v>83</v>
      </c>
      <c r="H6120">
        <v>83</v>
      </c>
      <c r="I6120">
        <v>81</v>
      </c>
      <c r="J6120" t="s">
        <v>99</v>
      </c>
      <c r="K6120" t="s">
        <v>99</v>
      </c>
      <c r="L6120" t="s">
        <v>100</v>
      </c>
      <c r="M6120" t="s">
        <v>227</v>
      </c>
      <c r="N6120" t="s">
        <v>142</v>
      </c>
      <c r="O6120" t="s">
        <v>227</v>
      </c>
      <c r="P6120" t="s">
        <v>115</v>
      </c>
      <c r="Q6120">
        <v>15</v>
      </c>
      <c r="R6120" t="s">
        <v>183</v>
      </c>
      <c r="S6120" t="e" vm="45">
        <f>_FV(-3,"60")</f>
        <v>#VALUE!</v>
      </c>
      <c r="T6120" t="s">
        <v>2424</v>
      </c>
    </row>
    <row r="6121" spans="1:20" x14ac:dyDescent="0.3">
      <c r="A6121" t="s">
        <v>20</v>
      </c>
      <c r="B6121" s="1">
        <v>43765</v>
      </c>
      <c r="C6121">
        <v>15</v>
      </c>
      <c r="D6121" t="s">
        <v>297</v>
      </c>
      <c r="E6121" t="s">
        <v>2339</v>
      </c>
      <c r="F6121" t="s">
        <v>317</v>
      </c>
      <c r="G6121">
        <v>60</v>
      </c>
      <c r="H6121">
        <v>63</v>
      </c>
      <c r="I6121">
        <v>58</v>
      </c>
      <c r="J6121" t="s">
        <v>89</v>
      </c>
      <c r="K6121" t="s">
        <v>63</v>
      </c>
      <c r="L6121" t="s">
        <v>163</v>
      </c>
      <c r="M6121" t="s">
        <v>90</v>
      </c>
      <c r="N6121" t="s">
        <v>188</v>
      </c>
      <c r="O6121" t="s">
        <v>90</v>
      </c>
      <c r="P6121" t="s">
        <v>30</v>
      </c>
      <c r="Q6121">
        <v>78</v>
      </c>
      <c r="R6121" t="s">
        <v>41</v>
      </c>
      <c r="S6121" t="s">
        <v>3086</v>
      </c>
      <c r="T6121" t="s">
        <v>2424</v>
      </c>
    </row>
    <row r="6122" spans="1:20" x14ac:dyDescent="0.3">
      <c r="A6122" t="s">
        <v>20</v>
      </c>
      <c r="B6122" s="1">
        <v>43765</v>
      </c>
      <c r="C6122">
        <v>19</v>
      </c>
      <c r="D6122" t="s">
        <v>43</v>
      </c>
      <c r="E6122" t="s">
        <v>2339</v>
      </c>
      <c r="F6122" t="s">
        <v>297</v>
      </c>
      <c r="G6122">
        <v>55</v>
      </c>
      <c r="H6122">
        <v>56</v>
      </c>
      <c r="I6122">
        <v>51</v>
      </c>
      <c r="J6122" t="s">
        <v>292</v>
      </c>
      <c r="K6122" t="s">
        <v>361</v>
      </c>
      <c r="L6122" t="s">
        <v>393</v>
      </c>
      <c r="M6122" t="s">
        <v>38</v>
      </c>
      <c r="N6122" t="s">
        <v>120</v>
      </c>
      <c r="O6122" t="s">
        <v>38</v>
      </c>
      <c r="P6122" t="s">
        <v>222</v>
      </c>
      <c r="Q6122">
        <v>76</v>
      </c>
      <c r="R6122" t="s">
        <v>343</v>
      </c>
      <c r="S6122" t="s">
        <v>739</v>
      </c>
      <c r="T6122" t="s">
        <v>2424</v>
      </c>
    </row>
    <row r="6123" spans="1:20" x14ac:dyDescent="0.3">
      <c r="A6123" t="s">
        <v>20</v>
      </c>
      <c r="B6123" s="1">
        <v>43765</v>
      </c>
      <c r="C6123">
        <v>1</v>
      </c>
      <c r="D6123" t="s">
        <v>281</v>
      </c>
      <c r="E6123" t="s">
        <v>186</v>
      </c>
      <c r="F6123" t="s">
        <v>281</v>
      </c>
      <c r="G6123">
        <v>73</v>
      </c>
      <c r="H6123">
        <v>73</v>
      </c>
      <c r="I6123">
        <v>72</v>
      </c>
      <c r="J6123" t="s">
        <v>100</v>
      </c>
      <c r="K6123" t="s">
        <v>99</v>
      </c>
      <c r="L6123" t="s">
        <v>89</v>
      </c>
      <c r="M6123" t="s">
        <v>315</v>
      </c>
      <c r="N6123" t="s">
        <v>315</v>
      </c>
      <c r="O6123" t="s">
        <v>209</v>
      </c>
      <c r="P6123" t="s">
        <v>68</v>
      </c>
      <c r="Q6123">
        <v>45</v>
      </c>
      <c r="R6123" t="s">
        <v>230</v>
      </c>
      <c r="S6123" t="e" vm="45">
        <f>_FV(-3,"60")</f>
        <v>#VALUE!</v>
      </c>
      <c r="T6123" t="s">
        <v>2424</v>
      </c>
    </row>
    <row r="6124" spans="1:20" x14ac:dyDescent="0.3">
      <c r="A6124" t="s">
        <v>20</v>
      </c>
      <c r="B6124" s="1">
        <v>43765</v>
      </c>
      <c r="C6124">
        <v>16</v>
      </c>
      <c r="D6124" t="s">
        <v>2048</v>
      </c>
      <c r="E6124" t="s">
        <v>2490</v>
      </c>
      <c r="F6124" t="s">
        <v>370</v>
      </c>
      <c r="G6124">
        <v>53</v>
      </c>
      <c r="H6124">
        <v>60</v>
      </c>
      <c r="I6124">
        <v>50</v>
      </c>
      <c r="J6124" t="s">
        <v>224</v>
      </c>
      <c r="K6124" t="s">
        <v>28</v>
      </c>
      <c r="L6124" t="s">
        <v>583</v>
      </c>
      <c r="M6124" t="s">
        <v>227</v>
      </c>
      <c r="N6124" t="s">
        <v>90</v>
      </c>
      <c r="O6124" t="s">
        <v>227</v>
      </c>
      <c r="P6124" t="s">
        <v>154</v>
      </c>
      <c r="Q6124">
        <v>90</v>
      </c>
      <c r="R6124" t="s">
        <v>336</v>
      </c>
      <c r="S6124" t="s">
        <v>2610</v>
      </c>
      <c r="T6124" t="s">
        <v>2424</v>
      </c>
    </row>
    <row r="6125" spans="1:20" x14ac:dyDescent="0.3">
      <c r="A6125" t="s">
        <v>20</v>
      </c>
      <c r="B6125" s="1">
        <v>43765</v>
      </c>
      <c r="C6125">
        <v>18</v>
      </c>
      <c r="D6125" t="s">
        <v>2038</v>
      </c>
      <c r="E6125" t="s">
        <v>427</v>
      </c>
      <c r="F6125" t="s">
        <v>33</v>
      </c>
      <c r="G6125">
        <v>54</v>
      </c>
      <c r="H6125">
        <v>55</v>
      </c>
      <c r="I6125">
        <v>49</v>
      </c>
      <c r="J6125" t="s">
        <v>396</v>
      </c>
      <c r="K6125" t="s">
        <v>361</v>
      </c>
      <c r="L6125" t="s">
        <v>393</v>
      </c>
      <c r="M6125" t="s">
        <v>153</v>
      </c>
      <c r="N6125" t="s">
        <v>59</v>
      </c>
      <c r="O6125" t="s">
        <v>153</v>
      </c>
      <c r="P6125" t="s">
        <v>54</v>
      </c>
      <c r="Q6125">
        <v>80</v>
      </c>
      <c r="R6125" t="s">
        <v>931</v>
      </c>
      <c r="S6125" t="s">
        <v>3087</v>
      </c>
      <c r="T6125" t="s">
        <v>2424</v>
      </c>
    </row>
    <row r="6126" spans="1:20" x14ac:dyDescent="0.3">
      <c r="A6126" t="s">
        <v>20</v>
      </c>
      <c r="B6126" s="1">
        <v>43765</v>
      </c>
      <c r="C6126">
        <v>22</v>
      </c>
      <c r="D6126" t="s">
        <v>205</v>
      </c>
      <c r="E6126" t="s">
        <v>258</v>
      </c>
      <c r="F6126" t="s">
        <v>205</v>
      </c>
      <c r="G6126">
        <v>67</v>
      </c>
      <c r="H6126">
        <v>67</v>
      </c>
      <c r="I6126">
        <v>63</v>
      </c>
      <c r="J6126" t="s">
        <v>89</v>
      </c>
      <c r="K6126" t="s">
        <v>100</v>
      </c>
      <c r="L6126" t="s">
        <v>36</v>
      </c>
      <c r="M6126" t="s">
        <v>197</v>
      </c>
      <c r="N6126" t="s">
        <v>51</v>
      </c>
      <c r="O6126" t="s">
        <v>153</v>
      </c>
      <c r="P6126" t="s">
        <v>128</v>
      </c>
      <c r="Q6126">
        <v>52</v>
      </c>
      <c r="R6126" t="s">
        <v>225</v>
      </c>
      <c r="S6126" t="s">
        <v>3088</v>
      </c>
      <c r="T6126" t="s">
        <v>2424</v>
      </c>
    </row>
    <row r="6127" spans="1:20" x14ac:dyDescent="0.3">
      <c r="A6127" t="s">
        <v>20</v>
      </c>
      <c r="B6127" s="1">
        <v>43765</v>
      </c>
      <c r="C6127">
        <v>6</v>
      </c>
      <c r="D6127" t="s">
        <v>272</v>
      </c>
      <c r="E6127" t="s">
        <v>333</v>
      </c>
      <c r="F6127" t="s">
        <v>272</v>
      </c>
      <c r="G6127">
        <v>84</v>
      </c>
      <c r="H6127">
        <v>84</v>
      </c>
      <c r="I6127">
        <v>83</v>
      </c>
      <c r="J6127" t="s">
        <v>100</v>
      </c>
      <c r="K6127" t="s">
        <v>99</v>
      </c>
      <c r="L6127" t="s">
        <v>100</v>
      </c>
      <c r="M6127" t="s">
        <v>66</v>
      </c>
      <c r="N6127" t="s">
        <v>227</v>
      </c>
      <c r="O6127" t="s">
        <v>66</v>
      </c>
      <c r="P6127" t="s">
        <v>70</v>
      </c>
      <c r="Q6127">
        <v>22</v>
      </c>
      <c r="R6127" t="s">
        <v>127</v>
      </c>
      <c r="S6127" t="e" vm="45">
        <f>_FV(-3,"60")</f>
        <v>#VALUE!</v>
      </c>
      <c r="T6127" t="s">
        <v>2424</v>
      </c>
    </row>
    <row r="6128" spans="1:20" x14ac:dyDescent="0.3">
      <c r="A6128" t="s">
        <v>20</v>
      </c>
      <c r="B6128" s="1">
        <v>43765</v>
      </c>
      <c r="C6128">
        <v>20</v>
      </c>
      <c r="D6128" t="s">
        <v>415</v>
      </c>
      <c r="E6128" t="s">
        <v>1362</v>
      </c>
      <c r="F6128" t="s">
        <v>297</v>
      </c>
      <c r="G6128">
        <v>56</v>
      </c>
      <c r="H6128">
        <v>58</v>
      </c>
      <c r="I6128">
        <v>54</v>
      </c>
      <c r="J6128" t="s">
        <v>396</v>
      </c>
      <c r="K6128" t="s">
        <v>163</v>
      </c>
      <c r="L6128" t="s">
        <v>388</v>
      </c>
      <c r="M6128" t="s">
        <v>175</v>
      </c>
      <c r="N6128" t="s">
        <v>162</v>
      </c>
      <c r="O6128" t="s">
        <v>175</v>
      </c>
      <c r="P6128" t="s">
        <v>147</v>
      </c>
      <c r="Q6128">
        <v>78</v>
      </c>
      <c r="R6128" t="s">
        <v>476</v>
      </c>
      <c r="S6128" t="s">
        <v>623</v>
      </c>
      <c r="T6128" t="s">
        <v>2424</v>
      </c>
    </row>
    <row r="6129" spans="1:20" x14ac:dyDescent="0.3">
      <c r="A6129" t="s">
        <v>20</v>
      </c>
      <c r="B6129" s="1">
        <v>43765</v>
      </c>
      <c r="C6129">
        <v>10</v>
      </c>
      <c r="D6129" t="s">
        <v>108</v>
      </c>
      <c r="E6129" t="s">
        <v>108</v>
      </c>
      <c r="F6129" t="s">
        <v>118</v>
      </c>
      <c r="G6129">
        <v>86</v>
      </c>
      <c r="H6129">
        <v>88</v>
      </c>
      <c r="I6129">
        <v>86</v>
      </c>
      <c r="J6129" t="s">
        <v>81</v>
      </c>
      <c r="K6129" t="s">
        <v>81</v>
      </c>
      <c r="L6129" t="s">
        <v>49</v>
      </c>
      <c r="M6129" t="s">
        <v>96</v>
      </c>
      <c r="N6129" t="s">
        <v>96</v>
      </c>
      <c r="O6129" t="s">
        <v>231</v>
      </c>
      <c r="P6129" t="s">
        <v>115</v>
      </c>
      <c r="Q6129">
        <v>14</v>
      </c>
      <c r="R6129" t="s">
        <v>173</v>
      </c>
      <c r="S6129" t="s">
        <v>3089</v>
      </c>
      <c r="T6129" t="s">
        <v>2424</v>
      </c>
    </row>
    <row r="6130" spans="1:20" x14ac:dyDescent="0.3">
      <c r="A6130" t="s">
        <v>20</v>
      </c>
      <c r="B6130" s="1">
        <v>43765</v>
      </c>
      <c r="C6130">
        <v>9</v>
      </c>
      <c r="D6130" t="s">
        <v>148</v>
      </c>
      <c r="E6130" t="s">
        <v>71</v>
      </c>
      <c r="F6130" t="s">
        <v>148</v>
      </c>
      <c r="G6130">
        <v>88</v>
      </c>
      <c r="H6130">
        <v>88</v>
      </c>
      <c r="I6130">
        <v>87</v>
      </c>
      <c r="J6130" t="s">
        <v>49</v>
      </c>
      <c r="K6130" t="s">
        <v>89</v>
      </c>
      <c r="L6130" t="s">
        <v>49</v>
      </c>
      <c r="M6130" t="s">
        <v>231</v>
      </c>
      <c r="N6130" t="s">
        <v>231</v>
      </c>
      <c r="O6130" t="s">
        <v>66</v>
      </c>
      <c r="P6130" t="s">
        <v>115</v>
      </c>
      <c r="Q6130">
        <v>15</v>
      </c>
      <c r="R6130" t="s">
        <v>86</v>
      </c>
      <c r="S6130" t="e" vm="56">
        <f>_FV(-3,"25")</f>
        <v>#VALUE!</v>
      </c>
      <c r="T6130" t="s">
        <v>2424</v>
      </c>
    </row>
    <row r="6131" spans="1:20" x14ac:dyDescent="0.3">
      <c r="A6131" t="s">
        <v>20</v>
      </c>
      <c r="B6131" s="1">
        <v>43766</v>
      </c>
      <c r="C6131">
        <v>3</v>
      </c>
      <c r="D6131" t="s">
        <v>239</v>
      </c>
      <c r="E6131" t="s">
        <v>195</v>
      </c>
      <c r="F6131" t="s">
        <v>239</v>
      </c>
      <c r="G6131">
        <v>80</v>
      </c>
      <c r="H6131">
        <v>80</v>
      </c>
      <c r="I6131">
        <v>77</v>
      </c>
      <c r="J6131" t="s">
        <v>64</v>
      </c>
      <c r="K6131" t="s">
        <v>64</v>
      </c>
      <c r="L6131" t="s">
        <v>81</v>
      </c>
      <c r="M6131" t="s">
        <v>82</v>
      </c>
      <c r="N6131" t="s">
        <v>209</v>
      </c>
      <c r="O6131" t="s">
        <v>82</v>
      </c>
      <c r="P6131" t="s">
        <v>138</v>
      </c>
      <c r="Q6131">
        <v>25</v>
      </c>
      <c r="R6131" t="s">
        <v>440</v>
      </c>
      <c r="S6131" t="e" vm="80">
        <f>_FV(-3,"59")</f>
        <v>#VALUE!</v>
      </c>
      <c r="T6131" t="s">
        <v>2424</v>
      </c>
    </row>
    <row r="6132" spans="1:20" x14ac:dyDescent="0.3">
      <c r="A6132" t="s">
        <v>20</v>
      </c>
      <c r="B6132" s="1">
        <v>43766</v>
      </c>
      <c r="C6132">
        <v>13</v>
      </c>
      <c r="D6132" t="s">
        <v>34</v>
      </c>
      <c r="E6132" t="s">
        <v>32</v>
      </c>
      <c r="F6132" t="s">
        <v>200</v>
      </c>
      <c r="G6132">
        <v>57</v>
      </c>
      <c r="H6132">
        <v>66</v>
      </c>
      <c r="I6132">
        <v>56</v>
      </c>
      <c r="J6132" t="s">
        <v>373</v>
      </c>
      <c r="K6132" t="s">
        <v>99</v>
      </c>
      <c r="L6132" t="s">
        <v>388</v>
      </c>
      <c r="M6132" t="s">
        <v>188</v>
      </c>
      <c r="N6132" t="s">
        <v>91</v>
      </c>
      <c r="O6132" t="s">
        <v>90</v>
      </c>
      <c r="P6132" t="s">
        <v>104</v>
      </c>
      <c r="Q6132">
        <v>69</v>
      </c>
      <c r="R6132" t="s">
        <v>212</v>
      </c>
      <c r="S6132" t="s">
        <v>3087</v>
      </c>
      <c r="T6132" t="s">
        <v>2424</v>
      </c>
    </row>
    <row r="6133" spans="1:20" x14ac:dyDescent="0.3">
      <c r="A6133" t="s">
        <v>20</v>
      </c>
      <c r="B6133" s="1">
        <v>43766</v>
      </c>
      <c r="C6133">
        <v>5</v>
      </c>
      <c r="D6133" t="s">
        <v>156</v>
      </c>
      <c r="E6133" t="s">
        <v>233</v>
      </c>
      <c r="F6133" t="s">
        <v>156</v>
      </c>
      <c r="G6133">
        <v>84</v>
      </c>
      <c r="H6133">
        <v>84</v>
      </c>
      <c r="I6133">
        <v>82</v>
      </c>
      <c r="J6133" t="s">
        <v>81</v>
      </c>
      <c r="K6133" t="s">
        <v>28</v>
      </c>
      <c r="L6133" t="s">
        <v>81</v>
      </c>
      <c r="M6133" t="s">
        <v>59</v>
      </c>
      <c r="N6133" t="s">
        <v>132</v>
      </c>
      <c r="O6133" t="s">
        <v>59</v>
      </c>
      <c r="P6133" t="s">
        <v>115</v>
      </c>
      <c r="Q6133">
        <v>11</v>
      </c>
      <c r="R6133" t="s">
        <v>222</v>
      </c>
      <c r="S6133" t="e" vm="45">
        <f>_FV(-3,"60")</f>
        <v>#VALUE!</v>
      </c>
      <c r="T6133" t="s">
        <v>2424</v>
      </c>
    </row>
    <row r="6134" spans="1:20" x14ac:dyDescent="0.3">
      <c r="A6134" t="s">
        <v>20</v>
      </c>
      <c r="B6134" s="1">
        <v>43766</v>
      </c>
      <c r="C6134">
        <v>16</v>
      </c>
      <c r="D6134" t="s">
        <v>2803</v>
      </c>
      <c r="E6134" t="s">
        <v>2915</v>
      </c>
      <c r="F6134" t="s">
        <v>1362</v>
      </c>
      <c r="G6134">
        <v>48</v>
      </c>
      <c r="H6134">
        <v>52</v>
      </c>
      <c r="I6134">
        <v>48</v>
      </c>
      <c r="J6134" t="s">
        <v>577</v>
      </c>
      <c r="K6134" t="s">
        <v>377</v>
      </c>
      <c r="L6134" t="s">
        <v>573</v>
      </c>
      <c r="M6134" t="s">
        <v>232</v>
      </c>
      <c r="N6134" t="s">
        <v>96</v>
      </c>
      <c r="O6134" t="s">
        <v>232</v>
      </c>
      <c r="P6134" t="s">
        <v>147</v>
      </c>
      <c r="Q6134">
        <v>84</v>
      </c>
      <c r="R6134" t="s">
        <v>294</v>
      </c>
      <c r="S6134" t="s">
        <v>3090</v>
      </c>
      <c r="T6134" t="s">
        <v>2424</v>
      </c>
    </row>
    <row r="6135" spans="1:20" x14ac:dyDescent="0.3">
      <c r="A6135" t="s">
        <v>20</v>
      </c>
      <c r="B6135" s="1">
        <v>43766</v>
      </c>
      <c r="C6135">
        <v>14</v>
      </c>
      <c r="D6135" t="s">
        <v>1362</v>
      </c>
      <c r="E6135" t="s">
        <v>2041</v>
      </c>
      <c r="F6135" t="s">
        <v>201</v>
      </c>
      <c r="G6135">
        <v>54</v>
      </c>
      <c r="H6135">
        <v>61</v>
      </c>
      <c r="I6135">
        <v>53</v>
      </c>
      <c r="J6135" t="s">
        <v>37</v>
      </c>
      <c r="K6135" t="s">
        <v>49</v>
      </c>
      <c r="L6135" t="s">
        <v>292</v>
      </c>
      <c r="M6135" t="s">
        <v>141</v>
      </c>
      <c r="N6135" t="s">
        <v>91</v>
      </c>
      <c r="O6135" t="s">
        <v>141</v>
      </c>
      <c r="P6135" t="s">
        <v>182</v>
      </c>
      <c r="Q6135">
        <v>84</v>
      </c>
      <c r="R6135" t="s">
        <v>584</v>
      </c>
      <c r="S6135" t="s">
        <v>1583</v>
      </c>
      <c r="T6135" t="s">
        <v>2424</v>
      </c>
    </row>
    <row r="6136" spans="1:20" x14ac:dyDescent="0.3">
      <c r="A6136" t="s">
        <v>20</v>
      </c>
      <c r="B6136" s="1">
        <v>43766</v>
      </c>
      <c r="C6136">
        <v>12</v>
      </c>
      <c r="D6136" t="s">
        <v>208</v>
      </c>
      <c r="E6136" t="s">
        <v>264</v>
      </c>
      <c r="F6136" t="s">
        <v>256</v>
      </c>
      <c r="G6136">
        <v>64</v>
      </c>
      <c r="H6136">
        <v>73</v>
      </c>
      <c r="I6136">
        <v>64</v>
      </c>
      <c r="J6136" t="s">
        <v>163</v>
      </c>
      <c r="K6136" t="s">
        <v>119</v>
      </c>
      <c r="L6136" t="s">
        <v>163</v>
      </c>
      <c r="M6136" t="s">
        <v>90</v>
      </c>
      <c r="N6136" t="s">
        <v>90</v>
      </c>
      <c r="O6136" t="s">
        <v>137</v>
      </c>
      <c r="P6136" t="s">
        <v>128</v>
      </c>
      <c r="Q6136">
        <v>65</v>
      </c>
      <c r="R6136" t="s">
        <v>217</v>
      </c>
      <c r="S6136" t="s">
        <v>1634</v>
      </c>
      <c r="T6136" t="s">
        <v>2424</v>
      </c>
    </row>
    <row r="6137" spans="1:20" x14ac:dyDescent="0.3">
      <c r="A6137" t="s">
        <v>20</v>
      </c>
      <c r="B6137" s="1">
        <v>43766</v>
      </c>
      <c r="C6137">
        <v>2</v>
      </c>
      <c r="D6137" t="s">
        <v>195</v>
      </c>
      <c r="E6137" t="s">
        <v>196</v>
      </c>
      <c r="F6137" t="s">
        <v>195</v>
      </c>
      <c r="G6137">
        <v>77</v>
      </c>
      <c r="H6137">
        <v>77</v>
      </c>
      <c r="I6137">
        <v>75</v>
      </c>
      <c r="J6137" t="s">
        <v>28</v>
      </c>
      <c r="K6137" t="s">
        <v>28</v>
      </c>
      <c r="L6137" t="s">
        <v>81</v>
      </c>
      <c r="M6137" t="s">
        <v>96</v>
      </c>
      <c r="N6137" t="s">
        <v>96</v>
      </c>
      <c r="O6137" t="s">
        <v>254</v>
      </c>
      <c r="P6137" t="s">
        <v>101</v>
      </c>
      <c r="Q6137">
        <v>53</v>
      </c>
      <c r="R6137" t="s">
        <v>289</v>
      </c>
      <c r="S6137" t="e" vm="45">
        <f>_FV(-3,"60")</f>
        <v>#VALUE!</v>
      </c>
      <c r="T6137" t="s">
        <v>2424</v>
      </c>
    </row>
    <row r="6138" spans="1:20" x14ac:dyDescent="0.3">
      <c r="A6138" t="s">
        <v>20</v>
      </c>
      <c r="B6138" s="1">
        <v>43766</v>
      </c>
      <c r="C6138">
        <v>11</v>
      </c>
      <c r="D6138" t="s">
        <v>186</v>
      </c>
      <c r="E6138" t="s">
        <v>275</v>
      </c>
      <c r="F6138" t="s">
        <v>71</v>
      </c>
      <c r="G6138">
        <v>73</v>
      </c>
      <c r="H6138">
        <v>89</v>
      </c>
      <c r="I6138">
        <v>73</v>
      </c>
      <c r="J6138" t="s">
        <v>99</v>
      </c>
      <c r="K6138" t="s">
        <v>65</v>
      </c>
      <c r="L6138" t="s">
        <v>100</v>
      </c>
      <c r="M6138" t="s">
        <v>137</v>
      </c>
      <c r="N6138" t="s">
        <v>137</v>
      </c>
      <c r="O6138" t="s">
        <v>66</v>
      </c>
      <c r="P6138" t="s">
        <v>268</v>
      </c>
      <c r="Q6138">
        <v>23</v>
      </c>
      <c r="R6138" t="s">
        <v>30</v>
      </c>
      <c r="S6138" t="s">
        <v>2396</v>
      </c>
      <c r="T6138" t="s">
        <v>2424</v>
      </c>
    </row>
    <row r="6139" spans="1:20" x14ac:dyDescent="0.3">
      <c r="A6139" t="s">
        <v>20</v>
      </c>
      <c r="B6139" s="1">
        <v>43766</v>
      </c>
      <c r="C6139">
        <v>7</v>
      </c>
      <c r="D6139" t="s">
        <v>107</v>
      </c>
      <c r="E6139" t="s">
        <v>108</v>
      </c>
      <c r="F6139" t="s">
        <v>107</v>
      </c>
      <c r="G6139">
        <v>86</v>
      </c>
      <c r="H6139">
        <v>86</v>
      </c>
      <c r="I6139">
        <v>86</v>
      </c>
      <c r="J6139" t="s">
        <v>100</v>
      </c>
      <c r="K6139" t="s">
        <v>99</v>
      </c>
      <c r="L6139" t="s">
        <v>100</v>
      </c>
      <c r="M6139" t="s">
        <v>53</v>
      </c>
      <c r="N6139" t="s">
        <v>140</v>
      </c>
      <c r="O6139" t="s">
        <v>53</v>
      </c>
      <c r="P6139" t="s">
        <v>115</v>
      </c>
      <c r="Q6139">
        <v>18</v>
      </c>
      <c r="R6139" t="s">
        <v>104</v>
      </c>
      <c r="S6139" t="e" vm="45">
        <f>_FV(-3,"60")</f>
        <v>#VALUE!</v>
      </c>
      <c r="T6139" t="s">
        <v>2424</v>
      </c>
    </row>
    <row r="6140" spans="1:20" x14ac:dyDescent="0.3">
      <c r="A6140" t="s">
        <v>20</v>
      </c>
      <c r="B6140" s="1">
        <v>43766</v>
      </c>
      <c r="C6140">
        <v>4</v>
      </c>
      <c r="D6140" t="s">
        <v>233</v>
      </c>
      <c r="E6140" t="s">
        <v>239</v>
      </c>
      <c r="F6140" t="s">
        <v>233</v>
      </c>
      <c r="G6140">
        <v>82</v>
      </c>
      <c r="H6140">
        <v>82</v>
      </c>
      <c r="I6140">
        <v>80</v>
      </c>
      <c r="J6140" t="s">
        <v>28</v>
      </c>
      <c r="K6140" t="s">
        <v>28</v>
      </c>
      <c r="L6140" t="s">
        <v>28</v>
      </c>
      <c r="M6140" t="s">
        <v>132</v>
      </c>
      <c r="N6140" t="s">
        <v>82</v>
      </c>
      <c r="O6140" t="s">
        <v>132</v>
      </c>
      <c r="P6140" t="s">
        <v>124</v>
      </c>
      <c r="Q6140">
        <v>27</v>
      </c>
      <c r="R6140" t="s">
        <v>440</v>
      </c>
      <c r="S6140" t="e" vm="45">
        <f>_FV(-3,"60")</f>
        <v>#VALUE!</v>
      </c>
      <c r="T6140" t="s">
        <v>2424</v>
      </c>
    </row>
    <row r="6141" spans="1:20" x14ac:dyDescent="0.3">
      <c r="A6141" t="s">
        <v>20</v>
      </c>
      <c r="B6141" s="1">
        <v>43766</v>
      </c>
      <c r="C6141">
        <v>23</v>
      </c>
      <c r="D6141" t="s">
        <v>27</v>
      </c>
      <c r="E6141" t="s">
        <v>208</v>
      </c>
      <c r="F6141" t="s">
        <v>27</v>
      </c>
      <c r="G6141">
        <v>67</v>
      </c>
      <c r="H6141">
        <v>67</v>
      </c>
      <c r="I6141">
        <v>64</v>
      </c>
      <c r="J6141" t="s">
        <v>345</v>
      </c>
      <c r="K6141" t="s">
        <v>49</v>
      </c>
      <c r="L6141" t="s">
        <v>44</v>
      </c>
      <c r="M6141" t="s">
        <v>197</v>
      </c>
      <c r="N6141" t="s">
        <v>197</v>
      </c>
      <c r="O6141" t="s">
        <v>75</v>
      </c>
      <c r="P6141" t="s">
        <v>173</v>
      </c>
      <c r="Q6141">
        <v>57</v>
      </c>
      <c r="R6141" t="s">
        <v>289</v>
      </c>
      <c r="S6141" t="e" vm="45">
        <f>_FV(-3,"60")</f>
        <v>#VALUE!</v>
      </c>
      <c r="T6141" t="s">
        <v>2424</v>
      </c>
    </row>
    <row r="6142" spans="1:20" x14ac:dyDescent="0.3">
      <c r="A6142" t="s">
        <v>20</v>
      </c>
      <c r="B6142" s="1">
        <v>43766</v>
      </c>
      <c r="C6142">
        <v>1</v>
      </c>
      <c r="D6142" t="s">
        <v>196</v>
      </c>
      <c r="E6142" t="s">
        <v>385</v>
      </c>
      <c r="F6142" t="s">
        <v>196</v>
      </c>
      <c r="G6142">
        <v>75</v>
      </c>
      <c r="H6142">
        <v>75</v>
      </c>
      <c r="I6142">
        <v>72</v>
      </c>
      <c r="J6142" t="s">
        <v>81</v>
      </c>
      <c r="K6142" t="s">
        <v>81</v>
      </c>
      <c r="L6142" t="s">
        <v>100</v>
      </c>
      <c r="M6142" t="s">
        <v>254</v>
      </c>
      <c r="N6142" t="s">
        <v>254</v>
      </c>
      <c r="O6142" t="s">
        <v>132</v>
      </c>
      <c r="P6142" t="s">
        <v>127</v>
      </c>
      <c r="Q6142">
        <v>46</v>
      </c>
      <c r="R6142" t="s">
        <v>262</v>
      </c>
      <c r="S6142" t="e" vm="52">
        <f>_FV(-3,"56")</f>
        <v>#VALUE!</v>
      </c>
      <c r="T6142" t="s">
        <v>2424</v>
      </c>
    </row>
    <row r="6143" spans="1:20" x14ac:dyDescent="0.3">
      <c r="A6143" t="s">
        <v>20</v>
      </c>
      <c r="B6143" s="1">
        <v>43766</v>
      </c>
      <c r="C6143">
        <v>21</v>
      </c>
      <c r="D6143" t="s">
        <v>47</v>
      </c>
      <c r="E6143" t="s">
        <v>1360</v>
      </c>
      <c r="F6143" t="s">
        <v>47</v>
      </c>
      <c r="G6143">
        <v>57</v>
      </c>
      <c r="H6143">
        <v>57</v>
      </c>
      <c r="I6143">
        <v>51</v>
      </c>
      <c r="J6143" t="s">
        <v>388</v>
      </c>
      <c r="K6143" t="s">
        <v>37</v>
      </c>
      <c r="L6143" t="s">
        <v>583</v>
      </c>
      <c r="M6143" t="s">
        <v>172</v>
      </c>
      <c r="N6143" t="s">
        <v>75</v>
      </c>
      <c r="O6143" t="s">
        <v>110</v>
      </c>
      <c r="P6143" t="s">
        <v>128</v>
      </c>
      <c r="Q6143">
        <v>56</v>
      </c>
      <c r="R6143" t="s">
        <v>55</v>
      </c>
      <c r="S6143" t="s">
        <v>3091</v>
      </c>
      <c r="T6143" t="s">
        <v>2424</v>
      </c>
    </row>
    <row r="6144" spans="1:20" x14ac:dyDescent="0.3">
      <c r="A6144" t="s">
        <v>20</v>
      </c>
      <c r="B6144" s="1">
        <v>43766</v>
      </c>
      <c r="C6144">
        <v>22</v>
      </c>
      <c r="D6144" t="s">
        <v>208</v>
      </c>
      <c r="E6144" t="s">
        <v>47</v>
      </c>
      <c r="F6144" t="s">
        <v>208</v>
      </c>
      <c r="G6144">
        <v>64</v>
      </c>
      <c r="H6144">
        <v>64</v>
      </c>
      <c r="I6144">
        <v>56</v>
      </c>
      <c r="J6144" t="s">
        <v>44</v>
      </c>
      <c r="K6144" t="s">
        <v>44</v>
      </c>
      <c r="L6144" t="s">
        <v>577</v>
      </c>
      <c r="M6144" t="s">
        <v>75</v>
      </c>
      <c r="N6144" t="s">
        <v>75</v>
      </c>
      <c r="O6144" t="s">
        <v>158</v>
      </c>
      <c r="P6144" t="s">
        <v>182</v>
      </c>
      <c r="Q6144">
        <v>56</v>
      </c>
      <c r="R6144" t="s">
        <v>289</v>
      </c>
      <c r="S6144" s="2">
        <v>2797</v>
      </c>
      <c r="T6144" t="s">
        <v>2424</v>
      </c>
    </row>
    <row r="6145" spans="1:20" x14ac:dyDescent="0.3">
      <c r="A6145" t="s">
        <v>20</v>
      </c>
      <c r="B6145" s="1">
        <v>43766</v>
      </c>
      <c r="C6145">
        <v>6</v>
      </c>
      <c r="D6145" t="s">
        <v>108</v>
      </c>
      <c r="E6145" t="s">
        <v>156</v>
      </c>
      <c r="F6145" t="s">
        <v>72</v>
      </c>
      <c r="G6145">
        <v>86</v>
      </c>
      <c r="H6145">
        <v>86</v>
      </c>
      <c r="I6145">
        <v>84</v>
      </c>
      <c r="J6145" t="s">
        <v>81</v>
      </c>
      <c r="K6145" t="s">
        <v>81</v>
      </c>
      <c r="L6145" t="s">
        <v>99</v>
      </c>
      <c r="M6145" t="s">
        <v>140</v>
      </c>
      <c r="N6145" t="s">
        <v>59</v>
      </c>
      <c r="O6145" t="s">
        <v>140</v>
      </c>
      <c r="P6145" t="s">
        <v>111</v>
      </c>
      <c r="Q6145">
        <v>18</v>
      </c>
      <c r="R6145" t="s">
        <v>182</v>
      </c>
      <c r="S6145" t="e" vm="45">
        <f>_FV(-3,"60")</f>
        <v>#VALUE!</v>
      </c>
      <c r="T6145" t="s">
        <v>2424</v>
      </c>
    </row>
    <row r="6146" spans="1:20" x14ac:dyDescent="0.3">
      <c r="A6146" t="s">
        <v>20</v>
      </c>
      <c r="B6146" s="1">
        <v>43766</v>
      </c>
      <c r="C6146">
        <v>15</v>
      </c>
      <c r="D6146" t="s">
        <v>2333</v>
      </c>
      <c r="E6146" t="s">
        <v>2416</v>
      </c>
      <c r="F6146" t="s">
        <v>415</v>
      </c>
      <c r="G6146">
        <v>51</v>
      </c>
      <c r="H6146">
        <v>56</v>
      </c>
      <c r="I6146">
        <v>51</v>
      </c>
      <c r="J6146" t="s">
        <v>292</v>
      </c>
      <c r="K6146" t="s">
        <v>345</v>
      </c>
      <c r="L6146" t="s">
        <v>577</v>
      </c>
      <c r="M6146" t="s">
        <v>96</v>
      </c>
      <c r="N6146" t="s">
        <v>141</v>
      </c>
      <c r="O6146" t="s">
        <v>96</v>
      </c>
      <c r="P6146" t="s">
        <v>147</v>
      </c>
      <c r="Q6146">
        <v>87</v>
      </c>
      <c r="R6146" t="s">
        <v>289</v>
      </c>
      <c r="S6146" t="s">
        <v>2671</v>
      </c>
      <c r="T6146" t="s">
        <v>2424</v>
      </c>
    </row>
    <row r="6147" spans="1:20" x14ac:dyDescent="0.3">
      <c r="A6147" t="s">
        <v>20</v>
      </c>
      <c r="B6147" s="1">
        <v>43766</v>
      </c>
      <c r="C6147">
        <v>18</v>
      </c>
      <c r="D6147" t="s">
        <v>1580</v>
      </c>
      <c r="E6147" t="s">
        <v>2915</v>
      </c>
      <c r="F6147" t="s">
        <v>214</v>
      </c>
      <c r="G6147">
        <v>49</v>
      </c>
      <c r="H6147">
        <v>55</v>
      </c>
      <c r="I6147">
        <v>45</v>
      </c>
      <c r="J6147" t="s">
        <v>397</v>
      </c>
      <c r="K6147" t="s">
        <v>345</v>
      </c>
      <c r="L6147" t="s">
        <v>2349</v>
      </c>
      <c r="M6147" t="s">
        <v>38</v>
      </c>
      <c r="N6147" t="s">
        <v>140</v>
      </c>
      <c r="O6147" t="s">
        <v>750</v>
      </c>
      <c r="P6147" t="s">
        <v>54</v>
      </c>
      <c r="Q6147">
        <v>70</v>
      </c>
      <c r="R6147" t="s">
        <v>567</v>
      </c>
      <c r="S6147" t="s">
        <v>3092</v>
      </c>
      <c r="T6147" t="s">
        <v>2424</v>
      </c>
    </row>
    <row r="6148" spans="1:20" x14ac:dyDescent="0.3">
      <c r="A6148" t="s">
        <v>20</v>
      </c>
      <c r="B6148" s="1">
        <v>43766</v>
      </c>
      <c r="C6148">
        <v>17</v>
      </c>
      <c r="D6148" t="s">
        <v>2657</v>
      </c>
      <c r="E6148" t="s">
        <v>2733</v>
      </c>
      <c r="F6148" t="s">
        <v>1580</v>
      </c>
      <c r="G6148">
        <v>51</v>
      </c>
      <c r="H6148">
        <v>51</v>
      </c>
      <c r="I6148">
        <v>45</v>
      </c>
      <c r="J6148" t="s">
        <v>396</v>
      </c>
      <c r="K6148" t="s">
        <v>396</v>
      </c>
      <c r="L6148" t="s">
        <v>575</v>
      </c>
      <c r="M6148" t="s">
        <v>140</v>
      </c>
      <c r="N6148" t="s">
        <v>232</v>
      </c>
      <c r="O6148" t="s">
        <v>140</v>
      </c>
      <c r="P6148" t="s">
        <v>30</v>
      </c>
      <c r="Q6148">
        <v>88</v>
      </c>
      <c r="R6148" t="s">
        <v>350</v>
      </c>
      <c r="S6148" t="s">
        <v>2514</v>
      </c>
      <c r="T6148" t="s">
        <v>2424</v>
      </c>
    </row>
    <row r="6149" spans="1:20" x14ac:dyDescent="0.3">
      <c r="A6149" t="s">
        <v>20</v>
      </c>
      <c r="B6149" s="1">
        <v>43766</v>
      </c>
      <c r="C6149">
        <v>9</v>
      </c>
      <c r="D6149" t="s">
        <v>95</v>
      </c>
      <c r="E6149" t="s">
        <v>121</v>
      </c>
      <c r="F6149" t="s">
        <v>95</v>
      </c>
      <c r="G6149">
        <v>90</v>
      </c>
      <c r="H6149">
        <v>90</v>
      </c>
      <c r="I6149">
        <v>87</v>
      </c>
      <c r="J6149" t="s">
        <v>36</v>
      </c>
      <c r="K6149" t="s">
        <v>89</v>
      </c>
      <c r="L6149" t="s">
        <v>345</v>
      </c>
      <c r="M6149" t="s">
        <v>59</v>
      </c>
      <c r="N6149" t="s">
        <v>59</v>
      </c>
      <c r="O6149" t="s">
        <v>39</v>
      </c>
      <c r="P6149" t="s">
        <v>70</v>
      </c>
      <c r="Q6149">
        <v>349</v>
      </c>
      <c r="R6149" t="s">
        <v>134</v>
      </c>
      <c r="S6149" t="e" vm="47">
        <f>_FV(-3,"34")</f>
        <v>#VALUE!</v>
      </c>
      <c r="T6149" t="s">
        <v>2424</v>
      </c>
    </row>
    <row r="6150" spans="1:20" x14ac:dyDescent="0.3">
      <c r="A6150" t="s">
        <v>20</v>
      </c>
      <c r="B6150" s="1">
        <v>43766</v>
      </c>
      <c r="C6150">
        <v>0</v>
      </c>
      <c r="D6150" t="s">
        <v>385</v>
      </c>
      <c r="E6150" t="s">
        <v>261</v>
      </c>
      <c r="F6150" t="s">
        <v>385</v>
      </c>
      <c r="G6150">
        <v>73</v>
      </c>
      <c r="H6150">
        <v>73</v>
      </c>
      <c r="I6150">
        <v>71</v>
      </c>
      <c r="J6150" t="s">
        <v>81</v>
      </c>
      <c r="K6150" t="s">
        <v>28</v>
      </c>
      <c r="L6150" t="s">
        <v>99</v>
      </c>
      <c r="M6150" t="s">
        <v>132</v>
      </c>
      <c r="N6150" t="s">
        <v>132</v>
      </c>
      <c r="O6150" t="s">
        <v>190</v>
      </c>
      <c r="P6150" t="s">
        <v>127</v>
      </c>
      <c r="Q6150">
        <v>44</v>
      </c>
      <c r="R6150" t="s">
        <v>234</v>
      </c>
      <c r="S6150" t="e" vm="29">
        <f>_FV(-3,"49")</f>
        <v>#VALUE!</v>
      </c>
      <c r="T6150" t="s">
        <v>2424</v>
      </c>
    </row>
    <row r="6151" spans="1:20" x14ac:dyDescent="0.3">
      <c r="A6151" t="s">
        <v>20</v>
      </c>
      <c r="B6151" s="1">
        <v>43766</v>
      </c>
      <c r="C6151">
        <v>20</v>
      </c>
      <c r="D6151" t="s">
        <v>412</v>
      </c>
      <c r="E6151" t="s">
        <v>1580</v>
      </c>
      <c r="F6151" t="s">
        <v>412</v>
      </c>
      <c r="G6151">
        <v>51</v>
      </c>
      <c r="H6151">
        <v>53</v>
      </c>
      <c r="I6151">
        <v>47</v>
      </c>
      <c r="J6151" t="s">
        <v>579</v>
      </c>
      <c r="K6151" t="s">
        <v>388</v>
      </c>
      <c r="L6151" t="s">
        <v>600</v>
      </c>
      <c r="M6151" t="s">
        <v>75</v>
      </c>
      <c r="N6151" t="s">
        <v>74</v>
      </c>
      <c r="O6151" t="s">
        <v>172</v>
      </c>
      <c r="P6151" t="s">
        <v>222</v>
      </c>
      <c r="Q6151">
        <v>67</v>
      </c>
      <c r="R6151" t="s">
        <v>476</v>
      </c>
      <c r="S6151" t="s">
        <v>3093</v>
      </c>
      <c r="T6151" t="s">
        <v>2424</v>
      </c>
    </row>
    <row r="6152" spans="1:20" x14ac:dyDescent="0.3">
      <c r="A6152" t="s">
        <v>20</v>
      </c>
      <c r="B6152" s="1">
        <v>43766</v>
      </c>
      <c r="C6152">
        <v>10</v>
      </c>
      <c r="D6152" t="s">
        <v>71</v>
      </c>
      <c r="E6152" t="s">
        <v>71</v>
      </c>
      <c r="F6152" t="s">
        <v>79</v>
      </c>
      <c r="G6152">
        <v>89</v>
      </c>
      <c r="H6152">
        <v>90</v>
      </c>
      <c r="I6152">
        <v>89</v>
      </c>
      <c r="J6152" t="s">
        <v>81</v>
      </c>
      <c r="K6152" t="s">
        <v>28</v>
      </c>
      <c r="L6152" t="s">
        <v>36</v>
      </c>
      <c r="M6152" t="s">
        <v>66</v>
      </c>
      <c r="N6152" t="s">
        <v>66</v>
      </c>
      <c r="O6152" t="s">
        <v>59</v>
      </c>
      <c r="P6152" t="s">
        <v>105</v>
      </c>
      <c r="Q6152">
        <v>357</v>
      </c>
      <c r="R6152" t="s">
        <v>128</v>
      </c>
      <c r="S6152" t="s">
        <v>3094</v>
      </c>
      <c r="T6152" t="s">
        <v>2424</v>
      </c>
    </row>
    <row r="6153" spans="1:20" x14ac:dyDescent="0.3">
      <c r="A6153" t="s">
        <v>20</v>
      </c>
      <c r="B6153" s="1">
        <v>43766</v>
      </c>
      <c r="C6153">
        <v>8</v>
      </c>
      <c r="D6153" t="s">
        <v>121</v>
      </c>
      <c r="E6153" t="s">
        <v>107</v>
      </c>
      <c r="F6153" t="s">
        <v>121</v>
      </c>
      <c r="G6153">
        <v>87</v>
      </c>
      <c r="H6153">
        <v>87</v>
      </c>
      <c r="I6153">
        <v>86</v>
      </c>
      <c r="J6153" t="s">
        <v>49</v>
      </c>
      <c r="K6153" t="s">
        <v>100</v>
      </c>
      <c r="L6153" t="s">
        <v>49</v>
      </c>
      <c r="M6153" t="s">
        <v>39</v>
      </c>
      <c r="N6153" t="s">
        <v>39</v>
      </c>
      <c r="O6153" t="s">
        <v>53</v>
      </c>
      <c r="P6153" t="s">
        <v>70</v>
      </c>
      <c r="Q6153">
        <v>354</v>
      </c>
      <c r="R6153" t="s">
        <v>92</v>
      </c>
      <c r="S6153" t="e" vm="45">
        <f>_FV(-3,"60")</f>
        <v>#VALUE!</v>
      </c>
      <c r="T6153" t="s">
        <v>2424</v>
      </c>
    </row>
    <row r="6154" spans="1:20" x14ac:dyDescent="0.3">
      <c r="A6154" t="s">
        <v>20</v>
      </c>
      <c r="B6154" s="1">
        <v>43766</v>
      </c>
      <c r="C6154">
        <v>19</v>
      </c>
      <c r="D6154" t="s">
        <v>1376</v>
      </c>
      <c r="E6154" t="s">
        <v>2732</v>
      </c>
      <c r="F6154" t="s">
        <v>33</v>
      </c>
      <c r="G6154">
        <v>51</v>
      </c>
      <c r="H6154">
        <v>54</v>
      </c>
      <c r="I6154">
        <v>47</v>
      </c>
      <c r="J6154" t="s">
        <v>397</v>
      </c>
      <c r="K6154" t="s">
        <v>35</v>
      </c>
      <c r="L6154" t="s">
        <v>579</v>
      </c>
      <c r="M6154" t="s">
        <v>75</v>
      </c>
      <c r="N6154" t="s">
        <v>38</v>
      </c>
      <c r="O6154" t="s">
        <v>75</v>
      </c>
      <c r="P6154" t="s">
        <v>222</v>
      </c>
      <c r="Q6154">
        <v>72</v>
      </c>
      <c r="R6154" t="s">
        <v>241</v>
      </c>
      <c r="S6154" t="s">
        <v>3095</v>
      </c>
      <c r="T6154" t="s">
        <v>2424</v>
      </c>
    </row>
    <row r="6155" spans="1:20" x14ac:dyDescent="0.3">
      <c r="A6155" t="s">
        <v>20</v>
      </c>
      <c r="B6155" s="1">
        <v>43767</v>
      </c>
      <c r="C6155">
        <v>3</v>
      </c>
      <c r="D6155" t="s">
        <v>321</v>
      </c>
      <c r="E6155" t="s">
        <v>229</v>
      </c>
      <c r="F6155" t="s">
        <v>321</v>
      </c>
      <c r="G6155">
        <v>79</v>
      </c>
      <c r="H6155">
        <v>79</v>
      </c>
      <c r="I6155">
        <v>78</v>
      </c>
      <c r="J6155" t="s">
        <v>28</v>
      </c>
      <c r="K6155" t="s">
        <v>65</v>
      </c>
      <c r="L6155" t="s">
        <v>28</v>
      </c>
      <c r="M6155" t="s">
        <v>66</v>
      </c>
      <c r="N6155" t="s">
        <v>180</v>
      </c>
      <c r="O6155" t="s">
        <v>66</v>
      </c>
      <c r="P6155" t="s">
        <v>127</v>
      </c>
      <c r="Q6155">
        <v>44</v>
      </c>
      <c r="R6155" t="s">
        <v>217</v>
      </c>
      <c r="S6155" t="e" vm="45">
        <f>_FV(-3,"60")</f>
        <v>#VALUE!</v>
      </c>
      <c r="T6155" t="s">
        <v>2424</v>
      </c>
    </row>
    <row r="6156" spans="1:20" x14ac:dyDescent="0.3">
      <c r="A6156" t="s">
        <v>20</v>
      </c>
      <c r="B6156" s="1">
        <v>43767</v>
      </c>
      <c r="C6156">
        <v>12</v>
      </c>
      <c r="D6156" t="s">
        <v>200</v>
      </c>
      <c r="E6156" t="s">
        <v>264</v>
      </c>
      <c r="F6156" t="s">
        <v>195</v>
      </c>
      <c r="G6156">
        <v>65</v>
      </c>
      <c r="H6156">
        <v>78</v>
      </c>
      <c r="I6156">
        <v>62</v>
      </c>
      <c r="J6156" t="s">
        <v>36</v>
      </c>
      <c r="K6156" t="s">
        <v>109</v>
      </c>
      <c r="L6156" t="s">
        <v>216</v>
      </c>
      <c r="M6156" t="s">
        <v>254</v>
      </c>
      <c r="N6156" t="s">
        <v>254</v>
      </c>
      <c r="O6156" t="s">
        <v>45</v>
      </c>
      <c r="P6156" t="s">
        <v>128</v>
      </c>
      <c r="Q6156">
        <v>48</v>
      </c>
      <c r="R6156" t="s">
        <v>168</v>
      </c>
      <c r="S6156" t="s">
        <v>1033</v>
      </c>
      <c r="T6156" t="s">
        <v>2424</v>
      </c>
    </row>
    <row r="6157" spans="1:20" x14ac:dyDescent="0.3">
      <c r="A6157" t="s">
        <v>20</v>
      </c>
      <c r="B6157" s="1">
        <v>43767</v>
      </c>
      <c r="C6157">
        <v>15</v>
      </c>
      <c r="D6157" t="s">
        <v>33</v>
      </c>
      <c r="E6157" t="s">
        <v>2732</v>
      </c>
      <c r="F6157" t="s">
        <v>1360</v>
      </c>
      <c r="G6157">
        <v>48</v>
      </c>
      <c r="H6157">
        <v>52</v>
      </c>
      <c r="I6157">
        <v>48</v>
      </c>
      <c r="J6157" t="s">
        <v>575</v>
      </c>
      <c r="K6157" t="s">
        <v>37</v>
      </c>
      <c r="L6157" t="s">
        <v>575</v>
      </c>
      <c r="M6157" t="s">
        <v>66</v>
      </c>
      <c r="N6157" t="s">
        <v>231</v>
      </c>
      <c r="O6157" t="s">
        <v>66</v>
      </c>
      <c r="P6157" t="s">
        <v>222</v>
      </c>
      <c r="Q6157">
        <v>96</v>
      </c>
      <c r="R6157" t="s">
        <v>164</v>
      </c>
      <c r="S6157" t="s">
        <v>3096</v>
      </c>
      <c r="T6157" t="s">
        <v>2424</v>
      </c>
    </row>
    <row r="6158" spans="1:20" x14ac:dyDescent="0.3">
      <c r="A6158" t="s">
        <v>20</v>
      </c>
      <c r="B6158" s="1">
        <v>43767</v>
      </c>
      <c r="C6158">
        <v>14</v>
      </c>
      <c r="D6158" t="s">
        <v>2038</v>
      </c>
      <c r="E6158" t="s">
        <v>2038</v>
      </c>
      <c r="F6158" t="s">
        <v>258</v>
      </c>
      <c r="G6158">
        <v>50</v>
      </c>
      <c r="H6158">
        <v>58</v>
      </c>
      <c r="I6158">
        <v>50</v>
      </c>
      <c r="J6158" t="s">
        <v>393</v>
      </c>
      <c r="K6158" t="s">
        <v>224</v>
      </c>
      <c r="L6158" t="s">
        <v>572</v>
      </c>
      <c r="M6158" t="s">
        <v>231</v>
      </c>
      <c r="N6158" t="s">
        <v>150</v>
      </c>
      <c r="O6158" t="s">
        <v>231</v>
      </c>
      <c r="P6158" t="s">
        <v>104</v>
      </c>
      <c r="Q6158">
        <v>73</v>
      </c>
      <c r="R6158" t="s">
        <v>343</v>
      </c>
      <c r="S6158" t="s">
        <v>3097</v>
      </c>
      <c r="T6158" t="s">
        <v>2424</v>
      </c>
    </row>
    <row r="6159" spans="1:20" x14ac:dyDescent="0.3">
      <c r="A6159" t="s">
        <v>20</v>
      </c>
      <c r="B6159" s="1">
        <v>43767</v>
      </c>
      <c r="C6159">
        <v>16</v>
      </c>
      <c r="D6159" t="s">
        <v>2333</v>
      </c>
      <c r="E6159" t="s">
        <v>427</v>
      </c>
      <c r="F6159" t="s">
        <v>1360</v>
      </c>
      <c r="G6159">
        <v>45</v>
      </c>
      <c r="H6159">
        <v>53</v>
      </c>
      <c r="I6159">
        <v>45</v>
      </c>
      <c r="J6159" t="s">
        <v>560</v>
      </c>
      <c r="K6159" t="s">
        <v>292</v>
      </c>
      <c r="L6159" t="s">
        <v>566</v>
      </c>
      <c r="M6159" t="s">
        <v>39</v>
      </c>
      <c r="N6159" t="s">
        <v>66</v>
      </c>
      <c r="O6159" t="s">
        <v>51</v>
      </c>
      <c r="P6159" t="s">
        <v>305</v>
      </c>
      <c r="Q6159">
        <v>65</v>
      </c>
      <c r="R6159" t="s">
        <v>530</v>
      </c>
      <c r="S6159" t="s">
        <v>2910</v>
      </c>
      <c r="T6159" t="s">
        <v>2424</v>
      </c>
    </row>
    <row r="6160" spans="1:20" x14ac:dyDescent="0.3">
      <c r="A6160" t="s">
        <v>20</v>
      </c>
      <c r="B6160" s="1">
        <v>43767</v>
      </c>
      <c r="C6160">
        <v>17</v>
      </c>
      <c r="D6160" t="s">
        <v>427</v>
      </c>
      <c r="E6160" t="s">
        <v>2915</v>
      </c>
      <c r="F6160" t="s">
        <v>1360</v>
      </c>
      <c r="G6160">
        <v>48</v>
      </c>
      <c r="H6160">
        <v>52</v>
      </c>
      <c r="I6160">
        <v>46</v>
      </c>
      <c r="J6160" t="s">
        <v>577</v>
      </c>
      <c r="K6160" t="s">
        <v>368</v>
      </c>
      <c r="L6160" t="s">
        <v>560</v>
      </c>
      <c r="M6160" t="s">
        <v>38</v>
      </c>
      <c r="N6160" t="s">
        <v>39</v>
      </c>
      <c r="O6160" t="s">
        <v>750</v>
      </c>
      <c r="P6160" t="s">
        <v>170</v>
      </c>
      <c r="Q6160">
        <v>86</v>
      </c>
      <c r="R6160" t="s">
        <v>530</v>
      </c>
      <c r="S6160" t="s">
        <v>2315</v>
      </c>
      <c r="T6160" t="s">
        <v>2424</v>
      </c>
    </row>
    <row r="6161" spans="1:20" x14ac:dyDescent="0.3">
      <c r="A6161" t="s">
        <v>20</v>
      </c>
      <c r="B6161" s="1">
        <v>43767</v>
      </c>
      <c r="C6161">
        <v>13</v>
      </c>
      <c r="D6161" t="s">
        <v>34</v>
      </c>
      <c r="E6161" t="s">
        <v>412</v>
      </c>
      <c r="F6161" t="s">
        <v>200</v>
      </c>
      <c r="G6161">
        <v>54</v>
      </c>
      <c r="H6161">
        <v>66</v>
      </c>
      <c r="I6161">
        <v>53</v>
      </c>
      <c r="J6161" t="s">
        <v>393</v>
      </c>
      <c r="K6161" t="s">
        <v>89</v>
      </c>
      <c r="L6161" t="s">
        <v>588</v>
      </c>
      <c r="M6161" t="s">
        <v>150</v>
      </c>
      <c r="N6161" t="s">
        <v>150</v>
      </c>
      <c r="O6161" t="s">
        <v>254</v>
      </c>
      <c r="P6161" t="s">
        <v>182</v>
      </c>
      <c r="Q6161">
        <v>71</v>
      </c>
      <c r="R6161" t="s">
        <v>428</v>
      </c>
      <c r="S6161" t="s">
        <v>3098</v>
      </c>
      <c r="T6161" t="s">
        <v>2424</v>
      </c>
    </row>
    <row r="6162" spans="1:20" x14ac:dyDescent="0.3">
      <c r="A6162" t="s">
        <v>20</v>
      </c>
      <c r="B6162" s="1">
        <v>43767</v>
      </c>
      <c r="C6162">
        <v>23</v>
      </c>
      <c r="D6162" t="s">
        <v>385</v>
      </c>
      <c r="E6162" t="s">
        <v>250</v>
      </c>
      <c r="F6162" t="s">
        <v>385</v>
      </c>
      <c r="G6162">
        <v>65</v>
      </c>
      <c r="H6162">
        <v>66</v>
      </c>
      <c r="I6162">
        <v>62</v>
      </c>
      <c r="J6162" t="s">
        <v>368</v>
      </c>
      <c r="K6162" t="s">
        <v>224</v>
      </c>
      <c r="L6162" t="s">
        <v>368</v>
      </c>
      <c r="M6162" t="s">
        <v>120</v>
      </c>
      <c r="N6162" t="s">
        <v>120</v>
      </c>
      <c r="O6162" t="s">
        <v>158</v>
      </c>
      <c r="P6162" t="s">
        <v>24</v>
      </c>
      <c r="Q6162">
        <v>56</v>
      </c>
      <c r="R6162" t="s">
        <v>55</v>
      </c>
      <c r="S6162" t="e" vm="45">
        <f>_FV(-3,"60")</f>
        <v>#VALUE!</v>
      </c>
      <c r="T6162" t="s">
        <v>2424</v>
      </c>
    </row>
    <row r="6163" spans="1:20" x14ac:dyDescent="0.3">
      <c r="A6163" t="s">
        <v>20</v>
      </c>
      <c r="B6163" s="1">
        <v>43767</v>
      </c>
      <c r="C6163">
        <v>21</v>
      </c>
      <c r="D6163" t="s">
        <v>205</v>
      </c>
      <c r="E6163" t="s">
        <v>392</v>
      </c>
      <c r="F6163" t="s">
        <v>205</v>
      </c>
      <c r="G6163">
        <v>60</v>
      </c>
      <c r="H6163">
        <v>60</v>
      </c>
      <c r="I6163">
        <v>56</v>
      </c>
      <c r="J6163" t="s">
        <v>577</v>
      </c>
      <c r="K6163" t="s">
        <v>388</v>
      </c>
      <c r="L6163" t="s">
        <v>393</v>
      </c>
      <c r="M6163" t="s">
        <v>110</v>
      </c>
      <c r="N6163" t="s">
        <v>110</v>
      </c>
      <c r="O6163" t="s">
        <v>211</v>
      </c>
      <c r="P6163" t="s">
        <v>40</v>
      </c>
      <c r="Q6163">
        <v>66</v>
      </c>
      <c r="R6163" t="s">
        <v>343</v>
      </c>
      <c r="S6163" t="s">
        <v>3099</v>
      </c>
      <c r="T6163" t="s">
        <v>2424</v>
      </c>
    </row>
    <row r="6164" spans="1:20" x14ac:dyDescent="0.3">
      <c r="A6164" t="s">
        <v>20</v>
      </c>
      <c r="B6164" s="1">
        <v>43767</v>
      </c>
      <c r="C6164">
        <v>18</v>
      </c>
      <c r="D6164" t="s">
        <v>2333</v>
      </c>
      <c r="E6164" t="s">
        <v>2803</v>
      </c>
      <c r="F6164" t="s">
        <v>1362</v>
      </c>
      <c r="G6164">
        <v>42</v>
      </c>
      <c r="H6164">
        <v>54</v>
      </c>
      <c r="I6164">
        <v>42</v>
      </c>
      <c r="J6164" t="s">
        <v>2697</v>
      </c>
      <c r="K6164" t="s">
        <v>224</v>
      </c>
      <c r="L6164" t="s">
        <v>2701</v>
      </c>
      <c r="M6164" t="s">
        <v>1154</v>
      </c>
      <c r="N6164" t="s">
        <v>38</v>
      </c>
      <c r="O6164" t="s">
        <v>1154</v>
      </c>
      <c r="P6164" t="s">
        <v>240</v>
      </c>
      <c r="Q6164">
        <v>74</v>
      </c>
      <c r="R6164" t="s">
        <v>1732</v>
      </c>
      <c r="S6164" t="s">
        <v>1264</v>
      </c>
      <c r="T6164" t="s">
        <v>2424</v>
      </c>
    </row>
    <row r="6165" spans="1:20" x14ac:dyDescent="0.3">
      <c r="A6165" t="s">
        <v>20</v>
      </c>
      <c r="B6165" s="1">
        <v>43767</v>
      </c>
      <c r="C6165">
        <v>6</v>
      </c>
      <c r="D6165" t="s">
        <v>108</v>
      </c>
      <c r="E6165" t="s">
        <v>333</v>
      </c>
      <c r="F6165" t="s">
        <v>108</v>
      </c>
      <c r="G6165">
        <v>86</v>
      </c>
      <c r="H6165">
        <v>86</v>
      </c>
      <c r="I6165">
        <v>84</v>
      </c>
      <c r="J6165" t="s">
        <v>81</v>
      </c>
      <c r="K6165" t="s">
        <v>64</v>
      </c>
      <c r="L6165" t="s">
        <v>81</v>
      </c>
      <c r="M6165" t="s">
        <v>153</v>
      </c>
      <c r="N6165" t="s">
        <v>39</v>
      </c>
      <c r="O6165" t="s">
        <v>153</v>
      </c>
      <c r="P6165" t="s">
        <v>105</v>
      </c>
      <c r="Q6165">
        <v>354</v>
      </c>
      <c r="R6165" t="s">
        <v>116</v>
      </c>
      <c r="S6165" t="e" vm="45">
        <f>_FV(-3,"60")</f>
        <v>#VALUE!</v>
      </c>
      <c r="T6165" t="s">
        <v>2424</v>
      </c>
    </row>
    <row r="6166" spans="1:20" x14ac:dyDescent="0.3">
      <c r="A6166" t="s">
        <v>20</v>
      </c>
      <c r="B6166" s="1">
        <v>43767</v>
      </c>
      <c r="C6166">
        <v>5</v>
      </c>
      <c r="D6166" t="s">
        <v>333</v>
      </c>
      <c r="E6166" t="s">
        <v>192</v>
      </c>
      <c r="F6166" t="s">
        <v>333</v>
      </c>
      <c r="G6166">
        <v>84</v>
      </c>
      <c r="H6166">
        <v>84</v>
      </c>
      <c r="I6166">
        <v>83</v>
      </c>
      <c r="J6166" t="s">
        <v>64</v>
      </c>
      <c r="K6166" t="s">
        <v>73</v>
      </c>
      <c r="L6166" t="s">
        <v>64</v>
      </c>
      <c r="M6166" t="s">
        <v>39</v>
      </c>
      <c r="N6166" t="s">
        <v>181</v>
      </c>
      <c r="O6166" t="s">
        <v>39</v>
      </c>
      <c r="P6166" t="s">
        <v>124</v>
      </c>
      <c r="Q6166">
        <v>29</v>
      </c>
      <c r="R6166" t="s">
        <v>116</v>
      </c>
      <c r="S6166" t="e" vm="45">
        <f>_FV(-3,"60")</f>
        <v>#VALUE!</v>
      </c>
      <c r="T6166" t="s">
        <v>2424</v>
      </c>
    </row>
    <row r="6167" spans="1:20" x14ac:dyDescent="0.3">
      <c r="A6167" t="s">
        <v>20</v>
      </c>
      <c r="B6167" s="1">
        <v>43767</v>
      </c>
      <c r="C6167">
        <v>19</v>
      </c>
      <c r="D6167" t="s">
        <v>43</v>
      </c>
      <c r="E6167" t="s">
        <v>2490</v>
      </c>
      <c r="F6167" t="s">
        <v>297</v>
      </c>
      <c r="G6167">
        <v>52</v>
      </c>
      <c r="H6167">
        <v>53</v>
      </c>
      <c r="I6167">
        <v>41</v>
      </c>
      <c r="J6167" t="s">
        <v>579</v>
      </c>
      <c r="K6167" t="s">
        <v>393</v>
      </c>
      <c r="L6167" t="s">
        <v>2697</v>
      </c>
      <c r="M6167" t="s">
        <v>159</v>
      </c>
      <c r="N6167" t="s">
        <v>1154</v>
      </c>
      <c r="O6167" t="s">
        <v>211</v>
      </c>
      <c r="P6167" t="s">
        <v>305</v>
      </c>
      <c r="Q6167">
        <v>81</v>
      </c>
      <c r="R6167" t="s">
        <v>1732</v>
      </c>
      <c r="S6167" t="s">
        <v>3100</v>
      </c>
      <c r="T6167" t="s">
        <v>2424</v>
      </c>
    </row>
    <row r="6168" spans="1:20" x14ac:dyDescent="0.3">
      <c r="A6168" t="s">
        <v>20</v>
      </c>
      <c r="B6168" s="1">
        <v>43767</v>
      </c>
      <c r="C6168">
        <v>2</v>
      </c>
      <c r="D6168" t="s">
        <v>202</v>
      </c>
      <c r="E6168" t="s">
        <v>185</v>
      </c>
      <c r="F6168" t="s">
        <v>202</v>
      </c>
      <c r="G6168">
        <v>78</v>
      </c>
      <c r="H6168">
        <v>78</v>
      </c>
      <c r="I6168">
        <v>77</v>
      </c>
      <c r="J6168" t="s">
        <v>65</v>
      </c>
      <c r="K6168" t="s">
        <v>109</v>
      </c>
      <c r="L6168" t="s">
        <v>119</v>
      </c>
      <c r="M6168" t="s">
        <v>180</v>
      </c>
      <c r="N6168" t="s">
        <v>180</v>
      </c>
      <c r="O6168" t="s">
        <v>66</v>
      </c>
      <c r="P6168" t="s">
        <v>134</v>
      </c>
      <c r="Q6168">
        <v>49</v>
      </c>
      <c r="R6168" t="s">
        <v>198</v>
      </c>
      <c r="S6168" t="e" vm="45">
        <f>_FV(-3,"60")</f>
        <v>#VALUE!</v>
      </c>
      <c r="T6168" t="s">
        <v>2424</v>
      </c>
    </row>
    <row r="6169" spans="1:20" x14ac:dyDescent="0.3">
      <c r="A6169" t="s">
        <v>20</v>
      </c>
      <c r="B6169" s="1">
        <v>43767</v>
      </c>
      <c r="C6169">
        <v>4</v>
      </c>
      <c r="D6169" t="s">
        <v>192</v>
      </c>
      <c r="E6169" t="s">
        <v>321</v>
      </c>
      <c r="F6169" t="s">
        <v>192</v>
      </c>
      <c r="G6169">
        <v>83</v>
      </c>
      <c r="H6169">
        <v>83</v>
      </c>
      <c r="I6169">
        <v>79</v>
      </c>
      <c r="J6169" t="s">
        <v>119</v>
      </c>
      <c r="K6169" t="s">
        <v>119</v>
      </c>
      <c r="L6169" t="s">
        <v>28</v>
      </c>
      <c r="M6169" t="s">
        <v>181</v>
      </c>
      <c r="N6169" t="s">
        <v>66</v>
      </c>
      <c r="O6169" t="s">
        <v>181</v>
      </c>
      <c r="P6169" t="s">
        <v>83</v>
      </c>
      <c r="Q6169">
        <v>28</v>
      </c>
      <c r="R6169" t="s">
        <v>217</v>
      </c>
      <c r="S6169" t="e" vm="45">
        <f>_FV(-3,"60")</f>
        <v>#VALUE!</v>
      </c>
      <c r="T6169" t="s">
        <v>2424</v>
      </c>
    </row>
    <row r="6170" spans="1:20" x14ac:dyDescent="0.3">
      <c r="A6170" t="s">
        <v>20</v>
      </c>
      <c r="B6170" s="1">
        <v>43767</v>
      </c>
      <c r="C6170">
        <v>11</v>
      </c>
      <c r="D6170" t="s">
        <v>195</v>
      </c>
      <c r="E6170" t="s">
        <v>302</v>
      </c>
      <c r="F6170" t="s">
        <v>135</v>
      </c>
      <c r="G6170">
        <v>78</v>
      </c>
      <c r="H6170">
        <v>89</v>
      </c>
      <c r="I6170">
        <v>77</v>
      </c>
      <c r="J6170" t="s">
        <v>28</v>
      </c>
      <c r="K6170" t="s">
        <v>136</v>
      </c>
      <c r="L6170" t="s">
        <v>28</v>
      </c>
      <c r="M6170" t="s">
        <v>45</v>
      </c>
      <c r="N6170" t="s">
        <v>45</v>
      </c>
      <c r="O6170" t="s">
        <v>52</v>
      </c>
      <c r="P6170" t="s">
        <v>176</v>
      </c>
      <c r="Q6170">
        <v>3</v>
      </c>
      <c r="R6170" t="s">
        <v>403</v>
      </c>
      <c r="S6170" t="s">
        <v>3101</v>
      </c>
      <c r="T6170" t="s">
        <v>2424</v>
      </c>
    </row>
    <row r="6171" spans="1:20" x14ac:dyDescent="0.3">
      <c r="A6171" t="s">
        <v>20</v>
      </c>
      <c r="B6171" s="1">
        <v>43767</v>
      </c>
      <c r="C6171">
        <v>0</v>
      </c>
      <c r="D6171" t="s">
        <v>261</v>
      </c>
      <c r="E6171" t="s">
        <v>27</v>
      </c>
      <c r="F6171" t="s">
        <v>204</v>
      </c>
      <c r="G6171">
        <v>72</v>
      </c>
      <c r="H6171">
        <v>73</v>
      </c>
      <c r="I6171">
        <v>67</v>
      </c>
      <c r="J6171" t="s">
        <v>65</v>
      </c>
      <c r="K6171" t="s">
        <v>65</v>
      </c>
      <c r="L6171" t="s">
        <v>345</v>
      </c>
      <c r="M6171" t="s">
        <v>298</v>
      </c>
      <c r="N6171" t="s">
        <v>298</v>
      </c>
      <c r="O6171" t="s">
        <v>197</v>
      </c>
      <c r="P6171" t="s">
        <v>147</v>
      </c>
      <c r="Q6171">
        <v>68</v>
      </c>
      <c r="R6171" t="s">
        <v>248</v>
      </c>
      <c r="S6171" t="e" vm="45">
        <f>_FV(-3,"60")</f>
        <v>#VALUE!</v>
      </c>
      <c r="T6171" t="s">
        <v>2424</v>
      </c>
    </row>
    <row r="6172" spans="1:20" x14ac:dyDescent="0.3">
      <c r="A6172" t="s">
        <v>20</v>
      </c>
      <c r="B6172" s="1">
        <v>43767</v>
      </c>
      <c r="C6172">
        <v>9</v>
      </c>
      <c r="D6172" t="s">
        <v>62</v>
      </c>
      <c r="E6172" t="s">
        <v>148</v>
      </c>
      <c r="F6172" t="s">
        <v>62</v>
      </c>
      <c r="G6172">
        <v>90</v>
      </c>
      <c r="H6172">
        <v>90</v>
      </c>
      <c r="I6172">
        <v>89</v>
      </c>
      <c r="J6172" t="s">
        <v>100</v>
      </c>
      <c r="K6172" t="s">
        <v>81</v>
      </c>
      <c r="L6172" t="s">
        <v>100</v>
      </c>
      <c r="M6172" t="s">
        <v>153</v>
      </c>
      <c r="N6172" t="s">
        <v>153</v>
      </c>
      <c r="O6172" t="s">
        <v>38</v>
      </c>
      <c r="P6172" t="s">
        <v>115</v>
      </c>
      <c r="Q6172">
        <v>356</v>
      </c>
      <c r="R6172" t="s">
        <v>112</v>
      </c>
      <c r="S6172" t="e" vm="54">
        <f>_FV(-3,"21")</f>
        <v>#VALUE!</v>
      </c>
      <c r="T6172" t="s">
        <v>2424</v>
      </c>
    </row>
    <row r="6173" spans="1:20" x14ac:dyDescent="0.3">
      <c r="A6173" t="s">
        <v>20</v>
      </c>
      <c r="B6173" s="1">
        <v>43767</v>
      </c>
      <c r="C6173">
        <v>20</v>
      </c>
      <c r="D6173" t="s">
        <v>201</v>
      </c>
      <c r="E6173" t="s">
        <v>32</v>
      </c>
      <c r="F6173" t="s">
        <v>201</v>
      </c>
      <c r="G6173">
        <v>58</v>
      </c>
      <c r="H6173">
        <v>58</v>
      </c>
      <c r="I6173">
        <v>52</v>
      </c>
      <c r="J6173" t="s">
        <v>368</v>
      </c>
      <c r="K6173" t="s">
        <v>37</v>
      </c>
      <c r="L6173" t="s">
        <v>588</v>
      </c>
      <c r="M6173" t="s">
        <v>159</v>
      </c>
      <c r="N6173" t="s">
        <v>166</v>
      </c>
      <c r="O6173" t="s">
        <v>159</v>
      </c>
      <c r="P6173" t="s">
        <v>151</v>
      </c>
      <c r="Q6173">
        <v>74</v>
      </c>
      <c r="R6173" t="s">
        <v>405</v>
      </c>
      <c r="S6173" t="s">
        <v>3102</v>
      </c>
      <c r="T6173" t="s">
        <v>2424</v>
      </c>
    </row>
    <row r="6174" spans="1:20" x14ac:dyDescent="0.3">
      <c r="A6174" t="s">
        <v>20</v>
      </c>
      <c r="B6174" s="1">
        <v>43767</v>
      </c>
      <c r="C6174">
        <v>22</v>
      </c>
      <c r="D6174" t="s">
        <v>215</v>
      </c>
      <c r="E6174" t="s">
        <v>200</v>
      </c>
      <c r="F6174" t="s">
        <v>215</v>
      </c>
      <c r="G6174">
        <v>64</v>
      </c>
      <c r="H6174">
        <v>64</v>
      </c>
      <c r="I6174">
        <v>60</v>
      </c>
      <c r="J6174" t="s">
        <v>373</v>
      </c>
      <c r="K6174" t="s">
        <v>224</v>
      </c>
      <c r="L6174" t="s">
        <v>577</v>
      </c>
      <c r="M6174" t="s">
        <v>158</v>
      </c>
      <c r="N6174" t="s">
        <v>158</v>
      </c>
      <c r="O6174" t="s">
        <v>166</v>
      </c>
      <c r="P6174" t="s">
        <v>68</v>
      </c>
      <c r="Q6174">
        <v>56</v>
      </c>
      <c r="R6174" t="s">
        <v>294</v>
      </c>
      <c r="S6174" s="2">
        <v>1384</v>
      </c>
      <c r="T6174" t="s">
        <v>2424</v>
      </c>
    </row>
    <row r="6175" spans="1:20" x14ac:dyDescent="0.3">
      <c r="A6175" t="s">
        <v>20</v>
      </c>
      <c r="B6175" s="1">
        <v>43767</v>
      </c>
      <c r="C6175">
        <v>7</v>
      </c>
      <c r="D6175" t="s">
        <v>135</v>
      </c>
      <c r="E6175" t="s">
        <v>108</v>
      </c>
      <c r="F6175" t="s">
        <v>135</v>
      </c>
      <c r="G6175">
        <v>88</v>
      </c>
      <c r="H6175">
        <v>88</v>
      </c>
      <c r="I6175">
        <v>86</v>
      </c>
      <c r="J6175" t="s">
        <v>81</v>
      </c>
      <c r="K6175" t="s">
        <v>28</v>
      </c>
      <c r="L6175" t="s">
        <v>81</v>
      </c>
      <c r="M6175" t="s">
        <v>175</v>
      </c>
      <c r="N6175" t="s">
        <v>153</v>
      </c>
      <c r="O6175" t="s">
        <v>175</v>
      </c>
      <c r="P6175" t="s">
        <v>138</v>
      </c>
      <c r="Q6175">
        <v>358</v>
      </c>
      <c r="R6175" t="s">
        <v>104</v>
      </c>
      <c r="S6175" t="e" vm="45">
        <f>_FV(-3,"60")</f>
        <v>#VALUE!</v>
      </c>
      <c r="T6175" t="s">
        <v>2424</v>
      </c>
    </row>
    <row r="6176" spans="1:20" x14ac:dyDescent="0.3">
      <c r="A6176" t="s">
        <v>20</v>
      </c>
      <c r="B6176" s="1">
        <v>43767</v>
      </c>
      <c r="C6176">
        <v>10</v>
      </c>
      <c r="D6176" t="s">
        <v>135</v>
      </c>
      <c r="E6176" t="s">
        <v>135</v>
      </c>
      <c r="F6176" t="s">
        <v>95</v>
      </c>
      <c r="G6176">
        <v>89</v>
      </c>
      <c r="H6176">
        <v>91</v>
      </c>
      <c r="I6176">
        <v>89</v>
      </c>
      <c r="J6176" t="s">
        <v>119</v>
      </c>
      <c r="K6176" t="s">
        <v>119</v>
      </c>
      <c r="L6176" t="s">
        <v>89</v>
      </c>
      <c r="M6176" t="s">
        <v>298</v>
      </c>
      <c r="N6176" t="s">
        <v>298</v>
      </c>
      <c r="O6176" t="s">
        <v>153</v>
      </c>
      <c r="P6176" t="s">
        <v>105</v>
      </c>
      <c r="Q6176">
        <v>336</v>
      </c>
      <c r="R6176" t="s">
        <v>112</v>
      </c>
      <c r="S6176" t="s">
        <v>3103</v>
      </c>
      <c r="T6176" t="s">
        <v>2424</v>
      </c>
    </row>
    <row r="6177" spans="1:20" x14ac:dyDescent="0.3">
      <c r="A6177" t="s">
        <v>20</v>
      </c>
      <c r="B6177" s="1">
        <v>43767</v>
      </c>
      <c r="C6177">
        <v>1</v>
      </c>
      <c r="D6177" t="s">
        <v>185</v>
      </c>
      <c r="E6177" t="s">
        <v>219</v>
      </c>
      <c r="F6177" t="s">
        <v>185</v>
      </c>
      <c r="G6177">
        <v>77</v>
      </c>
      <c r="H6177">
        <v>77</v>
      </c>
      <c r="I6177">
        <v>72</v>
      </c>
      <c r="J6177" t="s">
        <v>109</v>
      </c>
      <c r="K6177" t="s">
        <v>80</v>
      </c>
      <c r="L6177" t="s">
        <v>119</v>
      </c>
      <c r="M6177" t="s">
        <v>66</v>
      </c>
      <c r="N6177" t="s">
        <v>66</v>
      </c>
      <c r="O6177" t="s">
        <v>298</v>
      </c>
      <c r="P6177" t="s">
        <v>104</v>
      </c>
      <c r="Q6177">
        <v>52</v>
      </c>
      <c r="R6177" t="s">
        <v>102</v>
      </c>
      <c r="S6177" t="e" vm="45">
        <f>_FV(-3,"60")</f>
        <v>#VALUE!</v>
      </c>
      <c r="T6177" t="s">
        <v>2424</v>
      </c>
    </row>
    <row r="6178" spans="1:20" x14ac:dyDescent="0.3">
      <c r="A6178" t="s">
        <v>20</v>
      </c>
      <c r="B6178" s="1">
        <v>43767</v>
      </c>
      <c r="C6178">
        <v>8</v>
      </c>
      <c r="D6178" t="s">
        <v>148</v>
      </c>
      <c r="E6178" t="s">
        <v>135</v>
      </c>
      <c r="F6178" t="s">
        <v>148</v>
      </c>
      <c r="G6178">
        <v>89</v>
      </c>
      <c r="H6178">
        <v>89</v>
      </c>
      <c r="I6178">
        <v>88</v>
      </c>
      <c r="J6178" t="s">
        <v>81</v>
      </c>
      <c r="K6178" t="s">
        <v>81</v>
      </c>
      <c r="L6178" t="s">
        <v>99</v>
      </c>
      <c r="M6178" t="s">
        <v>38</v>
      </c>
      <c r="N6178" t="s">
        <v>38</v>
      </c>
      <c r="O6178" t="s">
        <v>175</v>
      </c>
      <c r="P6178" t="s">
        <v>111</v>
      </c>
      <c r="Q6178">
        <v>12</v>
      </c>
      <c r="R6178" t="s">
        <v>104</v>
      </c>
      <c r="S6178" t="e" vm="45">
        <f>_FV(-3,"60")</f>
        <v>#VALUE!</v>
      </c>
      <c r="T6178" t="s">
        <v>2424</v>
      </c>
    </row>
    <row r="6179" spans="1:20" x14ac:dyDescent="0.3">
      <c r="A6179" t="s">
        <v>20</v>
      </c>
      <c r="B6179" s="1">
        <v>43768</v>
      </c>
      <c r="C6179">
        <v>10</v>
      </c>
      <c r="D6179" t="s">
        <v>135</v>
      </c>
      <c r="E6179" t="s">
        <v>135</v>
      </c>
      <c r="F6179" t="s">
        <v>58</v>
      </c>
      <c r="G6179">
        <v>83</v>
      </c>
      <c r="H6179">
        <v>86</v>
      </c>
      <c r="I6179">
        <v>83</v>
      </c>
      <c r="J6179" t="s">
        <v>35</v>
      </c>
      <c r="K6179" t="s">
        <v>361</v>
      </c>
      <c r="L6179" t="s">
        <v>377</v>
      </c>
      <c r="M6179" t="s">
        <v>51</v>
      </c>
      <c r="N6179" t="s">
        <v>51</v>
      </c>
      <c r="O6179" t="s">
        <v>750</v>
      </c>
      <c r="P6179" t="s">
        <v>67</v>
      </c>
      <c r="Q6179">
        <v>4</v>
      </c>
      <c r="R6179" t="s">
        <v>134</v>
      </c>
      <c r="S6179" t="s">
        <v>3104</v>
      </c>
      <c r="T6179" t="s">
        <v>2424</v>
      </c>
    </row>
    <row r="6180" spans="1:20" x14ac:dyDescent="0.3">
      <c r="A6180" t="s">
        <v>20</v>
      </c>
      <c r="B6180" s="1">
        <v>43768</v>
      </c>
      <c r="C6180">
        <v>4</v>
      </c>
      <c r="D6180" t="s">
        <v>333</v>
      </c>
      <c r="E6180" t="s">
        <v>236</v>
      </c>
      <c r="F6180" t="s">
        <v>333</v>
      </c>
      <c r="G6180">
        <v>78</v>
      </c>
      <c r="H6180">
        <v>78</v>
      </c>
      <c r="I6180">
        <v>76</v>
      </c>
      <c r="J6180" t="s">
        <v>35</v>
      </c>
      <c r="K6180" t="s">
        <v>44</v>
      </c>
      <c r="L6180" t="s">
        <v>216</v>
      </c>
      <c r="M6180" t="s">
        <v>153</v>
      </c>
      <c r="N6180" t="s">
        <v>52</v>
      </c>
      <c r="O6180" t="s">
        <v>153</v>
      </c>
      <c r="P6180" t="s">
        <v>115</v>
      </c>
      <c r="Q6180">
        <v>26</v>
      </c>
      <c r="R6180" t="s">
        <v>54</v>
      </c>
      <c r="S6180" t="e" vm="45">
        <f>_FV(-3,"60")</f>
        <v>#VALUE!</v>
      </c>
      <c r="T6180" t="s">
        <v>2424</v>
      </c>
    </row>
    <row r="6181" spans="1:20" x14ac:dyDescent="0.3">
      <c r="A6181" t="s">
        <v>20</v>
      </c>
      <c r="B6181" s="1">
        <v>43768</v>
      </c>
      <c r="C6181">
        <v>11</v>
      </c>
      <c r="D6181" t="s">
        <v>202</v>
      </c>
      <c r="E6181" t="s">
        <v>229</v>
      </c>
      <c r="F6181" t="s">
        <v>135</v>
      </c>
      <c r="G6181">
        <v>73</v>
      </c>
      <c r="H6181">
        <v>83</v>
      </c>
      <c r="I6181">
        <v>73</v>
      </c>
      <c r="J6181" t="s">
        <v>44</v>
      </c>
      <c r="K6181" t="s">
        <v>36</v>
      </c>
      <c r="L6181" t="s">
        <v>35</v>
      </c>
      <c r="M6181" t="s">
        <v>181</v>
      </c>
      <c r="N6181" t="s">
        <v>181</v>
      </c>
      <c r="O6181" t="s">
        <v>51</v>
      </c>
      <c r="P6181" t="s">
        <v>138</v>
      </c>
      <c r="Q6181">
        <v>19</v>
      </c>
      <c r="R6181" t="s">
        <v>182</v>
      </c>
      <c r="S6181" t="s">
        <v>3105</v>
      </c>
      <c r="T6181" t="s">
        <v>2424</v>
      </c>
    </row>
    <row r="6182" spans="1:20" x14ac:dyDescent="0.3">
      <c r="A6182" t="s">
        <v>20</v>
      </c>
      <c r="B6182" s="1">
        <v>43768</v>
      </c>
      <c r="C6182">
        <v>6</v>
      </c>
      <c r="D6182" t="s">
        <v>157</v>
      </c>
      <c r="E6182" t="s">
        <v>356</v>
      </c>
      <c r="F6182" t="s">
        <v>156</v>
      </c>
      <c r="G6182">
        <v>79</v>
      </c>
      <c r="H6182">
        <v>79</v>
      </c>
      <c r="I6182">
        <v>78</v>
      </c>
      <c r="J6182" t="s">
        <v>35</v>
      </c>
      <c r="K6182" t="s">
        <v>35</v>
      </c>
      <c r="L6182" t="s">
        <v>216</v>
      </c>
      <c r="M6182" t="s">
        <v>74</v>
      </c>
      <c r="N6182" t="s">
        <v>750</v>
      </c>
      <c r="O6182" t="s">
        <v>74</v>
      </c>
      <c r="P6182" t="s">
        <v>268</v>
      </c>
      <c r="Q6182">
        <v>35</v>
      </c>
      <c r="R6182" t="s">
        <v>179</v>
      </c>
      <c r="S6182" t="e" vm="27">
        <f>_FV(-3,"53")</f>
        <v>#VALUE!</v>
      </c>
      <c r="T6182" t="s">
        <v>2424</v>
      </c>
    </row>
    <row r="6183" spans="1:20" x14ac:dyDescent="0.3">
      <c r="A6183" t="s">
        <v>20</v>
      </c>
      <c r="B6183" s="1">
        <v>43768</v>
      </c>
      <c r="C6183">
        <v>3</v>
      </c>
      <c r="D6183" t="s">
        <v>236</v>
      </c>
      <c r="E6183" t="s">
        <v>285</v>
      </c>
      <c r="F6183" t="s">
        <v>236</v>
      </c>
      <c r="G6183">
        <v>76</v>
      </c>
      <c r="H6183">
        <v>76</v>
      </c>
      <c r="I6183">
        <v>72</v>
      </c>
      <c r="J6183" t="s">
        <v>44</v>
      </c>
      <c r="K6183" t="s">
        <v>44</v>
      </c>
      <c r="L6183" t="s">
        <v>396</v>
      </c>
      <c r="M6183" t="s">
        <v>52</v>
      </c>
      <c r="N6183" t="s">
        <v>232</v>
      </c>
      <c r="O6183" t="s">
        <v>52</v>
      </c>
      <c r="P6183" t="s">
        <v>60</v>
      </c>
      <c r="Q6183">
        <v>47</v>
      </c>
      <c r="R6183" t="s">
        <v>207</v>
      </c>
      <c r="S6183" t="e" vm="45">
        <f>_FV(-3,"60")</f>
        <v>#VALUE!</v>
      </c>
      <c r="T6183" t="s">
        <v>2424</v>
      </c>
    </row>
    <row r="6184" spans="1:20" x14ac:dyDescent="0.3">
      <c r="A6184" t="s">
        <v>20</v>
      </c>
      <c r="B6184" s="1">
        <v>43768</v>
      </c>
      <c r="C6184">
        <v>0</v>
      </c>
      <c r="D6184" t="s">
        <v>385</v>
      </c>
      <c r="E6184" t="s">
        <v>204</v>
      </c>
      <c r="F6184" t="s">
        <v>385</v>
      </c>
      <c r="G6184">
        <v>66</v>
      </c>
      <c r="H6184">
        <v>66</v>
      </c>
      <c r="I6184">
        <v>64</v>
      </c>
      <c r="J6184" t="s">
        <v>37</v>
      </c>
      <c r="K6184" t="s">
        <v>373</v>
      </c>
      <c r="L6184" t="s">
        <v>383</v>
      </c>
      <c r="M6184" t="s">
        <v>298</v>
      </c>
      <c r="N6184" t="s">
        <v>298</v>
      </c>
      <c r="O6184" t="s">
        <v>153</v>
      </c>
      <c r="P6184" t="s">
        <v>183</v>
      </c>
      <c r="Q6184">
        <v>58</v>
      </c>
      <c r="R6184" t="s">
        <v>230</v>
      </c>
      <c r="S6184" t="e" vm="17">
        <f>_FV(-3,"55")</f>
        <v>#VALUE!</v>
      </c>
      <c r="T6184" t="s">
        <v>2424</v>
      </c>
    </row>
    <row r="6185" spans="1:20" x14ac:dyDescent="0.3">
      <c r="A6185" t="s">
        <v>20</v>
      </c>
      <c r="B6185" s="1">
        <v>43768</v>
      </c>
      <c r="C6185">
        <v>15</v>
      </c>
      <c r="D6185" t="s">
        <v>1362</v>
      </c>
      <c r="E6185" t="s">
        <v>2333</v>
      </c>
      <c r="F6185" t="s">
        <v>251</v>
      </c>
      <c r="G6185">
        <v>48</v>
      </c>
      <c r="H6185">
        <v>56</v>
      </c>
      <c r="I6185">
        <v>43</v>
      </c>
      <c r="J6185" t="s">
        <v>575</v>
      </c>
      <c r="K6185" t="s">
        <v>216</v>
      </c>
      <c r="L6185" t="s">
        <v>2698</v>
      </c>
      <c r="M6185" t="s">
        <v>45</v>
      </c>
      <c r="N6185" t="s">
        <v>123</v>
      </c>
      <c r="O6185" t="s">
        <v>45</v>
      </c>
      <c r="P6185" t="s">
        <v>182</v>
      </c>
      <c r="Q6185">
        <v>67</v>
      </c>
      <c r="R6185" t="s">
        <v>580</v>
      </c>
      <c r="S6185" t="s">
        <v>3038</v>
      </c>
      <c r="T6185" t="s">
        <v>2424</v>
      </c>
    </row>
    <row r="6186" spans="1:20" x14ac:dyDescent="0.3">
      <c r="A6186" t="s">
        <v>20</v>
      </c>
      <c r="B6186" s="1">
        <v>43768</v>
      </c>
      <c r="C6186">
        <v>13</v>
      </c>
      <c r="D6186" t="s">
        <v>251</v>
      </c>
      <c r="E6186" t="s">
        <v>43</v>
      </c>
      <c r="F6186" t="s">
        <v>250</v>
      </c>
      <c r="G6186">
        <v>60</v>
      </c>
      <c r="H6186">
        <v>70</v>
      </c>
      <c r="I6186">
        <v>60</v>
      </c>
      <c r="J6186" t="s">
        <v>49</v>
      </c>
      <c r="K6186" t="s">
        <v>109</v>
      </c>
      <c r="L6186" t="s">
        <v>361</v>
      </c>
      <c r="M6186" t="s">
        <v>137</v>
      </c>
      <c r="N6186" t="s">
        <v>137</v>
      </c>
      <c r="O6186" t="s">
        <v>231</v>
      </c>
      <c r="P6186" t="s">
        <v>24</v>
      </c>
      <c r="Q6186">
        <v>71</v>
      </c>
      <c r="R6186" t="s">
        <v>225</v>
      </c>
      <c r="S6186" t="s">
        <v>2829</v>
      </c>
      <c r="T6186" t="s">
        <v>2424</v>
      </c>
    </row>
    <row r="6187" spans="1:20" x14ac:dyDescent="0.3">
      <c r="A6187" t="s">
        <v>20</v>
      </c>
      <c r="B6187" s="1">
        <v>43768</v>
      </c>
      <c r="C6187">
        <v>14</v>
      </c>
      <c r="D6187" t="s">
        <v>415</v>
      </c>
      <c r="E6187" t="s">
        <v>1362</v>
      </c>
      <c r="F6187" t="s">
        <v>335</v>
      </c>
      <c r="G6187">
        <v>55</v>
      </c>
      <c r="H6187">
        <v>64</v>
      </c>
      <c r="I6187">
        <v>54</v>
      </c>
      <c r="J6187" t="s">
        <v>373</v>
      </c>
      <c r="K6187" t="s">
        <v>65</v>
      </c>
      <c r="L6187" t="s">
        <v>368</v>
      </c>
      <c r="M6187" t="s">
        <v>123</v>
      </c>
      <c r="N6187" t="s">
        <v>96</v>
      </c>
      <c r="O6187" t="s">
        <v>137</v>
      </c>
      <c r="P6187" t="s">
        <v>182</v>
      </c>
      <c r="Q6187">
        <v>79</v>
      </c>
      <c r="R6187" t="s">
        <v>289</v>
      </c>
      <c r="S6187" t="s">
        <v>3106</v>
      </c>
      <c r="T6187" t="s">
        <v>2424</v>
      </c>
    </row>
    <row r="6188" spans="1:20" x14ac:dyDescent="0.3">
      <c r="A6188" t="s">
        <v>20</v>
      </c>
      <c r="B6188" s="1">
        <v>43768</v>
      </c>
      <c r="C6188">
        <v>16</v>
      </c>
      <c r="D6188" t="s">
        <v>2038</v>
      </c>
      <c r="E6188" t="s">
        <v>2803</v>
      </c>
      <c r="F6188" t="s">
        <v>43</v>
      </c>
      <c r="G6188">
        <v>48</v>
      </c>
      <c r="H6188">
        <v>52</v>
      </c>
      <c r="I6188">
        <v>45</v>
      </c>
      <c r="J6188" t="s">
        <v>570</v>
      </c>
      <c r="K6188" t="s">
        <v>577</v>
      </c>
      <c r="L6188" t="s">
        <v>2430</v>
      </c>
      <c r="M6188" t="s">
        <v>59</v>
      </c>
      <c r="N6188" t="s">
        <v>180</v>
      </c>
      <c r="O6188" t="s">
        <v>298</v>
      </c>
      <c r="P6188" t="s">
        <v>271</v>
      </c>
      <c r="Q6188">
        <v>105</v>
      </c>
      <c r="R6188" t="s">
        <v>375</v>
      </c>
      <c r="S6188" t="s">
        <v>1374</v>
      </c>
      <c r="T6188" t="s">
        <v>2424</v>
      </c>
    </row>
    <row r="6189" spans="1:20" x14ac:dyDescent="0.3">
      <c r="A6189" t="s">
        <v>20</v>
      </c>
      <c r="B6189" s="1">
        <v>43768</v>
      </c>
      <c r="C6189">
        <v>1</v>
      </c>
      <c r="D6189" t="s">
        <v>196</v>
      </c>
      <c r="E6189" t="s">
        <v>385</v>
      </c>
      <c r="F6189" t="s">
        <v>196</v>
      </c>
      <c r="G6189">
        <v>70</v>
      </c>
      <c r="H6189">
        <v>70</v>
      </c>
      <c r="I6189">
        <v>66</v>
      </c>
      <c r="J6189" t="s">
        <v>396</v>
      </c>
      <c r="K6189" t="s">
        <v>396</v>
      </c>
      <c r="L6189" t="s">
        <v>37</v>
      </c>
      <c r="M6189" t="s">
        <v>130</v>
      </c>
      <c r="N6189" t="s">
        <v>130</v>
      </c>
      <c r="O6189" t="s">
        <v>298</v>
      </c>
      <c r="P6189" t="s">
        <v>86</v>
      </c>
      <c r="Q6189">
        <v>46</v>
      </c>
      <c r="R6189" t="s">
        <v>262</v>
      </c>
      <c r="S6189" t="e" vm="45">
        <f>_FV(-3,"60")</f>
        <v>#VALUE!</v>
      </c>
      <c r="T6189" t="s">
        <v>2424</v>
      </c>
    </row>
    <row r="6190" spans="1:20" x14ac:dyDescent="0.3">
      <c r="A6190" t="s">
        <v>20</v>
      </c>
      <c r="B6190" s="1">
        <v>43768</v>
      </c>
      <c r="C6190">
        <v>21</v>
      </c>
      <c r="D6190" t="s">
        <v>205</v>
      </c>
      <c r="E6190" t="s">
        <v>392</v>
      </c>
      <c r="F6190" t="s">
        <v>243</v>
      </c>
      <c r="G6190">
        <v>66</v>
      </c>
      <c r="H6190">
        <v>66</v>
      </c>
      <c r="I6190">
        <v>59</v>
      </c>
      <c r="J6190" t="s">
        <v>36</v>
      </c>
      <c r="K6190" t="s">
        <v>36</v>
      </c>
      <c r="L6190" t="s">
        <v>373</v>
      </c>
      <c r="M6190" t="s">
        <v>162</v>
      </c>
      <c r="N6190" t="s">
        <v>162</v>
      </c>
      <c r="O6190" t="s">
        <v>110</v>
      </c>
      <c r="P6190" t="s">
        <v>147</v>
      </c>
      <c r="Q6190">
        <v>67</v>
      </c>
      <c r="R6190" t="s">
        <v>347</v>
      </c>
      <c r="S6190" t="s">
        <v>3107</v>
      </c>
      <c r="T6190" t="s">
        <v>2424</v>
      </c>
    </row>
    <row r="6191" spans="1:20" x14ac:dyDescent="0.3">
      <c r="A6191" t="s">
        <v>20</v>
      </c>
      <c r="B6191" s="1">
        <v>43768</v>
      </c>
      <c r="C6191">
        <v>23</v>
      </c>
      <c r="D6191" t="s">
        <v>385</v>
      </c>
      <c r="E6191" t="s">
        <v>27</v>
      </c>
      <c r="F6191" t="s">
        <v>385</v>
      </c>
      <c r="G6191">
        <v>70</v>
      </c>
      <c r="H6191">
        <v>70</v>
      </c>
      <c r="I6191">
        <v>67</v>
      </c>
      <c r="J6191" t="s">
        <v>345</v>
      </c>
      <c r="K6191" t="s">
        <v>89</v>
      </c>
      <c r="L6191" t="s">
        <v>163</v>
      </c>
      <c r="M6191" t="s">
        <v>181</v>
      </c>
      <c r="N6191" t="s">
        <v>181</v>
      </c>
      <c r="O6191" t="s">
        <v>51</v>
      </c>
      <c r="P6191" t="s">
        <v>173</v>
      </c>
      <c r="Q6191">
        <v>46</v>
      </c>
      <c r="R6191" t="s">
        <v>339</v>
      </c>
      <c r="S6191" t="e" vm="28">
        <f>_FV(-3,"52")</f>
        <v>#VALUE!</v>
      </c>
      <c r="T6191" t="s">
        <v>2424</v>
      </c>
    </row>
    <row r="6192" spans="1:20" x14ac:dyDescent="0.3">
      <c r="A6192" t="s">
        <v>20</v>
      </c>
      <c r="B6192" s="1">
        <v>43768</v>
      </c>
      <c r="C6192">
        <v>22</v>
      </c>
      <c r="D6192" t="s">
        <v>27</v>
      </c>
      <c r="E6192" t="s">
        <v>205</v>
      </c>
      <c r="F6192" t="s">
        <v>27</v>
      </c>
      <c r="G6192">
        <v>67</v>
      </c>
      <c r="H6192">
        <v>67</v>
      </c>
      <c r="I6192">
        <v>63</v>
      </c>
      <c r="J6192" t="s">
        <v>345</v>
      </c>
      <c r="K6192" t="s">
        <v>36</v>
      </c>
      <c r="L6192" t="s">
        <v>377</v>
      </c>
      <c r="M6192" t="s">
        <v>39</v>
      </c>
      <c r="N6192" t="s">
        <v>39</v>
      </c>
      <c r="O6192" t="s">
        <v>38</v>
      </c>
      <c r="P6192" t="s">
        <v>222</v>
      </c>
      <c r="Q6192">
        <v>73</v>
      </c>
      <c r="R6192" t="s">
        <v>339</v>
      </c>
      <c r="S6192" t="e" vm="43">
        <f>_FV(0,"38")</f>
        <v>#VALUE!</v>
      </c>
      <c r="T6192" t="s">
        <v>2424</v>
      </c>
    </row>
    <row r="6193" spans="1:20" x14ac:dyDescent="0.3">
      <c r="A6193" t="s">
        <v>20</v>
      </c>
      <c r="B6193" s="1">
        <v>43768</v>
      </c>
      <c r="C6193">
        <v>12</v>
      </c>
      <c r="D6193" t="s">
        <v>205</v>
      </c>
      <c r="E6193" t="s">
        <v>264</v>
      </c>
      <c r="F6193" t="s">
        <v>195</v>
      </c>
      <c r="G6193">
        <v>68</v>
      </c>
      <c r="H6193">
        <v>74</v>
      </c>
      <c r="I6193">
        <v>66</v>
      </c>
      <c r="J6193" t="s">
        <v>99</v>
      </c>
      <c r="K6193" t="s">
        <v>73</v>
      </c>
      <c r="L6193" t="s">
        <v>44</v>
      </c>
      <c r="M6193" t="s">
        <v>231</v>
      </c>
      <c r="N6193" t="s">
        <v>231</v>
      </c>
      <c r="O6193" t="s">
        <v>181</v>
      </c>
      <c r="P6193" t="s">
        <v>60</v>
      </c>
      <c r="Q6193">
        <v>89</v>
      </c>
      <c r="R6193" t="s">
        <v>207</v>
      </c>
      <c r="S6193" t="s">
        <v>2527</v>
      </c>
      <c r="T6193" t="s">
        <v>2424</v>
      </c>
    </row>
    <row r="6194" spans="1:20" x14ac:dyDescent="0.3">
      <c r="A6194" t="s">
        <v>20</v>
      </c>
      <c r="B6194" s="1">
        <v>43768</v>
      </c>
      <c r="C6194">
        <v>17</v>
      </c>
      <c r="D6194" t="s">
        <v>2490</v>
      </c>
      <c r="E6194" t="s">
        <v>2496</v>
      </c>
      <c r="F6194" t="s">
        <v>251</v>
      </c>
      <c r="G6194">
        <v>52</v>
      </c>
      <c r="H6194">
        <v>55</v>
      </c>
      <c r="I6194">
        <v>46</v>
      </c>
      <c r="J6194" t="s">
        <v>377</v>
      </c>
      <c r="K6194" t="s">
        <v>377</v>
      </c>
      <c r="L6194" t="s">
        <v>574</v>
      </c>
      <c r="M6194" t="s">
        <v>197</v>
      </c>
      <c r="N6194" t="s">
        <v>59</v>
      </c>
      <c r="O6194" t="s">
        <v>197</v>
      </c>
      <c r="P6194" t="s">
        <v>182</v>
      </c>
      <c r="Q6194">
        <v>87</v>
      </c>
      <c r="R6194" t="s">
        <v>55</v>
      </c>
      <c r="S6194" t="s">
        <v>1329</v>
      </c>
      <c r="T6194" t="s">
        <v>2424</v>
      </c>
    </row>
    <row r="6195" spans="1:20" x14ac:dyDescent="0.3">
      <c r="A6195" t="s">
        <v>20</v>
      </c>
      <c r="B6195" s="1">
        <v>43768</v>
      </c>
      <c r="C6195">
        <v>8</v>
      </c>
      <c r="D6195" t="s">
        <v>118</v>
      </c>
      <c r="E6195" t="s">
        <v>149</v>
      </c>
      <c r="F6195" t="s">
        <v>118</v>
      </c>
      <c r="G6195">
        <v>84</v>
      </c>
      <c r="H6195">
        <v>84</v>
      </c>
      <c r="I6195">
        <v>82</v>
      </c>
      <c r="J6195" t="s">
        <v>377</v>
      </c>
      <c r="K6195" t="s">
        <v>396</v>
      </c>
      <c r="L6195" t="s">
        <v>224</v>
      </c>
      <c r="M6195" t="s">
        <v>172</v>
      </c>
      <c r="N6195" t="s">
        <v>75</v>
      </c>
      <c r="O6195" t="s">
        <v>110</v>
      </c>
      <c r="P6195" t="s">
        <v>70</v>
      </c>
      <c r="Q6195">
        <v>360</v>
      </c>
      <c r="R6195" t="s">
        <v>68</v>
      </c>
      <c r="S6195" t="e" vm="45">
        <f>_FV(-3,"60")</f>
        <v>#VALUE!</v>
      </c>
      <c r="T6195" t="s">
        <v>2424</v>
      </c>
    </row>
    <row r="6196" spans="1:20" x14ac:dyDescent="0.3">
      <c r="A6196" t="s">
        <v>20</v>
      </c>
      <c r="B6196" s="1">
        <v>43768</v>
      </c>
      <c r="C6196">
        <v>5</v>
      </c>
      <c r="D6196" t="s">
        <v>356</v>
      </c>
      <c r="E6196" t="s">
        <v>333</v>
      </c>
      <c r="F6196" t="s">
        <v>356</v>
      </c>
      <c r="G6196">
        <v>78</v>
      </c>
      <c r="H6196">
        <v>78</v>
      </c>
      <c r="I6196">
        <v>78</v>
      </c>
      <c r="J6196" t="s">
        <v>216</v>
      </c>
      <c r="K6196" t="s">
        <v>35</v>
      </c>
      <c r="L6196" t="s">
        <v>216</v>
      </c>
      <c r="M6196" t="s">
        <v>750</v>
      </c>
      <c r="N6196" t="s">
        <v>153</v>
      </c>
      <c r="O6196" t="s">
        <v>750</v>
      </c>
      <c r="P6196" t="s">
        <v>77</v>
      </c>
      <c r="Q6196">
        <v>38</v>
      </c>
      <c r="R6196" t="s">
        <v>179</v>
      </c>
      <c r="S6196" t="e" vm="45">
        <f>_FV(-3,"60")</f>
        <v>#VALUE!</v>
      </c>
      <c r="T6196" t="s">
        <v>2424</v>
      </c>
    </row>
    <row r="6197" spans="1:20" x14ac:dyDescent="0.3">
      <c r="A6197" t="s">
        <v>20</v>
      </c>
      <c r="B6197" s="1">
        <v>43768</v>
      </c>
      <c r="C6197">
        <v>2</v>
      </c>
      <c r="D6197" t="s">
        <v>285</v>
      </c>
      <c r="E6197" t="s">
        <v>206</v>
      </c>
      <c r="F6197" t="s">
        <v>285</v>
      </c>
      <c r="G6197">
        <v>72</v>
      </c>
      <c r="H6197">
        <v>72</v>
      </c>
      <c r="I6197">
        <v>70</v>
      </c>
      <c r="J6197" t="s">
        <v>396</v>
      </c>
      <c r="K6197" t="s">
        <v>216</v>
      </c>
      <c r="L6197" t="s">
        <v>224</v>
      </c>
      <c r="M6197" t="s">
        <v>232</v>
      </c>
      <c r="N6197" t="s">
        <v>66</v>
      </c>
      <c r="O6197" t="s">
        <v>190</v>
      </c>
      <c r="P6197" t="s">
        <v>128</v>
      </c>
      <c r="Q6197">
        <v>45</v>
      </c>
      <c r="R6197" t="s">
        <v>225</v>
      </c>
      <c r="S6197" t="e" vm="45">
        <f>_FV(-3,"60")</f>
        <v>#VALUE!</v>
      </c>
      <c r="T6197" t="s">
        <v>2424</v>
      </c>
    </row>
    <row r="6198" spans="1:20" x14ac:dyDescent="0.3">
      <c r="A6198" t="s">
        <v>20</v>
      </c>
      <c r="B6198" s="1">
        <v>43768</v>
      </c>
      <c r="C6198">
        <v>9</v>
      </c>
      <c r="D6198" t="s">
        <v>58</v>
      </c>
      <c r="E6198" t="s">
        <v>118</v>
      </c>
      <c r="F6198" t="s">
        <v>58</v>
      </c>
      <c r="G6198">
        <v>86</v>
      </c>
      <c r="H6198">
        <v>86</v>
      </c>
      <c r="I6198">
        <v>84</v>
      </c>
      <c r="J6198" t="s">
        <v>396</v>
      </c>
      <c r="K6198" t="s">
        <v>396</v>
      </c>
      <c r="L6198" t="s">
        <v>377</v>
      </c>
      <c r="M6198" t="s">
        <v>38</v>
      </c>
      <c r="N6198" t="s">
        <v>38</v>
      </c>
      <c r="O6198" t="s">
        <v>75</v>
      </c>
      <c r="P6198" t="s">
        <v>67</v>
      </c>
      <c r="Q6198">
        <v>14</v>
      </c>
      <c r="R6198" t="s">
        <v>183</v>
      </c>
      <c r="S6198" t="e" vm="73">
        <f>_FV(-3,"47")</f>
        <v>#VALUE!</v>
      </c>
      <c r="T6198" t="s">
        <v>2424</v>
      </c>
    </row>
    <row r="6199" spans="1:20" x14ac:dyDescent="0.3">
      <c r="A6199" t="s">
        <v>20</v>
      </c>
      <c r="B6199" s="1">
        <v>43768</v>
      </c>
      <c r="C6199">
        <v>18</v>
      </c>
      <c r="D6199" t="s">
        <v>33</v>
      </c>
      <c r="E6199" t="s">
        <v>2416</v>
      </c>
      <c r="F6199" t="s">
        <v>370</v>
      </c>
      <c r="G6199">
        <v>54</v>
      </c>
      <c r="H6199">
        <v>57</v>
      </c>
      <c r="I6199">
        <v>50</v>
      </c>
      <c r="J6199" t="s">
        <v>377</v>
      </c>
      <c r="K6199" t="s">
        <v>163</v>
      </c>
      <c r="L6199" t="s">
        <v>383</v>
      </c>
      <c r="M6199" t="s">
        <v>172</v>
      </c>
      <c r="N6199" t="s">
        <v>197</v>
      </c>
      <c r="O6199" t="s">
        <v>172</v>
      </c>
      <c r="P6199" t="s">
        <v>154</v>
      </c>
      <c r="Q6199">
        <v>101</v>
      </c>
      <c r="R6199" t="s">
        <v>375</v>
      </c>
      <c r="S6199" t="s">
        <v>1080</v>
      </c>
      <c r="T6199" t="s">
        <v>2424</v>
      </c>
    </row>
    <row r="6200" spans="1:20" x14ac:dyDescent="0.3">
      <c r="A6200" t="s">
        <v>20</v>
      </c>
      <c r="B6200" s="1">
        <v>43768</v>
      </c>
      <c r="C6200">
        <v>19</v>
      </c>
      <c r="D6200" t="s">
        <v>47</v>
      </c>
      <c r="E6200" t="s">
        <v>33</v>
      </c>
      <c r="F6200" t="s">
        <v>220</v>
      </c>
      <c r="G6200">
        <v>59</v>
      </c>
      <c r="H6200">
        <v>61</v>
      </c>
      <c r="I6200">
        <v>54</v>
      </c>
      <c r="J6200" t="s">
        <v>216</v>
      </c>
      <c r="K6200" t="s">
        <v>361</v>
      </c>
      <c r="L6200" t="s">
        <v>577</v>
      </c>
      <c r="M6200" t="s">
        <v>166</v>
      </c>
      <c r="N6200" t="s">
        <v>75</v>
      </c>
      <c r="O6200" t="s">
        <v>166</v>
      </c>
      <c r="P6200" t="s">
        <v>271</v>
      </c>
      <c r="Q6200">
        <v>86</v>
      </c>
      <c r="R6200" t="s">
        <v>375</v>
      </c>
      <c r="S6200" t="s">
        <v>3108</v>
      </c>
      <c r="T6200" t="s">
        <v>2424</v>
      </c>
    </row>
    <row r="6201" spans="1:20" x14ac:dyDescent="0.3">
      <c r="A6201" t="s">
        <v>20</v>
      </c>
      <c r="B6201" s="1">
        <v>43768</v>
      </c>
      <c r="C6201">
        <v>7</v>
      </c>
      <c r="D6201" t="s">
        <v>135</v>
      </c>
      <c r="E6201" t="s">
        <v>157</v>
      </c>
      <c r="F6201" t="s">
        <v>135</v>
      </c>
      <c r="G6201">
        <v>82</v>
      </c>
      <c r="H6201">
        <v>82</v>
      </c>
      <c r="I6201">
        <v>79</v>
      </c>
      <c r="J6201" t="s">
        <v>396</v>
      </c>
      <c r="K6201" t="s">
        <v>35</v>
      </c>
      <c r="L6201" t="s">
        <v>377</v>
      </c>
      <c r="M6201" t="s">
        <v>158</v>
      </c>
      <c r="N6201" t="s">
        <v>74</v>
      </c>
      <c r="O6201" t="s">
        <v>158</v>
      </c>
      <c r="P6201" t="s">
        <v>105</v>
      </c>
      <c r="Q6201">
        <v>18</v>
      </c>
      <c r="R6201" t="s">
        <v>179</v>
      </c>
      <c r="S6201" t="e" vm="45">
        <f>_FV(-3,"60")</f>
        <v>#VALUE!</v>
      </c>
      <c r="T6201" t="s">
        <v>2424</v>
      </c>
    </row>
    <row r="6202" spans="1:20" x14ac:dyDescent="0.3">
      <c r="A6202" t="s">
        <v>20</v>
      </c>
      <c r="B6202" s="1">
        <v>43768</v>
      </c>
      <c r="C6202">
        <v>20</v>
      </c>
      <c r="D6202" t="s">
        <v>392</v>
      </c>
      <c r="E6202" t="s">
        <v>291</v>
      </c>
      <c r="F6202" t="s">
        <v>201</v>
      </c>
      <c r="G6202">
        <v>59</v>
      </c>
      <c r="H6202">
        <v>62</v>
      </c>
      <c r="I6202">
        <v>58</v>
      </c>
      <c r="J6202" t="s">
        <v>377</v>
      </c>
      <c r="K6202" t="s">
        <v>361</v>
      </c>
      <c r="L6202" t="s">
        <v>37</v>
      </c>
      <c r="M6202" t="s">
        <v>172</v>
      </c>
      <c r="N6202" t="s">
        <v>172</v>
      </c>
      <c r="O6202" t="s">
        <v>1154</v>
      </c>
      <c r="P6202" t="s">
        <v>182</v>
      </c>
      <c r="Q6202">
        <v>83</v>
      </c>
      <c r="R6202" t="s">
        <v>567</v>
      </c>
      <c r="S6202" t="s">
        <v>3109</v>
      </c>
      <c r="T6202" t="s">
        <v>2424</v>
      </c>
    </row>
    <row r="6203" spans="1:20" x14ac:dyDescent="0.3">
      <c r="A6203" t="s">
        <v>20</v>
      </c>
      <c r="B6203" s="1">
        <v>43769</v>
      </c>
      <c r="C6203">
        <v>0</v>
      </c>
      <c r="D6203" t="s">
        <v>219</v>
      </c>
      <c r="E6203" t="s">
        <v>219</v>
      </c>
      <c r="F6203" t="s">
        <v>186</v>
      </c>
      <c r="G6203">
        <v>67</v>
      </c>
      <c r="H6203">
        <v>71</v>
      </c>
      <c r="I6203">
        <v>67</v>
      </c>
      <c r="J6203" t="s">
        <v>44</v>
      </c>
      <c r="K6203" t="s">
        <v>100</v>
      </c>
      <c r="L6203" t="s">
        <v>44</v>
      </c>
      <c r="M6203" t="s">
        <v>231</v>
      </c>
      <c r="N6203" t="s">
        <v>231</v>
      </c>
      <c r="O6203" t="s">
        <v>59</v>
      </c>
      <c r="P6203" t="s">
        <v>151</v>
      </c>
      <c r="Q6203">
        <v>84</v>
      </c>
      <c r="R6203" t="s">
        <v>1395</v>
      </c>
      <c r="S6203" t="e" vm="28">
        <f>_FV(-3,"52")</f>
        <v>#VALUE!</v>
      </c>
      <c r="T6203" t="s">
        <v>2424</v>
      </c>
    </row>
    <row r="6204" spans="1:20" x14ac:dyDescent="0.3">
      <c r="A6204" t="s">
        <v>20</v>
      </c>
      <c r="B6204" s="1">
        <v>43769</v>
      </c>
      <c r="C6204">
        <v>1</v>
      </c>
      <c r="D6204" t="s">
        <v>261</v>
      </c>
      <c r="E6204" t="s">
        <v>219</v>
      </c>
      <c r="F6204" t="s">
        <v>261</v>
      </c>
      <c r="G6204">
        <v>68</v>
      </c>
      <c r="H6204">
        <v>69</v>
      </c>
      <c r="I6204">
        <v>67</v>
      </c>
      <c r="J6204" t="s">
        <v>163</v>
      </c>
      <c r="K6204" t="s">
        <v>49</v>
      </c>
      <c r="L6204" t="s">
        <v>44</v>
      </c>
      <c r="M6204" t="s">
        <v>82</v>
      </c>
      <c r="N6204" t="s">
        <v>82</v>
      </c>
      <c r="O6204" t="s">
        <v>231</v>
      </c>
      <c r="P6204" t="s">
        <v>271</v>
      </c>
      <c r="Q6204">
        <v>85</v>
      </c>
      <c r="R6204" t="s">
        <v>1395</v>
      </c>
      <c r="S6204" t="e" vm="80">
        <f>_FV(-3,"59")</f>
        <v>#VALUE!</v>
      </c>
      <c r="T6204" t="s">
        <v>2424</v>
      </c>
    </row>
    <row r="6205" spans="1:20" x14ac:dyDescent="0.3">
      <c r="A6205" t="s">
        <v>20</v>
      </c>
      <c r="B6205" s="1">
        <v>43769</v>
      </c>
      <c r="C6205">
        <v>11</v>
      </c>
      <c r="D6205" t="s">
        <v>321</v>
      </c>
      <c r="E6205" t="s">
        <v>285</v>
      </c>
      <c r="F6205" t="s">
        <v>156</v>
      </c>
      <c r="G6205">
        <v>79</v>
      </c>
      <c r="H6205">
        <v>85</v>
      </c>
      <c r="I6205">
        <v>79</v>
      </c>
      <c r="J6205" t="s">
        <v>64</v>
      </c>
      <c r="K6205" t="s">
        <v>109</v>
      </c>
      <c r="L6205" t="s">
        <v>81</v>
      </c>
      <c r="M6205" t="s">
        <v>122</v>
      </c>
      <c r="N6205" t="s">
        <v>122</v>
      </c>
      <c r="O6205" t="s">
        <v>82</v>
      </c>
      <c r="P6205" t="s">
        <v>138</v>
      </c>
      <c r="Q6205">
        <v>17</v>
      </c>
      <c r="R6205" t="s">
        <v>92</v>
      </c>
      <c r="S6205" t="s">
        <v>3110</v>
      </c>
      <c r="T6205" t="s">
        <v>2424</v>
      </c>
    </row>
    <row r="6206" spans="1:20" x14ac:dyDescent="0.3">
      <c r="A6206" t="s">
        <v>20</v>
      </c>
      <c r="B6206" s="1">
        <v>43769</v>
      </c>
      <c r="C6206">
        <v>21</v>
      </c>
      <c r="D6206" t="s">
        <v>264</v>
      </c>
      <c r="E6206" t="s">
        <v>43</v>
      </c>
      <c r="F6206" t="s">
        <v>264</v>
      </c>
      <c r="G6206">
        <v>62</v>
      </c>
      <c r="H6206">
        <v>62</v>
      </c>
      <c r="I6206">
        <v>53</v>
      </c>
      <c r="J6206" t="s">
        <v>35</v>
      </c>
      <c r="K6206" t="s">
        <v>44</v>
      </c>
      <c r="L6206" t="s">
        <v>397</v>
      </c>
      <c r="M6206" t="s">
        <v>38</v>
      </c>
      <c r="N6206" t="s">
        <v>162</v>
      </c>
      <c r="O6206" t="s">
        <v>175</v>
      </c>
      <c r="P6206" t="s">
        <v>92</v>
      </c>
      <c r="Q6206">
        <v>66</v>
      </c>
      <c r="R6206" t="s">
        <v>359</v>
      </c>
      <c r="S6206" t="s">
        <v>3111</v>
      </c>
      <c r="T6206" t="s">
        <v>2424</v>
      </c>
    </row>
    <row r="6207" spans="1:20" x14ac:dyDescent="0.3">
      <c r="A6207" t="s">
        <v>20</v>
      </c>
      <c r="B6207" s="1">
        <v>43769</v>
      </c>
      <c r="C6207">
        <v>17</v>
      </c>
      <c r="D6207" t="s">
        <v>2048</v>
      </c>
      <c r="E6207" t="s">
        <v>2827</v>
      </c>
      <c r="F6207" t="s">
        <v>2041</v>
      </c>
      <c r="G6207">
        <v>51</v>
      </c>
      <c r="H6207">
        <v>52</v>
      </c>
      <c r="I6207">
        <v>44</v>
      </c>
      <c r="J6207" t="s">
        <v>368</v>
      </c>
      <c r="K6207" t="s">
        <v>373</v>
      </c>
      <c r="L6207" t="s">
        <v>659</v>
      </c>
      <c r="M6207" t="s">
        <v>190</v>
      </c>
      <c r="N6207" t="s">
        <v>150</v>
      </c>
      <c r="O6207" t="s">
        <v>190</v>
      </c>
      <c r="P6207" t="s">
        <v>170</v>
      </c>
      <c r="Q6207">
        <v>81</v>
      </c>
      <c r="R6207" t="s">
        <v>567</v>
      </c>
      <c r="S6207" t="s">
        <v>769</v>
      </c>
      <c r="T6207" t="s">
        <v>2424</v>
      </c>
    </row>
    <row r="6208" spans="1:20" x14ac:dyDescent="0.3">
      <c r="A6208" t="s">
        <v>20</v>
      </c>
      <c r="B6208" s="1">
        <v>43769</v>
      </c>
      <c r="C6208">
        <v>3</v>
      </c>
      <c r="D6208" t="s">
        <v>302</v>
      </c>
      <c r="E6208" t="s">
        <v>204</v>
      </c>
      <c r="F6208" t="s">
        <v>302</v>
      </c>
      <c r="G6208">
        <v>74</v>
      </c>
      <c r="H6208">
        <v>75</v>
      </c>
      <c r="I6208">
        <v>70</v>
      </c>
      <c r="J6208" t="s">
        <v>100</v>
      </c>
      <c r="K6208" t="s">
        <v>99</v>
      </c>
      <c r="L6208" t="s">
        <v>36</v>
      </c>
      <c r="M6208" t="s">
        <v>82</v>
      </c>
      <c r="N6208" t="s">
        <v>96</v>
      </c>
      <c r="O6208" t="s">
        <v>82</v>
      </c>
      <c r="P6208" t="s">
        <v>124</v>
      </c>
      <c r="Q6208">
        <v>41</v>
      </c>
      <c r="R6208" t="s">
        <v>55</v>
      </c>
      <c r="S6208" t="e" vm="28">
        <f>_FV(-3,"52")</f>
        <v>#VALUE!</v>
      </c>
      <c r="T6208" t="s">
        <v>2424</v>
      </c>
    </row>
    <row r="6209" spans="1:20" x14ac:dyDescent="0.3">
      <c r="A6209" t="s">
        <v>20</v>
      </c>
      <c r="B6209" s="1">
        <v>43769</v>
      </c>
      <c r="C6209">
        <v>20</v>
      </c>
      <c r="D6209" t="s">
        <v>370</v>
      </c>
      <c r="E6209" t="s">
        <v>2339</v>
      </c>
      <c r="F6209" t="s">
        <v>370</v>
      </c>
      <c r="G6209">
        <v>53</v>
      </c>
      <c r="H6209">
        <v>56</v>
      </c>
      <c r="I6209">
        <v>50</v>
      </c>
      <c r="J6209" t="s">
        <v>588</v>
      </c>
      <c r="K6209" t="s">
        <v>373</v>
      </c>
      <c r="L6209" t="s">
        <v>583</v>
      </c>
      <c r="M6209" t="s">
        <v>750</v>
      </c>
      <c r="N6209" t="s">
        <v>162</v>
      </c>
      <c r="O6209" t="s">
        <v>175</v>
      </c>
      <c r="P6209" t="s">
        <v>116</v>
      </c>
      <c r="Q6209">
        <v>83</v>
      </c>
      <c r="R6209" t="s">
        <v>371</v>
      </c>
      <c r="S6209" t="s">
        <v>3112</v>
      </c>
      <c r="T6209" t="s">
        <v>2424</v>
      </c>
    </row>
    <row r="6210" spans="1:20" x14ac:dyDescent="0.3">
      <c r="A6210" t="s">
        <v>20</v>
      </c>
      <c r="B6210" s="1">
        <v>43769</v>
      </c>
      <c r="C6210">
        <v>15</v>
      </c>
      <c r="D6210" t="s">
        <v>2490</v>
      </c>
      <c r="E6210" t="s">
        <v>2416</v>
      </c>
      <c r="F6210" t="s">
        <v>43</v>
      </c>
      <c r="G6210">
        <v>52</v>
      </c>
      <c r="H6210">
        <v>60</v>
      </c>
      <c r="I6210">
        <v>52</v>
      </c>
      <c r="J6210" t="s">
        <v>396</v>
      </c>
      <c r="K6210" t="s">
        <v>100</v>
      </c>
      <c r="L6210" t="s">
        <v>368</v>
      </c>
      <c r="M6210" t="s">
        <v>122</v>
      </c>
      <c r="N6210" t="s">
        <v>193</v>
      </c>
      <c r="O6210" t="s">
        <v>122</v>
      </c>
      <c r="P6210" t="s">
        <v>147</v>
      </c>
      <c r="Q6210">
        <v>79</v>
      </c>
      <c r="R6210" t="s">
        <v>405</v>
      </c>
      <c r="S6210" t="s">
        <v>2454</v>
      </c>
      <c r="T6210" t="s">
        <v>2424</v>
      </c>
    </row>
    <row r="6211" spans="1:20" x14ac:dyDescent="0.3">
      <c r="A6211" t="s">
        <v>20</v>
      </c>
      <c r="B6211" s="1">
        <v>43769</v>
      </c>
      <c r="C6211">
        <v>18</v>
      </c>
      <c r="D6211" t="s">
        <v>2331</v>
      </c>
      <c r="E6211" t="s">
        <v>2490</v>
      </c>
      <c r="F6211" t="s">
        <v>370</v>
      </c>
      <c r="G6211">
        <v>51</v>
      </c>
      <c r="H6211">
        <v>55</v>
      </c>
      <c r="I6211">
        <v>50</v>
      </c>
      <c r="J6211" t="s">
        <v>37</v>
      </c>
      <c r="K6211" t="s">
        <v>396</v>
      </c>
      <c r="L6211" t="s">
        <v>397</v>
      </c>
      <c r="M6211" t="s">
        <v>51</v>
      </c>
      <c r="N6211" t="s">
        <v>190</v>
      </c>
      <c r="O6211" t="s">
        <v>51</v>
      </c>
      <c r="P6211" t="s">
        <v>40</v>
      </c>
      <c r="Q6211">
        <v>82</v>
      </c>
      <c r="R6211" t="s">
        <v>41</v>
      </c>
      <c r="S6211" t="s">
        <v>615</v>
      </c>
      <c r="T6211" t="s">
        <v>2424</v>
      </c>
    </row>
    <row r="6212" spans="1:20" x14ac:dyDescent="0.3">
      <c r="A6212" t="s">
        <v>20</v>
      </c>
      <c r="B6212" s="1">
        <v>43769</v>
      </c>
      <c r="C6212">
        <v>14</v>
      </c>
      <c r="D6212" t="s">
        <v>43</v>
      </c>
      <c r="E6212" t="s">
        <v>1360</v>
      </c>
      <c r="F6212" t="s">
        <v>220</v>
      </c>
      <c r="G6212">
        <v>59</v>
      </c>
      <c r="H6212">
        <v>64</v>
      </c>
      <c r="I6212">
        <v>58</v>
      </c>
      <c r="J6212" t="s">
        <v>345</v>
      </c>
      <c r="K6212" t="s">
        <v>73</v>
      </c>
      <c r="L6212" t="s">
        <v>345</v>
      </c>
      <c r="M6212" t="s">
        <v>193</v>
      </c>
      <c r="N6212" t="s">
        <v>244</v>
      </c>
      <c r="O6212" t="s">
        <v>91</v>
      </c>
      <c r="P6212" t="s">
        <v>116</v>
      </c>
      <c r="Q6212">
        <v>89</v>
      </c>
      <c r="R6212" t="s">
        <v>241</v>
      </c>
      <c r="S6212" t="s">
        <v>513</v>
      </c>
      <c r="T6212" t="s">
        <v>2424</v>
      </c>
    </row>
    <row r="6213" spans="1:20" x14ac:dyDescent="0.3">
      <c r="A6213" t="s">
        <v>20</v>
      </c>
      <c r="B6213" s="1">
        <v>43769</v>
      </c>
      <c r="C6213">
        <v>10</v>
      </c>
      <c r="D6213" t="s">
        <v>156</v>
      </c>
      <c r="E6213" t="s">
        <v>156</v>
      </c>
      <c r="F6213" t="s">
        <v>108</v>
      </c>
      <c r="G6213">
        <v>85</v>
      </c>
      <c r="H6213">
        <v>86</v>
      </c>
      <c r="I6213">
        <v>85</v>
      </c>
      <c r="J6213" t="s">
        <v>81</v>
      </c>
      <c r="K6213" t="s">
        <v>28</v>
      </c>
      <c r="L6213" t="s">
        <v>99</v>
      </c>
      <c r="M6213" t="s">
        <v>82</v>
      </c>
      <c r="N6213" t="s">
        <v>82</v>
      </c>
      <c r="O6213" t="s">
        <v>45</v>
      </c>
      <c r="P6213" t="s">
        <v>115</v>
      </c>
      <c r="Q6213">
        <v>13</v>
      </c>
      <c r="R6213" t="s">
        <v>68</v>
      </c>
      <c r="S6213" t="s">
        <v>3113</v>
      </c>
      <c r="T6213" t="s">
        <v>2424</v>
      </c>
    </row>
    <row r="6214" spans="1:20" x14ac:dyDescent="0.3">
      <c r="A6214" t="s">
        <v>20</v>
      </c>
      <c r="B6214" s="1">
        <v>43769</v>
      </c>
      <c r="C6214">
        <v>12</v>
      </c>
      <c r="D6214" t="s">
        <v>342</v>
      </c>
      <c r="E6214" t="s">
        <v>335</v>
      </c>
      <c r="F6214" t="s">
        <v>321</v>
      </c>
      <c r="G6214">
        <v>66</v>
      </c>
      <c r="H6214">
        <v>80</v>
      </c>
      <c r="I6214">
        <v>66</v>
      </c>
      <c r="J6214" t="s">
        <v>81</v>
      </c>
      <c r="K6214" t="s">
        <v>63</v>
      </c>
      <c r="L6214" t="s">
        <v>89</v>
      </c>
      <c r="M6214" t="s">
        <v>193</v>
      </c>
      <c r="N6214" t="s">
        <v>193</v>
      </c>
      <c r="O6214" t="s">
        <v>90</v>
      </c>
      <c r="P6214" t="s">
        <v>92</v>
      </c>
      <c r="Q6214">
        <v>54</v>
      </c>
      <c r="R6214" t="s">
        <v>55</v>
      </c>
      <c r="S6214" t="s">
        <v>3114</v>
      </c>
      <c r="T6214" t="s">
        <v>2424</v>
      </c>
    </row>
    <row r="6215" spans="1:20" x14ac:dyDescent="0.3">
      <c r="A6215" t="s">
        <v>20</v>
      </c>
      <c r="B6215" s="1">
        <v>43769</v>
      </c>
      <c r="C6215">
        <v>16</v>
      </c>
      <c r="D6215" t="s">
        <v>2331</v>
      </c>
      <c r="E6215" t="s">
        <v>2803</v>
      </c>
      <c r="F6215" t="s">
        <v>2041</v>
      </c>
      <c r="G6215">
        <v>49</v>
      </c>
      <c r="H6215">
        <v>53</v>
      </c>
      <c r="I6215">
        <v>45</v>
      </c>
      <c r="J6215" t="s">
        <v>393</v>
      </c>
      <c r="K6215" t="s">
        <v>216</v>
      </c>
      <c r="L6215" t="s">
        <v>574</v>
      </c>
      <c r="M6215" t="s">
        <v>150</v>
      </c>
      <c r="N6215" t="s">
        <v>141</v>
      </c>
      <c r="O6215" t="s">
        <v>150</v>
      </c>
      <c r="P6215" t="s">
        <v>30</v>
      </c>
      <c r="Q6215">
        <v>78</v>
      </c>
      <c r="R6215" t="s">
        <v>405</v>
      </c>
      <c r="S6215" t="s">
        <v>1460</v>
      </c>
      <c r="T6215" t="s">
        <v>2424</v>
      </c>
    </row>
    <row r="6216" spans="1:20" x14ac:dyDescent="0.3">
      <c r="A6216" t="s">
        <v>20</v>
      </c>
      <c r="B6216" s="1">
        <v>43769</v>
      </c>
      <c r="C6216">
        <v>19</v>
      </c>
      <c r="D6216" t="s">
        <v>32</v>
      </c>
      <c r="E6216" t="s">
        <v>2416</v>
      </c>
      <c r="F6216" t="s">
        <v>43</v>
      </c>
      <c r="G6216">
        <v>56</v>
      </c>
      <c r="H6216">
        <v>56</v>
      </c>
      <c r="I6216">
        <v>48</v>
      </c>
      <c r="J6216" t="s">
        <v>377</v>
      </c>
      <c r="K6216" t="s">
        <v>377</v>
      </c>
      <c r="L6216" t="s">
        <v>570</v>
      </c>
      <c r="M6216" t="s">
        <v>162</v>
      </c>
      <c r="N6216" t="s">
        <v>51</v>
      </c>
      <c r="O6216" t="s">
        <v>162</v>
      </c>
      <c r="P6216" t="s">
        <v>30</v>
      </c>
      <c r="Q6216">
        <v>70</v>
      </c>
      <c r="R6216" t="s">
        <v>164</v>
      </c>
      <c r="S6216" t="s">
        <v>3115</v>
      </c>
      <c r="T6216" t="s">
        <v>2424</v>
      </c>
    </row>
    <row r="6217" spans="1:20" x14ac:dyDescent="0.3">
      <c r="A6217" t="s">
        <v>20</v>
      </c>
      <c r="B6217" s="1">
        <v>43769</v>
      </c>
      <c r="C6217">
        <v>13</v>
      </c>
      <c r="D6217" t="s">
        <v>43</v>
      </c>
      <c r="E6217" t="s">
        <v>43</v>
      </c>
      <c r="F6217" t="s">
        <v>208</v>
      </c>
      <c r="G6217">
        <v>62</v>
      </c>
      <c r="H6217">
        <v>68</v>
      </c>
      <c r="I6217">
        <v>60</v>
      </c>
      <c r="J6217" t="s">
        <v>64</v>
      </c>
      <c r="K6217" t="s">
        <v>65</v>
      </c>
      <c r="L6217" t="s">
        <v>361</v>
      </c>
      <c r="M6217" t="s">
        <v>244</v>
      </c>
      <c r="N6217" t="s">
        <v>315</v>
      </c>
      <c r="O6217" t="s">
        <v>193</v>
      </c>
      <c r="P6217" t="s">
        <v>116</v>
      </c>
      <c r="Q6217">
        <v>64</v>
      </c>
      <c r="R6217" t="s">
        <v>294</v>
      </c>
      <c r="S6217" t="s">
        <v>3116</v>
      </c>
      <c r="T6217" t="s">
        <v>2424</v>
      </c>
    </row>
    <row r="6218" spans="1:20" x14ac:dyDescent="0.3">
      <c r="A6218" t="s">
        <v>20</v>
      </c>
      <c r="B6218" s="1">
        <v>43769</v>
      </c>
      <c r="C6218">
        <v>4</v>
      </c>
      <c r="D6218" t="s">
        <v>202</v>
      </c>
      <c r="E6218" t="s">
        <v>302</v>
      </c>
      <c r="F6218" t="s">
        <v>202</v>
      </c>
      <c r="G6218">
        <v>76</v>
      </c>
      <c r="H6218">
        <v>76</v>
      </c>
      <c r="I6218">
        <v>74</v>
      </c>
      <c r="J6218" t="s">
        <v>99</v>
      </c>
      <c r="K6218" t="s">
        <v>99</v>
      </c>
      <c r="L6218" t="s">
        <v>89</v>
      </c>
      <c r="M6218" t="s">
        <v>150</v>
      </c>
      <c r="N6218" t="s">
        <v>82</v>
      </c>
      <c r="O6218" t="s">
        <v>254</v>
      </c>
      <c r="P6218" t="s">
        <v>83</v>
      </c>
      <c r="Q6218">
        <v>31</v>
      </c>
      <c r="R6218" t="s">
        <v>154</v>
      </c>
      <c r="S6218" t="e" vm="54">
        <f>_FV(-3,"21")</f>
        <v>#VALUE!</v>
      </c>
      <c r="T6218" t="s">
        <v>2424</v>
      </c>
    </row>
    <row r="6219" spans="1:20" x14ac:dyDescent="0.3">
      <c r="A6219" t="s">
        <v>20</v>
      </c>
      <c r="B6219" s="1">
        <v>43769</v>
      </c>
      <c r="C6219">
        <v>7</v>
      </c>
      <c r="D6219" t="s">
        <v>333</v>
      </c>
      <c r="E6219" t="s">
        <v>333</v>
      </c>
      <c r="F6219" t="s">
        <v>157</v>
      </c>
      <c r="G6219">
        <v>83</v>
      </c>
      <c r="H6219">
        <v>84</v>
      </c>
      <c r="I6219">
        <v>83</v>
      </c>
      <c r="J6219" t="s">
        <v>99</v>
      </c>
      <c r="K6219" t="s">
        <v>28</v>
      </c>
      <c r="L6219" t="s">
        <v>99</v>
      </c>
      <c r="M6219" t="s">
        <v>190</v>
      </c>
      <c r="N6219" t="s">
        <v>66</v>
      </c>
      <c r="O6219" t="s">
        <v>190</v>
      </c>
      <c r="P6219" t="s">
        <v>83</v>
      </c>
      <c r="Q6219">
        <v>33</v>
      </c>
      <c r="R6219" t="s">
        <v>116</v>
      </c>
      <c r="S6219" t="e" vm="8">
        <f>_FV(-3,"44")</f>
        <v>#VALUE!</v>
      </c>
      <c r="T6219" t="s">
        <v>2424</v>
      </c>
    </row>
    <row r="6220" spans="1:20" x14ac:dyDescent="0.3">
      <c r="A6220" t="s">
        <v>20</v>
      </c>
      <c r="B6220" s="1">
        <v>43769</v>
      </c>
      <c r="C6220">
        <v>5</v>
      </c>
      <c r="D6220" t="s">
        <v>236</v>
      </c>
      <c r="E6220" t="s">
        <v>202</v>
      </c>
      <c r="F6220" t="s">
        <v>236</v>
      </c>
      <c r="G6220">
        <v>80</v>
      </c>
      <c r="H6220">
        <v>80</v>
      </c>
      <c r="I6220">
        <v>76</v>
      </c>
      <c r="J6220" t="s">
        <v>100</v>
      </c>
      <c r="K6220" t="s">
        <v>81</v>
      </c>
      <c r="L6220" t="s">
        <v>100</v>
      </c>
      <c r="M6220" t="s">
        <v>232</v>
      </c>
      <c r="N6220" t="s">
        <v>150</v>
      </c>
      <c r="O6220" t="s">
        <v>232</v>
      </c>
      <c r="P6220" t="s">
        <v>268</v>
      </c>
      <c r="Q6220">
        <v>33</v>
      </c>
      <c r="R6220" t="s">
        <v>364</v>
      </c>
      <c r="S6220" t="e" vm="24">
        <f>_FV(-3,"02")</f>
        <v>#VALUE!</v>
      </c>
      <c r="T6220" t="s">
        <v>2424</v>
      </c>
    </row>
    <row r="6221" spans="1:20" x14ac:dyDescent="0.3">
      <c r="A6221" t="s">
        <v>20</v>
      </c>
      <c r="B6221" s="1">
        <v>43769</v>
      </c>
      <c r="C6221">
        <v>9</v>
      </c>
      <c r="D6221" t="s">
        <v>108</v>
      </c>
      <c r="E6221" t="s">
        <v>272</v>
      </c>
      <c r="F6221" t="s">
        <v>108</v>
      </c>
      <c r="G6221">
        <v>85</v>
      </c>
      <c r="H6221">
        <v>85</v>
      </c>
      <c r="I6221">
        <v>84</v>
      </c>
      <c r="J6221" t="s">
        <v>99</v>
      </c>
      <c r="K6221" t="s">
        <v>99</v>
      </c>
      <c r="L6221" t="s">
        <v>100</v>
      </c>
      <c r="M6221" t="s">
        <v>180</v>
      </c>
      <c r="N6221" t="s">
        <v>180</v>
      </c>
      <c r="O6221" t="s">
        <v>132</v>
      </c>
      <c r="P6221" t="s">
        <v>115</v>
      </c>
      <c r="Q6221">
        <v>38</v>
      </c>
      <c r="R6221" t="s">
        <v>92</v>
      </c>
      <c r="S6221" t="e" vm="47">
        <f>_FV(-3,"34")</f>
        <v>#VALUE!</v>
      </c>
      <c r="T6221" t="s">
        <v>2424</v>
      </c>
    </row>
    <row r="6222" spans="1:20" x14ac:dyDescent="0.3">
      <c r="A6222" t="s">
        <v>20</v>
      </c>
      <c r="B6222" s="1">
        <v>43769</v>
      </c>
      <c r="C6222">
        <v>22</v>
      </c>
      <c r="D6222" t="s">
        <v>247</v>
      </c>
      <c r="E6222" t="s">
        <v>264</v>
      </c>
      <c r="F6222" t="s">
        <v>247</v>
      </c>
      <c r="G6222">
        <v>65</v>
      </c>
      <c r="H6222">
        <v>65</v>
      </c>
      <c r="I6222">
        <v>62</v>
      </c>
      <c r="J6222" t="s">
        <v>44</v>
      </c>
      <c r="K6222" t="s">
        <v>361</v>
      </c>
      <c r="L6222" t="s">
        <v>396</v>
      </c>
      <c r="M6222" t="s">
        <v>153</v>
      </c>
      <c r="N6222" t="s">
        <v>153</v>
      </c>
      <c r="O6222" t="s">
        <v>175</v>
      </c>
      <c r="P6222" t="s">
        <v>104</v>
      </c>
      <c r="Q6222">
        <v>61</v>
      </c>
      <c r="R6222" t="s">
        <v>371</v>
      </c>
      <c r="S6222" t="s">
        <v>3117</v>
      </c>
      <c r="T6222" t="s">
        <v>2424</v>
      </c>
    </row>
    <row r="6223" spans="1:20" x14ac:dyDescent="0.3">
      <c r="A6223" t="s">
        <v>20</v>
      </c>
      <c r="B6223" s="1">
        <v>43769</v>
      </c>
      <c r="C6223">
        <v>23</v>
      </c>
      <c r="D6223" t="s">
        <v>261</v>
      </c>
      <c r="E6223" t="s">
        <v>247</v>
      </c>
      <c r="F6223" t="s">
        <v>261</v>
      </c>
      <c r="G6223">
        <v>67</v>
      </c>
      <c r="H6223">
        <v>68</v>
      </c>
      <c r="I6223">
        <v>65</v>
      </c>
      <c r="J6223" t="s">
        <v>35</v>
      </c>
      <c r="K6223" t="s">
        <v>345</v>
      </c>
      <c r="L6223" t="s">
        <v>35</v>
      </c>
      <c r="M6223" t="s">
        <v>52</v>
      </c>
      <c r="N6223" t="s">
        <v>52</v>
      </c>
      <c r="O6223" t="s">
        <v>153</v>
      </c>
      <c r="P6223" t="s">
        <v>104</v>
      </c>
      <c r="Q6223">
        <v>64</v>
      </c>
      <c r="R6223" t="s">
        <v>584</v>
      </c>
      <c r="S6223" t="e" vm="45">
        <f>_FV(-3,"60")</f>
        <v>#VALUE!</v>
      </c>
      <c r="T6223" t="s">
        <v>2424</v>
      </c>
    </row>
    <row r="6224" spans="1:20" x14ac:dyDescent="0.3">
      <c r="A6224" t="s">
        <v>20</v>
      </c>
      <c r="B6224" s="1">
        <v>43769</v>
      </c>
      <c r="C6224">
        <v>6</v>
      </c>
      <c r="D6224" t="s">
        <v>356</v>
      </c>
      <c r="E6224" t="s">
        <v>236</v>
      </c>
      <c r="F6224" t="s">
        <v>356</v>
      </c>
      <c r="G6224">
        <v>84</v>
      </c>
      <c r="H6224">
        <v>84</v>
      </c>
      <c r="I6224">
        <v>80</v>
      </c>
      <c r="J6224" t="s">
        <v>28</v>
      </c>
      <c r="K6224" t="s">
        <v>28</v>
      </c>
      <c r="L6224" t="s">
        <v>100</v>
      </c>
      <c r="M6224" t="s">
        <v>66</v>
      </c>
      <c r="N6224" t="s">
        <v>66</v>
      </c>
      <c r="O6224" t="s">
        <v>130</v>
      </c>
      <c r="P6224" t="s">
        <v>138</v>
      </c>
      <c r="Q6224">
        <v>14</v>
      </c>
      <c r="R6224" t="s">
        <v>54</v>
      </c>
      <c r="S6224" t="e" vm="52">
        <f>_FV(-3,"56")</f>
        <v>#VALUE!</v>
      </c>
      <c r="T6224" t="s">
        <v>2424</v>
      </c>
    </row>
    <row r="6225" spans="1:20" x14ac:dyDescent="0.3">
      <c r="A6225" t="s">
        <v>20</v>
      </c>
      <c r="B6225" s="1">
        <v>43769</v>
      </c>
      <c r="C6225">
        <v>8</v>
      </c>
      <c r="D6225" t="s">
        <v>272</v>
      </c>
      <c r="E6225" t="s">
        <v>333</v>
      </c>
      <c r="F6225" t="s">
        <v>272</v>
      </c>
      <c r="G6225">
        <v>84</v>
      </c>
      <c r="H6225">
        <v>84</v>
      </c>
      <c r="I6225">
        <v>83</v>
      </c>
      <c r="J6225" t="s">
        <v>99</v>
      </c>
      <c r="K6225" t="s">
        <v>99</v>
      </c>
      <c r="L6225" t="s">
        <v>99</v>
      </c>
      <c r="M6225" t="s">
        <v>45</v>
      </c>
      <c r="N6225" t="s">
        <v>45</v>
      </c>
      <c r="O6225" t="s">
        <v>190</v>
      </c>
      <c r="P6225" t="s">
        <v>115</v>
      </c>
      <c r="Q6225">
        <v>40</v>
      </c>
      <c r="R6225" t="s">
        <v>116</v>
      </c>
      <c r="S6225" t="e" vm="45">
        <f>_FV(-3,"60")</f>
        <v>#VALUE!</v>
      </c>
      <c r="T6225" t="s">
        <v>2424</v>
      </c>
    </row>
    <row r="6226" spans="1:20" x14ac:dyDescent="0.3">
      <c r="A6226" t="s">
        <v>20</v>
      </c>
      <c r="B6226" s="1">
        <v>43769</v>
      </c>
      <c r="C6226">
        <v>2</v>
      </c>
      <c r="D6226" t="s">
        <v>204</v>
      </c>
      <c r="E6226" t="s">
        <v>261</v>
      </c>
      <c r="F6226" t="s">
        <v>204</v>
      </c>
      <c r="G6226">
        <v>71</v>
      </c>
      <c r="H6226">
        <v>71</v>
      </c>
      <c r="I6226">
        <v>68</v>
      </c>
      <c r="J6226" t="s">
        <v>99</v>
      </c>
      <c r="K6226" t="s">
        <v>99</v>
      </c>
      <c r="L6226" t="s">
        <v>163</v>
      </c>
      <c r="M6226" t="s">
        <v>96</v>
      </c>
      <c r="N6226" t="s">
        <v>96</v>
      </c>
      <c r="O6226" t="s">
        <v>82</v>
      </c>
      <c r="P6226" t="s">
        <v>104</v>
      </c>
      <c r="Q6226">
        <v>89</v>
      </c>
      <c r="R6226" t="s">
        <v>931</v>
      </c>
      <c r="S6226" t="e" vm="16">
        <f>_FV(-3,"39")</f>
        <v>#VALUE!</v>
      </c>
      <c r="T6226" t="s">
        <v>2424</v>
      </c>
    </row>
    <row r="6227" spans="1:20" x14ac:dyDescent="0.3">
      <c r="A6227" t="s">
        <v>20</v>
      </c>
      <c r="B6227" s="1">
        <v>43770</v>
      </c>
      <c r="C6227">
        <v>22</v>
      </c>
      <c r="D6227" t="s">
        <v>27</v>
      </c>
      <c r="E6227" t="s">
        <v>264</v>
      </c>
      <c r="F6227" t="s">
        <v>27</v>
      </c>
      <c r="G6227">
        <v>57</v>
      </c>
      <c r="H6227">
        <v>57</v>
      </c>
      <c r="I6227">
        <v>54</v>
      </c>
      <c r="J6227" t="s">
        <v>659</v>
      </c>
      <c r="K6227" t="s">
        <v>579</v>
      </c>
      <c r="L6227" t="s">
        <v>563</v>
      </c>
      <c r="M6227" t="s">
        <v>51</v>
      </c>
      <c r="N6227" t="s">
        <v>39</v>
      </c>
      <c r="O6227" t="s">
        <v>162</v>
      </c>
      <c r="P6227" t="s">
        <v>183</v>
      </c>
      <c r="Q6227">
        <v>58</v>
      </c>
      <c r="R6227" t="s">
        <v>419</v>
      </c>
      <c r="S6227" s="2">
        <v>2021</v>
      </c>
      <c r="T6227" t="s">
        <v>26</v>
      </c>
    </row>
    <row r="6228" spans="1:20" x14ac:dyDescent="0.3">
      <c r="A6228" t="s">
        <v>20</v>
      </c>
      <c r="B6228" s="1">
        <v>43770</v>
      </c>
      <c r="C6228">
        <v>17</v>
      </c>
      <c r="D6228" t="s">
        <v>1580</v>
      </c>
      <c r="E6228" t="s">
        <v>2496</v>
      </c>
      <c r="F6228" t="s">
        <v>32</v>
      </c>
      <c r="G6228">
        <v>47</v>
      </c>
      <c r="H6228">
        <v>52</v>
      </c>
      <c r="I6228">
        <v>46</v>
      </c>
      <c r="J6228" t="s">
        <v>575</v>
      </c>
      <c r="K6228" t="s">
        <v>37</v>
      </c>
      <c r="L6228" t="s">
        <v>574</v>
      </c>
      <c r="M6228" t="s">
        <v>130</v>
      </c>
      <c r="N6228" t="s">
        <v>123</v>
      </c>
      <c r="O6228" t="s">
        <v>130</v>
      </c>
      <c r="P6228" t="s">
        <v>116</v>
      </c>
      <c r="Q6228">
        <v>75</v>
      </c>
      <c r="R6228" t="s">
        <v>584</v>
      </c>
      <c r="S6228" t="s">
        <v>3118</v>
      </c>
      <c r="T6228" t="s">
        <v>26</v>
      </c>
    </row>
    <row r="6229" spans="1:20" x14ac:dyDescent="0.3">
      <c r="A6229" t="s">
        <v>20</v>
      </c>
      <c r="B6229" s="1">
        <v>43770</v>
      </c>
      <c r="C6229">
        <v>1</v>
      </c>
      <c r="D6229" t="s">
        <v>206</v>
      </c>
      <c r="E6229" t="s">
        <v>385</v>
      </c>
      <c r="F6229" t="s">
        <v>206</v>
      </c>
      <c r="G6229">
        <v>74</v>
      </c>
      <c r="H6229">
        <v>74</v>
      </c>
      <c r="I6229">
        <v>70</v>
      </c>
      <c r="J6229" t="s">
        <v>100</v>
      </c>
      <c r="K6229" t="s">
        <v>100</v>
      </c>
      <c r="L6229" t="s">
        <v>36</v>
      </c>
      <c r="M6229" t="s">
        <v>137</v>
      </c>
      <c r="N6229" t="s">
        <v>137</v>
      </c>
      <c r="O6229" t="s">
        <v>66</v>
      </c>
      <c r="P6229" t="s">
        <v>127</v>
      </c>
      <c r="Q6229">
        <v>51</v>
      </c>
      <c r="R6229" t="s">
        <v>241</v>
      </c>
      <c r="S6229" t="e" vm="45">
        <f>_FV(-3,"60")</f>
        <v>#VALUE!</v>
      </c>
      <c r="T6229" t="s">
        <v>26</v>
      </c>
    </row>
    <row r="6230" spans="1:20" x14ac:dyDescent="0.3">
      <c r="A6230" t="s">
        <v>20</v>
      </c>
      <c r="B6230" s="1">
        <v>43770</v>
      </c>
      <c r="C6230">
        <v>23</v>
      </c>
      <c r="D6230" t="s">
        <v>215</v>
      </c>
      <c r="E6230" t="s">
        <v>27</v>
      </c>
      <c r="F6230" t="s">
        <v>215</v>
      </c>
      <c r="G6230">
        <v>63</v>
      </c>
      <c r="H6230">
        <v>63</v>
      </c>
      <c r="I6230">
        <v>57</v>
      </c>
      <c r="J6230" t="s">
        <v>292</v>
      </c>
      <c r="K6230" t="s">
        <v>292</v>
      </c>
      <c r="L6230" t="s">
        <v>574</v>
      </c>
      <c r="M6230" t="s">
        <v>52</v>
      </c>
      <c r="N6230" t="s">
        <v>52</v>
      </c>
      <c r="O6230" t="s">
        <v>51</v>
      </c>
      <c r="P6230" t="s">
        <v>127</v>
      </c>
      <c r="Q6230">
        <v>65</v>
      </c>
      <c r="R6230" t="s">
        <v>354</v>
      </c>
      <c r="S6230" t="e" vm="45">
        <f>_FV(-3,"60")</f>
        <v>#VALUE!</v>
      </c>
      <c r="T6230" t="s">
        <v>26</v>
      </c>
    </row>
    <row r="6231" spans="1:20" x14ac:dyDescent="0.3">
      <c r="A6231" t="s">
        <v>20</v>
      </c>
      <c r="B6231" s="1">
        <v>43770</v>
      </c>
      <c r="C6231">
        <v>6</v>
      </c>
      <c r="D6231" t="s">
        <v>272</v>
      </c>
      <c r="E6231" t="s">
        <v>157</v>
      </c>
      <c r="F6231" t="s">
        <v>272</v>
      </c>
      <c r="G6231">
        <v>85</v>
      </c>
      <c r="H6231">
        <v>85</v>
      </c>
      <c r="I6231">
        <v>83</v>
      </c>
      <c r="J6231" t="s">
        <v>99</v>
      </c>
      <c r="K6231" t="s">
        <v>99</v>
      </c>
      <c r="L6231" t="s">
        <v>100</v>
      </c>
      <c r="M6231" t="s">
        <v>232</v>
      </c>
      <c r="N6231" t="s">
        <v>66</v>
      </c>
      <c r="O6231" t="s">
        <v>130</v>
      </c>
      <c r="P6231" t="s">
        <v>105</v>
      </c>
      <c r="Q6231">
        <v>15</v>
      </c>
      <c r="R6231" t="s">
        <v>40</v>
      </c>
      <c r="S6231" t="e" vm="45">
        <f>_FV(-3,"60")</f>
        <v>#VALUE!</v>
      </c>
      <c r="T6231" t="s">
        <v>26</v>
      </c>
    </row>
    <row r="6232" spans="1:20" x14ac:dyDescent="0.3">
      <c r="A6232" t="s">
        <v>20</v>
      </c>
      <c r="B6232" s="1">
        <v>43770</v>
      </c>
      <c r="C6232">
        <v>11</v>
      </c>
      <c r="D6232" t="s">
        <v>206</v>
      </c>
      <c r="E6232" t="s">
        <v>206</v>
      </c>
      <c r="F6232" t="s">
        <v>149</v>
      </c>
      <c r="G6232">
        <v>77</v>
      </c>
      <c r="H6232">
        <v>89</v>
      </c>
      <c r="I6232">
        <v>77</v>
      </c>
      <c r="J6232" t="s">
        <v>65</v>
      </c>
      <c r="K6232" t="s">
        <v>73</v>
      </c>
      <c r="L6232" t="s">
        <v>81</v>
      </c>
      <c r="M6232" t="s">
        <v>244</v>
      </c>
      <c r="N6232" t="s">
        <v>244</v>
      </c>
      <c r="O6232" t="s">
        <v>122</v>
      </c>
      <c r="P6232" t="s">
        <v>268</v>
      </c>
      <c r="Q6232">
        <v>21</v>
      </c>
      <c r="R6232" t="s">
        <v>30</v>
      </c>
      <c r="S6232" t="s">
        <v>3119</v>
      </c>
      <c r="T6232" t="s">
        <v>26</v>
      </c>
    </row>
    <row r="6233" spans="1:20" x14ac:dyDescent="0.3">
      <c r="A6233" t="s">
        <v>20</v>
      </c>
      <c r="B6233" s="1">
        <v>43770</v>
      </c>
      <c r="C6233">
        <v>3</v>
      </c>
      <c r="D6233" t="s">
        <v>187</v>
      </c>
      <c r="E6233" t="s">
        <v>279</v>
      </c>
      <c r="F6233" t="s">
        <v>187</v>
      </c>
      <c r="G6233">
        <v>81</v>
      </c>
      <c r="H6233">
        <v>81</v>
      </c>
      <c r="I6233">
        <v>78</v>
      </c>
      <c r="J6233" t="s">
        <v>100</v>
      </c>
      <c r="K6233" t="s">
        <v>99</v>
      </c>
      <c r="L6233" t="s">
        <v>89</v>
      </c>
      <c r="M6233" t="s">
        <v>82</v>
      </c>
      <c r="N6233" t="s">
        <v>209</v>
      </c>
      <c r="O6233" t="s">
        <v>82</v>
      </c>
      <c r="P6233" t="s">
        <v>70</v>
      </c>
      <c r="Q6233">
        <v>30</v>
      </c>
      <c r="R6233" t="s">
        <v>116</v>
      </c>
      <c r="S6233" t="e" vm="45">
        <f>_FV(-3,"60")</f>
        <v>#VALUE!</v>
      </c>
      <c r="T6233" t="s">
        <v>26</v>
      </c>
    </row>
    <row r="6234" spans="1:20" x14ac:dyDescent="0.3">
      <c r="A6234" t="s">
        <v>20</v>
      </c>
      <c r="B6234" s="1">
        <v>43770</v>
      </c>
      <c r="C6234">
        <v>12</v>
      </c>
      <c r="D6234" t="s">
        <v>48</v>
      </c>
      <c r="E6234" t="s">
        <v>264</v>
      </c>
      <c r="F6234" t="s">
        <v>196</v>
      </c>
      <c r="G6234">
        <v>66</v>
      </c>
      <c r="H6234">
        <v>77</v>
      </c>
      <c r="I6234">
        <v>64</v>
      </c>
      <c r="J6234" t="s">
        <v>89</v>
      </c>
      <c r="K6234" t="s">
        <v>119</v>
      </c>
      <c r="L6234" t="s">
        <v>361</v>
      </c>
      <c r="M6234" t="s">
        <v>312</v>
      </c>
      <c r="N6234" t="s">
        <v>312</v>
      </c>
      <c r="O6234" t="s">
        <v>244</v>
      </c>
      <c r="P6234" t="s">
        <v>68</v>
      </c>
      <c r="Q6234">
        <v>70</v>
      </c>
      <c r="R6234" t="s">
        <v>125</v>
      </c>
      <c r="S6234" t="s">
        <v>2957</v>
      </c>
      <c r="T6234" t="s">
        <v>26</v>
      </c>
    </row>
    <row r="6235" spans="1:20" x14ac:dyDescent="0.3">
      <c r="A6235" t="s">
        <v>20</v>
      </c>
      <c r="B6235" s="1">
        <v>43770</v>
      </c>
      <c r="C6235">
        <v>19</v>
      </c>
      <c r="D6235" t="s">
        <v>2048</v>
      </c>
      <c r="E6235" t="s">
        <v>427</v>
      </c>
      <c r="F6235" t="s">
        <v>1376</v>
      </c>
      <c r="G6235">
        <v>49</v>
      </c>
      <c r="H6235">
        <v>49</v>
      </c>
      <c r="I6235">
        <v>45</v>
      </c>
      <c r="J6235" t="s">
        <v>583</v>
      </c>
      <c r="K6235" t="s">
        <v>397</v>
      </c>
      <c r="L6235" t="s">
        <v>563</v>
      </c>
      <c r="M6235" t="s">
        <v>51</v>
      </c>
      <c r="N6235" t="s">
        <v>131</v>
      </c>
      <c r="O6235" t="s">
        <v>51</v>
      </c>
      <c r="P6235" t="s">
        <v>68</v>
      </c>
      <c r="Q6235">
        <v>78</v>
      </c>
      <c r="R6235" t="s">
        <v>584</v>
      </c>
      <c r="S6235" t="s">
        <v>1722</v>
      </c>
      <c r="T6235" t="s">
        <v>26</v>
      </c>
    </row>
    <row r="6236" spans="1:20" x14ac:dyDescent="0.3">
      <c r="A6236" t="s">
        <v>20</v>
      </c>
      <c r="B6236" s="1">
        <v>43770</v>
      </c>
      <c r="C6236">
        <v>15</v>
      </c>
      <c r="D6236" t="s">
        <v>1362</v>
      </c>
      <c r="E6236" t="s">
        <v>2038</v>
      </c>
      <c r="F6236" t="s">
        <v>291</v>
      </c>
      <c r="G6236">
        <v>53</v>
      </c>
      <c r="H6236">
        <v>57</v>
      </c>
      <c r="I6236">
        <v>53</v>
      </c>
      <c r="J6236" t="s">
        <v>292</v>
      </c>
      <c r="K6236" t="s">
        <v>163</v>
      </c>
      <c r="L6236" t="s">
        <v>389</v>
      </c>
      <c r="M6236" t="s">
        <v>91</v>
      </c>
      <c r="N6236" t="s">
        <v>306</v>
      </c>
      <c r="O6236" t="s">
        <v>91</v>
      </c>
      <c r="P6236" t="s">
        <v>54</v>
      </c>
      <c r="Q6236">
        <v>84</v>
      </c>
      <c r="R6236" t="s">
        <v>336</v>
      </c>
      <c r="S6236" t="s">
        <v>2683</v>
      </c>
      <c r="T6236" t="s">
        <v>26</v>
      </c>
    </row>
    <row r="6237" spans="1:20" x14ac:dyDescent="0.3">
      <c r="A6237" t="s">
        <v>20</v>
      </c>
      <c r="B6237" s="1">
        <v>43770</v>
      </c>
      <c r="C6237">
        <v>13</v>
      </c>
      <c r="D6237" t="s">
        <v>258</v>
      </c>
      <c r="E6237" t="s">
        <v>251</v>
      </c>
      <c r="F6237" t="s">
        <v>205</v>
      </c>
      <c r="G6237">
        <v>63</v>
      </c>
      <c r="H6237">
        <v>66</v>
      </c>
      <c r="I6237">
        <v>59</v>
      </c>
      <c r="J6237" t="s">
        <v>36</v>
      </c>
      <c r="K6237" t="s">
        <v>119</v>
      </c>
      <c r="L6237" t="s">
        <v>224</v>
      </c>
      <c r="M6237" t="s">
        <v>329</v>
      </c>
      <c r="N6237" t="s">
        <v>329</v>
      </c>
      <c r="O6237" t="s">
        <v>312</v>
      </c>
      <c r="P6237" t="s">
        <v>182</v>
      </c>
      <c r="Q6237">
        <v>79</v>
      </c>
      <c r="R6237" t="s">
        <v>584</v>
      </c>
      <c r="S6237" t="s">
        <v>3120</v>
      </c>
      <c r="T6237" t="s">
        <v>26</v>
      </c>
    </row>
    <row r="6238" spans="1:20" x14ac:dyDescent="0.3">
      <c r="A6238" t="s">
        <v>20</v>
      </c>
      <c r="B6238" s="1">
        <v>43770</v>
      </c>
      <c r="C6238">
        <v>9</v>
      </c>
      <c r="D6238" t="s">
        <v>62</v>
      </c>
      <c r="E6238" t="s">
        <v>71</v>
      </c>
      <c r="F6238" t="s">
        <v>62</v>
      </c>
      <c r="G6238">
        <v>90</v>
      </c>
      <c r="H6238">
        <v>90</v>
      </c>
      <c r="I6238">
        <v>88</v>
      </c>
      <c r="J6238" t="s">
        <v>49</v>
      </c>
      <c r="K6238" t="s">
        <v>100</v>
      </c>
      <c r="L6238" t="s">
        <v>49</v>
      </c>
      <c r="M6238" t="s">
        <v>150</v>
      </c>
      <c r="N6238" t="s">
        <v>150</v>
      </c>
      <c r="O6238" t="s">
        <v>231</v>
      </c>
      <c r="P6238" t="s">
        <v>111</v>
      </c>
      <c r="Q6238">
        <v>12</v>
      </c>
      <c r="R6238" t="s">
        <v>86</v>
      </c>
      <c r="S6238" t="e" vm="43">
        <f>_FV(-3,"38")</f>
        <v>#VALUE!</v>
      </c>
      <c r="T6238" t="s">
        <v>26</v>
      </c>
    </row>
    <row r="6239" spans="1:20" x14ac:dyDescent="0.3">
      <c r="A6239" t="s">
        <v>20</v>
      </c>
      <c r="B6239" s="1">
        <v>43770</v>
      </c>
      <c r="C6239">
        <v>5</v>
      </c>
      <c r="D6239" t="s">
        <v>157</v>
      </c>
      <c r="E6239" t="s">
        <v>286</v>
      </c>
      <c r="F6239" t="s">
        <v>157</v>
      </c>
      <c r="G6239">
        <v>83</v>
      </c>
      <c r="H6239">
        <v>83</v>
      </c>
      <c r="I6239">
        <v>81</v>
      </c>
      <c r="J6239" t="s">
        <v>100</v>
      </c>
      <c r="K6239" t="s">
        <v>99</v>
      </c>
      <c r="L6239" t="s">
        <v>89</v>
      </c>
      <c r="M6239" t="s">
        <v>66</v>
      </c>
      <c r="N6239" t="s">
        <v>254</v>
      </c>
      <c r="O6239" t="s">
        <v>66</v>
      </c>
      <c r="P6239" t="s">
        <v>124</v>
      </c>
      <c r="Q6239">
        <v>33</v>
      </c>
      <c r="R6239" t="s">
        <v>440</v>
      </c>
      <c r="S6239" t="e" vm="45">
        <f>_FV(-3,"60")</f>
        <v>#VALUE!</v>
      </c>
      <c r="T6239" t="s">
        <v>26</v>
      </c>
    </row>
    <row r="6240" spans="1:20" x14ac:dyDescent="0.3">
      <c r="A6240" t="s">
        <v>20</v>
      </c>
      <c r="B6240" s="1">
        <v>43770</v>
      </c>
      <c r="C6240">
        <v>4</v>
      </c>
      <c r="D6240" t="s">
        <v>286</v>
      </c>
      <c r="E6240" t="s">
        <v>187</v>
      </c>
      <c r="F6240" t="s">
        <v>286</v>
      </c>
      <c r="G6240">
        <v>81</v>
      </c>
      <c r="H6240">
        <v>81</v>
      </c>
      <c r="I6240">
        <v>81</v>
      </c>
      <c r="J6240" t="s">
        <v>89</v>
      </c>
      <c r="K6240" t="s">
        <v>99</v>
      </c>
      <c r="L6240" t="s">
        <v>89</v>
      </c>
      <c r="M6240" t="s">
        <v>254</v>
      </c>
      <c r="N6240" t="s">
        <v>123</v>
      </c>
      <c r="O6240" t="s">
        <v>254</v>
      </c>
      <c r="P6240" t="s">
        <v>124</v>
      </c>
      <c r="Q6240">
        <v>35</v>
      </c>
      <c r="R6240" t="s">
        <v>440</v>
      </c>
      <c r="S6240" t="e" vm="45">
        <f>_FV(-3,"60")</f>
        <v>#VALUE!</v>
      </c>
      <c r="T6240" t="s">
        <v>26</v>
      </c>
    </row>
    <row r="6241" spans="1:20" x14ac:dyDescent="0.3">
      <c r="A6241" t="s">
        <v>20</v>
      </c>
      <c r="B6241" s="1">
        <v>43770</v>
      </c>
      <c r="C6241">
        <v>7</v>
      </c>
      <c r="D6241" t="s">
        <v>107</v>
      </c>
      <c r="E6241" t="s">
        <v>272</v>
      </c>
      <c r="F6241" t="s">
        <v>107</v>
      </c>
      <c r="G6241">
        <v>86</v>
      </c>
      <c r="H6241">
        <v>86</v>
      </c>
      <c r="I6241">
        <v>85</v>
      </c>
      <c r="J6241" t="s">
        <v>100</v>
      </c>
      <c r="K6241" t="s">
        <v>99</v>
      </c>
      <c r="L6241" t="s">
        <v>100</v>
      </c>
      <c r="M6241" t="s">
        <v>66</v>
      </c>
      <c r="N6241" t="s">
        <v>66</v>
      </c>
      <c r="O6241" t="s">
        <v>130</v>
      </c>
      <c r="P6241" t="s">
        <v>105</v>
      </c>
      <c r="Q6241">
        <v>37</v>
      </c>
      <c r="R6241" t="s">
        <v>68</v>
      </c>
      <c r="S6241" t="e" vm="12">
        <f>_FV(-3,"57")</f>
        <v>#VALUE!</v>
      </c>
      <c r="T6241" t="s">
        <v>26</v>
      </c>
    </row>
    <row r="6242" spans="1:20" x14ac:dyDescent="0.3">
      <c r="A6242" t="s">
        <v>20</v>
      </c>
      <c r="B6242" s="1">
        <v>43770</v>
      </c>
      <c r="C6242">
        <v>16</v>
      </c>
      <c r="D6242" t="s">
        <v>2038</v>
      </c>
      <c r="E6242" t="s">
        <v>2333</v>
      </c>
      <c r="F6242" t="s">
        <v>251</v>
      </c>
      <c r="G6242">
        <v>52</v>
      </c>
      <c r="H6242">
        <v>57</v>
      </c>
      <c r="I6242">
        <v>52</v>
      </c>
      <c r="J6242" t="s">
        <v>37</v>
      </c>
      <c r="K6242" t="s">
        <v>345</v>
      </c>
      <c r="L6242" t="s">
        <v>389</v>
      </c>
      <c r="M6242" t="s">
        <v>123</v>
      </c>
      <c r="N6242" t="s">
        <v>91</v>
      </c>
      <c r="O6242" t="s">
        <v>123</v>
      </c>
      <c r="P6242" t="s">
        <v>271</v>
      </c>
      <c r="Q6242">
        <v>59</v>
      </c>
      <c r="R6242" t="s">
        <v>580</v>
      </c>
      <c r="S6242" t="s">
        <v>2445</v>
      </c>
      <c r="T6242" t="s">
        <v>26</v>
      </c>
    </row>
    <row r="6243" spans="1:20" x14ac:dyDescent="0.3">
      <c r="A6243" t="s">
        <v>20</v>
      </c>
      <c r="B6243" s="1">
        <v>43770</v>
      </c>
      <c r="C6243">
        <v>21</v>
      </c>
      <c r="D6243" t="s">
        <v>264</v>
      </c>
      <c r="E6243" t="s">
        <v>370</v>
      </c>
      <c r="F6243" t="s">
        <v>264</v>
      </c>
      <c r="G6243">
        <v>56</v>
      </c>
      <c r="H6243">
        <v>57</v>
      </c>
      <c r="I6243">
        <v>53</v>
      </c>
      <c r="J6243" t="s">
        <v>579</v>
      </c>
      <c r="K6243" t="s">
        <v>368</v>
      </c>
      <c r="L6243" t="s">
        <v>579</v>
      </c>
      <c r="M6243" t="s">
        <v>162</v>
      </c>
      <c r="N6243" t="s">
        <v>153</v>
      </c>
      <c r="O6243" t="s">
        <v>38</v>
      </c>
      <c r="P6243" t="s">
        <v>68</v>
      </c>
      <c r="Q6243">
        <v>54</v>
      </c>
      <c r="R6243" t="s">
        <v>241</v>
      </c>
      <c r="S6243" t="s">
        <v>3121</v>
      </c>
      <c r="T6243" t="s">
        <v>26</v>
      </c>
    </row>
    <row r="6244" spans="1:20" x14ac:dyDescent="0.3">
      <c r="A6244" t="s">
        <v>20</v>
      </c>
      <c r="B6244" s="1">
        <v>43770</v>
      </c>
      <c r="C6244">
        <v>20</v>
      </c>
      <c r="D6244" t="s">
        <v>370</v>
      </c>
      <c r="E6244" t="s">
        <v>2048</v>
      </c>
      <c r="F6244" t="s">
        <v>297</v>
      </c>
      <c r="G6244">
        <v>53</v>
      </c>
      <c r="H6244">
        <v>53</v>
      </c>
      <c r="I6244">
        <v>49</v>
      </c>
      <c r="J6244" t="s">
        <v>397</v>
      </c>
      <c r="K6244" t="s">
        <v>577</v>
      </c>
      <c r="L6244" t="s">
        <v>565</v>
      </c>
      <c r="M6244" t="s">
        <v>38</v>
      </c>
      <c r="N6244" t="s">
        <v>51</v>
      </c>
      <c r="O6244" t="s">
        <v>38</v>
      </c>
      <c r="P6244" t="s">
        <v>116</v>
      </c>
      <c r="Q6244">
        <v>57</v>
      </c>
      <c r="R6244" t="s">
        <v>530</v>
      </c>
      <c r="S6244" t="s">
        <v>3122</v>
      </c>
      <c r="T6244" t="s">
        <v>26</v>
      </c>
    </row>
    <row r="6245" spans="1:20" x14ac:dyDescent="0.3">
      <c r="A6245" t="s">
        <v>20</v>
      </c>
      <c r="B6245" s="1">
        <v>43770</v>
      </c>
      <c r="C6245">
        <v>0</v>
      </c>
      <c r="D6245" t="s">
        <v>385</v>
      </c>
      <c r="E6245" t="s">
        <v>219</v>
      </c>
      <c r="F6245" t="s">
        <v>385</v>
      </c>
      <c r="G6245">
        <v>70</v>
      </c>
      <c r="H6245">
        <v>71</v>
      </c>
      <c r="I6245">
        <v>66</v>
      </c>
      <c r="J6245" t="s">
        <v>36</v>
      </c>
      <c r="K6245" t="s">
        <v>36</v>
      </c>
      <c r="L6245" t="s">
        <v>35</v>
      </c>
      <c r="M6245" t="s">
        <v>66</v>
      </c>
      <c r="N6245" t="s">
        <v>132</v>
      </c>
      <c r="O6245" t="s">
        <v>52</v>
      </c>
      <c r="P6245" t="s">
        <v>40</v>
      </c>
      <c r="Q6245">
        <v>65</v>
      </c>
      <c r="R6245" t="s">
        <v>931</v>
      </c>
      <c r="S6245" t="e" vm="45">
        <f>_FV(-3,"60")</f>
        <v>#VALUE!</v>
      </c>
      <c r="T6245" t="s">
        <v>26</v>
      </c>
    </row>
    <row r="6246" spans="1:20" x14ac:dyDescent="0.3">
      <c r="A6246" t="s">
        <v>20</v>
      </c>
      <c r="B6246" s="1">
        <v>43770</v>
      </c>
      <c r="C6246">
        <v>14</v>
      </c>
      <c r="D6246" t="s">
        <v>297</v>
      </c>
      <c r="E6246" t="s">
        <v>1360</v>
      </c>
      <c r="F6246" t="s">
        <v>201</v>
      </c>
      <c r="G6246">
        <v>57</v>
      </c>
      <c r="H6246">
        <v>63</v>
      </c>
      <c r="I6246">
        <v>54</v>
      </c>
      <c r="J6246" t="s">
        <v>396</v>
      </c>
      <c r="K6246" t="s">
        <v>99</v>
      </c>
      <c r="L6246" t="s">
        <v>389</v>
      </c>
      <c r="M6246" t="s">
        <v>306</v>
      </c>
      <c r="N6246" t="s">
        <v>329</v>
      </c>
      <c r="O6246" t="s">
        <v>306</v>
      </c>
      <c r="P6246" t="s">
        <v>170</v>
      </c>
      <c r="Q6246">
        <v>72</v>
      </c>
      <c r="R6246" t="s">
        <v>336</v>
      </c>
      <c r="S6246" t="s">
        <v>3123</v>
      </c>
      <c r="T6246" t="s">
        <v>26</v>
      </c>
    </row>
    <row r="6247" spans="1:20" x14ac:dyDescent="0.3">
      <c r="A6247" t="s">
        <v>20</v>
      </c>
      <c r="B6247" s="1">
        <v>43770</v>
      </c>
      <c r="C6247">
        <v>10</v>
      </c>
      <c r="D6247" t="s">
        <v>149</v>
      </c>
      <c r="E6247" t="s">
        <v>149</v>
      </c>
      <c r="F6247" t="s">
        <v>95</v>
      </c>
      <c r="G6247">
        <v>89</v>
      </c>
      <c r="H6247">
        <v>90</v>
      </c>
      <c r="I6247">
        <v>89</v>
      </c>
      <c r="J6247" t="s">
        <v>64</v>
      </c>
      <c r="K6247" t="s">
        <v>64</v>
      </c>
      <c r="L6247" t="s">
        <v>49</v>
      </c>
      <c r="M6247" t="s">
        <v>122</v>
      </c>
      <c r="N6247" t="s">
        <v>122</v>
      </c>
      <c r="O6247" t="s">
        <v>150</v>
      </c>
      <c r="P6247" t="s">
        <v>115</v>
      </c>
      <c r="Q6247">
        <v>10</v>
      </c>
      <c r="R6247" t="s">
        <v>183</v>
      </c>
      <c r="S6247" t="s">
        <v>3124</v>
      </c>
      <c r="T6247" t="s">
        <v>26</v>
      </c>
    </row>
    <row r="6248" spans="1:20" x14ac:dyDescent="0.3">
      <c r="A6248" t="s">
        <v>20</v>
      </c>
      <c r="B6248" s="1">
        <v>43770</v>
      </c>
      <c r="C6248">
        <v>18</v>
      </c>
      <c r="D6248" t="s">
        <v>2333</v>
      </c>
      <c r="E6248" t="s">
        <v>427</v>
      </c>
      <c r="F6248" t="s">
        <v>33</v>
      </c>
      <c r="G6248">
        <v>47</v>
      </c>
      <c r="H6248">
        <v>50</v>
      </c>
      <c r="I6248">
        <v>45</v>
      </c>
      <c r="J6248" t="s">
        <v>565</v>
      </c>
      <c r="K6248" t="s">
        <v>383</v>
      </c>
      <c r="L6248" t="s">
        <v>600</v>
      </c>
      <c r="M6248" t="s">
        <v>131</v>
      </c>
      <c r="N6248" t="s">
        <v>130</v>
      </c>
      <c r="O6248" t="s">
        <v>131</v>
      </c>
      <c r="P6248" t="s">
        <v>54</v>
      </c>
      <c r="Q6248">
        <v>76</v>
      </c>
      <c r="R6248" t="s">
        <v>476</v>
      </c>
      <c r="S6248" t="s">
        <v>3125</v>
      </c>
      <c r="T6248" t="s">
        <v>26</v>
      </c>
    </row>
    <row r="6249" spans="1:20" x14ac:dyDescent="0.3">
      <c r="A6249" t="s">
        <v>20</v>
      </c>
      <c r="B6249" s="1">
        <v>43770</v>
      </c>
      <c r="C6249">
        <v>2</v>
      </c>
      <c r="D6249" t="s">
        <v>279</v>
      </c>
      <c r="E6249" t="s">
        <v>206</v>
      </c>
      <c r="F6249" t="s">
        <v>279</v>
      </c>
      <c r="G6249">
        <v>78</v>
      </c>
      <c r="H6249">
        <v>78</v>
      </c>
      <c r="I6249">
        <v>74</v>
      </c>
      <c r="J6249" t="s">
        <v>99</v>
      </c>
      <c r="K6249" t="s">
        <v>81</v>
      </c>
      <c r="L6249" t="s">
        <v>100</v>
      </c>
      <c r="M6249" t="s">
        <v>96</v>
      </c>
      <c r="N6249" t="s">
        <v>96</v>
      </c>
      <c r="O6249" t="s">
        <v>150</v>
      </c>
      <c r="P6249" t="s">
        <v>115</v>
      </c>
      <c r="Q6249">
        <v>29</v>
      </c>
      <c r="R6249" t="s">
        <v>198</v>
      </c>
      <c r="S6249" t="e" vm="45">
        <f>_FV(-3,"60")</f>
        <v>#VALUE!</v>
      </c>
      <c r="T6249" t="s">
        <v>26</v>
      </c>
    </row>
    <row r="6250" spans="1:20" x14ac:dyDescent="0.3">
      <c r="A6250" t="s">
        <v>20</v>
      </c>
      <c r="B6250" s="1">
        <v>43770</v>
      </c>
      <c r="C6250">
        <v>8</v>
      </c>
      <c r="D6250" t="s">
        <v>71</v>
      </c>
      <c r="E6250" t="s">
        <v>107</v>
      </c>
      <c r="F6250" t="s">
        <v>148</v>
      </c>
      <c r="G6250">
        <v>88</v>
      </c>
      <c r="H6250">
        <v>88</v>
      </c>
      <c r="I6250">
        <v>86</v>
      </c>
      <c r="J6250" t="s">
        <v>100</v>
      </c>
      <c r="K6250" t="s">
        <v>100</v>
      </c>
      <c r="L6250" t="s">
        <v>49</v>
      </c>
      <c r="M6250" t="s">
        <v>231</v>
      </c>
      <c r="N6250" t="s">
        <v>231</v>
      </c>
      <c r="O6250" t="s">
        <v>232</v>
      </c>
      <c r="P6250" t="s">
        <v>133</v>
      </c>
      <c r="Q6250">
        <v>16</v>
      </c>
      <c r="R6250" t="s">
        <v>24</v>
      </c>
      <c r="S6250" t="e" vm="45">
        <f>_FV(-3,"60")</f>
        <v>#VALUE!</v>
      </c>
      <c r="T6250" t="s">
        <v>26</v>
      </c>
    </row>
    <row r="6251" spans="1:20" x14ac:dyDescent="0.3">
      <c r="A6251" t="s">
        <v>20</v>
      </c>
      <c r="B6251" s="1">
        <v>43771</v>
      </c>
      <c r="C6251">
        <v>12</v>
      </c>
      <c r="D6251" t="s">
        <v>342</v>
      </c>
      <c r="E6251" t="s">
        <v>342</v>
      </c>
      <c r="F6251" t="s">
        <v>229</v>
      </c>
      <c r="G6251">
        <v>62</v>
      </c>
      <c r="H6251">
        <v>76</v>
      </c>
      <c r="I6251">
        <v>62</v>
      </c>
      <c r="J6251" t="s">
        <v>377</v>
      </c>
      <c r="K6251" t="s">
        <v>28</v>
      </c>
      <c r="L6251" t="s">
        <v>377</v>
      </c>
      <c r="M6251" t="s">
        <v>123</v>
      </c>
      <c r="N6251" t="s">
        <v>123</v>
      </c>
      <c r="O6251" t="s">
        <v>227</v>
      </c>
      <c r="P6251" t="s">
        <v>176</v>
      </c>
      <c r="Q6251">
        <v>12</v>
      </c>
      <c r="R6251" t="s">
        <v>145</v>
      </c>
      <c r="S6251" t="s">
        <v>3126</v>
      </c>
      <c r="T6251" t="s">
        <v>26</v>
      </c>
    </row>
    <row r="6252" spans="1:20" x14ac:dyDescent="0.3">
      <c r="A6252" t="s">
        <v>20</v>
      </c>
      <c r="B6252" s="1">
        <v>43771</v>
      </c>
      <c r="C6252">
        <v>4</v>
      </c>
      <c r="D6252" t="s">
        <v>156</v>
      </c>
      <c r="E6252" t="s">
        <v>279</v>
      </c>
      <c r="F6252" t="s">
        <v>156</v>
      </c>
      <c r="G6252">
        <v>82</v>
      </c>
      <c r="H6252">
        <v>82</v>
      </c>
      <c r="I6252">
        <v>78</v>
      </c>
      <c r="J6252" t="s">
        <v>36</v>
      </c>
      <c r="K6252" t="s">
        <v>100</v>
      </c>
      <c r="L6252" t="s">
        <v>36</v>
      </c>
      <c r="M6252" t="s">
        <v>181</v>
      </c>
      <c r="N6252" t="s">
        <v>66</v>
      </c>
      <c r="O6252" t="s">
        <v>181</v>
      </c>
      <c r="P6252" t="s">
        <v>105</v>
      </c>
      <c r="Q6252">
        <v>14</v>
      </c>
      <c r="R6252" t="s">
        <v>440</v>
      </c>
      <c r="S6252" t="e" vm="45">
        <f>_FV(-3,"60")</f>
        <v>#VALUE!</v>
      </c>
      <c r="T6252" t="s">
        <v>26</v>
      </c>
    </row>
    <row r="6253" spans="1:20" x14ac:dyDescent="0.3">
      <c r="A6253" t="s">
        <v>20</v>
      </c>
      <c r="B6253" s="1">
        <v>43771</v>
      </c>
      <c r="C6253">
        <v>18</v>
      </c>
      <c r="D6253" t="s">
        <v>427</v>
      </c>
      <c r="E6253" t="s">
        <v>2832</v>
      </c>
      <c r="F6253" t="s">
        <v>2339</v>
      </c>
      <c r="G6253">
        <v>35</v>
      </c>
      <c r="H6253">
        <v>50</v>
      </c>
      <c r="I6253">
        <v>34</v>
      </c>
      <c r="J6253" t="s">
        <v>449</v>
      </c>
      <c r="K6253" t="s">
        <v>388</v>
      </c>
      <c r="L6253" t="s">
        <v>449</v>
      </c>
      <c r="M6253" t="s">
        <v>159</v>
      </c>
      <c r="N6253" t="s">
        <v>75</v>
      </c>
      <c r="O6253" t="s">
        <v>159</v>
      </c>
      <c r="P6253" t="s">
        <v>147</v>
      </c>
      <c r="Q6253">
        <v>115</v>
      </c>
      <c r="R6253" t="s">
        <v>248</v>
      </c>
      <c r="S6253" t="s">
        <v>226</v>
      </c>
      <c r="T6253" t="s">
        <v>26</v>
      </c>
    </row>
    <row r="6254" spans="1:20" x14ac:dyDescent="0.3">
      <c r="A6254" t="s">
        <v>20</v>
      </c>
      <c r="B6254" s="1">
        <v>43771</v>
      </c>
      <c r="C6254">
        <v>13</v>
      </c>
      <c r="D6254" t="s">
        <v>201</v>
      </c>
      <c r="E6254" t="s">
        <v>297</v>
      </c>
      <c r="F6254" t="s">
        <v>205</v>
      </c>
      <c r="G6254">
        <v>55</v>
      </c>
      <c r="H6254">
        <v>62</v>
      </c>
      <c r="I6254">
        <v>53</v>
      </c>
      <c r="J6254" t="s">
        <v>572</v>
      </c>
      <c r="K6254" t="s">
        <v>216</v>
      </c>
      <c r="L6254" t="s">
        <v>575</v>
      </c>
      <c r="M6254" t="s">
        <v>123</v>
      </c>
      <c r="N6254" t="s">
        <v>96</v>
      </c>
      <c r="O6254" t="s">
        <v>82</v>
      </c>
      <c r="P6254" t="s">
        <v>77</v>
      </c>
      <c r="Q6254">
        <v>349</v>
      </c>
      <c r="R6254" t="s">
        <v>287</v>
      </c>
      <c r="S6254" t="s">
        <v>319</v>
      </c>
      <c r="T6254" t="s">
        <v>26</v>
      </c>
    </row>
    <row r="6255" spans="1:20" x14ac:dyDescent="0.3">
      <c r="A6255" t="s">
        <v>20</v>
      </c>
      <c r="B6255" s="1">
        <v>43771</v>
      </c>
      <c r="C6255">
        <v>19</v>
      </c>
      <c r="D6255" t="s">
        <v>2496</v>
      </c>
      <c r="E6255" t="s">
        <v>3127</v>
      </c>
      <c r="F6255" t="s">
        <v>2331</v>
      </c>
      <c r="G6255">
        <v>38</v>
      </c>
      <c r="H6255">
        <v>38</v>
      </c>
      <c r="I6255">
        <v>32</v>
      </c>
      <c r="J6255" t="s">
        <v>3128</v>
      </c>
      <c r="K6255" t="s">
        <v>2876</v>
      </c>
      <c r="L6255" t="s">
        <v>3129</v>
      </c>
      <c r="M6255" t="s">
        <v>1425</v>
      </c>
      <c r="N6255" t="s">
        <v>159</v>
      </c>
      <c r="O6255" t="s">
        <v>1425</v>
      </c>
      <c r="P6255" t="s">
        <v>92</v>
      </c>
      <c r="Q6255">
        <v>116</v>
      </c>
      <c r="R6255" t="s">
        <v>476</v>
      </c>
      <c r="S6255" t="s">
        <v>1819</v>
      </c>
      <c r="T6255" t="s">
        <v>26</v>
      </c>
    </row>
    <row r="6256" spans="1:20" x14ac:dyDescent="0.3">
      <c r="A6256" t="s">
        <v>20</v>
      </c>
      <c r="B6256" s="1">
        <v>43771</v>
      </c>
      <c r="C6256">
        <v>5</v>
      </c>
      <c r="D6256" t="s">
        <v>114</v>
      </c>
      <c r="E6256" t="s">
        <v>156</v>
      </c>
      <c r="F6256" t="s">
        <v>108</v>
      </c>
      <c r="G6256">
        <v>83</v>
      </c>
      <c r="H6256">
        <v>83</v>
      </c>
      <c r="I6256">
        <v>82</v>
      </c>
      <c r="J6256" t="s">
        <v>36</v>
      </c>
      <c r="K6256" t="s">
        <v>49</v>
      </c>
      <c r="L6256" t="s">
        <v>36</v>
      </c>
      <c r="M6256" t="s">
        <v>52</v>
      </c>
      <c r="N6256" t="s">
        <v>181</v>
      </c>
      <c r="O6256" t="s">
        <v>140</v>
      </c>
      <c r="P6256" t="s">
        <v>115</v>
      </c>
      <c r="Q6256">
        <v>10</v>
      </c>
      <c r="R6256" t="s">
        <v>92</v>
      </c>
      <c r="S6256" t="e" vm="45">
        <f>_FV(-3,"60")</f>
        <v>#VALUE!</v>
      </c>
      <c r="T6256" t="s">
        <v>26</v>
      </c>
    </row>
    <row r="6257" spans="1:20" x14ac:dyDescent="0.3">
      <c r="A6257" t="s">
        <v>20</v>
      </c>
      <c r="B6257" s="1">
        <v>43771</v>
      </c>
      <c r="C6257">
        <v>8</v>
      </c>
      <c r="D6257" t="s">
        <v>118</v>
      </c>
      <c r="E6257" t="s">
        <v>148</v>
      </c>
      <c r="F6257" t="s">
        <v>118</v>
      </c>
      <c r="G6257">
        <v>88</v>
      </c>
      <c r="H6257">
        <v>88</v>
      </c>
      <c r="I6257">
        <v>87</v>
      </c>
      <c r="J6257" t="s">
        <v>36</v>
      </c>
      <c r="K6257" t="s">
        <v>36</v>
      </c>
      <c r="L6257" t="s">
        <v>345</v>
      </c>
      <c r="M6257" t="s">
        <v>39</v>
      </c>
      <c r="N6257" t="s">
        <v>140</v>
      </c>
      <c r="O6257" t="s">
        <v>51</v>
      </c>
      <c r="P6257" t="s">
        <v>115</v>
      </c>
      <c r="Q6257">
        <v>5</v>
      </c>
      <c r="R6257" t="s">
        <v>112</v>
      </c>
      <c r="S6257" t="e" vm="45">
        <f>_FV(-3,"60")</f>
        <v>#VALUE!</v>
      </c>
      <c r="T6257" t="s">
        <v>26</v>
      </c>
    </row>
    <row r="6258" spans="1:20" x14ac:dyDescent="0.3">
      <c r="A6258" t="s">
        <v>20</v>
      </c>
      <c r="B6258" s="1">
        <v>43771</v>
      </c>
      <c r="C6258">
        <v>2</v>
      </c>
      <c r="D6258" t="s">
        <v>202</v>
      </c>
      <c r="E6258" t="s">
        <v>186</v>
      </c>
      <c r="F6258" t="s">
        <v>202</v>
      </c>
      <c r="G6258">
        <v>75</v>
      </c>
      <c r="H6258">
        <v>75</v>
      </c>
      <c r="I6258">
        <v>70</v>
      </c>
      <c r="J6258" t="s">
        <v>89</v>
      </c>
      <c r="K6258" t="s">
        <v>89</v>
      </c>
      <c r="L6258" t="s">
        <v>44</v>
      </c>
      <c r="M6258" t="s">
        <v>132</v>
      </c>
      <c r="N6258" t="s">
        <v>132</v>
      </c>
      <c r="O6258" t="s">
        <v>66</v>
      </c>
      <c r="P6258" t="s">
        <v>127</v>
      </c>
      <c r="Q6258">
        <v>51</v>
      </c>
      <c r="R6258" t="s">
        <v>143</v>
      </c>
      <c r="S6258" t="e" vm="45">
        <f>_FV(-3,"60")</f>
        <v>#VALUE!</v>
      </c>
      <c r="T6258" t="s">
        <v>26</v>
      </c>
    </row>
    <row r="6259" spans="1:20" x14ac:dyDescent="0.3">
      <c r="A6259" t="s">
        <v>20</v>
      </c>
      <c r="B6259" s="1">
        <v>43771</v>
      </c>
      <c r="C6259">
        <v>14</v>
      </c>
      <c r="D6259" t="s">
        <v>1360</v>
      </c>
      <c r="E6259" t="s">
        <v>2048</v>
      </c>
      <c r="F6259" t="s">
        <v>201</v>
      </c>
      <c r="G6259">
        <v>58</v>
      </c>
      <c r="H6259">
        <v>59</v>
      </c>
      <c r="I6259">
        <v>53</v>
      </c>
      <c r="J6259" t="s">
        <v>36</v>
      </c>
      <c r="K6259" t="s">
        <v>49</v>
      </c>
      <c r="L6259" t="s">
        <v>579</v>
      </c>
      <c r="M6259" t="s">
        <v>82</v>
      </c>
      <c r="N6259" t="s">
        <v>96</v>
      </c>
      <c r="O6259" t="s">
        <v>82</v>
      </c>
      <c r="P6259" t="s">
        <v>92</v>
      </c>
      <c r="Q6259">
        <v>106</v>
      </c>
      <c r="R6259" t="s">
        <v>262</v>
      </c>
      <c r="S6259" t="s">
        <v>3130</v>
      </c>
      <c r="T6259" t="s">
        <v>26</v>
      </c>
    </row>
    <row r="6260" spans="1:20" x14ac:dyDescent="0.3">
      <c r="A6260" t="s">
        <v>20</v>
      </c>
      <c r="B6260" s="1">
        <v>43771</v>
      </c>
      <c r="C6260">
        <v>0</v>
      </c>
      <c r="D6260" t="s">
        <v>204</v>
      </c>
      <c r="E6260" t="s">
        <v>215</v>
      </c>
      <c r="F6260" t="s">
        <v>204</v>
      </c>
      <c r="G6260">
        <v>69</v>
      </c>
      <c r="H6260">
        <v>69</v>
      </c>
      <c r="I6260">
        <v>63</v>
      </c>
      <c r="J6260" t="s">
        <v>361</v>
      </c>
      <c r="K6260" t="s">
        <v>361</v>
      </c>
      <c r="L6260" t="s">
        <v>292</v>
      </c>
      <c r="M6260" t="s">
        <v>181</v>
      </c>
      <c r="N6260" t="s">
        <v>181</v>
      </c>
      <c r="O6260" t="s">
        <v>52</v>
      </c>
      <c r="P6260" t="s">
        <v>147</v>
      </c>
      <c r="Q6260">
        <v>65</v>
      </c>
      <c r="R6260" t="s">
        <v>234</v>
      </c>
      <c r="S6260" t="e" vm="45">
        <f>_FV(-3,"60")</f>
        <v>#VALUE!</v>
      </c>
      <c r="T6260" t="s">
        <v>26</v>
      </c>
    </row>
    <row r="6261" spans="1:20" x14ac:dyDescent="0.3">
      <c r="A6261" t="s">
        <v>20</v>
      </c>
      <c r="B6261" s="1">
        <v>43771</v>
      </c>
      <c r="C6261">
        <v>3</v>
      </c>
      <c r="D6261" t="s">
        <v>279</v>
      </c>
      <c r="E6261" t="s">
        <v>202</v>
      </c>
      <c r="F6261" t="s">
        <v>279</v>
      </c>
      <c r="G6261">
        <v>78</v>
      </c>
      <c r="H6261">
        <v>78</v>
      </c>
      <c r="I6261">
        <v>75</v>
      </c>
      <c r="J6261" t="s">
        <v>100</v>
      </c>
      <c r="K6261" t="s">
        <v>99</v>
      </c>
      <c r="L6261" t="s">
        <v>89</v>
      </c>
      <c r="M6261" t="s">
        <v>232</v>
      </c>
      <c r="N6261" t="s">
        <v>132</v>
      </c>
      <c r="O6261" t="s">
        <v>130</v>
      </c>
      <c r="P6261" t="s">
        <v>77</v>
      </c>
      <c r="Q6261">
        <v>43</v>
      </c>
      <c r="R6261" t="s">
        <v>151</v>
      </c>
      <c r="S6261" t="e" vm="45">
        <f>_FV(-3,"60")</f>
        <v>#VALUE!</v>
      </c>
      <c r="T6261" t="s">
        <v>26</v>
      </c>
    </row>
    <row r="6262" spans="1:20" x14ac:dyDescent="0.3">
      <c r="A6262" t="s">
        <v>20</v>
      </c>
      <c r="B6262" s="1">
        <v>43771</v>
      </c>
      <c r="C6262">
        <v>10</v>
      </c>
      <c r="D6262" t="s">
        <v>149</v>
      </c>
      <c r="E6262" t="s">
        <v>149</v>
      </c>
      <c r="F6262" t="s">
        <v>62</v>
      </c>
      <c r="G6262">
        <v>86</v>
      </c>
      <c r="H6262">
        <v>88</v>
      </c>
      <c r="I6262">
        <v>86</v>
      </c>
      <c r="J6262" t="s">
        <v>89</v>
      </c>
      <c r="K6262" t="s">
        <v>100</v>
      </c>
      <c r="L6262" t="s">
        <v>345</v>
      </c>
      <c r="M6262" t="s">
        <v>232</v>
      </c>
      <c r="N6262" t="s">
        <v>66</v>
      </c>
      <c r="O6262" t="s">
        <v>59</v>
      </c>
      <c r="P6262" t="s">
        <v>124</v>
      </c>
      <c r="Q6262">
        <v>7</v>
      </c>
      <c r="R6262" t="s">
        <v>147</v>
      </c>
      <c r="S6262" t="s">
        <v>3131</v>
      </c>
      <c r="T6262" t="s">
        <v>26</v>
      </c>
    </row>
    <row r="6263" spans="1:20" x14ac:dyDescent="0.3">
      <c r="A6263" t="s">
        <v>20</v>
      </c>
      <c r="B6263" s="1">
        <v>43771</v>
      </c>
      <c r="C6263">
        <v>1</v>
      </c>
      <c r="D6263" t="s">
        <v>186</v>
      </c>
      <c r="E6263" t="s">
        <v>204</v>
      </c>
      <c r="F6263" t="s">
        <v>186</v>
      </c>
      <c r="G6263">
        <v>70</v>
      </c>
      <c r="H6263">
        <v>70</v>
      </c>
      <c r="I6263">
        <v>67</v>
      </c>
      <c r="J6263" t="s">
        <v>361</v>
      </c>
      <c r="K6263" t="s">
        <v>163</v>
      </c>
      <c r="L6263" t="s">
        <v>396</v>
      </c>
      <c r="M6263" t="s">
        <v>66</v>
      </c>
      <c r="N6263" t="s">
        <v>132</v>
      </c>
      <c r="O6263" t="s">
        <v>181</v>
      </c>
      <c r="P6263" t="s">
        <v>182</v>
      </c>
      <c r="Q6263">
        <v>60</v>
      </c>
      <c r="R6263" t="s">
        <v>248</v>
      </c>
      <c r="S6263" t="e" vm="45">
        <f>_FV(-3,"60")</f>
        <v>#VALUE!</v>
      </c>
      <c r="T6263" t="s">
        <v>26</v>
      </c>
    </row>
    <row r="6264" spans="1:20" x14ac:dyDescent="0.3">
      <c r="A6264" t="s">
        <v>20</v>
      </c>
      <c r="B6264" s="1">
        <v>43771</v>
      </c>
      <c r="C6264">
        <v>17</v>
      </c>
      <c r="D6264" t="s">
        <v>2339</v>
      </c>
      <c r="E6264" t="s">
        <v>2657</v>
      </c>
      <c r="F6264" t="s">
        <v>1360</v>
      </c>
      <c r="G6264">
        <v>50</v>
      </c>
      <c r="H6264">
        <v>55</v>
      </c>
      <c r="I6264">
        <v>49</v>
      </c>
      <c r="J6264" t="s">
        <v>383</v>
      </c>
      <c r="K6264" t="s">
        <v>35</v>
      </c>
      <c r="L6264" t="s">
        <v>577</v>
      </c>
      <c r="M6264" t="s">
        <v>75</v>
      </c>
      <c r="N6264" t="s">
        <v>51</v>
      </c>
      <c r="O6264" t="s">
        <v>75</v>
      </c>
      <c r="P6264" t="s">
        <v>54</v>
      </c>
      <c r="Q6264">
        <v>122</v>
      </c>
      <c r="R6264" t="s">
        <v>294</v>
      </c>
      <c r="S6264" t="s">
        <v>3132</v>
      </c>
      <c r="T6264" t="s">
        <v>26</v>
      </c>
    </row>
    <row r="6265" spans="1:20" x14ac:dyDescent="0.3">
      <c r="A6265" t="s">
        <v>20</v>
      </c>
      <c r="B6265" s="1">
        <v>43771</v>
      </c>
      <c r="C6265">
        <v>7</v>
      </c>
      <c r="D6265" t="s">
        <v>148</v>
      </c>
      <c r="E6265" t="s">
        <v>135</v>
      </c>
      <c r="F6265" t="s">
        <v>148</v>
      </c>
      <c r="G6265">
        <v>87</v>
      </c>
      <c r="H6265">
        <v>87</v>
      </c>
      <c r="I6265">
        <v>86</v>
      </c>
      <c r="J6265" t="s">
        <v>345</v>
      </c>
      <c r="K6265" t="s">
        <v>36</v>
      </c>
      <c r="L6265" t="s">
        <v>345</v>
      </c>
      <c r="M6265" t="s">
        <v>39</v>
      </c>
      <c r="N6265" t="s">
        <v>140</v>
      </c>
      <c r="O6265" t="s">
        <v>39</v>
      </c>
      <c r="P6265" t="s">
        <v>111</v>
      </c>
      <c r="Q6265">
        <v>16</v>
      </c>
      <c r="R6265" t="s">
        <v>147</v>
      </c>
      <c r="S6265" t="e" vm="45">
        <f>_FV(-3,"60")</f>
        <v>#VALUE!</v>
      </c>
      <c r="T6265" t="s">
        <v>26</v>
      </c>
    </row>
    <row r="6266" spans="1:20" x14ac:dyDescent="0.3">
      <c r="A6266" t="s">
        <v>20</v>
      </c>
      <c r="B6266" s="1">
        <v>43771</v>
      </c>
      <c r="C6266">
        <v>22</v>
      </c>
      <c r="D6266" t="s">
        <v>392</v>
      </c>
      <c r="E6266" t="s">
        <v>251</v>
      </c>
      <c r="F6266" t="s">
        <v>220</v>
      </c>
      <c r="G6266">
        <v>60</v>
      </c>
      <c r="H6266">
        <v>61</v>
      </c>
      <c r="I6266">
        <v>47</v>
      </c>
      <c r="J6266" t="s">
        <v>216</v>
      </c>
      <c r="K6266" t="s">
        <v>35</v>
      </c>
      <c r="L6266" t="s">
        <v>3070</v>
      </c>
      <c r="M6266" t="s">
        <v>75</v>
      </c>
      <c r="N6266" t="s">
        <v>75</v>
      </c>
      <c r="O6266" t="s">
        <v>1425</v>
      </c>
      <c r="P6266" t="s">
        <v>128</v>
      </c>
      <c r="Q6266">
        <v>112</v>
      </c>
      <c r="R6266" t="s">
        <v>287</v>
      </c>
      <c r="S6266" s="2">
        <v>2769</v>
      </c>
      <c r="T6266" t="s">
        <v>26</v>
      </c>
    </row>
    <row r="6267" spans="1:20" x14ac:dyDescent="0.3">
      <c r="A6267" t="s">
        <v>20</v>
      </c>
      <c r="B6267" s="1">
        <v>43771</v>
      </c>
      <c r="C6267">
        <v>6</v>
      </c>
      <c r="D6267" t="s">
        <v>135</v>
      </c>
      <c r="E6267" t="s">
        <v>114</v>
      </c>
      <c r="F6267" t="s">
        <v>135</v>
      </c>
      <c r="G6267">
        <v>86</v>
      </c>
      <c r="H6267">
        <v>86</v>
      </c>
      <c r="I6267">
        <v>83</v>
      </c>
      <c r="J6267" t="s">
        <v>36</v>
      </c>
      <c r="K6267" t="s">
        <v>36</v>
      </c>
      <c r="L6267" t="s">
        <v>36</v>
      </c>
      <c r="M6267" t="s">
        <v>140</v>
      </c>
      <c r="N6267" t="s">
        <v>52</v>
      </c>
      <c r="O6267" t="s">
        <v>140</v>
      </c>
      <c r="P6267" t="s">
        <v>138</v>
      </c>
      <c r="Q6267">
        <v>12</v>
      </c>
      <c r="R6267" t="s">
        <v>147</v>
      </c>
      <c r="S6267" t="e" vm="45">
        <f>_FV(-3,"60")</f>
        <v>#VALUE!</v>
      </c>
      <c r="T6267" t="s">
        <v>26</v>
      </c>
    </row>
    <row r="6268" spans="1:20" x14ac:dyDescent="0.3">
      <c r="A6268" t="s">
        <v>20</v>
      </c>
      <c r="B6268" s="1">
        <v>43771</v>
      </c>
      <c r="C6268">
        <v>11</v>
      </c>
      <c r="D6268" t="s">
        <v>229</v>
      </c>
      <c r="E6268" t="s">
        <v>229</v>
      </c>
      <c r="F6268" t="s">
        <v>149</v>
      </c>
      <c r="G6268">
        <v>76</v>
      </c>
      <c r="H6268">
        <v>86</v>
      </c>
      <c r="I6268">
        <v>75</v>
      </c>
      <c r="J6268" t="s">
        <v>99</v>
      </c>
      <c r="K6268" t="s">
        <v>81</v>
      </c>
      <c r="L6268" t="s">
        <v>345</v>
      </c>
      <c r="M6268" t="s">
        <v>227</v>
      </c>
      <c r="N6268" t="s">
        <v>227</v>
      </c>
      <c r="O6268" t="s">
        <v>232</v>
      </c>
      <c r="P6268" t="s">
        <v>101</v>
      </c>
      <c r="Q6268">
        <v>14</v>
      </c>
      <c r="R6268" t="s">
        <v>84</v>
      </c>
      <c r="S6268" t="s">
        <v>3133</v>
      </c>
      <c r="T6268" t="s">
        <v>26</v>
      </c>
    </row>
    <row r="6269" spans="1:20" x14ac:dyDescent="0.3">
      <c r="A6269" t="s">
        <v>20</v>
      </c>
      <c r="B6269" s="1">
        <v>43771</v>
      </c>
      <c r="C6269">
        <v>21</v>
      </c>
      <c r="D6269" t="s">
        <v>251</v>
      </c>
      <c r="E6269" t="s">
        <v>2048</v>
      </c>
      <c r="F6269" t="s">
        <v>251</v>
      </c>
      <c r="G6269">
        <v>47</v>
      </c>
      <c r="H6269">
        <v>50</v>
      </c>
      <c r="I6269">
        <v>41</v>
      </c>
      <c r="J6269" t="s">
        <v>1440</v>
      </c>
      <c r="K6269" t="s">
        <v>574</v>
      </c>
      <c r="L6269" t="s">
        <v>3134</v>
      </c>
      <c r="M6269" t="s">
        <v>1425</v>
      </c>
      <c r="N6269" t="s">
        <v>1425</v>
      </c>
      <c r="O6269" t="s">
        <v>3135</v>
      </c>
      <c r="P6269" t="s">
        <v>128</v>
      </c>
      <c r="Q6269">
        <v>98</v>
      </c>
      <c r="R6269" t="s">
        <v>168</v>
      </c>
      <c r="S6269" t="s">
        <v>3136</v>
      </c>
      <c r="T6269" t="s">
        <v>26</v>
      </c>
    </row>
    <row r="6270" spans="1:20" x14ac:dyDescent="0.3">
      <c r="A6270" t="s">
        <v>20</v>
      </c>
      <c r="B6270" s="1">
        <v>43771</v>
      </c>
      <c r="C6270">
        <v>15</v>
      </c>
      <c r="D6270" t="s">
        <v>2041</v>
      </c>
      <c r="E6270" t="s">
        <v>2490</v>
      </c>
      <c r="F6270" t="s">
        <v>43</v>
      </c>
      <c r="G6270">
        <v>53</v>
      </c>
      <c r="H6270">
        <v>58</v>
      </c>
      <c r="I6270">
        <v>53</v>
      </c>
      <c r="J6270" t="s">
        <v>373</v>
      </c>
      <c r="K6270" t="s">
        <v>49</v>
      </c>
      <c r="L6270" t="s">
        <v>388</v>
      </c>
      <c r="M6270" t="s">
        <v>66</v>
      </c>
      <c r="N6270" t="s">
        <v>123</v>
      </c>
      <c r="O6270" t="s">
        <v>66</v>
      </c>
      <c r="P6270" t="s">
        <v>104</v>
      </c>
      <c r="Q6270">
        <v>124</v>
      </c>
      <c r="R6270" t="s">
        <v>262</v>
      </c>
      <c r="S6270" t="s">
        <v>3137</v>
      </c>
      <c r="T6270" t="s">
        <v>26</v>
      </c>
    </row>
    <row r="6271" spans="1:20" x14ac:dyDescent="0.3">
      <c r="A6271" t="s">
        <v>20</v>
      </c>
      <c r="B6271" s="1">
        <v>43771</v>
      </c>
      <c r="C6271">
        <v>20</v>
      </c>
      <c r="D6271" t="s">
        <v>2048</v>
      </c>
      <c r="E6271" t="s">
        <v>2657</v>
      </c>
      <c r="F6271" t="s">
        <v>2048</v>
      </c>
      <c r="G6271">
        <v>41</v>
      </c>
      <c r="H6271">
        <v>41</v>
      </c>
      <c r="I6271">
        <v>36</v>
      </c>
      <c r="J6271" t="s">
        <v>2824</v>
      </c>
      <c r="K6271" t="s">
        <v>2697</v>
      </c>
      <c r="L6271" t="s">
        <v>3138</v>
      </c>
      <c r="M6271" t="s">
        <v>3139</v>
      </c>
      <c r="N6271" t="s">
        <v>1425</v>
      </c>
      <c r="O6271" t="s">
        <v>3139</v>
      </c>
      <c r="P6271" t="s">
        <v>183</v>
      </c>
      <c r="Q6271">
        <v>119</v>
      </c>
      <c r="R6271" t="s">
        <v>248</v>
      </c>
      <c r="S6271" t="s">
        <v>3140</v>
      </c>
      <c r="T6271" t="s">
        <v>26</v>
      </c>
    </row>
    <row r="6272" spans="1:20" x14ac:dyDescent="0.3">
      <c r="A6272" t="s">
        <v>20</v>
      </c>
      <c r="B6272" s="1">
        <v>43771</v>
      </c>
      <c r="C6272">
        <v>9</v>
      </c>
      <c r="D6272" t="s">
        <v>62</v>
      </c>
      <c r="E6272" t="s">
        <v>118</v>
      </c>
      <c r="F6272" t="s">
        <v>62</v>
      </c>
      <c r="G6272">
        <v>88</v>
      </c>
      <c r="H6272">
        <v>88</v>
      </c>
      <c r="I6272">
        <v>88</v>
      </c>
      <c r="J6272" t="s">
        <v>345</v>
      </c>
      <c r="K6272" t="s">
        <v>36</v>
      </c>
      <c r="L6272" t="s">
        <v>345</v>
      </c>
      <c r="M6272" t="s">
        <v>59</v>
      </c>
      <c r="N6272" t="s">
        <v>59</v>
      </c>
      <c r="O6272" t="s">
        <v>39</v>
      </c>
      <c r="P6272" t="s">
        <v>105</v>
      </c>
      <c r="Q6272">
        <v>7</v>
      </c>
      <c r="R6272" t="s">
        <v>112</v>
      </c>
      <c r="S6272" t="e" vm="63">
        <f>_FV(-3,"11")</f>
        <v>#VALUE!</v>
      </c>
      <c r="T6272" t="s">
        <v>26</v>
      </c>
    </row>
    <row r="6273" spans="1:20" x14ac:dyDescent="0.3">
      <c r="A6273" t="s">
        <v>20</v>
      </c>
      <c r="B6273" s="1">
        <v>43771</v>
      </c>
      <c r="C6273">
        <v>23</v>
      </c>
      <c r="D6273" t="s">
        <v>205</v>
      </c>
      <c r="E6273" t="s">
        <v>47</v>
      </c>
      <c r="F6273" t="s">
        <v>205</v>
      </c>
      <c r="G6273">
        <v>74</v>
      </c>
      <c r="H6273">
        <v>74</v>
      </c>
      <c r="I6273">
        <v>60</v>
      </c>
      <c r="J6273" t="s">
        <v>58</v>
      </c>
      <c r="K6273" t="s">
        <v>58</v>
      </c>
      <c r="L6273" t="s">
        <v>216</v>
      </c>
      <c r="M6273" t="s">
        <v>153</v>
      </c>
      <c r="N6273" t="s">
        <v>153</v>
      </c>
      <c r="O6273" t="s">
        <v>75</v>
      </c>
      <c r="P6273" t="s">
        <v>182</v>
      </c>
      <c r="Q6273">
        <v>99</v>
      </c>
      <c r="R6273" t="s">
        <v>339</v>
      </c>
      <c r="S6273" t="e" vm="45">
        <f>_FV(-3,"60")</f>
        <v>#VALUE!</v>
      </c>
      <c r="T6273" t="s">
        <v>26</v>
      </c>
    </row>
    <row r="6274" spans="1:20" x14ac:dyDescent="0.3">
      <c r="A6274" t="s">
        <v>20</v>
      </c>
      <c r="B6274" s="1">
        <v>43771</v>
      </c>
      <c r="C6274">
        <v>16</v>
      </c>
      <c r="D6274" t="s">
        <v>2331</v>
      </c>
      <c r="E6274" t="s">
        <v>2657</v>
      </c>
      <c r="F6274" t="s">
        <v>1362</v>
      </c>
      <c r="G6274">
        <v>51</v>
      </c>
      <c r="H6274">
        <v>55</v>
      </c>
      <c r="I6274">
        <v>49</v>
      </c>
      <c r="J6274" t="s">
        <v>388</v>
      </c>
      <c r="K6274" t="s">
        <v>361</v>
      </c>
      <c r="L6274" t="s">
        <v>397</v>
      </c>
      <c r="M6274" t="s">
        <v>51</v>
      </c>
      <c r="N6274" t="s">
        <v>66</v>
      </c>
      <c r="O6274" t="s">
        <v>51</v>
      </c>
      <c r="P6274" t="s">
        <v>112</v>
      </c>
      <c r="Q6274">
        <v>106</v>
      </c>
      <c r="R6274" t="s">
        <v>198</v>
      </c>
      <c r="S6274" t="s">
        <v>3141</v>
      </c>
      <c r="T6274" t="s">
        <v>26</v>
      </c>
    </row>
    <row r="6275" spans="1:20" x14ac:dyDescent="0.3">
      <c r="A6275" t="s">
        <v>20</v>
      </c>
      <c r="B6275" s="1">
        <v>43772</v>
      </c>
      <c r="C6275">
        <v>21</v>
      </c>
      <c r="D6275" t="s">
        <v>264</v>
      </c>
      <c r="E6275" t="s">
        <v>34</v>
      </c>
      <c r="F6275" t="s">
        <v>264</v>
      </c>
      <c r="G6275">
        <v>69</v>
      </c>
      <c r="H6275">
        <v>70</v>
      </c>
      <c r="I6275">
        <v>62</v>
      </c>
      <c r="J6275" t="s">
        <v>80</v>
      </c>
      <c r="K6275" t="s">
        <v>136</v>
      </c>
      <c r="L6275" t="s">
        <v>89</v>
      </c>
      <c r="M6275" t="s">
        <v>221</v>
      </c>
      <c r="N6275" t="s">
        <v>2936</v>
      </c>
      <c r="O6275" t="s">
        <v>3139</v>
      </c>
      <c r="P6275" t="s">
        <v>104</v>
      </c>
      <c r="Q6275">
        <v>89</v>
      </c>
      <c r="R6275" t="s">
        <v>419</v>
      </c>
      <c r="S6275" t="s">
        <v>3142</v>
      </c>
      <c r="T6275" t="s">
        <v>26</v>
      </c>
    </row>
    <row r="6276" spans="1:20" x14ac:dyDescent="0.3">
      <c r="A6276" t="s">
        <v>20</v>
      </c>
      <c r="B6276" s="1">
        <v>43772</v>
      </c>
      <c r="C6276">
        <v>4</v>
      </c>
      <c r="D6276" t="s">
        <v>279</v>
      </c>
      <c r="E6276" t="s">
        <v>195</v>
      </c>
      <c r="F6276" t="s">
        <v>279</v>
      </c>
      <c r="G6276">
        <v>78</v>
      </c>
      <c r="H6276">
        <v>78</v>
      </c>
      <c r="I6276">
        <v>78</v>
      </c>
      <c r="J6276" t="s">
        <v>99</v>
      </c>
      <c r="K6276" t="s">
        <v>64</v>
      </c>
      <c r="L6276" t="s">
        <v>99</v>
      </c>
      <c r="M6276" t="s">
        <v>51</v>
      </c>
      <c r="N6276" t="s">
        <v>190</v>
      </c>
      <c r="O6276" t="s">
        <v>51</v>
      </c>
      <c r="P6276" t="s">
        <v>138</v>
      </c>
      <c r="Q6276">
        <v>17</v>
      </c>
      <c r="R6276" t="s">
        <v>170</v>
      </c>
      <c r="S6276" t="e" vm="80">
        <f>_FV(-3,"59")</f>
        <v>#VALUE!</v>
      </c>
      <c r="T6276" t="s">
        <v>26</v>
      </c>
    </row>
    <row r="6277" spans="1:20" x14ac:dyDescent="0.3">
      <c r="A6277" t="s">
        <v>20</v>
      </c>
      <c r="B6277" s="1">
        <v>43772</v>
      </c>
      <c r="C6277">
        <v>14</v>
      </c>
      <c r="D6277" t="s">
        <v>415</v>
      </c>
      <c r="E6277" t="s">
        <v>2048</v>
      </c>
      <c r="F6277" t="s">
        <v>370</v>
      </c>
      <c r="G6277">
        <v>55</v>
      </c>
      <c r="H6277">
        <v>59</v>
      </c>
      <c r="I6277">
        <v>53</v>
      </c>
      <c r="J6277" t="s">
        <v>37</v>
      </c>
      <c r="K6277" t="s">
        <v>49</v>
      </c>
      <c r="L6277" t="s">
        <v>368</v>
      </c>
      <c r="M6277" t="s">
        <v>180</v>
      </c>
      <c r="N6277" t="s">
        <v>137</v>
      </c>
      <c r="O6277" t="s">
        <v>180</v>
      </c>
      <c r="P6277" t="s">
        <v>92</v>
      </c>
      <c r="Q6277">
        <v>124</v>
      </c>
      <c r="R6277" t="s">
        <v>234</v>
      </c>
      <c r="S6277" t="s">
        <v>3143</v>
      </c>
      <c r="T6277" t="s">
        <v>26</v>
      </c>
    </row>
    <row r="6278" spans="1:20" x14ac:dyDescent="0.3">
      <c r="A6278" t="s">
        <v>20</v>
      </c>
      <c r="B6278" s="1">
        <v>43772</v>
      </c>
      <c r="C6278">
        <v>16</v>
      </c>
      <c r="D6278" t="s">
        <v>2803</v>
      </c>
      <c r="E6278" t="s">
        <v>2831</v>
      </c>
      <c r="F6278" t="s">
        <v>2048</v>
      </c>
      <c r="G6278">
        <v>49</v>
      </c>
      <c r="H6278">
        <v>53</v>
      </c>
      <c r="I6278">
        <v>48</v>
      </c>
      <c r="J6278" t="s">
        <v>368</v>
      </c>
      <c r="K6278" t="s">
        <v>35</v>
      </c>
      <c r="L6278" t="s">
        <v>383</v>
      </c>
      <c r="M6278" t="s">
        <v>38</v>
      </c>
      <c r="N6278" t="s">
        <v>52</v>
      </c>
      <c r="O6278" t="s">
        <v>38</v>
      </c>
      <c r="P6278" t="s">
        <v>112</v>
      </c>
      <c r="Q6278">
        <v>93</v>
      </c>
      <c r="R6278" t="s">
        <v>289</v>
      </c>
      <c r="S6278" t="s">
        <v>3144</v>
      </c>
      <c r="T6278" t="s">
        <v>26</v>
      </c>
    </row>
    <row r="6279" spans="1:20" x14ac:dyDescent="0.3">
      <c r="A6279" t="s">
        <v>20</v>
      </c>
      <c r="B6279" s="1">
        <v>43772</v>
      </c>
      <c r="C6279">
        <v>6</v>
      </c>
      <c r="D6279" t="s">
        <v>233</v>
      </c>
      <c r="E6279" t="s">
        <v>236</v>
      </c>
      <c r="F6279" t="s">
        <v>233</v>
      </c>
      <c r="G6279">
        <v>82</v>
      </c>
      <c r="H6279">
        <v>82</v>
      </c>
      <c r="I6279">
        <v>80</v>
      </c>
      <c r="J6279" t="s">
        <v>99</v>
      </c>
      <c r="K6279" t="s">
        <v>99</v>
      </c>
      <c r="L6279" t="s">
        <v>99</v>
      </c>
      <c r="M6279" t="s">
        <v>153</v>
      </c>
      <c r="N6279" t="s">
        <v>153</v>
      </c>
      <c r="O6279" t="s">
        <v>162</v>
      </c>
      <c r="P6279" t="s">
        <v>174</v>
      </c>
      <c r="Q6279">
        <v>25</v>
      </c>
      <c r="R6279" t="s">
        <v>92</v>
      </c>
      <c r="S6279" t="e" vm="80">
        <f>_FV(-3,"59")</f>
        <v>#VALUE!</v>
      </c>
      <c r="T6279" t="s">
        <v>26</v>
      </c>
    </row>
    <row r="6280" spans="1:20" x14ac:dyDescent="0.3">
      <c r="A6280" t="s">
        <v>20</v>
      </c>
      <c r="B6280" s="1">
        <v>43772</v>
      </c>
      <c r="C6280">
        <v>13</v>
      </c>
      <c r="D6280" t="s">
        <v>412</v>
      </c>
      <c r="E6280" t="s">
        <v>1360</v>
      </c>
      <c r="F6280" t="s">
        <v>208</v>
      </c>
      <c r="G6280">
        <v>54</v>
      </c>
      <c r="H6280">
        <v>63</v>
      </c>
      <c r="I6280">
        <v>53</v>
      </c>
      <c r="J6280" t="s">
        <v>292</v>
      </c>
      <c r="K6280" t="s">
        <v>345</v>
      </c>
      <c r="L6280" t="s">
        <v>577</v>
      </c>
      <c r="M6280" t="s">
        <v>150</v>
      </c>
      <c r="N6280" t="s">
        <v>137</v>
      </c>
      <c r="O6280" t="s">
        <v>254</v>
      </c>
      <c r="P6280" t="s">
        <v>60</v>
      </c>
      <c r="Q6280">
        <v>24</v>
      </c>
      <c r="R6280" t="s">
        <v>168</v>
      </c>
      <c r="S6280" t="s">
        <v>3145</v>
      </c>
      <c r="T6280" t="s">
        <v>26</v>
      </c>
    </row>
    <row r="6281" spans="1:20" x14ac:dyDescent="0.3">
      <c r="A6281" t="s">
        <v>20</v>
      </c>
      <c r="B6281" s="1">
        <v>43772</v>
      </c>
      <c r="C6281">
        <v>3</v>
      </c>
      <c r="D6281" t="s">
        <v>195</v>
      </c>
      <c r="E6281" t="s">
        <v>229</v>
      </c>
      <c r="F6281" t="s">
        <v>195</v>
      </c>
      <c r="G6281">
        <v>78</v>
      </c>
      <c r="H6281">
        <v>78</v>
      </c>
      <c r="I6281">
        <v>78</v>
      </c>
      <c r="J6281" t="s">
        <v>64</v>
      </c>
      <c r="K6281" t="s">
        <v>65</v>
      </c>
      <c r="L6281" t="s">
        <v>64</v>
      </c>
      <c r="M6281" t="s">
        <v>190</v>
      </c>
      <c r="N6281" t="s">
        <v>232</v>
      </c>
      <c r="O6281" t="s">
        <v>181</v>
      </c>
      <c r="P6281" t="s">
        <v>111</v>
      </c>
      <c r="Q6281">
        <v>19</v>
      </c>
      <c r="R6281" t="s">
        <v>145</v>
      </c>
      <c r="S6281" t="e" vm="80">
        <f>_FV(-3,"59")</f>
        <v>#VALUE!</v>
      </c>
      <c r="T6281" t="s">
        <v>26</v>
      </c>
    </row>
    <row r="6282" spans="1:20" x14ac:dyDescent="0.3">
      <c r="A6282" t="s">
        <v>20</v>
      </c>
      <c r="B6282" s="1">
        <v>43772</v>
      </c>
      <c r="C6282">
        <v>5</v>
      </c>
      <c r="D6282" t="s">
        <v>236</v>
      </c>
      <c r="E6282" t="s">
        <v>279</v>
      </c>
      <c r="F6282" t="s">
        <v>236</v>
      </c>
      <c r="G6282">
        <v>80</v>
      </c>
      <c r="H6282">
        <v>80</v>
      </c>
      <c r="I6282">
        <v>78</v>
      </c>
      <c r="J6282" t="s">
        <v>99</v>
      </c>
      <c r="K6282" t="s">
        <v>99</v>
      </c>
      <c r="L6282" t="s">
        <v>99</v>
      </c>
      <c r="M6282" t="s">
        <v>162</v>
      </c>
      <c r="N6282" t="s">
        <v>39</v>
      </c>
      <c r="O6282" t="s">
        <v>162</v>
      </c>
      <c r="P6282" t="s">
        <v>105</v>
      </c>
      <c r="Q6282">
        <v>15</v>
      </c>
      <c r="R6282" t="s">
        <v>154</v>
      </c>
      <c r="S6282" t="e" vm="45">
        <f>_FV(-3,"60")</f>
        <v>#VALUE!</v>
      </c>
      <c r="T6282" t="s">
        <v>26</v>
      </c>
    </row>
    <row r="6283" spans="1:20" x14ac:dyDescent="0.3">
      <c r="A6283" t="s">
        <v>20</v>
      </c>
      <c r="B6283" s="1">
        <v>43772</v>
      </c>
      <c r="C6283">
        <v>17</v>
      </c>
      <c r="D6283" t="s">
        <v>3127</v>
      </c>
      <c r="E6283" t="s">
        <v>3127</v>
      </c>
      <c r="F6283" t="s">
        <v>2333</v>
      </c>
      <c r="G6283">
        <v>49</v>
      </c>
      <c r="H6283">
        <v>52</v>
      </c>
      <c r="I6283">
        <v>45</v>
      </c>
      <c r="J6283" t="s">
        <v>35</v>
      </c>
      <c r="K6283" t="s">
        <v>163</v>
      </c>
      <c r="L6283" t="s">
        <v>573</v>
      </c>
      <c r="M6283" t="s">
        <v>159</v>
      </c>
      <c r="N6283" t="s">
        <v>38</v>
      </c>
      <c r="O6283" t="s">
        <v>159</v>
      </c>
      <c r="P6283" t="s">
        <v>68</v>
      </c>
      <c r="Q6283">
        <v>101</v>
      </c>
      <c r="R6283" t="s">
        <v>234</v>
      </c>
      <c r="S6283" t="s">
        <v>2354</v>
      </c>
      <c r="T6283" t="s">
        <v>26</v>
      </c>
    </row>
    <row r="6284" spans="1:20" x14ac:dyDescent="0.3">
      <c r="A6284" t="s">
        <v>20</v>
      </c>
      <c r="B6284" s="1">
        <v>43772</v>
      </c>
      <c r="C6284">
        <v>23</v>
      </c>
      <c r="D6284" t="s">
        <v>215</v>
      </c>
      <c r="E6284" t="s">
        <v>205</v>
      </c>
      <c r="F6284" t="s">
        <v>219</v>
      </c>
      <c r="G6284">
        <v>70</v>
      </c>
      <c r="H6284">
        <v>71</v>
      </c>
      <c r="I6284">
        <v>69</v>
      </c>
      <c r="J6284" t="s">
        <v>81</v>
      </c>
      <c r="K6284" t="s">
        <v>119</v>
      </c>
      <c r="L6284" t="s">
        <v>99</v>
      </c>
      <c r="M6284" t="s">
        <v>162</v>
      </c>
      <c r="N6284" t="s">
        <v>162</v>
      </c>
      <c r="O6284" t="s">
        <v>158</v>
      </c>
      <c r="P6284" t="s">
        <v>54</v>
      </c>
      <c r="Q6284">
        <v>78</v>
      </c>
      <c r="R6284" t="s">
        <v>347</v>
      </c>
      <c r="S6284" t="e" vm="36">
        <f>_FV(-3,"58")</f>
        <v>#VALUE!</v>
      </c>
      <c r="T6284" t="s">
        <v>26</v>
      </c>
    </row>
    <row r="6285" spans="1:20" x14ac:dyDescent="0.3">
      <c r="A6285" t="s">
        <v>20</v>
      </c>
      <c r="B6285" s="1">
        <v>43772</v>
      </c>
      <c r="C6285">
        <v>12</v>
      </c>
      <c r="D6285" t="s">
        <v>264</v>
      </c>
      <c r="E6285" t="s">
        <v>264</v>
      </c>
      <c r="F6285" t="s">
        <v>185</v>
      </c>
      <c r="G6285">
        <v>61</v>
      </c>
      <c r="H6285">
        <v>75</v>
      </c>
      <c r="I6285">
        <v>61</v>
      </c>
      <c r="J6285" t="s">
        <v>396</v>
      </c>
      <c r="K6285" t="s">
        <v>119</v>
      </c>
      <c r="L6285" t="s">
        <v>377</v>
      </c>
      <c r="M6285" t="s">
        <v>150</v>
      </c>
      <c r="N6285" t="s">
        <v>150</v>
      </c>
      <c r="O6285" t="s">
        <v>231</v>
      </c>
      <c r="P6285" t="s">
        <v>127</v>
      </c>
      <c r="Q6285">
        <v>54</v>
      </c>
      <c r="R6285" t="s">
        <v>168</v>
      </c>
      <c r="S6285" t="s">
        <v>3146</v>
      </c>
      <c r="T6285" t="s">
        <v>26</v>
      </c>
    </row>
    <row r="6286" spans="1:20" x14ac:dyDescent="0.3">
      <c r="A6286" t="s">
        <v>20</v>
      </c>
      <c r="B6286" s="1">
        <v>43772</v>
      </c>
      <c r="C6286">
        <v>19</v>
      </c>
      <c r="D6286" t="s">
        <v>317</v>
      </c>
      <c r="E6286" t="s">
        <v>2333</v>
      </c>
      <c r="F6286" t="s">
        <v>317</v>
      </c>
      <c r="G6286">
        <v>61</v>
      </c>
      <c r="H6286">
        <v>63</v>
      </c>
      <c r="I6286">
        <v>52</v>
      </c>
      <c r="J6286" t="s">
        <v>163</v>
      </c>
      <c r="K6286" t="s">
        <v>87</v>
      </c>
      <c r="L6286" t="s">
        <v>224</v>
      </c>
      <c r="M6286" t="s">
        <v>3139</v>
      </c>
      <c r="N6286" t="s">
        <v>1425</v>
      </c>
      <c r="O6286" t="s">
        <v>3147</v>
      </c>
      <c r="P6286" t="s">
        <v>147</v>
      </c>
      <c r="Q6286">
        <v>107</v>
      </c>
      <c r="R6286" t="s">
        <v>347</v>
      </c>
      <c r="S6286" t="s">
        <v>2149</v>
      </c>
      <c r="T6286" t="s">
        <v>26</v>
      </c>
    </row>
    <row r="6287" spans="1:20" x14ac:dyDescent="0.3">
      <c r="A6287" t="s">
        <v>20</v>
      </c>
      <c r="B6287" s="1">
        <v>43772</v>
      </c>
      <c r="C6287">
        <v>15</v>
      </c>
      <c r="D6287" t="s">
        <v>427</v>
      </c>
      <c r="E6287" t="s">
        <v>2915</v>
      </c>
      <c r="F6287" t="s">
        <v>43</v>
      </c>
      <c r="G6287">
        <v>50</v>
      </c>
      <c r="H6287">
        <v>55</v>
      </c>
      <c r="I6287">
        <v>50</v>
      </c>
      <c r="J6287" t="s">
        <v>37</v>
      </c>
      <c r="K6287" t="s">
        <v>345</v>
      </c>
      <c r="L6287" t="s">
        <v>389</v>
      </c>
      <c r="M6287" t="s">
        <v>52</v>
      </c>
      <c r="N6287" t="s">
        <v>180</v>
      </c>
      <c r="O6287" t="s">
        <v>52</v>
      </c>
      <c r="P6287" t="s">
        <v>128</v>
      </c>
      <c r="Q6287">
        <v>95</v>
      </c>
      <c r="R6287" t="s">
        <v>248</v>
      </c>
      <c r="S6287" t="s">
        <v>3148</v>
      </c>
      <c r="T6287" t="s">
        <v>26</v>
      </c>
    </row>
    <row r="6288" spans="1:20" x14ac:dyDescent="0.3">
      <c r="A6288" t="s">
        <v>20</v>
      </c>
      <c r="B6288" s="1">
        <v>43772</v>
      </c>
      <c r="C6288">
        <v>11</v>
      </c>
      <c r="D6288" t="s">
        <v>256</v>
      </c>
      <c r="E6288" t="s">
        <v>186</v>
      </c>
      <c r="F6288" t="s">
        <v>135</v>
      </c>
      <c r="G6288">
        <v>75</v>
      </c>
      <c r="H6288">
        <v>89</v>
      </c>
      <c r="I6288">
        <v>75</v>
      </c>
      <c r="J6288" t="s">
        <v>64</v>
      </c>
      <c r="K6288" t="s">
        <v>109</v>
      </c>
      <c r="L6288" t="s">
        <v>81</v>
      </c>
      <c r="M6288" t="s">
        <v>231</v>
      </c>
      <c r="N6288" t="s">
        <v>231</v>
      </c>
      <c r="O6288" t="s">
        <v>190</v>
      </c>
      <c r="P6288" t="s">
        <v>268</v>
      </c>
      <c r="Q6288">
        <v>11</v>
      </c>
      <c r="R6288" t="s">
        <v>222</v>
      </c>
      <c r="S6288" t="s">
        <v>420</v>
      </c>
      <c r="T6288" t="s">
        <v>26</v>
      </c>
    </row>
    <row r="6289" spans="1:20" x14ac:dyDescent="0.3">
      <c r="A6289" t="s">
        <v>20</v>
      </c>
      <c r="B6289" s="1">
        <v>43772</v>
      </c>
      <c r="C6289">
        <v>1</v>
      </c>
      <c r="D6289" t="s">
        <v>185</v>
      </c>
      <c r="E6289" t="s">
        <v>261</v>
      </c>
      <c r="F6289" t="s">
        <v>185</v>
      </c>
      <c r="G6289">
        <v>76</v>
      </c>
      <c r="H6289">
        <v>76</v>
      </c>
      <c r="I6289">
        <v>74</v>
      </c>
      <c r="J6289" t="s">
        <v>119</v>
      </c>
      <c r="K6289" t="s">
        <v>136</v>
      </c>
      <c r="L6289" t="s">
        <v>119</v>
      </c>
      <c r="M6289" t="s">
        <v>190</v>
      </c>
      <c r="N6289" t="s">
        <v>130</v>
      </c>
      <c r="O6289" t="s">
        <v>131</v>
      </c>
      <c r="P6289" t="s">
        <v>183</v>
      </c>
      <c r="Q6289">
        <v>44</v>
      </c>
      <c r="R6289" t="s">
        <v>41</v>
      </c>
      <c r="S6289" t="e" vm="56">
        <f>_FV(-3,"25")</f>
        <v>#VALUE!</v>
      </c>
      <c r="T6289" t="s">
        <v>26</v>
      </c>
    </row>
    <row r="6290" spans="1:20" x14ac:dyDescent="0.3">
      <c r="A6290" t="s">
        <v>20</v>
      </c>
      <c r="B6290" s="1">
        <v>43772</v>
      </c>
      <c r="C6290">
        <v>22</v>
      </c>
      <c r="D6290" t="s">
        <v>205</v>
      </c>
      <c r="E6290" t="s">
        <v>264</v>
      </c>
      <c r="F6290" t="s">
        <v>205</v>
      </c>
      <c r="G6290">
        <v>70</v>
      </c>
      <c r="H6290">
        <v>71</v>
      </c>
      <c r="I6290">
        <v>68</v>
      </c>
      <c r="J6290" t="s">
        <v>65</v>
      </c>
      <c r="K6290" t="s">
        <v>109</v>
      </c>
      <c r="L6290" t="s">
        <v>119</v>
      </c>
      <c r="M6290" t="s">
        <v>158</v>
      </c>
      <c r="N6290" t="s">
        <v>158</v>
      </c>
      <c r="O6290" t="s">
        <v>221</v>
      </c>
      <c r="P6290" t="s">
        <v>170</v>
      </c>
      <c r="Q6290">
        <v>87</v>
      </c>
      <c r="R6290" t="s">
        <v>350</v>
      </c>
      <c r="S6290" s="2">
        <v>9430</v>
      </c>
      <c r="T6290" t="s">
        <v>26</v>
      </c>
    </row>
    <row r="6291" spans="1:20" x14ac:dyDescent="0.3">
      <c r="A6291" t="s">
        <v>20</v>
      </c>
      <c r="B6291" s="1">
        <v>43772</v>
      </c>
      <c r="C6291">
        <v>8</v>
      </c>
      <c r="D6291" t="s">
        <v>272</v>
      </c>
      <c r="E6291" t="s">
        <v>356</v>
      </c>
      <c r="F6291" t="s">
        <v>108</v>
      </c>
      <c r="G6291">
        <v>85</v>
      </c>
      <c r="H6291">
        <v>85</v>
      </c>
      <c r="I6291">
        <v>83</v>
      </c>
      <c r="J6291" t="s">
        <v>81</v>
      </c>
      <c r="K6291" t="s">
        <v>81</v>
      </c>
      <c r="L6291" t="s">
        <v>89</v>
      </c>
      <c r="M6291" t="s">
        <v>197</v>
      </c>
      <c r="N6291" t="s">
        <v>197</v>
      </c>
      <c r="O6291" t="s">
        <v>750</v>
      </c>
      <c r="P6291" t="s">
        <v>70</v>
      </c>
      <c r="Q6291">
        <v>353</v>
      </c>
      <c r="R6291" t="s">
        <v>183</v>
      </c>
      <c r="S6291" t="e" vm="45">
        <f>_FV(-3,"60")</f>
        <v>#VALUE!</v>
      </c>
      <c r="T6291" t="s">
        <v>26</v>
      </c>
    </row>
    <row r="6292" spans="1:20" x14ac:dyDescent="0.3">
      <c r="A6292" t="s">
        <v>20</v>
      </c>
      <c r="B6292" s="1">
        <v>43772</v>
      </c>
      <c r="C6292">
        <v>2</v>
      </c>
      <c r="D6292" t="s">
        <v>229</v>
      </c>
      <c r="E6292" t="s">
        <v>185</v>
      </c>
      <c r="F6292" t="s">
        <v>229</v>
      </c>
      <c r="G6292">
        <v>78</v>
      </c>
      <c r="H6292">
        <v>78</v>
      </c>
      <c r="I6292">
        <v>76</v>
      </c>
      <c r="J6292" t="s">
        <v>65</v>
      </c>
      <c r="K6292" t="s">
        <v>73</v>
      </c>
      <c r="L6292" t="s">
        <v>65</v>
      </c>
      <c r="M6292" t="s">
        <v>190</v>
      </c>
      <c r="N6292" t="s">
        <v>190</v>
      </c>
      <c r="O6292" t="s">
        <v>52</v>
      </c>
      <c r="P6292" t="s">
        <v>173</v>
      </c>
      <c r="Q6292">
        <v>48</v>
      </c>
      <c r="R6292" t="s">
        <v>143</v>
      </c>
      <c r="S6292" t="e" vm="45">
        <f>_FV(-3,"60")</f>
        <v>#VALUE!</v>
      </c>
      <c r="T6292" t="s">
        <v>26</v>
      </c>
    </row>
    <row r="6293" spans="1:20" x14ac:dyDescent="0.3">
      <c r="A6293" t="s">
        <v>20</v>
      </c>
      <c r="B6293" s="1">
        <v>43772</v>
      </c>
      <c r="C6293">
        <v>7</v>
      </c>
      <c r="D6293" t="s">
        <v>356</v>
      </c>
      <c r="E6293" t="s">
        <v>233</v>
      </c>
      <c r="F6293" t="s">
        <v>356</v>
      </c>
      <c r="G6293">
        <v>83</v>
      </c>
      <c r="H6293">
        <v>83</v>
      </c>
      <c r="I6293">
        <v>82</v>
      </c>
      <c r="J6293" t="s">
        <v>99</v>
      </c>
      <c r="K6293" t="s">
        <v>81</v>
      </c>
      <c r="L6293" t="s">
        <v>99</v>
      </c>
      <c r="M6293" t="s">
        <v>38</v>
      </c>
      <c r="N6293" t="s">
        <v>153</v>
      </c>
      <c r="O6293" t="s">
        <v>750</v>
      </c>
      <c r="P6293" t="s">
        <v>105</v>
      </c>
      <c r="Q6293">
        <v>14</v>
      </c>
      <c r="R6293" t="s">
        <v>147</v>
      </c>
      <c r="S6293" t="e" vm="45">
        <f>_FV(-3,"60")</f>
        <v>#VALUE!</v>
      </c>
      <c r="T6293" t="s">
        <v>26</v>
      </c>
    </row>
    <row r="6294" spans="1:20" x14ac:dyDescent="0.3">
      <c r="A6294" t="s">
        <v>20</v>
      </c>
      <c r="B6294" s="1">
        <v>43772</v>
      </c>
      <c r="C6294">
        <v>10</v>
      </c>
      <c r="D6294" t="s">
        <v>135</v>
      </c>
      <c r="E6294" t="s">
        <v>135</v>
      </c>
      <c r="F6294" t="s">
        <v>62</v>
      </c>
      <c r="G6294">
        <v>89</v>
      </c>
      <c r="H6294">
        <v>90</v>
      </c>
      <c r="I6294">
        <v>89</v>
      </c>
      <c r="J6294" t="s">
        <v>28</v>
      </c>
      <c r="K6294" t="s">
        <v>64</v>
      </c>
      <c r="L6294" t="s">
        <v>89</v>
      </c>
      <c r="M6294" t="s">
        <v>190</v>
      </c>
      <c r="N6294" t="s">
        <v>130</v>
      </c>
      <c r="O6294" t="s">
        <v>59</v>
      </c>
      <c r="P6294" t="s">
        <v>138</v>
      </c>
      <c r="Q6294">
        <v>331</v>
      </c>
      <c r="R6294" t="s">
        <v>104</v>
      </c>
      <c r="S6294" t="s">
        <v>3149</v>
      </c>
      <c r="T6294" t="s">
        <v>26</v>
      </c>
    </row>
    <row r="6295" spans="1:20" x14ac:dyDescent="0.3">
      <c r="A6295" t="s">
        <v>20</v>
      </c>
      <c r="B6295" s="1">
        <v>43772</v>
      </c>
      <c r="C6295">
        <v>9</v>
      </c>
      <c r="D6295" t="s">
        <v>88</v>
      </c>
      <c r="E6295" t="s">
        <v>272</v>
      </c>
      <c r="F6295" t="s">
        <v>88</v>
      </c>
      <c r="G6295">
        <v>89</v>
      </c>
      <c r="H6295">
        <v>89</v>
      </c>
      <c r="I6295">
        <v>85</v>
      </c>
      <c r="J6295" t="s">
        <v>100</v>
      </c>
      <c r="K6295" t="s">
        <v>99</v>
      </c>
      <c r="L6295" t="s">
        <v>100</v>
      </c>
      <c r="M6295" t="s">
        <v>59</v>
      </c>
      <c r="N6295" t="s">
        <v>59</v>
      </c>
      <c r="O6295" t="s">
        <v>197</v>
      </c>
      <c r="P6295" t="s">
        <v>268</v>
      </c>
      <c r="Q6295">
        <v>321</v>
      </c>
      <c r="R6295" t="s">
        <v>104</v>
      </c>
      <c r="S6295" t="e" vm="92">
        <f>_FV(-3,"41")</f>
        <v>#VALUE!</v>
      </c>
      <c r="T6295" t="s">
        <v>26</v>
      </c>
    </row>
    <row r="6296" spans="1:20" x14ac:dyDescent="0.3">
      <c r="A6296" t="s">
        <v>20</v>
      </c>
      <c r="B6296" s="1">
        <v>43772</v>
      </c>
      <c r="C6296">
        <v>0</v>
      </c>
      <c r="D6296" t="s">
        <v>261</v>
      </c>
      <c r="E6296" t="s">
        <v>205</v>
      </c>
      <c r="F6296" t="s">
        <v>261</v>
      </c>
      <c r="G6296">
        <v>75</v>
      </c>
      <c r="H6296">
        <v>76</v>
      </c>
      <c r="I6296">
        <v>74</v>
      </c>
      <c r="J6296" t="s">
        <v>87</v>
      </c>
      <c r="K6296" t="s">
        <v>88</v>
      </c>
      <c r="L6296" t="s">
        <v>87</v>
      </c>
      <c r="M6296" t="s">
        <v>131</v>
      </c>
      <c r="N6296" t="s">
        <v>131</v>
      </c>
      <c r="O6296" t="s">
        <v>153</v>
      </c>
      <c r="P6296" t="s">
        <v>30</v>
      </c>
      <c r="Q6296">
        <v>81</v>
      </c>
      <c r="R6296" t="s">
        <v>347</v>
      </c>
      <c r="S6296" t="e" vm="80">
        <f>_FV(-3,"59")</f>
        <v>#VALUE!</v>
      </c>
      <c r="T6296" t="s">
        <v>26</v>
      </c>
    </row>
    <row r="6297" spans="1:20" x14ac:dyDescent="0.3">
      <c r="A6297" t="s">
        <v>20</v>
      </c>
      <c r="B6297" s="1">
        <v>43772</v>
      </c>
      <c r="C6297">
        <v>20</v>
      </c>
      <c r="D6297" t="s">
        <v>291</v>
      </c>
      <c r="E6297" t="s">
        <v>251</v>
      </c>
      <c r="F6297" t="s">
        <v>220</v>
      </c>
      <c r="G6297">
        <v>64</v>
      </c>
      <c r="H6297">
        <v>65</v>
      </c>
      <c r="I6297">
        <v>59</v>
      </c>
      <c r="J6297" t="s">
        <v>64</v>
      </c>
      <c r="K6297" t="s">
        <v>65</v>
      </c>
      <c r="L6297" t="s">
        <v>44</v>
      </c>
      <c r="M6297" t="s">
        <v>1426</v>
      </c>
      <c r="N6297" t="s">
        <v>1426</v>
      </c>
      <c r="O6297" t="s">
        <v>3135</v>
      </c>
      <c r="P6297" t="s">
        <v>104</v>
      </c>
      <c r="Q6297">
        <v>88</v>
      </c>
      <c r="R6297" t="s">
        <v>428</v>
      </c>
      <c r="S6297" t="s">
        <v>3150</v>
      </c>
      <c r="T6297" t="s">
        <v>26</v>
      </c>
    </row>
    <row r="6298" spans="1:20" x14ac:dyDescent="0.3">
      <c r="A6298" t="s">
        <v>20</v>
      </c>
      <c r="B6298" s="1">
        <v>43772</v>
      </c>
      <c r="C6298">
        <v>18</v>
      </c>
      <c r="D6298" t="s">
        <v>2339</v>
      </c>
      <c r="E6298" t="s">
        <v>3127</v>
      </c>
      <c r="F6298" t="s">
        <v>2339</v>
      </c>
      <c r="G6298">
        <v>53</v>
      </c>
      <c r="H6298">
        <v>53</v>
      </c>
      <c r="I6298">
        <v>46</v>
      </c>
      <c r="J6298" t="s">
        <v>216</v>
      </c>
      <c r="K6298" t="s">
        <v>345</v>
      </c>
      <c r="L6298" t="s">
        <v>588</v>
      </c>
      <c r="M6298" t="s">
        <v>3139</v>
      </c>
      <c r="N6298" t="s">
        <v>159</v>
      </c>
      <c r="O6298" t="s">
        <v>3147</v>
      </c>
      <c r="P6298" t="s">
        <v>154</v>
      </c>
      <c r="Q6298">
        <v>109</v>
      </c>
      <c r="R6298" t="s">
        <v>339</v>
      </c>
      <c r="S6298" t="s">
        <v>3151</v>
      </c>
      <c r="T6298" t="s">
        <v>26</v>
      </c>
    </row>
    <row r="6299" spans="1:20" x14ac:dyDescent="0.3">
      <c r="A6299" t="s">
        <v>20</v>
      </c>
      <c r="B6299" s="1">
        <v>43773</v>
      </c>
      <c r="C6299">
        <v>20</v>
      </c>
      <c r="D6299" t="s">
        <v>335</v>
      </c>
      <c r="E6299" t="s">
        <v>392</v>
      </c>
      <c r="F6299" t="s">
        <v>264</v>
      </c>
      <c r="G6299">
        <v>62</v>
      </c>
      <c r="H6299">
        <v>63</v>
      </c>
      <c r="I6299">
        <v>61</v>
      </c>
      <c r="J6299" t="s">
        <v>35</v>
      </c>
      <c r="K6299" t="s">
        <v>163</v>
      </c>
      <c r="L6299" t="s">
        <v>216</v>
      </c>
      <c r="M6299" t="s">
        <v>1154</v>
      </c>
      <c r="N6299" t="s">
        <v>166</v>
      </c>
      <c r="O6299" t="s">
        <v>860</v>
      </c>
      <c r="P6299" t="s">
        <v>24</v>
      </c>
      <c r="Q6299">
        <v>60</v>
      </c>
      <c r="R6299" t="s">
        <v>419</v>
      </c>
      <c r="S6299" t="s">
        <v>3152</v>
      </c>
      <c r="T6299" t="s">
        <v>26</v>
      </c>
    </row>
    <row r="6300" spans="1:20" x14ac:dyDescent="0.3">
      <c r="A6300" t="s">
        <v>20</v>
      </c>
      <c r="B6300" s="1">
        <v>43773</v>
      </c>
      <c r="C6300">
        <v>19</v>
      </c>
      <c r="D6300" t="s">
        <v>258</v>
      </c>
      <c r="E6300" t="s">
        <v>317</v>
      </c>
      <c r="F6300" t="s">
        <v>201</v>
      </c>
      <c r="G6300">
        <v>61</v>
      </c>
      <c r="H6300">
        <v>62</v>
      </c>
      <c r="I6300">
        <v>58</v>
      </c>
      <c r="J6300" t="s">
        <v>361</v>
      </c>
      <c r="K6300" t="s">
        <v>361</v>
      </c>
      <c r="L6300" t="s">
        <v>292</v>
      </c>
      <c r="M6300" t="s">
        <v>860</v>
      </c>
      <c r="N6300" t="s">
        <v>1154</v>
      </c>
      <c r="O6300" t="s">
        <v>2936</v>
      </c>
      <c r="P6300" t="s">
        <v>182</v>
      </c>
      <c r="Q6300">
        <v>67</v>
      </c>
      <c r="R6300" t="s">
        <v>580</v>
      </c>
      <c r="S6300" t="s">
        <v>3153</v>
      </c>
      <c r="T6300" t="s">
        <v>26</v>
      </c>
    </row>
    <row r="6301" spans="1:20" x14ac:dyDescent="0.3">
      <c r="A6301" t="s">
        <v>20</v>
      </c>
      <c r="B6301" s="1">
        <v>43773</v>
      </c>
      <c r="C6301">
        <v>4</v>
      </c>
      <c r="D6301" t="s">
        <v>321</v>
      </c>
      <c r="E6301" t="s">
        <v>202</v>
      </c>
      <c r="F6301" t="s">
        <v>321</v>
      </c>
      <c r="G6301">
        <v>77</v>
      </c>
      <c r="H6301">
        <v>77</v>
      </c>
      <c r="I6301">
        <v>73</v>
      </c>
      <c r="J6301" t="s">
        <v>89</v>
      </c>
      <c r="K6301" t="s">
        <v>89</v>
      </c>
      <c r="L6301" t="s">
        <v>163</v>
      </c>
      <c r="M6301" t="s">
        <v>298</v>
      </c>
      <c r="N6301" t="s">
        <v>190</v>
      </c>
      <c r="O6301" t="s">
        <v>52</v>
      </c>
      <c r="P6301" t="s">
        <v>134</v>
      </c>
      <c r="Q6301">
        <v>37</v>
      </c>
      <c r="R6301" t="s">
        <v>358</v>
      </c>
      <c r="S6301" t="e" vm="55">
        <f>_FV(-3,"51")</f>
        <v>#VALUE!</v>
      </c>
      <c r="T6301" t="s">
        <v>26</v>
      </c>
    </row>
    <row r="6302" spans="1:20" x14ac:dyDescent="0.3">
      <c r="A6302" t="s">
        <v>20</v>
      </c>
      <c r="B6302" s="1">
        <v>43773</v>
      </c>
      <c r="C6302">
        <v>22</v>
      </c>
      <c r="D6302" t="s">
        <v>275</v>
      </c>
      <c r="E6302" t="s">
        <v>243</v>
      </c>
      <c r="F6302" t="s">
        <v>275</v>
      </c>
      <c r="G6302">
        <v>68</v>
      </c>
      <c r="H6302">
        <v>68</v>
      </c>
      <c r="I6302">
        <v>64</v>
      </c>
      <c r="J6302" t="s">
        <v>216</v>
      </c>
      <c r="K6302" t="s">
        <v>35</v>
      </c>
      <c r="L6302" t="s">
        <v>216</v>
      </c>
      <c r="M6302" t="s">
        <v>74</v>
      </c>
      <c r="N6302" t="s">
        <v>74</v>
      </c>
      <c r="O6302" t="s">
        <v>158</v>
      </c>
      <c r="P6302" t="s">
        <v>24</v>
      </c>
      <c r="Q6302">
        <v>55</v>
      </c>
      <c r="R6302" t="s">
        <v>343</v>
      </c>
      <c r="S6302" t="e" vm="21">
        <f>_FV(0,"04")</f>
        <v>#VALUE!</v>
      </c>
      <c r="T6302" t="s">
        <v>26</v>
      </c>
    </row>
    <row r="6303" spans="1:20" x14ac:dyDescent="0.3">
      <c r="A6303" t="s">
        <v>20</v>
      </c>
      <c r="B6303" s="1">
        <v>43773</v>
      </c>
      <c r="C6303">
        <v>6</v>
      </c>
      <c r="D6303" t="s">
        <v>333</v>
      </c>
      <c r="E6303" t="s">
        <v>265</v>
      </c>
      <c r="F6303" t="s">
        <v>333</v>
      </c>
      <c r="G6303">
        <v>81</v>
      </c>
      <c r="H6303">
        <v>81</v>
      </c>
      <c r="I6303">
        <v>78</v>
      </c>
      <c r="J6303" t="s">
        <v>49</v>
      </c>
      <c r="K6303" t="s">
        <v>100</v>
      </c>
      <c r="L6303" t="s">
        <v>49</v>
      </c>
      <c r="M6303" t="s">
        <v>38</v>
      </c>
      <c r="N6303" t="s">
        <v>153</v>
      </c>
      <c r="O6303" t="s">
        <v>175</v>
      </c>
      <c r="P6303" t="s">
        <v>67</v>
      </c>
      <c r="Q6303">
        <v>350</v>
      </c>
      <c r="R6303" t="s">
        <v>271</v>
      </c>
      <c r="S6303" t="e" vm="45">
        <f>_FV(-3,"60")</f>
        <v>#VALUE!</v>
      </c>
      <c r="T6303" t="s">
        <v>26</v>
      </c>
    </row>
    <row r="6304" spans="1:20" x14ac:dyDescent="0.3">
      <c r="A6304" t="s">
        <v>20</v>
      </c>
      <c r="B6304" s="1">
        <v>43773</v>
      </c>
      <c r="C6304">
        <v>2</v>
      </c>
      <c r="D6304" t="s">
        <v>196</v>
      </c>
      <c r="E6304" t="s">
        <v>261</v>
      </c>
      <c r="F6304" t="s">
        <v>196</v>
      </c>
      <c r="G6304">
        <v>72</v>
      </c>
      <c r="H6304">
        <v>72</v>
      </c>
      <c r="I6304">
        <v>66</v>
      </c>
      <c r="J6304" t="s">
        <v>163</v>
      </c>
      <c r="K6304" t="s">
        <v>163</v>
      </c>
      <c r="L6304" t="s">
        <v>396</v>
      </c>
      <c r="M6304" t="s">
        <v>130</v>
      </c>
      <c r="N6304" t="s">
        <v>45</v>
      </c>
      <c r="O6304" t="s">
        <v>130</v>
      </c>
      <c r="P6304" t="s">
        <v>134</v>
      </c>
      <c r="Q6304">
        <v>50</v>
      </c>
      <c r="R6304" t="s">
        <v>41</v>
      </c>
      <c r="S6304" t="e" vm="80">
        <f>_FV(-3,"59")</f>
        <v>#VALUE!</v>
      </c>
      <c r="T6304" t="s">
        <v>26</v>
      </c>
    </row>
    <row r="6305" spans="1:20" x14ac:dyDescent="0.3">
      <c r="A6305" t="s">
        <v>20</v>
      </c>
      <c r="B6305" s="1">
        <v>43773</v>
      </c>
      <c r="C6305">
        <v>15</v>
      </c>
      <c r="D6305" t="s">
        <v>33</v>
      </c>
      <c r="E6305" t="s">
        <v>33</v>
      </c>
      <c r="F6305" t="s">
        <v>342</v>
      </c>
      <c r="G6305">
        <v>61</v>
      </c>
      <c r="H6305">
        <v>71</v>
      </c>
      <c r="I6305">
        <v>60</v>
      </c>
      <c r="J6305" t="s">
        <v>109</v>
      </c>
      <c r="K6305" t="s">
        <v>88</v>
      </c>
      <c r="L6305" t="s">
        <v>99</v>
      </c>
      <c r="M6305" t="s">
        <v>66</v>
      </c>
      <c r="N6305" t="s">
        <v>137</v>
      </c>
      <c r="O6305" t="s">
        <v>66</v>
      </c>
      <c r="P6305" t="s">
        <v>154</v>
      </c>
      <c r="Q6305">
        <v>80</v>
      </c>
      <c r="R6305" t="s">
        <v>359</v>
      </c>
      <c r="S6305" t="s">
        <v>1065</v>
      </c>
      <c r="T6305" t="s">
        <v>26</v>
      </c>
    </row>
    <row r="6306" spans="1:20" x14ac:dyDescent="0.3">
      <c r="A6306" t="s">
        <v>20</v>
      </c>
      <c r="B6306" s="1">
        <v>43773</v>
      </c>
      <c r="C6306">
        <v>23</v>
      </c>
      <c r="D6306" t="s">
        <v>196</v>
      </c>
      <c r="E6306" t="s">
        <v>275</v>
      </c>
      <c r="F6306" t="s">
        <v>196</v>
      </c>
      <c r="G6306">
        <v>72</v>
      </c>
      <c r="H6306">
        <v>72</v>
      </c>
      <c r="I6306">
        <v>68</v>
      </c>
      <c r="J6306" t="s">
        <v>163</v>
      </c>
      <c r="K6306" t="s">
        <v>163</v>
      </c>
      <c r="L6306" t="s">
        <v>216</v>
      </c>
      <c r="M6306" t="s">
        <v>153</v>
      </c>
      <c r="N6306" t="s">
        <v>120</v>
      </c>
      <c r="O6306" t="s">
        <v>74</v>
      </c>
      <c r="P6306" t="s">
        <v>112</v>
      </c>
      <c r="Q6306">
        <v>47</v>
      </c>
      <c r="R6306" t="s">
        <v>160</v>
      </c>
      <c r="S6306" t="e" vm="45">
        <f>_FV(-3,"60")</f>
        <v>#VALUE!</v>
      </c>
      <c r="T6306" t="s">
        <v>26</v>
      </c>
    </row>
    <row r="6307" spans="1:20" x14ac:dyDescent="0.3">
      <c r="A6307" t="s">
        <v>20</v>
      </c>
      <c r="B6307" s="1">
        <v>43773</v>
      </c>
      <c r="C6307">
        <v>10</v>
      </c>
      <c r="D6307" t="s">
        <v>157</v>
      </c>
      <c r="E6307" t="s">
        <v>157</v>
      </c>
      <c r="F6307" t="s">
        <v>71</v>
      </c>
      <c r="G6307">
        <v>84</v>
      </c>
      <c r="H6307">
        <v>86</v>
      </c>
      <c r="I6307">
        <v>84</v>
      </c>
      <c r="J6307" t="s">
        <v>99</v>
      </c>
      <c r="K6307" t="s">
        <v>81</v>
      </c>
      <c r="L6307" t="s">
        <v>36</v>
      </c>
      <c r="M6307" t="s">
        <v>181</v>
      </c>
      <c r="N6307" t="s">
        <v>181</v>
      </c>
      <c r="O6307" t="s">
        <v>120</v>
      </c>
      <c r="P6307" t="s">
        <v>115</v>
      </c>
      <c r="Q6307">
        <v>16</v>
      </c>
      <c r="R6307" t="s">
        <v>112</v>
      </c>
      <c r="S6307" t="s">
        <v>3154</v>
      </c>
      <c r="T6307" t="s">
        <v>26</v>
      </c>
    </row>
    <row r="6308" spans="1:20" x14ac:dyDescent="0.3">
      <c r="A6308" t="s">
        <v>20</v>
      </c>
      <c r="B6308" s="1">
        <v>43773</v>
      </c>
      <c r="C6308">
        <v>14</v>
      </c>
      <c r="D6308" t="s">
        <v>342</v>
      </c>
      <c r="E6308" t="s">
        <v>47</v>
      </c>
      <c r="F6308" t="s">
        <v>228</v>
      </c>
      <c r="G6308">
        <v>70</v>
      </c>
      <c r="H6308">
        <v>86</v>
      </c>
      <c r="I6308">
        <v>69</v>
      </c>
      <c r="J6308" t="s">
        <v>80</v>
      </c>
      <c r="K6308" t="s">
        <v>356</v>
      </c>
      <c r="L6308" t="s">
        <v>73</v>
      </c>
      <c r="M6308" t="s">
        <v>150</v>
      </c>
      <c r="N6308" t="s">
        <v>142</v>
      </c>
      <c r="O6308" t="s">
        <v>150</v>
      </c>
      <c r="P6308" t="s">
        <v>147</v>
      </c>
      <c r="Q6308">
        <v>80</v>
      </c>
      <c r="R6308" t="s">
        <v>339</v>
      </c>
      <c r="S6308" t="s">
        <v>3155</v>
      </c>
      <c r="T6308" t="s">
        <v>174</v>
      </c>
    </row>
    <row r="6309" spans="1:20" x14ac:dyDescent="0.3">
      <c r="A6309" t="s">
        <v>20</v>
      </c>
      <c r="B6309" s="1">
        <v>43773</v>
      </c>
      <c r="C6309">
        <v>7</v>
      </c>
      <c r="D6309" t="s">
        <v>286</v>
      </c>
      <c r="E6309" t="s">
        <v>233</v>
      </c>
      <c r="F6309" t="s">
        <v>333</v>
      </c>
      <c r="G6309">
        <v>82</v>
      </c>
      <c r="H6309">
        <v>82</v>
      </c>
      <c r="I6309">
        <v>81</v>
      </c>
      <c r="J6309" t="s">
        <v>99</v>
      </c>
      <c r="K6309" t="s">
        <v>99</v>
      </c>
      <c r="L6309" t="s">
        <v>89</v>
      </c>
      <c r="M6309" t="s">
        <v>162</v>
      </c>
      <c r="N6309" t="s">
        <v>162</v>
      </c>
      <c r="O6309" t="s">
        <v>750</v>
      </c>
      <c r="P6309" t="s">
        <v>115</v>
      </c>
      <c r="Q6309">
        <v>32</v>
      </c>
      <c r="R6309" t="s">
        <v>112</v>
      </c>
      <c r="S6309" t="e" vm="3">
        <f>_FV(-3,"15")</f>
        <v>#VALUE!</v>
      </c>
      <c r="T6309" t="s">
        <v>26</v>
      </c>
    </row>
    <row r="6310" spans="1:20" x14ac:dyDescent="0.3">
      <c r="A6310" t="s">
        <v>20</v>
      </c>
      <c r="B6310" s="1">
        <v>43773</v>
      </c>
      <c r="C6310">
        <v>5</v>
      </c>
      <c r="D6310" t="s">
        <v>265</v>
      </c>
      <c r="E6310" t="s">
        <v>228</v>
      </c>
      <c r="F6310" t="s">
        <v>265</v>
      </c>
      <c r="G6310">
        <v>78</v>
      </c>
      <c r="H6310">
        <v>78</v>
      </c>
      <c r="I6310">
        <v>76</v>
      </c>
      <c r="J6310" t="s">
        <v>49</v>
      </c>
      <c r="K6310" t="s">
        <v>89</v>
      </c>
      <c r="L6310" t="s">
        <v>36</v>
      </c>
      <c r="M6310" t="s">
        <v>153</v>
      </c>
      <c r="N6310" t="s">
        <v>298</v>
      </c>
      <c r="O6310" t="s">
        <v>153</v>
      </c>
      <c r="P6310" t="s">
        <v>138</v>
      </c>
      <c r="Q6310">
        <v>36</v>
      </c>
      <c r="R6310" t="s">
        <v>358</v>
      </c>
      <c r="S6310" t="e" vm="46">
        <f>_FV(-3,"40")</f>
        <v>#VALUE!</v>
      </c>
      <c r="T6310" t="s">
        <v>26</v>
      </c>
    </row>
    <row r="6311" spans="1:20" x14ac:dyDescent="0.3">
      <c r="A6311" t="s">
        <v>20</v>
      </c>
      <c r="B6311" s="1">
        <v>43773</v>
      </c>
      <c r="C6311">
        <v>12</v>
      </c>
      <c r="D6311" t="s">
        <v>243</v>
      </c>
      <c r="E6311" t="s">
        <v>335</v>
      </c>
      <c r="F6311" t="s">
        <v>385</v>
      </c>
      <c r="G6311">
        <v>69</v>
      </c>
      <c r="H6311">
        <v>74</v>
      </c>
      <c r="I6311">
        <v>68</v>
      </c>
      <c r="J6311" t="s">
        <v>81</v>
      </c>
      <c r="K6311" t="s">
        <v>136</v>
      </c>
      <c r="L6311" t="s">
        <v>81</v>
      </c>
      <c r="M6311" t="s">
        <v>82</v>
      </c>
      <c r="N6311" t="s">
        <v>82</v>
      </c>
      <c r="O6311" t="s">
        <v>180</v>
      </c>
      <c r="P6311" t="s">
        <v>92</v>
      </c>
      <c r="Q6311">
        <v>92</v>
      </c>
      <c r="R6311" t="s">
        <v>289</v>
      </c>
      <c r="S6311" t="s">
        <v>3156</v>
      </c>
      <c r="T6311" t="s">
        <v>26</v>
      </c>
    </row>
    <row r="6312" spans="1:20" x14ac:dyDescent="0.3">
      <c r="A6312" t="s">
        <v>20</v>
      </c>
      <c r="B6312" s="1">
        <v>43773</v>
      </c>
      <c r="C6312">
        <v>3</v>
      </c>
      <c r="D6312" t="s">
        <v>202</v>
      </c>
      <c r="E6312" t="s">
        <v>206</v>
      </c>
      <c r="F6312" t="s">
        <v>202</v>
      </c>
      <c r="G6312">
        <v>73</v>
      </c>
      <c r="H6312">
        <v>73</v>
      </c>
      <c r="I6312">
        <v>72</v>
      </c>
      <c r="J6312" t="s">
        <v>163</v>
      </c>
      <c r="K6312" t="s">
        <v>345</v>
      </c>
      <c r="L6312" t="s">
        <v>361</v>
      </c>
      <c r="M6312" t="s">
        <v>190</v>
      </c>
      <c r="N6312" t="s">
        <v>66</v>
      </c>
      <c r="O6312" t="s">
        <v>190</v>
      </c>
      <c r="P6312" t="s">
        <v>86</v>
      </c>
      <c r="Q6312">
        <v>50</v>
      </c>
      <c r="R6312" t="s">
        <v>198</v>
      </c>
      <c r="S6312" t="e" vm="80">
        <f>_FV(-3,"59")</f>
        <v>#VALUE!</v>
      </c>
      <c r="T6312" t="s">
        <v>26</v>
      </c>
    </row>
    <row r="6313" spans="1:20" x14ac:dyDescent="0.3">
      <c r="A6313" t="s">
        <v>20</v>
      </c>
      <c r="B6313" s="1">
        <v>43773</v>
      </c>
      <c r="C6313">
        <v>1</v>
      </c>
      <c r="D6313" t="s">
        <v>261</v>
      </c>
      <c r="E6313" t="s">
        <v>215</v>
      </c>
      <c r="F6313" t="s">
        <v>261</v>
      </c>
      <c r="G6313">
        <v>67</v>
      </c>
      <c r="H6313">
        <v>69</v>
      </c>
      <c r="I6313">
        <v>66</v>
      </c>
      <c r="J6313" t="s">
        <v>216</v>
      </c>
      <c r="K6313" t="s">
        <v>89</v>
      </c>
      <c r="L6313" t="s">
        <v>216</v>
      </c>
      <c r="M6313" t="s">
        <v>45</v>
      </c>
      <c r="N6313" t="s">
        <v>180</v>
      </c>
      <c r="O6313" t="s">
        <v>190</v>
      </c>
      <c r="P6313" t="s">
        <v>54</v>
      </c>
      <c r="Q6313">
        <v>74</v>
      </c>
      <c r="R6313" t="s">
        <v>931</v>
      </c>
      <c r="S6313" t="e" vm="1">
        <f>_FV(-3,"32")</f>
        <v>#VALUE!</v>
      </c>
      <c r="T6313" t="s">
        <v>26</v>
      </c>
    </row>
    <row r="6314" spans="1:20" x14ac:dyDescent="0.3">
      <c r="A6314" t="s">
        <v>20</v>
      </c>
      <c r="B6314" s="1">
        <v>43773</v>
      </c>
      <c r="C6314">
        <v>13</v>
      </c>
      <c r="D6314" t="s">
        <v>219</v>
      </c>
      <c r="E6314" t="s">
        <v>201</v>
      </c>
      <c r="F6314" t="s">
        <v>261</v>
      </c>
      <c r="G6314">
        <v>73</v>
      </c>
      <c r="H6314">
        <v>73</v>
      </c>
      <c r="I6314">
        <v>68</v>
      </c>
      <c r="J6314" t="s">
        <v>109</v>
      </c>
      <c r="K6314" t="s">
        <v>79</v>
      </c>
      <c r="L6314" t="s">
        <v>81</v>
      </c>
      <c r="M6314" t="s">
        <v>209</v>
      </c>
      <c r="N6314" t="s">
        <v>142</v>
      </c>
      <c r="O6314" t="s">
        <v>82</v>
      </c>
      <c r="P6314" t="s">
        <v>116</v>
      </c>
      <c r="Q6314">
        <v>69</v>
      </c>
      <c r="R6314" t="s">
        <v>428</v>
      </c>
      <c r="S6314" t="s">
        <v>3157</v>
      </c>
      <c r="T6314" t="s">
        <v>26</v>
      </c>
    </row>
    <row r="6315" spans="1:20" x14ac:dyDescent="0.3">
      <c r="A6315" t="s">
        <v>20</v>
      </c>
      <c r="B6315" s="1">
        <v>43773</v>
      </c>
      <c r="C6315">
        <v>11</v>
      </c>
      <c r="D6315" t="s">
        <v>204</v>
      </c>
      <c r="E6315" t="s">
        <v>204</v>
      </c>
      <c r="F6315" t="s">
        <v>157</v>
      </c>
      <c r="G6315">
        <v>73</v>
      </c>
      <c r="H6315">
        <v>84</v>
      </c>
      <c r="I6315">
        <v>73</v>
      </c>
      <c r="J6315" t="s">
        <v>119</v>
      </c>
      <c r="K6315" t="s">
        <v>109</v>
      </c>
      <c r="L6315" t="s">
        <v>100</v>
      </c>
      <c r="M6315" t="s">
        <v>180</v>
      </c>
      <c r="N6315" t="s">
        <v>180</v>
      </c>
      <c r="O6315" t="s">
        <v>181</v>
      </c>
      <c r="P6315" t="s">
        <v>83</v>
      </c>
      <c r="Q6315">
        <v>30</v>
      </c>
      <c r="R6315" t="s">
        <v>40</v>
      </c>
      <c r="S6315" t="s">
        <v>3158</v>
      </c>
      <c r="T6315" t="s">
        <v>26</v>
      </c>
    </row>
    <row r="6316" spans="1:20" x14ac:dyDescent="0.3">
      <c r="A6316" t="s">
        <v>20</v>
      </c>
      <c r="B6316" s="1">
        <v>43773</v>
      </c>
      <c r="C6316">
        <v>16</v>
      </c>
      <c r="D6316" t="s">
        <v>47</v>
      </c>
      <c r="E6316" t="s">
        <v>1580</v>
      </c>
      <c r="F6316" t="s">
        <v>258</v>
      </c>
      <c r="G6316">
        <v>60</v>
      </c>
      <c r="H6316">
        <v>63</v>
      </c>
      <c r="I6316">
        <v>56</v>
      </c>
      <c r="J6316" t="s">
        <v>361</v>
      </c>
      <c r="K6316" t="s">
        <v>87</v>
      </c>
      <c r="L6316" t="s">
        <v>292</v>
      </c>
      <c r="M6316" t="s">
        <v>51</v>
      </c>
      <c r="N6316" t="s">
        <v>66</v>
      </c>
      <c r="O6316" t="s">
        <v>53</v>
      </c>
      <c r="P6316" t="s">
        <v>237</v>
      </c>
      <c r="Q6316">
        <v>82</v>
      </c>
      <c r="R6316" t="s">
        <v>252</v>
      </c>
      <c r="S6316" t="s">
        <v>3120</v>
      </c>
      <c r="T6316" t="s">
        <v>26</v>
      </c>
    </row>
    <row r="6317" spans="1:20" x14ac:dyDescent="0.3">
      <c r="A6317" t="s">
        <v>20</v>
      </c>
      <c r="B6317" s="1">
        <v>43773</v>
      </c>
      <c r="C6317">
        <v>17</v>
      </c>
      <c r="D6317" t="s">
        <v>317</v>
      </c>
      <c r="E6317" t="s">
        <v>1376</v>
      </c>
      <c r="F6317" t="s">
        <v>220</v>
      </c>
      <c r="G6317">
        <v>59</v>
      </c>
      <c r="H6317">
        <v>61</v>
      </c>
      <c r="I6317">
        <v>55</v>
      </c>
      <c r="J6317" t="s">
        <v>35</v>
      </c>
      <c r="K6317" t="s">
        <v>345</v>
      </c>
      <c r="L6317" t="s">
        <v>37</v>
      </c>
      <c r="M6317" t="s">
        <v>162</v>
      </c>
      <c r="N6317" t="s">
        <v>51</v>
      </c>
      <c r="O6317" t="s">
        <v>38</v>
      </c>
      <c r="P6317" t="s">
        <v>116</v>
      </c>
      <c r="Q6317">
        <v>64</v>
      </c>
      <c r="R6317" t="s">
        <v>567</v>
      </c>
      <c r="S6317" t="s">
        <v>1291</v>
      </c>
      <c r="T6317" t="s">
        <v>26</v>
      </c>
    </row>
    <row r="6318" spans="1:20" x14ac:dyDescent="0.3">
      <c r="A6318" t="s">
        <v>20</v>
      </c>
      <c r="B6318" s="1">
        <v>43773</v>
      </c>
      <c r="C6318">
        <v>21</v>
      </c>
      <c r="D6318" t="s">
        <v>243</v>
      </c>
      <c r="E6318" t="s">
        <v>335</v>
      </c>
      <c r="F6318" t="s">
        <v>243</v>
      </c>
      <c r="G6318">
        <v>64</v>
      </c>
      <c r="H6318">
        <v>64</v>
      </c>
      <c r="I6318">
        <v>61</v>
      </c>
      <c r="J6318" t="s">
        <v>35</v>
      </c>
      <c r="K6318" t="s">
        <v>44</v>
      </c>
      <c r="L6318" t="s">
        <v>396</v>
      </c>
      <c r="M6318" t="s">
        <v>158</v>
      </c>
      <c r="N6318" t="s">
        <v>158</v>
      </c>
      <c r="O6318" t="s">
        <v>1154</v>
      </c>
      <c r="P6318" t="s">
        <v>104</v>
      </c>
      <c r="Q6318">
        <v>61</v>
      </c>
      <c r="R6318" t="s">
        <v>343</v>
      </c>
      <c r="S6318" t="s">
        <v>3159</v>
      </c>
      <c r="T6318" t="s">
        <v>26</v>
      </c>
    </row>
    <row r="6319" spans="1:20" x14ac:dyDescent="0.3">
      <c r="A6319" t="s">
        <v>20</v>
      </c>
      <c r="B6319" s="1">
        <v>43773</v>
      </c>
      <c r="C6319">
        <v>18</v>
      </c>
      <c r="D6319" t="s">
        <v>392</v>
      </c>
      <c r="E6319" t="s">
        <v>317</v>
      </c>
      <c r="F6319" t="s">
        <v>258</v>
      </c>
      <c r="G6319">
        <v>58</v>
      </c>
      <c r="H6319">
        <v>60</v>
      </c>
      <c r="I6319">
        <v>58</v>
      </c>
      <c r="J6319" t="s">
        <v>373</v>
      </c>
      <c r="K6319" t="s">
        <v>44</v>
      </c>
      <c r="L6319" t="s">
        <v>292</v>
      </c>
      <c r="M6319" t="s">
        <v>1154</v>
      </c>
      <c r="N6319" t="s">
        <v>162</v>
      </c>
      <c r="O6319" t="s">
        <v>1154</v>
      </c>
      <c r="P6319" t="s">
        <v>104</v>
      </c>
      <c r="Q6319">
        <v>67</v>
      </c>
      <c r="R6319" t="s">
        <v>41</v>
      </c>
      <c r="S6319" t="s">
        <v>3160</v>
      </c>
      <c r="T6319" t="s">
        <v>26</v>
      </c>
    </row>
    <row r="6320" spans="1:20" x14ac:dyDescent="0.3">
      <c r="A6320" t="s">
        <v>20</v>
      </c>
      <c r="B6320" s="1">
        <v>43773</v>
      </c>
      <c r="C6320">
        <v>8</v>
      </c>
      <c r="D6320" t="s">
        <v>157</v>
      </c>
      <c r="E6320" t="s">
        <v>233</v>
      </c>
      <c r="F6320" t="s">
        <v>157</v>
      </c>
      <c r="G6320">
        <v>82</v>
      </c>
      <c r="H6320">
        <v>82</v>
      </c>
      <c r="I6320">
        <v>81</v>
      </c>
      <c r="J6320" t="s">
        <v>49</v>
      </c>
      <c r="K6320" t="s">
        <v>99</v>
      </c>
      <c r="L6320" t="s">
        <v>49</v>
      </c>
      <c r="M6320" t="s">
        <v>162</v>
      </c>
      <c r="N6320" t="s">
        <v>153</v>
      </c>
      <c r="O6320" t="s">
        <v>162</v>
      </c>
      <c r="P6320" t="s">
        <v>115</v>
      </c>
      <c r="Q6320">
        <v>22</v>
      </c>
      <c r="R6320" t="s">
        <v>154</v>
      </c>
      <c r="S6320" t="e" vm="46">
        <f>_FV(-3,"40")</f>
        <v>#VALUE!</v>
      </c>
      <c r="T6320" t="s">
        <v>26</v>
      </c>
    </row>
    <row r="6321" spans="1:20" x14ac:dyDescent="0.3">
      <c r="A6321" t="s">
        <v>20</v>
      </c>
      <c r="B6321" s="1">
        <v>43773</v>
      </c>
      <c r="C6321">
        <v>9</v>
      </c>
      <c r="D6321" t="s">
        <v>149</v>
      </c>
      <c r="E6321" t="s">
        <v>157</v>
      </c>
      <c r="F6321" t="s">
        <v>149</v>
      </c>
      <c r="G6321">
        <v>85</v>
      </c>
      <c r="H6321">
        <v>85</v>
      </c>
      <c r="I6321">
        <v>82</v>
      </c>
      <c r="J6321" t="s">
        <v>36</v>
      </c>
      <c r="K6321" t="s">
        <v>49</v>
      </c>
      <c r="L6321" t="s">
        <v>36</v>
      </c>
      <c r="M6321" t="s">
        <v>120</v>
      </c>
      <c r="N6321" t="s">
        <v>197</v>
      </c>
      <c r="O6321" t="s">
        <v>162</v>
      </c>
      <c r="P6321" t="s">
        <v>111</v>
      </c>
      <c r="Q6321">
        <v>20</v>
      </c>
      <c r="R6321" t="s">
        <v>183</v>
      </c>
      <c r="S6321" t="e" vm="43">
        <f>_FV(-3,"38")</f>
        <v>#VALUE!</v>
      </c>
      <c r="T6321" t="s">
        <v>26</v>
      </c>
    </row>
    <row r="6322" spans="1:20" x14ac:dyDescent="0.3">
      <c r="A6322" t="s">
        <v>20</v>
      </c>
      <c r="B6322" s="1">
        <v>43773</v>
      </c>
      <c r="C6322">
        <v>0</v>
      </c>
      <c r="D6322" t="s">
        <v>219</v>
      </c>
      <c r="E6322" t="s">
        <v>215</v>
      </c>
      <c r="F6322" t="s">
        <v>261</v>
      </c>
      <c r="G6322">
        <v>69</v>
      </c>
      <c r="H6322">
        <v>71</v>
      </c>
      <c r="I6322">
        <v>69</v>
      </c>
      <c r="J6322" t="s">
        <v>49</v>
      </c>
      <c r="K6322" t="s">
        <v>81</v>
      </c>
      <c r="L6322" t="s">
        <v>49</v>
      </c>
      <c r="M6322" t="s">
        <v>190</v>
      </c>
      <c r="N6322" t="s">
        <v>130</v>
      </c>
      <c r="O6322" t="s">
        <v>162</v>
      </c>
      <c r="P6322" t="s">
        <v>54</v>
      </c>
      <c r="Q6322">
        <v>74</v>
      </c>
      <c r="R6322" t="s">
        <v>252</v>
      </c>
      <c r="S6322" t="e" vm="43">
        <f>_FV(-3,"38")</f>
        <v>#VALUE!</v>
      </c>
      <c r="T6322" t="s">
        <v>26</v>
      </c>
    </row>
    <row r="6323" spans="1:20" x14ac:dyDescent="0.3">
      <c r="A6323" t="s">
        <v>20</v>
      </c>
      <c r="B6323" s="1">
        <v>43774</v>
      </c>
      <c r="C6323">
        <v>10</v>
      </c>
      <c r="D6323" t="s">
        <v>95</v>
      </c>
      <c r="E6323" t="s">
        <v>95</v>
      </c>
      <c r="F6323" t="s">
        <v>87</v>
      </c>
      <c r="G6323">
        <v>92</v>
      </c>
      <c r="H6323">
        <v>93</v>
      </c>
      <c r="I6323">
        <v>92</v>
      </c>
      <c r="J6323" t="s">
        <v>28</v>
      </c>
      <c r="K6323" t="s">
        <v>28</v>
      </c>
      <c r="L6323" t="s">
        <v>49</v>
      </c>
      <c r="M6323" t="s">
        <v>231</v>
      </c>
      <c r="N6323" t="s">
        <v>227</v>
      </c>
      <c r="O6323" t="s">
        <v>66</v>
      </c>
      <c r="P6323" t="s">
        <v>111</v>
      </c>
      <c r="Q6323">
        <v>7</v>
      </c>
      <c r="R6323" t="s">
        <v>182</v>
      </c>
      <c r="S6323" t="s">
        <v>3161</v>
      </c>
      <c r="T6323" t="s">
        <v>26</v>
      </c>
    </row>
    <row r="6324" spans="1:20" x14ac:dyDescent="0.3">
      <c r="A6324" t="s">
        <v>20</v>
      </c>
      <c r="B6324" s="1">
        <v>43774</v>
      </c>
      <c r="C6324">
        <v>3</v>
      </c>
      <c r="D6324" t="s">
        <v>233</v>
      </c>
      <c r="E6324" t="s">
        <v>279</v>
      </c>
      <c r="F6324" t="s">
        <v>157</v>
      </c>
      <c r="G6324">
        <v>86</v>
      </c>
      <c r="H6324">
        <v>87</v>
      </c>
      <c r="I6324">
        <v>79</v>
      </c>
      <c r="J6324" t="s">
        <v>63</v>
      </c>
      <c r="K6324" t="s">
        <v>63</v>
      </c>
      <c r="L6324" t="s">
        <v>81</v>
      </c>
      <c r="M6324" t="s">
        <v>59</v>
      </c>
      <c r="N6324" t="s">
        <v>132</v>
      </c>
      <c r="O6324" t="s">
        <v>59</v>
      </c>
      <c r="P6324" t="s">
        <v>176</v>
      </c>
      <c r="Q6324">
        <v>55</v>
      </c>
      <c r="R6324" t="s">
        <v>339</v>
      </c>
      <c r="S6324" s="2">
        <v>1477</v>
      </c>
      <c r="T6324" t="s">
        <v>77</v>
      </c>
    </row>
    <row r="6325" spans="1:20" x14ac:dyDescent="0.3">
      <c r="A6325" t="s">
        <v>20</v>
      </c>
      <c r="B6325" s="1">
        <v>43774</v>
      </c>
      <c r="C6325">
        <v>12</v>
      </c>
      <c r="D6325" t="s">
        <v>205</v>
      </c>
      <c r="E6325" t="s">
        <v>21</v>
      </c>
      <c r="F6325" t="s">
        <v>285</v>
      </c>
      <c r="G6325">
        <v>69</v>
      </c>
      <c r="H6325">
        <v>81</v>
      </c>
      <c r="I6325">
        <v>68</v>
      </c>
      <c r="J6325" t="s">
        <v>119</v>
      </c>
      <c r="K6325" t="s">
        <v>136</v>
      </c>
      <c r="L6325" t="s">
        <v>81</v>
      </c>
      <c r="M6325" t="s">
        <v>244</v>
      </c>
      <c r="N6325" t="s">
        <v>315</v>
      </c>
      <c r="O6325" t="s">
        <v>90</v>
      </c>
      <c r="P6325" t="s">
        <v>173</v>
      </c>
      <c r="Q6325">
        <v>58</v>
      </c>
      <c r="R6325" t="s">
        <v>287</v>
      </c>
      <c r="S6325" t="s">
        <v>3162</v>
      </c>
      <c r="T6325" t="s">
        <v>26</v>
      </c>
    </row>
    <row r="6326" spans="1:20" x14ac:dyDescent="0.3">
      <c r="A6326" t="s">
        <v>20</v>
      </c>
      <c r="B6326" s="1">
        <v>43774</v>
      </c>
      <c r="C6326">
        <v>2</v>
      </c>
      <c r="D6326" t="s">
        <v>279</v>
      </c>
      <c r="E6326" t="s">
        <v>195</v>
      </c>
      <c r="F6326" t="s">
        <v>279</v>
      </c>
      <c r="G6326">
        <v>79</v>
      </c>
      <c r="H6326">
        <v>79</v>
      </c>
      <c r="I6326">
        <v>77</v>
      </c>
      <c r="J6326" t="s">
        <v>28</v>
      </c>
      <c r="K6326" t="s">
        <v>28</v>
      </c>
      <c r="L6326" t="s">
        <v>99</v>
      </c>
      <c r="M6326" t="s">
        <v>66</v>
      </c>
      <c r="N6326" t="s">
        <v>45</v>
      </c>
      <c r="O6326" t="s">
        <v>130</v>
      </c>
      <c r="P6326" t="s">
        <v>97</v>
      </c>
      <c r="Q6326">
        <v>32</v>
      </c>
      <c r="R6326" t="s">
        <v>217</v>
      </c>
      <c r="S6326" t="e" vm="39">
        <f>_FV(-3,"46")</f>
        <v>#VALUE!</v>
      </c>
      <c r="T6326" t="s">
        <v>26</v>
      </c>
    </row>
    <row r="6327" spans="1:20" x14ac:dyDescent="0.3">
      <c r="A6327" t="s">
        <v>20</v>
      </c>
      <c r="B6327" s="1">
        <v>43774</v>
      </c>
      <c r="C6327">
        <v>21</v>
      </c>
      <c r="D6327" t="s">
        <v>220</v>
      </c>
      <c r="E6327" t="s">
        <v>415</v>
      </c>
      <c r="F6327" t="s">
        <v>220</v>
      </c>
      <c r="G6327">
        <v>56</v>
      </c>
      <c r="H6327">
        <v>57</v>
      </c>
      <c r="I6327">
        <v>54</v>
      </c>
      <c r="J6327" t="s">
        <v>577</v>
      </c>
      <c r="K6327" t="s">
        <v>388</v>
      </c>
      <c r="L6327" t="s">
        <v>577</v>
      </c>
      <c r="M6327" t="s">
        <v>120</v>
      </c>
      <c r="N6327" t="s">
        <v>197</v>
      </c>
      <c r="O6327" t="s">
        <v>153</v>
      </c>
      <c r="P6327" t="s">
        <v>104</v>
      </c>
      <c r="Q6327">
        <v>66</v>
      </c>
      <c r="R6327" t="s">
        <v>241</v>
      </c>
      <c r="S6327" t="s">
        <v>3163</v>
      </c>
      <c r="T6327" t="s">
        <v>26</v>
      </c>
    </row>
    <row r="6328" spans="1:20" x14ac:dyDescent="0.3">
      <c r="A6328" t="s">
        <v>20</v>
      </c>
      <c r="B6328" s="1">
        <v>43774</v>
      </c>
      <c r="C6328">
        <v>16</v>
      </c>
      <c r="D6328" t="s">
        <v>2416</v>
      </c>
      <c r="E6328" t="s">
        <v>2915</v>
      </c>
      <c r="F6328" t="s">
        <v>32</v>
      </c>
      <c r="G6328">
        <v>47</v>
      </c>
      <c r="H6328">
        <v>54</v>
      </c>
      <c r="I6328">
        <v>47</v>
      </c>
      <c r="J6328" t="s">
        <v>579</v>
      </c>
      <c r="K6328" t="s">
        <v>373</v>
      </c>
      <c r="L6328" t="s">
        <v>565</v>
      </c>
      <c r="M6328" t="s">
        <v>254</v>
      </c>
      <c r="N6328" t="s">
        <v>142</v>
      </c>
      <c r="O6328" t="s">
        <v>227</v>
      </c>
      <c r="P6328" t="s">
        <v>305</v>
      </c>
      <c r="Q6328">
        <v>75</v>
      </c>
      <c r="R6328" t="s">
        <v>252</v>
      </c>
      <c r="S6328" t="s">
        <v>3026</v>
      </c>
      <c r="T6328" t="s">
        <v>26</v>
      </c>
    </row>
    <row r="6329" spans="1:20" x14ac:dyDescent="0.3">
      <c r="A6329" t="s">
        <v>20</v>
      </c>
      <c r="B6329" s="1">
        <v>43774</v>
      </c>
      <c r="C6329">
        <v>23</v>
      </c>
      <c r="D6329" t="s">
        <v>57</v>
      </c>
      <c r="E6329" t="s">
        <v>243</v>
      </c>
      <c r="F6329" t="s">
        <v>57</v>
      </c>
      <c r="G6329">
        <v>68</v>
      </c>
      <c r="H6329">
        <v>68</v>
      </c>
      <c r="I6329">
        <v>63</v>
      </c>
      <c r="J6329" t="s">
        <v>361</v>
      </c>
      <c r="K6329" t="s">
        <v>361</v>
      </c>
      <c r="L6329" t="s">
        <v>373</v>
      </c>
      <c r="M6329" t="s">
        <v>140</v>
      </c>
      <c r="N6329" t="s">
        <v>131</v>
      </c>
      <c r="O6329" t="s">
        <v>53</v>
      </c>
      <c r="P6329" t="s">
        <v>24</v>
      </c>
      <c r="Q6329">
        <v>54</v>
      </c>
      <c r="R6329" t="s">
        <v>168</v>
      </c>
      <c r="S6329" t="e" vm="45">
        <f>_FV(-3,"60")</f>
        <v>#VALUE!</v>
      </c>
      <c r="T6329" t="s">
        <v>26</v>
      </c>
    </row>
    <row r="6330" spans="1:20" x14ac:dyDescent="0.3">
      <c r="A6330" t="s">
        <v>20</v>
      </c>
      <c r="B6330" s="1">
        <v>43774</v>
      </c>
      <c r="C6330">
        <v>13</v>
      </c>
      <c r="D6330" t="s">
        <v>258</v>
      </c>
      <c r="E6330" t="s">
        <v>317</v>
      </c>
      <c r="F6330" t="s">
        <v>205</v>
      </c>
      <c r="G6330">
        <v>64</v>
      </c>
      <c r="H6330">
        <v>69</v>
      </c>
      <c r="I6330">
        <v>62</v>
      </c>
      <c r="J6330" t="s">
        <v>100</v>
      </c>
      <c r="K6330" t="s">
        <v>80</v>
      </c>
      <c r="L6330" t="s">
        <v>361</v>
      </c>
      <c r="M6330" t="s">
        <v>23</v>
      </c>
      <c r="N6330" t="s">
        <v>245</v>
      </c>
      <c r="O6330" t="s">
        <v>244</v>
      </c>
      <c r="P6330" t="s">
        <v>30</v>
      </c>
      <c r="Q6330">
        <v>63</v>
      </c>
      <c r="R6330" t="s">
        <v>336</v>
      </c>
      <c r="S6330" t="s">
        <v>3164</v>
      </c>
      <c r="T6330" t="s">
        <v>26</v>
      </c>
    </row>
    <row r="6331" spans="1:20" x14ac:dyDescent="0.3">
      <c r="A6331" t="s">
        <v>20</v>
      </c>
      <c r="B6331" s="1">
        <v>43774</v>
      </c>
      <c r="C6331">
        <v>11</v>
      </c>
      <c r="D6331" t="s">
        <v>228</v>
      </c>
      <c r="E6331" t="s">
        <v>285</v>
      </c>
      <c r="F6331" t="s">
        <v>95</v>
      </c>
      <c r="G6331">
        <v>81</v>
      </c>
      <c r="H6331">
        <v>92</v>
      </c>
      <c r="I6331">
        <v>80</v>
      </c>
      <c r="J6331" t="s">
        <v>109</v>
      </c>
      <c r="K6331" t="s">
        <v>79</v>
      </c>
      <c r="L6331" t="s">
        <v>64</v>
      </c>
      <c r="M6331" t="s">
        <v>90</v>
      </c>
      <c r="N6331" t="s">
        <v>90</v>
      </c>
      <c r="O6331" t="s">
        <v>231</v>
      </c>
      <c r="P6331" t="s">
        <v>105</v>
      </c>
      <c r="Q6331">
        <v>18</v>
      </c>
      <c r="R6331" t="s">
        <v>112</v>
      </c>
      <c r="S6331" t="s">
        <v>3165</v>
      </c>
      <c r="T6331" t="s">
        <v>26</v>
      </c>
    </row>
    <row r="6332" spans="1:20" x14ac:dyDescent="0.3">
      <c r="A6332" t="s">
        <v>20</v>
      </c>
      <c r="B6332" s="1">
        <v>43774</v>
      </c>
      <c r="C6332">
        <v>20</v>
      </c>
      <c r="D6332" t="s">
        <v>370</v>
      </c>
      <c r="E6332" t="s">
        <v>1580</v>
      </c>
      <c r="F6332" t="s">
        <v>370</v>
      </c>
      <c r="G6332">
        <v>54</v>
      </c>
      <c r="H6332">
        <v>55</v>
      </c>
      <c r="I6332">
        <v>51</v>
      </c>
      <c r="J6332" t="s">
        <v>383</v>
      </c>
      <c r="K6332" t="s">
        <v>224</v>
      </c>
      <c r="L6332" t="s">
        <v>397</v>
      </c>
      <c r="M6332" t="s">
        <v>153</v>
      </c>
      <c r="N6332" t="s">
        <v>197</v>
      </c>
      <c r="O6332" t="s">
        <v>153</v>
      </c>
      <c r="P6332" t="s">
        <v>54</v>
      </c>
      <c r="Q6332">
        <v>63</v>
      </c>
      <c r="R6332" t="s">
        <v>241</v>
      </c>
      <c r="S6332" t="s">
        <v>3166</v>
      </c>
      <c r="T6332" t="s">
        <v>26</v>
      </c>
    </row>
    <row r="6333" spans="1:20" x14ac:dyDescent="0.3">
      <c r="A6333" t="s">
        <v>20</v>
      </c>
      <c r="B6333" s="1">
        <v>43774</v>
      </c>
      <c r="C6333">
        <v>1</v>
      </c>
      <c r="D6333" t="s">
        <v>195</v>
      </c>
      <c r="E6333" t="s">
        <v>202</v>
      </c>
      <c r="F6333" t="s">
        <v>285</v>
      </c>
      <c r="G6333">
        <v>77</v>
      </c>
      <c r="H6333">
        <v>77</v>
      </c>
      <c r="I6333">
        <v>75</v>
      </c>
      <c r="J6333" t="s">
        <v>99</v>
      </c>
      <c r="K6333" t="s">
        <v>99</v>
      </c>
      <c r="L6333" t="s">
        <v>89</v>
      </c>
      <c r="M6333" t="s">
        <v>132</v>
      </c>
      <c r="N6333" t="s">
        <v>132</v>
      </c>
      <c r="O6333" t="s">
        <v>52</v>
      </c>
      <c r="P6333" t="s">
        <v>92</v>
      </c>
      <c r="Q6333">
        <v>50</v>
      </c>
      <c r="R6333" t="s">
        <v>262</v>
      </c>
      <c r="S6333" t="e" vm="80">
        <f>_FV(-3,"59")</f>
        <v>#VALUE!</v>
      </c>
      <c r="T6333" t="s">
        <v>26</v>
      </c>
    </row>
    <row r="6334" spans="1:20" x14ac:dyDescent="0.3">
      <c r="A6334" t="s">
        <v>20</v>
      </c>
      <c r="B6334" s="1">
        <v>43774</v>
      </c>
      <c r="C6334">
        <v>4</v>
      </c>
      <c r="D6334" t="s">
        <v>333</v>
      </c>
      <c r="E6334" t="s">
        <v>187</v>
      </c>
      <c r="F6334" t="s">
        <v>333</v>
      </c>
      <c r="G6334">
        <v>86</v>
      </c>
      <c r="H6334">
        <v>86</v>
      </c>
      <c r="I6334">
        <v>85</v>
      </c>
      <c r="J6334" t="s">
        <v>109</v>
      </c>
      <c r="K6334" t="s">
        <v>63</v>
      </c>
      <c r="L6334" t="s">
        <v>73</v>
      </c>
      <c r="M6334" t="s">
        <v>153</v>
      </c>
      <c r="N6334" t="s">
        <v>59</v>
      </c>
      <c r="O6334" t="s">
        <v>153</v>
      </c>
      <c r="P6334" t="s">
        <v>115</v>
      </c>
      <c r="Q6334">
        <v>46</v>
      </c>
      <c r="R6334" t="s">
        <v>440</v>
      </c>
      <c r="S6334" t="e" vm="7">
        <f>_FV(0,"24")</f>
        <v>#VALUE!</v>
      </c>
      <c r="T6334" t="s">
        <v>26</v>
      </c>
    </row>
    <row r="6335" spans="1:20" x14ac:dyDescent="0.3">
      <c r="A6335" t="s">
        <v>20</v>
      </c>
      <c r="B6335" s="1">
        <v>43774</v>
      </c>
      <c r="C6335">
        <v>22</v>
      </c>
      <c r="D6335" t="s">
        <v>243</v>
      </c>
      <c r="E6335" t="s">
        <v>392</v>
      </c>
      <c r="F6335" t="s">
        <v>243</v>
      </c>
      <c r="G6335">
        <v>63</v>
      </c>
      <c r="H6335">
        <v>63</v>
      </c>
      <c r="I6335">
        <v>56</v>
      </c>
      <c r="J6335" t="s">
        <v>373</v>
      </c>
      <c r="K6335" t="s">
        <v>373</v>
      </c>
      <c r="L6335" t="s">
        <v>389</v>
      </c>
      <c r="M6335" t="s">
        <v>51</v>
      </c>
      <c r="N6335" t="s">
        <v>51</v>
      </c>
      <c r="O6335" t="s">
        <v>120</v>
      </c>
      <c r="P6335" t="s">
        <v>92</v>
      </c>
      <c r="Q6335">
        <v>54</v>
      </c>
      <c r="R6335" t="s">
        <v>289</v>
      </c>
      <c r="S6335" s="2">
        <v>3175</v>
      </c>
      <c r="T6335" t="s">
        <v>26</v>
      </c>
    </row>
    <row r="6336" spans="1:20" x14ac:dyDescent="0.3">
      <c r="A6336" t="s">
        <v>20</v>
      </c>
      <c r="B6336" s="1">
        <v>43774</v>
      </c>
      <c r="C6336">
        <v>7</v>
      </c>
      <c r="D6336" t="s">
        <v>121</v>
      </c>
      <c r="E6336" t="s">
        <v>72</v>
      </c>
      <c r="F6336" t="s">
        <v>121</v>
      </c>
      <c r="G6336">
        <v>90</v>
      </c>
      <c r="H6336">
        <v>90</v>
      </c>
      <c r="I6336">
        <v>89</v>
      </c>
      <c r="J6336" t="s">
        <v>28</v>
      </c>
      <c r="K6336" t="s">
        <v>65</v>
      </c>
      <c r="L6336" t="s">
        <v>28</v>
      </c>
      <c r="M6336" t="s">
        <v>120</v>
      </c>
      <c r="N6336" t="s">
        <v>120</v>
      </c>
      <c r="O6336" t="s">
        <v>162</v>
      </c>
      <c r="P6336" t="s">
        <v>70</v>
      </c>
      <c r="Q6336">
        <v>342</v>
      </c>
      <c r="R6336" t="s">
        <v>60</v>
      </c>
      <c r="S6336" t="e" vm="66">
        <f>_FV(-3,"31")</f>
        <v>#VALUE!</v>
      </c>
      <c r="T6336" t="s">
        <v>26</v>
      </c>
    </row>
    <row r="6337" spans="1:20" x14ac:dyDescent="0.3">
      <c r="A6337" t="s">
        <v>20</v>
      </c>
      <c r="B6337" s="1">
        <v>43774</v>
      </c>
      <c r="C6337">
        <v>19</v>
      </c>
      <c r="D6337" t="s">
        <v>2048</v>
      </c>
      <c r="E6337" t="s">
        <v>2416</v>
      </c>
      <c r="F6337" t="s">
        <v>415</v>
      </c>
      <c r="G6337">
        <v>51</v>
      </c>
      <c r="H6337">
        <v>52</v>
      </c>
      <c r="I6337">
        <v>47</v>
      </c>
      <c r="J6337" t="s">
        <v>368</v>
      </c>
      <c r="K6337" t="s">
        <v>368</v>
      </c>
      <c r="L6337" t="s">
        <v>565</v>
      </c>
      <c r="M6337" t="s">
        <v>120</v>
      </c>
      <c r="N6337" t="s">
        <v>39</v>
      </c>
      <c r="O6337" t="s">
        <v>120</v>
      </c>
      <c r="P6337" t="s">
        <v>40</v>
      </c>
      <c r="Q6337">
        <v>66</v>
      </c>
      <c r="R6337" t="s">
        <v>405</v>
      </c>
      <c r="S6337" t="s">
        <v>1897</v>
      </c>
      <c r="T6337" t="s">
        <v>26</v>
      </c>
    </row>
    <row r="6338" spans="1:20" x14ac:dyDescent="0.3">
      <c r="A6338" t="s">
        <v>20</v>
      </c>
      <c r="B6338" s="1">
        <v>43774</v>
      </c>
      <c r="C6338">
        <v>5</v>
      </c>
      <c r="D6338" t="s">
        <v>272</v>
      </c>
      <c r="E6338" t="s">
        <v>333</v>
      </c>
      <c r="F6338" t="s">
        <v>272</v>
      </c>
      <c r="G6338">
        <v>87</v>
      </c>
      <c r="H6338">
        <v>87</v>
      </c>
      <c r="I6338">
        <v>86</v>
      </c>
      <c r="J6338" t="s">
        <v>65</v>
      </c>
      <c r="K6338" t="s">
        <v>109</v>
      </c>
      <c r="L6338" t="s">
        <v>65</v>
      </c>
      <c r="M6338" t="s">
        <v>750</v>
      </c>
      <c r="N6338" t="s">
        <v>153</v>
      </c>
      <c r="O6338" t="s">
        <v>175</v>
      </c>
      <c r="P6338" t="s">
        <v>111</v>
      </c>
      <c r="Q6338">
        <v>20</v>
      </c>
      <c r="R6338" t="s">
        <v>112</v>
      </c>
      <c r="S6338" t="e" vm="68">
        <f>_FV(-2,"99")</f>
        <v>#VALUE!</v>
      </c>
      <c r="T6338" t="s">
        <v>26</v>
      </c>
    </row>
    <row r="6339" spans="1:20" x14ac:dyDescent="0.3">
      <c r="A6339" t="s">
        <v>20</v>
      </c>
      <c r="B6339" s="1">
        <v>43774</v>
      </c>
      <c r="C6339">
        <v>17</v>
      </c>
      <c r="D6339" t="s">
        <v>2339</v>
      </c>
      <c r="E6339" t="s">
        <v>2732</v>
      </c>
      <c r="F6339" t="s">
        <v>33</v>
      </c>
      <c r="G6339">
        <v>50</v>
      </c>
      <c r="H6339">
        <v>51</v>
      </c>
      <c r="I6339">
        <v>46</v>
      </c>
      <c r="J6339" t="s">
        <v>577</v>
      </c>
      <c r="K6339" t="s">
        <v>368</v>
      </c>
      <c r="L6339" t="s">
        <v>575</v>
      </c>
      <c r="M6339" t="s">
        <v>298</v>
      </c>
      <c r="N6339" t="s">
        <v>254</v>
      </c>
      <c r="O6339" t="s">
        <v>298</v>
      </c>
      <c r="P6339" t="s">
        <v>54</v>
      </c>
      <c r="Q6339">
        <v>94</v>
      </c>
      <c r="R6339" t="s">
        <v>405</v>
      </c>
      <c r="S6339" t="s">
        <v>3167</v>
      </c>
      <c r="T6339" t="s">
        <v>26</v>
      </c>
    </row>
    <row r="6340" spans="1:20" x14ac:dyDescent="0.3">
      <c r="A6340" t="s">
        <v>20</v>
      </c>
      <c r="B6340" s="1">
        <v>43774</v>
      </c>
      <c r="C6340">
        <v>14</v>
      </c>
      <c r="D6340" t="s">
        <v>370</v>
      </c>
      <c r="E6340" t="s">
        <v>1362</v>
      </c>
      <c r="F6340" t="s">
        <v>258</v>
      </c>
      <c r="G6340">
        <v>59</v>
      </c>
      <c r="H6340">
        <v>64</v>
      </c>
      <c r="I6340">
        <v>58</v>
      </c>
      <c r="J6340" t="s">
        <v>345</v>
      </c>
      <c r="K6340" t="s">
        <v>64</v>
      </c>
      <c r="L6340" t="s">
        <v>35</v>
      </c>
      <c r="M6340" t="s">
        <v>244</v>
      </c>
      <c r="N6340" t="s">
        <v>23</v>
      </c>
      <c r="O6340" t="s">
        <v>244</v>
      </c>
      <c r="P6340" t="s">
        <v>116</v>
      </c>
      <c r="Q6340">
        <v>93</v>
      </c>
      <c r="R6340" t="s">
        <v>336</v>
      </c>
      <c r="S6340" t="s">
        <v>1657</v>
      </c>
      <c r="T6340" t="s">
        <v>26</v>
      </c>
    </row>
    <row r="6341" spans="1:20" x14ac:dyDescent="0.3">
      <c r="A6341" t="s">
        <v>20</v>
      </c>
      <c r="B6341" s="1">
        <v>43774</v>
      </c>
      <c r="C6341">
        <v>15</v>
      </c>
      <c r="D6341" t="s">
        <v>1362</v>
      </c>
      <c r="E6341" t="s">
        <v>2339</v>
      </c>
      <c r="F6341" t="s">
        <v>297</v>
      </c>
      <c r="G6341">
        <v>51</v>
      </c>
      <c r="H6341">
        <v>59</v>
      </c>
      <c r="I6341">
        <v>51</v>
      </c>
      <c r="J6341" t="s">
        <v>393</v>
      </c>
      <c r="K6341" t="s">
        <v>89</v>
      </c>
      <c r="L6341" t="s">
        <v>583</v>
      </c>
      <c r="M6341" t="s">
        <v>142</v>
      </c>
      <c r="N6341" t="s">
        <v>315</v>
      </c>
      <c r="O6341" t="s">
        <v>142</v>
      </c>
      <c r="P6341" t="s">
        <v>240</v>
      </c>
      <c r="Q6341">
        <v>92</v>
      </c>
      <c r="R6341" t="s">
        <v>375</v>
      </c>
      <c r="S6341" t="s">
        <v>3168</v>
      </c>
      <c r="T6341" t="s">
        <v>26</v>
      </c>
    </row>
    <row r="6342" spans="1:20" x14ac:dyDescent="0.3">
      <c r="A6342" t="s">
        <v>20</v>
      </c>
      <c r="B6342" s="1">
        <v>43774</v>
      </c>
      <c r="C6342">
        <v>18</v>
      </c>
      <c r="D6342" t="s">
        <v>2339</v>
      </c>
      <c r="E6342" t="s">
        <v>2915</v>
      </c>
      <c r="F6342" t="s">
        <v>33</v>
      </c>
      <c r="G6342">
        <v>49</v>
      </c>
      <c r="H6342">
        <v>52</v>
      </c>
      <c r="I6342">
        <v>46</v>
      </c>
      <c r="J6342" t="s">
        <v>588</v>
      </c>
      <c r="K6342" t="s">
        <v>396</v>
      </c>
      <c r="L6342" t="s">
        <v>570</v>
      </c>
      <c r="M6342" t="s">
        <v>51</v>
      </c>
      <c r="N6342" t="s">
        <v>298</v>
      </c>
      <c r="O6342" t="s">
        <v>51</v>
      </c>
      <c r="P6342" t="s">
        <v>154</v>
      </c>
      <c r="Q6342">
        <v>69</v>
      </c>
      <c r="R6342" t="s">
        <v>375</v>
      </c>
      <c r="S6342" t="s">
        <v>3169</v>
      </c>
      <c r="T6342" t="s">
        <v>26</v>
      </c>
    </row>
    <row r="6343" spans="1:20" x14ac:dyDescent="0.3">
      <c r="A6343" t="s">
        <v>20</v>
      </c>
      <c r="B6343" s="1">
        <v>43774</v>
      </c>
      <c r="C6343">
        <v>6</v>
      </c>
      <c r="D6343" t="s">
        <v>107</v>
      </c>
      <c r="E6343" t="s">
        <v>272</v>
      </c>
      <c r="F6343" t="s">
        <v>135</v>
      </c>
      <c r="G6343">
        <v>89</v>
      </c>
      <c r="H6343">
        <v>89</v>
      </c>
      <c r="I6343">
        <v>87</v>
      </c>
      <c r="J6343" t="s">
        <v>119</v>
      </c>
      <c r="K6343" t="s">
        <v>65</v>
      </c>
      <c r="L6343" t="s">
        <v>28</v>
      </c>
      <c r="M6343" t="s">
        <v>153</v>
      </c>
      <c r="N6343" t="s">
        <v>153</v>
      </c>
      <c r="O6343" t="s">
        <v>750</v>
      </c>
      <c r="P6343" t="s">
        <v>67</v>
      </c>
      <c r="Q6343">
        <v>9</v>
      </c>
      <c r="R6343" t="s">
        <v>176</v>
      </c>
      <c r="S6343" t="e" vm="54">
        <f>_FV(-3,"21")</f>
        <v>#VALUE!</v>
      </c>
      <c r="T6343" t="s">
        <v>26</v>
      </c>
    </row>
    <row r="6344" spans="1:20" x14ac:dyDescent="0.3">
      <c r="A6344" t="s">
        <v>20</v>
      </c>
      <c r="B6344" s="1">
        <v>43774</v>
      </c>
      <c r="C6344">
        <v>0</v>
      </c>
      <c r="D6344" t="s">
        <v>195</v>
      </c>
      <c r="E6344" t="s">
        <v>196</v>
      </c>
      <c r="F6344" t="s">
        <v>195</v>
      </c>
      <c r="G6344">
        <v>76</v>
      </c>
      <c r="H6344">
        <v>76</v>
      </c>
      <c r="I6344">
        <v>72</v>
      </c>
      <c r="J6344" t="s">
        <v>89</v>
      </c>
      <c r="K6344" t="s">
        <v>89</v>
      </c>
      <c r="L6344" t="s">
        <v>163</v>
      </c>
      <c r="M6344" t="s">
        <v>52</v>
      </c>
      <c r="N6344" t="s">
        <v>52</v>
      </c>
      <c r="O6344" t="s">
        <v>153</v>
      </c>
      <c r="P6344" t="s">
        <v>24</v>
      </c>
      <c r="Q6344">
        <v>47</v>
      </c>
      <c r="R6344" t="s">
        <v>289</v>
      </c>
      <c r="S6344" t="e" vm="45">
        <f>_FV(-3,"60")</f>
        <v>#VALUE!</v>
      </c>
      <c r="T6344" t="s">
        <v>26</v>
      </c>
    </row>
    <row r="6345" spans="1:20" x14ac:dyDescent="0.3">
      <c r="A6345" t="s">
        <v>20</v>
      </c>
      <c r="B6345" s="1">
        <v>43774</v>
      </c>
      <c r="C6345">
        <v>8</v>
      </c>
      <c r="D6345" t="s">
        <v>62</v>
      </c>
      <c r="E6345" t="s">
        <v>121</v>
      </c>
      <c r="F6345" t="s">
        <v>62</v>
      </c>
      <c r="G6345">
        <v>91</v>
      </c>
      <c r="H6345">
        <v>91</v>
      </c>
      <c r="I6345">
        <v>90</v>
      </c>
      <c r="J6345" t="s">
        <v>81</v>
      </c>
      <c r="K6345" t="s">
        <v>28</v>
      </c>
      <c r="L6345" t="s">
        <v>99</v>
      </c>
      <c r="M6345" t="s">
        <v>140</v>
      </c>
      <c r="N6345" t="s">
        <v>140</v>
      </c>
      <c r="O6345" t="s">
        <v>120</v>
      </c>
      <c r="P6345" t="s">
        <v>70</v>
      </c>
      <c r="Q6345">
        <v>344</v>
      </c>
      <c r="R6345" t="s">
        <v>176</v>
      </c>
      <c r="S6345" t="e" vm="45">
        <f>_FV(-3,"60")</f>
        <v>#VALUE!</v>
      </c>
      <c r="T6345" t="s">
        <v>26</v>
      </c>
    </row>
    <row r="6346" spans="1:20" x14ac:dyDescent="0.3">
      <c r="A6346" t="s">
        <v>20</v>
      </c>
      <c r="B6346" s="1">
        <v>43774</v>
      </c>
      <c r="C6346">
        <v>9</v>
      </c>
      <c r="D6346" t="s">
        <v>87</v>
      </c>
      <c r="E6346" t="s">
        <v>62</v>
      </c>
      <c r="F6346" t="s">
        <v>87</v>
      </c>
      <c r="G6346">
        <v>93</v>
      </c>
      <c r="H6346">
        <v>93</v>
      </c>
      <c r="I6346">
        <v>91</v>
      </c>
      <c r="J6346" t="s">
        <v>49</v>
      </c>
      <c r="K6346" t="s">
        <v>81</v>
      </c>
      <c r="L6346" t="s">
        <v>49</v>
      </c>
      <c r="M6346" t="s">
        <v>66</v>
      </c>
      <c r="N6346" t="s">
        <v>132</v>
      </c>
      <c r="O6346" t="s">
        <v>140</v>
      </c>
      <c r="P6346" t="s">
        <v>115</v>
      </c>
      <c r="Q6346">
        <v>338</v>
      </c>
      <c r="R6346" t="s">
        <v>127</v>
      </c>
      <c r="S6346" t="e" vm="100">
        <f>_FV(-3,"03")</f>
        <v>#VALUE!</v>
      </c>
      <c r="T6346" t="s">
        <v>26</v>
      </c>
    </row>
    <row r="6347" spans="1:20" x14ac:dyDescent="0.3">
      <c r="A6347" t="s">
        <v>20</v>
      </c>
      <c r="B6347" s="1">
        <v>43775</v>
      </c>
      <c r="C6347">
        <v>10</v>
      </c>
      <c r="D6347" t="s">
        <v>107</v>
      </c>
      <c r="E6347" t="s">
        <v>107</v>
      </c>
      <c r="F6347" t="s">
        <v>79</v>
      </c>
      <c r="G6347">
        <v>89</v>
      </c>
      <c r="H6347">
        <v>91</v>
      </c>
      <c r="I6347">
        <v>89</v>
      </c>
      <c r="J6347" t="s">
        <v>64</v>
      </c>
      <c r="K6347" t="s">
        <v>64</v>
      </c>
      <c r="L6347" t="s">
        <v>36</v>
      </c>
      <c r="M6347" t="s">
        <v>45</v>
      </c>
      <c r="N6347" t="s">
        <v>45</v>
      </c>
      <c r="O6347" t="s">
        <v>190</v>
      </c>
      <c r="P6347" t="s">
        <v>105</v>
      </c>
      <c r="Q6347">
        <v>9</v>
      </c>
      <c r="R6347" t="s">
        <v>24</v>
      </c>
      <c r="S6347" t="s">
        <v>3170</v>
      </c>
      <c r="T6347" t="s">
        <v>26</v>
      </c>
    </row>
    <row r="6348" spans="1:20" x14ac:dyDescent="0.3">
      <c r="A6348" t="s">
        <v>20</v>
      </c>
      <c r="B6348" s="1">
        <v>43775</v>
      </c>
      <c r="C6348">
        <v>7</v>
      </c>
      <c r="D6348" t="s">
        <v>148</v>
      </c>
      <c r="E6348" t="s">
        <v>149</v>
      </c>
      <c r="F6348" t="s">
        <v>148</v>
      </c>
      <c r="G6348">
        <v>88</v>
      </c>
      <c r="H6348">
        <v>88</v>
      </c>
      <c r="I6348">
        <v>87</v>
      </c>
      <c r="J6348" t="s">
        <v>49</v>
      </c>
      <c r="K6348" t="s">
        <v>100</v>
      </c>
      <c r="L6348" t="s">
        <v>49</v>
      </c>
      <c r="M6348" t="s">
        <v>120</v>
      </c>
      <c r="N6348" t="s">
        <v>120</v>
      </c>
      <c r="O6348" t="s">
        <v>38</v>
      </c>
      <c r="P6348" t="s">
        <v>111</v>
      </c>
      <c r="Q6348">
        <v>14</v>
      </c>
      <c r="R6348" t="s">
        <v>112</v>
      </c>
      <c r="S6348" t="e" vm="45">
        <f>_FV(-3,"60")</f>
        <v>#VALUE!</v>
      </c>
      <c r="T6348" t="s">
        <v>26</v>
      </c>
    </row>
    <row r="6349" spans="1:20" x14ac:dyDescent="0.3">
      <c r="A6349" t="s">
        <v>20</v>
      </c>
      <c r="B6349" s="1">
        <v>43775</v>
      </c>
      <c r="C6349">
        <v>21</v>
      </c>
      <c r="D6349" t="s">
        <v>317</v>
      </c>
      <c r="E6349" t="s">
        <v>33</v>
      </c>
      <c r="F6349" t="s">
        <v>317</v>
      </c>
      <c r="G6349">
        <v>57</v>
      </c>
      <c r="H6349">
        <v>58</v>
      </c>
      <c r="I6349">
        <v>50</v>
      </c>
      <c r="J6349" t="s">
        <v>292</v>
      </c>
      <c r="K6349" t="s">
        <v>216</v>
      </c>
      <c r="L6349" t="s">
        <v>572</v>
      </c>
      <c r="M6349" t="s">
        <v>211</v>
      </c>
      <c r="N6349" t="s">
        <v>159</v>
      </c>
      <c r="O6349" t="s">
        <v>2936</v>
      </c>
      <c r="P6349" t="s">
        <v>154</v>
      </c>
      <c r="Q6349">
        <v>81</v>
      </c>
      <c r="R6349" t="s">
        <v>375</v>
      </c>
      <c r="S6349" t="s">
        <v>3171</v>
      </c>
      <c r="T6349" t="s">
        <v>26</v>
      </c>
    </row>
    <row r="6350" spans="1:20" x14ac:dyDescent="0.3">
      <c r="A6350" t="s">
        <v>20</v>
      </c>
      <c r="B6350" s="1">
        <v>43775</v>
      </c>
      <c r="C6350">
        <v>11</v>
      </c>
      <c r="D6350" t="s">
        <v>185</v>
      </c>
      <c r="E6350" t="s">
        <v>185</v>
      </c>
      <c r="F6350" t="s">
        <v>107</v>
      </c>
      <c r="G6350">
        <v>75</v>
      </c>
      <c r="H6350">
        <v>89</v>
      </c>
      <c r="I6350">
        <v>75</v>
      </c>
      <c r="J6350" t="s">
        <v>64</v>
      </c>
      <c r="K6350" t="s">
        <v>109</v>
      </c>
      <c r="L6350" t="s">
        <v>100</v>
      </c>
      <c r="M6350" t="s">
        <v>209</v>
      </c>
      <c r="N6350" t="s">
        <v>209</v>
      </c>
      <c r="O6350" t="s">
        <v>45</v>
      </c>
      <c r="P6350" t="s">
        <v>97</v>
      </c>
      <c r="Q6350">
        <v>22</v>
      </c>
      <c r="R6350" t="s">
        <v>240</v>
      </c>
      <c r="S6350" t="s">
        <v>2338</v>
      </c>
      <c r="T6350" t="s">
        <v>26</v>
      </c>
    </row>
    <row r="6351" spans="1:20" x14ac:dyDescent="0.3">
      <c r="A6351" t="s">
        <v>20</v>
      </c>
      <c r="B6351" s="1">
        <v>43775</v>
      </c>
      <c r="C6351">
        <v>19</v>
      </c>
      <c r="D6351" t="s">
        <v>2331</v>
      </c>
      <c r="E6351" t="s">
        <v>2657</v>
      </c>
      <c r="F6351" t="s">
        <v>2038</v>
      </c>
      <c r="G6351">
        <v>51</v>
      </c>
      <c r="H6351">
        <v>51</v>
      </c>
      <c r="I6351">
        <v>43</v>
      </c>
      <c r="J6351" t="s">
        <v>37</v>
      </c>
      <c r="K6351" t="s">
        <v>37</v>
      </c>
      <c r="L6351" t="s">
        <v>2223</v>
      </c>
      <c r="M6351" t="s">
        <v>1154</v>
      </c>
      <c r="N6351" t="s">
        <v>750</v>
      </c>
      <c r="O6351" t="s">
        <v>1154</v>
      </c>
      <c r="P6351" t="s">
        <v>92</v>
      </c>
      <c r="Q6351">
        <v>86</v>
      </c>
      <c r="R6351" t="s">
        <v>419</v>
      </c>
      <c r="S6351" t="s">
        <v>3172</v>
      </c>
      <c r="T6351" t="s">
        <v>26</v>
      </c>
    </row>
    <row r="6352" spans="1:20" x14ac:dyDescent="0.3">
      <c r="A6352" t="s">
        <v>20</v>
      </c>
      <c r="B6352" s="1">
        <v>43775</v>
      </c>
      <c r="C6352">
        <v>0</v>
      </c>
      <c r="D6352" t="s">
        <v>206</v>
      </c>
      <c r="E6352" t="s">
        <v>57</v>
      </c>
      <c r="F6352" t="s">
        <v>206</v>
      </c>
      <c r="G6352">
        <v>73</v>
      </c>
      <c r="H6352">
        <v>73</v>
      </c>
      <c r="I6352">
        <v>68</v>
      </c>
      <c r="J6352" t="s">
        <v>36</v>
      </c>
      <c r="K6352" t="s">
        <v>49</v>
      </c>
      <c r="L6352" t="s">
        <v>361</v>
      </c>
      <c r="M6352" t="s">
        <v>66</v>
      </c>
      <c r="N6352" t="s">
        <v>66</v>
      </c>
      <c r="O6352" t="s">
        <v>140</v>
      </c>
      <c r="P6352" t="s">
        <v>128</v>
      </c>
      <c r="Q6352">
        <v>49</v>
      </c>
      <c r="R6352" t="s">
        <v>168</v>
      </c>
      <c r="S6352" t="e" vm="45">
        <f>_FV(-3,"60")</f>
        <v>#VALUE!</v>
      </c>
      <c r="T6352" t="s">
        <v>26</v>
      </c>
    </row>
    <row r="6353" spans="1:20" x14ac:dyDescent="0.3">
      <c r="A6353" t="s">
        <v>20</v>
      </c>
      <c r="B6353" s="1">
        <v>43775</v>
      </c>
      <c r="C6353">
        <v>13</v>
      </c>
      <c r="D6353" t="s">
        <v>251</v>
      </c>
      <c r="E6353" t="s">
        <v>1362</v>
      </c>
      <c r="F6353" t="s">
        <v>264</v>
      </c>
      <c r="G6353">
        <v>58</v>
      </c>
      <c r="H6353">
        <v>65</v>
      </c>
      <c r="I6353">
        <v>55</v>
      </c>
      <c r="J6353" t="s">
        <v>396</v>
      </c>
      <c r="K6353" t="s">
        <v>81</v>
      </c>
      <c r="L6353" t="s">
        <v>292</v>
      </c>
      <c r="M6353" t="s">
        <v>122</v>
      </c>
      <c r="N6353" t="s">
        <v>141</v>
      </c>
      <c r="O6353" t="s">
        <v>90</v>
      </c>
      <c r="P6353" t="s">
        <v>183</v>
      </c>
      <c r="Q6353">
        <v>40</v>
      </c>
      <c r="R6353" t="s">
        <v>241</v>
      </c>
      <c r="S6353" t="s">
        <v>3173</v>
      </c>
      <c r="T6353" t="s">
        <v>26</v>
      </c>
    </row>
    <row r="6354" spans="1:20" x14ac:dyDescent="0.3">
      <c r="A6354" t="s">
        <v>20</v>
      </c>
      <c r="B6354" s="1">
        <v>43775</v>
      </c>
      <c r="C6354">
        <v>5</v>
      </c>
      <c r="D6354" t="s">
        <v>108</v>
      </c>
      <c r="E6354" t="s">
        <v>156</v>
      </c>
      <c r="F6354" t="s">
        <v>108</v>
      </c>
      <c r="G6354">
        <v>85</v>
      </c>
      <c r="H6354">
        <v>85</v>
      </c>
      <c r="I6354">
        <v>84</v>
      </c>
      <c r="J6354" t="s">
        <v>99</v>
      </c>
      <c r="K6354" t="s">
        <v>81</v>
      </c>
      <c r="L6354" t="s">
        <v>99</v>
      </c>
      <c r="M6354" t="s">
        <v>53</v>
      </c>
      <c r="N6354" t="s">
        <v>51</v>
      </c>
      <c r="O6354" t="s">
        <v>197</v>
      </c>
      <c r="P6354" t="s">
        <v>115</v>
      </c>
      <c r="Q6354">
        <v>21</v>
      </c>
      <c r="R6354" t="s">
        <v>170</v>
      </c>
      <c r="S6354" t="e" vm="45">
        <f>_FV(-3,"60")</f>
        <v>#VALUE!</v>
      </c>
      <c r="T6354" t="s">
        <v>26</v>
      </c>
    </row>
    <row r="6355" spans="1:20" x14ac:dyDescent="0.3">
      <c r="A6355" t="s">
        <v>20</v>
      </c>
      <c r="B6355" s="1">
        <v>43775</v>
      </c>
      <c r="C6355">
        <v>2</v>
      </c>
      <c r="D6355" t="s">
        <v>239</v>
      </c>
      <c r="E6355" t="s">
        <v>321</v>
      </c>
      <c r="F6355" t="s">
        <v>239</v>
      </c>
      <c r="G6355">
        <v>79</v>
      </c>
      <c r="H6355">
        <v>79</v>
      </c>
      <c r="I6355">
        <v>77</v>
      </c>
      <c r="J6355" t="s">
        <v>99</v>
      </c>
      <c r="K6355" t="s">
        <v>81</v>
      </c>
      <c r="L6355" t="s">
        <v>100</v>
      </c>
      <c r="M6355" t="s">
        <v>130</v>
      </c>
      <c r="N6355" t="s">
        <v>45</v>
      </c>
      <c r="O6355" t="s">
        <v>130</v>
      </c>
      <c r="P6355" t="s">
        <v>134</v>
      </c>
      <c r="Q6355">
        <v>48</v>
      </c>
      <c r="R6355" t="s">
        <v>125</v>
      </c>
      <c r="S6355" t="e" vm="45">
        <f>_FV(-3,"60")</f>
        <v>#VALUE!</v>
      </c>
      <c r="T6355" t="s">
        <v>26</v>
      </c>
    </row>
    <row r="6356" spans="1:20" x14ac:dyDescent="0.3">
      <c r="A6356" t="s">
        <v>20</v>
      </c>
      <c r="B6356" s="1">
        <v>43775</v>
      </c>
      <c r="C6356">
        <v>3</v>
      </c>
      <c r="D6356" t="s">
        <v>286</v>
      </c>
      <c r="E6356" t="s">
        <v>239</v>
      </c>
      <c r="F6356" t="s">
        <v>286</v>
      </c>
      <c r="G6356">
        <v>83</v>
      </c>
      <c r="H6356">
        <v>83</v>
      </c>
      <c r="I6356">
        <v>79</v>
      </c>
      <c r="J6356" t="s">
        <v>64</v>
      </c>
      <c r="K6356" t="s">
        <v>64</v>
      </c>
      <c r="L6356" t="s">
        <v>99</v>
      </c>
      <c r="M6356" t="s">
        <v>131</v>
      </c>
      <c r="N6356" t="s">
        <v>130</v>
      </c>
      <c r="O6356" t="s">
        <v>131</v>
      </c>
      <c r="P6356" t="s">
        <v>124</v>
      </c>
      <c r="Q6356">
        <v>33</v>
      </c>
      <c r="R6356" t="s">
        <v>151</v>
      </c>
      <c r="S6356" t="e" vm="45">
        <f>_FV(-3,"60")</f>
        <v>#VALUE!</v>
      </c>
      <c r="T6356" t="s">
        <v>26</v>
      </c>
    </row>
    <row r="6357" spans="1:20" x14ac:dyDescent="0.3">
      <c r="A6357" t="s">
        <v>20</v>
      </c>
      <c r="B6357" s="1">
        <v>43775</v>
      </c>
      <c r="C6357">
        <v>8</v>
      </c>
      <c r="D6357" t="s">
        <v>62</v>
      </c>
      <c r="E6357" t="s">
        <v>148</v>
      </c>
      <c r="F6357" t="s">
        <v>62</v>
      </c>
      <c r="G6357">
        <v>89</v>
      </c>
      <c r="H6357">
        <v>89</v>
      </c>
      <c r="I6357">
        <v>88</v>
      </c>
      <c r="J6357" t="s">
        <v>36</v>
      </c>
      <c r="K6357" t="s">
        <v>49</v>
      </c>
      <c r="L6357" t="s">
        <v>36</v>
      </c>
      <c r="M6357" t="s">
        <v>197</v>
      </c>
      <c r="N6357" t="s">
        <v>197</v>
      </c>
      <c r="O6357" t="s">
        <v>120</v>
      </c>
      <c r="P6357" t="s">
        <v>111</v>
      </c>
      <c r="Q6357">
        <v>2</v>
      </c>
      <c r="R6357" t="s">
        <v>128</v>
      </c>
      <c r="S6357" t="e" vm="45">
        <f>_FV(-3,"60")</f>
        <v>#VALUE!</v>
      </c>
      <c r="T6357" t="s">
        <v>26</v>
      </c>
    </row>
    <row r="6358" spans="1:20" x14ac:dyDescent="0.3">
      <c r="A6358" t="s">
        <v>20</v>
      </c>
      <c r="B6358" s="1">
        <v>43775</v>
      </c>
      <c r="C6358">
        <v>22</v>
      </c>
      <c r="D6358" t="s">
        <v>264</v>
      </c>
      <c r="E6358" t="s">
        <v>317</v>
      </c>
      <c r="F6358" t="s">
        <v>264</v>
      </c>
      <c r="G6358">
        <v>62</v>
      </c>
      <c r="H6358">
        <v>63</v>
      </c>
      <c r="I6358">
        <v>57</v>
      </c>
      <c r="J6358" t="s">
        <v>35</v>
      </c>
      <c r="K6358" t="s">
        <v>163</v>
      </c>
      <c r="L6358" t="s">
        <v>292</v>
      </c>
      <c r="M6358" t="s">
        <v>110</v>
      </c>
      <c r="N6358" t="s">
        <v>110</v>
      </c>
      <c r="O6358" t="s">
        <v>211</v>
      </c>
      <c r="P6358" t="s">
        <v>30</v>
      </c>
      <c r="Q6358">
        <v>69</v>
      </c>
      <c r="R6358" t="s">
        <v>375</v>
      </c>
      <c r="S6358" s="2">
        <v>1798</v>
      </c>
      <c r="T6358" t="s">
        <v>26</v>
      </c>
    </row>
    <row r="6359" spans="1:20" x14ac:dyDescent="0.3">
      <c r="A6359" t="s">
        <v>20</v>
      </c>
      <c r="B6359" s="1">
        <v>43775</v>
      </c>
      <c r="C6359">
        <v>23</v>
      </c>
      <c r="D6359" t="s">
        <v>200</v>
      </c>
      <c r="E6359" t="s">
        <v>264</v>
      </c>
      <c r="F6359" t="s">
        <v>200</v>
      </c>
      <c r="G6359">
        <v>63</v>
      </c>
      <c r="H6359">
        <v>63</v>
      </c>
      <c r="I6359">
        <v>59</v>
      </c>
      <c r="J6359" t="s">
        <v>216</v>
      </c>
      <c r="K6359" t="s">
        <v>44</v>
      </c>
      <c r="L6359" t="s">
        <v>368</v>
      </c>
      <c r="M6359" t="s">
        <v>162</v>
      </c>
      <c r="N6359" t="s">
        <v>162</v>
      </c>
      <c r="O6359" t="s">
        <v>110</v>
      </c>
      <c r="P6359" t="s">
        <v>182</v>
      </c>
      <c r="Q6359">
        <v>69</v>
      </c>
      <c r="R6359" t="s">
        <v>580</v>
      </c>
      <c r="S6359" t="e" vm="45">
        <f>_FV(-3,"60")</f>
        <v>#VALUE!</v>
      </c>
      <c r="T6359" t="s">
        <v>26</v>
      </c>
    </row>
    <row r="6360" spans="1:20" x14ac:dyDescent="0.3">
      <c r="A6360" t="s">
        <v>20</v>
      </c>
      <c r="B6360" s="1">
        <v>43775</v>
      </c>
      <c r="C6360">
        <v>9</v>
      </c>
      <c r="D6360" t="s">
        <v>95</v>
      </c>
      <c r="E6360" t="s">
        <v>62</v>
      </c>
      <c r="F6360" t="s">
        <v>58</v>
      </c>
      <c r="G6360">
        <v>90</v>
      </c>
      <c r="H6360">
        <v>90</v>
      </c>
      <c r="I6360">
        <v>89</v>
      </c>
      <c r="J6360" t="s">
        <v>49</v>
      </c>
      <c r="K6360" t="s">
        <v>89</v>
      </c>
      <c r="L6360" t="s">
        <v>345</v>
      </c>
      <c r="M6360" t="s">
        <v>190</v>
      </c>
      <c r="N6360" t="s">
        <v>190</v>
      </c>
      <c r="O6360" t="s">
        <v>197</v>
      </c>
      <c r="P6360" t="s">
        <v>70</v>
      </c>
      <c r="Q6360">
        <v>349</v>
      </c>
      <c r="R6360" t="s">
        <v>86</v>
      </c>
      <c r="S6360" t="e" vm="50">
        <f>_FV(-2,"88")</f>
        <v>#VALUE!</v>
      </c>
      <c r="T6360" t="s">
        <v>26</v>
      </c>
    </row>
    <row r="6361" spans="1:20" x14ac:dyDescent="0.3">
      <c r="A6361" t="s">
        <v>20</v>
      </c>
      <c r="B6361" s="1">
        <v>43775</v>
      </c>
      <c r="C6361">
        <v>18</v>
      </c>
      <c r="D6361" t="s">
        <v>2416</v>
      </c>
      <c r="E6361" t="s">
        <v>2832</v>
      </c>
      <c r="F6361" t="s">
        <v>2333</v>
      </c>
      <c r="G6361">
        <v>45</v>
      </c>
      <c r="H6361">
        <v>49</v>
      </c>
      <c r="I6361">
        <v>42</v>
      </c>
      <c r="J6361" t="s">
        <v>574</v>
      </c>
      <c r="K6361" t="s">
        <v>292</v>
      </c>
      <c r="L6361" t="s">
        <v>2223</v>
      </c>
      <c r="M6361" t="s">
        <v>750</v>
      </c>
      <c r="N6361" t="s">
        <v>51</v>
      </c>
      <c r="O6361" t="s">
        <v>750</v>
      </c>
      <c r="P6361" t="s">
        <v>104</v>
      </c>
      <c r="Q6361">
        <v>101</v>
      </c>
      <c r="R6361" t="s">
        <v>241</v>
      </c>
      <c r="S6361" t="s">
        <v>1768</v>
      </c>
      <c r="T6361" t="s">
        <v>26</v>
      </c>
    </row>
    <row r="6362" spans="1:20" x14ac:dyDescent="0.3">
      <c r="A6362" t="s">
        <v>20</v>
      </c>
      <c r="B6362" s="1">
        <v>43775</v>
      </c>
      <c r="C6362">
        <v>15</v>
      </c>
      <c r="D6362" t="s">
        <v>2048</v>
      </c>
      <c r="E6362" t="s">
        <v>2490</v>
      </c>
      <c r="F6362" t="s">
        <v>412</v>
      </c>
      <c r="G6362">
        <v>56</v>
      </c>
      <c r="H6362">
        <v>58</v>
      </c>
      <c r="I6362">
        <v>53</v>
      </c>
      <c r="J6362" t="s">
        <v>36</v>
      </c>
      <c r="K6362" t="s">
        <v>81</v>
      </c>
      <c r="L6362" t="s">
        <v>396</v>
      </c>
      <c r="M6362" t="s">
        <v>123</v>
      </c>
      <c r="N6362" t="s">
        <v>141</v>
      </c>
      <c r="O6362" t="s">
        <v>123</v>
      </c>
      <c r="P6362" t="s">
        <v>222</v>
      </c>
      <c r="Q6362">
        <v>98</v>
      </c>
      <c r="R6362" t="s">
        <v>55</v>
      </c>
      <c r="S6362" t="s">
        <v>2906</v>
      </c>
      <c r="T6362" t="s">
        <v>26</v>
      </c>
    </row>
    <row r="6363" spans="1:20" x14ac:dyDescent="0.3">
      <c r="A6363" t="s">
        <v>20</v>
      </c>
      <c r="B6363" s="1">
        <v>43775</v>
      </c>
      <c r="C6363">
        <v>1</v>
      </c>
      <c r="D6363" t="s">
        <v>228</v>
      </c>
      <c r="E6363" t="s">
        <v>206</v>
      </c>
      <c r="F6363" t="s">
        <v>228</v>
      </c>
      <c r="G6363">
        <v>77</v>
      </c>
      <c r="H6363">
        <v>77</v>
      </c>
      <c r="I6363">
        <v>73</v>
      </c>
      <c r="J6363" t="s">
        <v>100</v>
      </c>
      <c r="K6363" t="s">
        <v>99</v>
      </c>
      <c r="L6363" t="s">
        <v>36</v>
      </c>
      <c r="M6363" t="s">
        <v>132</v>
      </c>
      <c r="N6363" t="s">
        <v>132</v>
      </c>
      <c r="O6363" t="s">
        <v>232</v>
      </c>
      <c r="P6363" t="s">
        <v>60</v>
      </c>
      <c r="Q6363">
        <v>48</v>
      </c>
      <c r="R6363" t="s">
        <v>287</v>
      </c>
      <c r="S6363" t="e" vm="45">
        <f>_FV(-3,"60")</f>
        <v>#VALUE!</v>
      </c>
      <c r="T6363" t="s">
        <v>26</v>
      </c>
    </row>
    <row r="6364" spans="1:20" x14ac:dyDescent="0.3">
      <c r="A6364" t="s">
        <v>20</v>
      </c>
      <c r="B6364" s="1">
        <v>43775</v>
      </c>
      <c r="C6364">
        <v>4</v>
      </c>
      <c r="D6364" t="s">
        <v>156</v>
      </c>
      <c r="E6364" t="s">
        <v>286</v>
      </c>
      <c r="F6364" t="s">
        <v>156</v>
      </c>
      <c r="G6364">
        <v>84</v>
      </c>
      <c r="H6364">
        <v>84</v>
      </c>
      <c r="I6364">
        <v>83</v>
      </c>
      <c r="J6364" t="s">
        <v>81</v>
      </c>
      <c r="K6364" t="s">
        <v>64</v>
      </c>
      <c r="L6364" t="s">
        <v>81</v>
      </c>
      <c r="M6364" t="s">
        <v>51</v>
      </c>
      <c r="N6364" t="s">
        <v>131</v>
      </c>
      <c r="O6364" t="s">
        <v>51</v>
      </c>
      <c r="P6364" t="s">
        <v>115</v>
      </c>
      <c r="Q6364">
        <v>33</v>
      </c>
      <c r="R6364" t="s">
        <v>440</v>
      </c>
      <c r="S6364" t="e" vm="45">
        <f>_FV(-3,"60")</f>
        <v>#VALUE!</v>
      </c>
      <c r="T6364" t="s">
        <v>26</v>
      </c>
    </row>
    <row r="6365" spans="1:20" x14ac:dyDescent="0.3">
      <c r="A6365" t="s">
        <v>20</v>
      </c>
      <c r="B6365" s="1">
        <v>43775</v>
      </c>
      <c r="C6365">
        <v>17</v>
      </c>
      <c r="D6365" t="s">
        <v>427</v>
      </c>
      <c r="E6365" t="s">
        <v>2831</v>
      </c>
      <c r="F6365" t="s">
        <v>1580</v>
      </c>
      <c r="G6365">
        <v>45</v>
      </c>
      <c r="H6365">
        <v>51</v>
      </c>
      <c r="I6365">
        <v>45</v>
      </c>
      <c r="J6365" t="s">
        <v>575</v>
      </c>
      <c r="K6365" t="s">
        <v>216</v>
      </c>
      <c r="L6365" t="s">
        <v>575</v>
      </c>
      <c r="M6365" t="s">
        <v>51</v>
      </c>
      <c r="N6365" t="s">
        <v>45</v>
      </c>
      <c r="O6365" t="s">
        <v>51</v>
      </c>
      <c r="P6365" t="s">
        <v>271</v>
      </c>
      <c r="Q6365">
        <v>85</v>
      </c>
      <c r="R6365" t="s">
        <v>419</v>
      </c>
      <c r="S6365" t="s">
        <v>2234</v>
      </c>
      <c r="T6365" t="s">
        <v>26</v>
      </c>
    </row>
    <row r="6366" spans="1:20" x14ac:dyDescent="0.3">
      <c r="A6366" t="s">
        <v>20</v>
      </c>
      <c r="B6366" s="1">
        <v>43775</v>
      </c>
      <c r="C6366">
        <v>14</v>
      </c>
      <c r="D6366" t="s">
        <v>2048</v>
      </c>
      <c r="E6366" t="s">
        <v>2490</v>
      </c>
      <c r="F6366" t="s">
        <v>392</v>
      </c>
      <c r="G6366">
        <v>55</v>
      </c>
      <c r="H6366">
        <v>58</v>
      </c>
      <c r="I6366">
        <v>54</v>
      </c>
      <c r="J6366" t="s">
        <v>163</v>
      </c>
      <c r="K6366" t="s">
        <v>89</v>
      </c>
      <c r="L6366" t="s">
        <v>368</v>
      </c>
      <c r="M6366" t="s">
        <v>141</v>
      </c>
      <c r="N6366" t="s">
        <v>188</v>
      </c>
      <c r="O6366" t="s">
        <v>122</v>
      </c>
      <c r="P6366" t="s">
        <v>68</v>
      </c>
      <c r="Q6366">
        <v>100</v>
      </c>
      <c r="R6366" t="s">
        <v>102</v>
      </c>
      <c r="S6366" t="s">
        <v>1571</v>
      </c>
      <c r="T6366" t="s">
        <v>26</v>
      </c>
    </row>
    <row r="6367" spans="1:20" x14ac:dyDescent="0.3">
      <c r="A6367" t="s">
        <v>20</v>
      </c>
      <c r="B6367" s="1">
        <v>43775</v>
      </c>
      <c r="C6367">
        <v>6</v>
      </c>
      <c r="D6367" t="s">
        <v>149</v>
      </c>
      <c r="E6367" t="s">
        <v>108</v>
      </c>
      <c r="F6367" t="s">
        <v>149</v>
      </c>
      <c r="G6367">
        <v>87</v>
      </c>
      <c r="H6367">
        <v>87</v>
      </c>
      <c r="I6367">
        <v>85</v>
      </c>
      <c r="J6367" t="s">
        <v>100</v>
      </c>
      <c r="K6367" t="s">
        <v>99</v>
      </c>
      <c r="L6367" t="s">
        <v>100</v>
      </c>
      <c r="M6367" t="s">
        <v>162</v>
      </c>
      <c r="N6367" t="s">
        <v>53</v>
      </c>
      <c r="O6367" t="s">
        <v>162</v>
      </c>
      <c r="P6367" t="s">
        <v>70</v>
      </c>
      <c r="Q6367">
        <v>24</v>
      </c>
      <c r="R6367" t="s">
        <v>92</v>
      </c>
      <c r="S6367" t="e" vm="45">
        <f>_FV(-3,"60")</f>
        <v>#VALUE!</v>
      </c>
      <c r="T6367" t="s">
        <v>26</v>
      </c>
    </row>
    <row r="6368" spans="1:20" x14ac:dyDescent="0.3">
      <c r="A6368" t="s">
        <v>20</v>
      </c>
      <c r="B6368" s="1">
        <v>43775</v>
      </c>
      <c r="C6368">
        <v>20</v>
      </c>
      <c r="D6368" t="s">
        <v>412</v>
      </c>
      <c r="E6368" t="s">
        <v>2331</v>
      </c>
      <c r="F6368" t="s">
        <v>412</v>
      </c>
      <c r="G6368">
        <v>52</v>
      </c>
      <c r="H6368">
        <v>53</v>
      </c>
      <c r="I6368">
        <v>46</v>
      </c>
      <c r="J6368" t="s">
        <v>577</v>
      </c>
      <c r="K6368" t="s">
        <v>373</v>
      </c>
      <c r="L6368" t="s">
        <v>600</v>
      </c>
      <c r="M6368" t="s">
        <v>860</v>
      </c>
      <c r="N6368" t="s">
        <v>166</v>
      </c>
      <c r="O6368" t="s">
        <v>860</v>
      </c>
      <c r="P6368" t="s">
        <v>30</v>
      </c>
      <c r="Q6368">
        <v>86</v>
      </c>
      <c r="R6368" t="s">
        <v>371</v>
      </c>
      <c r="S6368" t="s">
        <v>3174</v>
      </c>
      <c r="T6368" t="s">
        <v>26</v>
      </c>
    </row>
    <row r="6369" spans="1:20" x14ac:dyDescent="0.3">
      <c r="A6369" t="s">
        <v>20</v>
      </c>
      <c r="B6369" s="1">
        <v>43775</v>
      </c>
      <c r="C6369">
        <v>12</v>
      </c>
      <c r="D6369" t="s">
        <v>264</v>
      </c>
      <c r="E6369" t="s">
        <v>392</v>
      </c>
      <c r="F6369" t="s">
        <v>196</v>
      </c>
      <c r="G6369">
        <v>64</v>
      </c>
      <c r="H6369">
        <v>75</v>
      </c>
      <c r="I6369">
        <v>63</v>
      </c>
      <c r="J6369" t="s">
        <v>49</v>
      </c>
      <c r="K6369" t="s">
        <v>109</v>
      </c>
      <c r="L6369" t="s">
        <v>49</v>
      </c>
      <c r="M6369" t="s">
        <v>90</v>
      </c>
      <c r="N6369" t="s">
        <v>122</v>
      </c>
      <c r="O6369" t="s">
        <v>209</v>
      </c>
      <c r="P6369" t="s">
        <v>173</v>
      </c>
      <c r="Q6369">
        <v>31</v>
      </c>
      <c r="R6369" t="s">
        <v>143</v>
      </c>
      <c r="S6369" t="s">
        <v>3175</v>
      </c>
      <c r="T6369" t="s">
        <v>26</v>
      </c>
    </row>
    <row r="6370" spans="1:20" x14ac:dyDescent="0.3">
      <c r="A6370" t="s">
        <v>20</v>
      </c>
      <c r="B6370" s="1">
        <v>43775</v>
      </c>
      <c r="C6370">
        <v>16</v>
      </c>
      <c r="D6370" t="s">
        <v>2496</v>
      </c>
      <c r="E6370" t="s">
        <v>2915</v>
      </c>
      <c r="F6370" t="s">
        <v>32</v>
      </c>
      <c r="G6370">
        <v>51</v>
      </c>
      <c r="H6370">
        <v>57</v>
      </c>
      <c r="I6370">
        <v>50</v>
      </c>
      <c r="J6370" t="s">
        <v>373</v>
      </c>
      <c r="K6370" t="s">
        <v>99</v>
      </c>
      <c r="L6370" t="s">
        <v>292</v>
      </c>
      <c r="M6370" t="s">
        <v>45</v>
      </c>
      <c r="N6370" t="s">
        <v>123</v>
      </c>
      <c r="O6370" t="s">
        <v>45</v>
      </c>
      <c r="P6370" t="s">
        <v>92</v>
      </c>
      <c r="Q6370">
        <v>116</v>
      </c>
      <c r="R6370" t="s">
        <v>248</v>
      </c>
      <c r="S6370" t="s">
        <v>2911</v>
      </c>
      <c r="T6370" t="s">
        <v>26</v>
      </c>
    </row>
    <row r="6371" spans="1:20" x14ac:dyDescent="0.3">
      <c r="A6371" t="s">
        <v>20</v>
      </c>
      <c r="B6371" s="1">
        <v>43776</v>
      </c>
      <c r="C6371">
        <v>8</v>
      </c>
      <c r="D6371" t="s">
        <v>118</v>
      </c>
      <c r="E6371" t="s">
        <v>135</v>
      </c>
      <c r="F6371" t="s">
        <v>118</v>
      </c>
      <c r="G6371">
        <v>89</v>
      </c>
      <c r="H6371">
        <v>89</v>
      </c>
      <c r="I6371">
        <v>88</v>
      </c>
      <c r="J6371" t="s">
        <v>100</v>
      </c>
      <c r="K6371" t="s">
        <v>81</v>
      </c>
      <c r="L6371" t="s">
        <v>100</v>
      </c>
      <c r="M6371" t="s">
        <v>172</v>
      </c>
      <c r="N6371" t="s">
        <v>172</v>
      </c>
      <c r="O6371" t="s">
        <v>166</v>
      </c>
      <c r="P6371" t="s">
        <v>115</v>
      </c>
      <c r="Q6371">
        <v>339</v>
      </c>
      <c r="R6371" t="s">
        <v>92</v>
      </c>
      <c r="S6371" t="e" vm="45">
        <f>_FV(-3,"60")</f>
        <v>#VALUE!</v>
      </c>
      <c r="T6371" t="s">
        <v>26</v>
      </c>
    </row>
    <row r="6372" spans="1:20" x14ac:dyDescent="0.3">
      <c r="A6372" t="s">
        <v>20</v>
      </c>
      <c r="B6372" s="1">
        <v>43776</v>
      </c>
      <c r="C6372">
        <v>5</v>
      </c>
      <c r="D6372" t="s">
        <v>157</v>
      </c>
      <c r="E6372" t="s">
        <v>265</v>
      </c>
      <c r="F6372" t="s">
        <v>157</v>
      </c>
      <c r="G6372">
        <v>84</v>
      </c>
      <c r="H6372">
        <v>84</v>
      </c>
      <c r="I6372">
        <v>80</v>
      </c>
      <c r="J6372" t="s">
        <v>28</v>
      </c>
      <c r="K6372" t="s">
        <v>64</v>
      </c>
      <c r="L6372" t="s">
        <v>28</v>
      </c>
      <c r="M6372" t="s">
        <v>75</v>
      </c>
      <c r="N6372" t="s">
        <v>39</v>
      </c>
      <c r="O6372" t="s">
        <v>75</v>
      </c>
      <c r="P6372" t="s">
        <v>67</v>
      </c>
      <c r="Q6372">
        <v>20</v>
      </c>
      <c r="R6372" t="s">
        <v>440</v>
      </c>
      <c r="S6372" t="e" vm="45">
        <f>_FV(-3,"60")</f>
        <v>#VALUE!</v>
      </c>
      <c r="T6372" t="s">
        <v>26</v>
      </c>
    </row>
    <row r="6373" spans="1:20" x14ac:dyDescent="0.3">
      <c r="A6373" t="s">
        <v>20</v>
      </c>
      <c r="B6373" s="1">
        <v>43776</v>
      </c>
      <c r="C6373">
        <v>7</v>
      </c>
      <c r="D6373" t="s">
        <v>135</v>
      </c>
      <c r="E6373" t="s">
        <v>72</v>
      </c>
      <c r="F6373" t="s">
        <v>135</v>
      </c>
      <c r="G6373">
        <v>88</v>
      </c>
      <c r="H6373">
        <v>88</v>
      </c>
      <c r="I6373">
        <v>86</v>
      </c>
      <c r="J6373" t="s">
        <v>99</v>
      </c>
      <c r="K6373" t="s">
        <v>28</v>
      </c>
      <c r="L6373" t="s">
        <v>100</v>
      </c>
      <c r="M6373" t="s">
        <v>166</v>
      </c>
      <c r="N6373" t="s">
        <v>172</v>
      </c>
      <c r="O6373" t="s">
        <v>166</v>
      </c>
      <c r="P6373" t="s">
        <v>115</v>
      </c>
      <c r="Q6373">
        <v>357</v>
      </c>
      <c r="R6373" t="s">
        <v>112</v>
      </c>
      <c r="S6373" t="e" vm="45">
        <f>_FV(-3,"60")</f>
        <v>#VALUE!</v>
      </c>
      <c r="T6373" t="s">
        <v>26</v>
      </c>
    </row>
    <row r="6374" spans="1:20" x14ac:dyDescent="0.3">
      <c r="A6374" t="s">
        <v>20</v>
      </c>
      <c r="B6374" s="1">
        <v>43776</v>
      </c>
      <c r="C6374">
        <v>15</v>
      </c>
      <c r="D6374" t="s">
        <v>2331</v>
      </c>
      <c r="E6374" t="s">
        <v>2490</v>
      </c>
      <c r="F6374" t="s">
        <v>317</v>
      </c>
      <c r="G6374">
        <v>49</v>
      </c>
      <c r="H6374">
        <v>61</v>
      </c>
      <c r="I6374">
        <v>49</v>
      </c>
      <c r="J6374" t="s">
        <v>393</v>
      </c>
      <c r="K6374" t="s">
        <v>99</v>
      </c>
      <c r="L6374" t="s">
        <v>393</v>
      </c>
      <c r="M6374" t="s">
        <v>131</v>
      </c>
      <c r="N6374" t="s">
        <v>232</v>
      </c>
      <c r="O6374" t="s">
        <v>131</v>
      </c>
      <c r="P6374" t="s">
        <v>112</v>
      </c>
      <c r="Q6374">
        <v>99</v>
      </c>
      <c r="R6374" t="s">
        <v>55</v>
      </c>
      <c r="S6374" t="s">
        <v>2671</v>
      </c>
      <c r="T6374" t="s">
        <v>26</v>
      </c>
    </row>
    <row r="6375" spans="1:20" x14ac:dyDescent="0.3">
      <c r="A6375" t="s">
        <v>20</v>
      </c>
      <c r="B6375" s="1">
        <v>43776</v>
      </c>
      <c r="C6375">
        <v>4</v>
      </c>
      <c r="D6375" t="s">
        <v>265</v>
      </c>
      <c r="E6375" t="s">
        <v>202</v>
      </c>
      <c r="F6375" t="s">
        <v>265</v>
      </c>
      <c r="G6375">
        <v>80</v>
      </c>
      <c r="H6375">
        <v>80</v>
      </c>
      <c r="I6375">
        <v>78</v>
      </c>
      <c r="J6375" t="s">
        <v>28</v>
      </c>
      <c r="K6375" t="s">
        <v>119</v>
      </c>
      <c r="L6375" t="s">
        <v>28</v>
      </c>
      <c r="M6375" t="s">
        <v>39</v>
      </c>
      <c r="N6375" t="s">
        <v>190</v>
      </c>
      <c r="O6375" t="s">
        <v>51</v>
      </c>
      <c r="P6375" t="s">
        <v>77</v>
      </c>
      <c r="Q6375">
        <v>43</v>
      </c>
      <c r="R6375" t="s">
        <v>440</v>
      </c>
      <c r="S6375" t="e" vm="45">
        <f>_FV(-3,"60")</f>
        <v>#VALUE!</v>
      </c>
      <c r="T6375" t="s">
        <v>26</v>
      </c>
    </row>
    <row r="6376" spans="1:20" x14ac:dyDescent="0.3">
      <c r="A6376" t="s">
        <v>20</v>
      </c>
      <c r="B6376" s="1">
        <v>43776</v>
      </c>
      <c r="C6376">
        <v>17</v>
      </c>
      <c r="D6376" t="s">
        <v>427</v>
      </c>
      <c r="E6376" t="s">
        <v>2832</v>
      </c>
      <c r="F6376" t="s">
        <v>1376</v>
      </c>
      <c r="G6376">
        <v>46</v>
      </c>
      <c r="H6376">
        <v>50</v>
      </c>
      <c r="I6376">
        <v>45</v>
      </c>
      <c r="J6376" t="s">
        <v>572</v>
      </c>
      <c r="K6376" t="s">
        <v>368</v>
      </c>
      <c r="L6376" t="s">
        <v>574</v>
      </c>
      <c r="M6376" t="s">
        <v>1154</v>
      </c>
      <c r="N6376" t="s">
        <v>38</v>
      </c>
      <c r="O6376" t="s">
        <v>1154</v>
      </c>
      <c r="P6376" t="s">
        <v>127</v>
      </c>
      <c r="Q6376">
        <v>97</v>
      </c>
      <c r="R6376" t="s">
        <v>248</v>
      </c>
      <c r="S6376" t="s">
        <v>3176</v>
      </c>
      <c r="T6376" t="s">
        <v>26</v>
      </c>
    </row>
    <row r="6377" spans="1:20" x14ac:dyDescent="0.3">
      <c r="A6377" t="s">
        <v>20</v>
      </c>
      <c r="B6377" s="1">
        <v>43776</v>
      </c>
      <c r="C6377">
        <v>12</v>
      </c>
      <c r="D6377" t="s">
        <v>342</v>
      </c>
      <c r="E6377" t="s">
        <v>258</v>
      </c>
      <c r="F6377" t="s">
        <v>196</v>
      </c>
      <c r="G6377">
        <v>64</v>
      </c>
      <c r="H6377">
        <v>76</v>
      </c>
      <c r="I6377">
        <v>63</v>
      </c>
      <c r="J6377" t="s">
        <v>345</v>
      </c>
      <c r="K6377" t="s">
        <v>73</v>
      </c>
      <c r="L6377" t="s">
        <v>163</v>
      </c>
      <c r="M6377" t="s">
        <v>66</v>
      </c>
      <c r="N6377" t="s">
        <v>132</v>
      </c>
      <c r="O6377" t="s">
        <v>59</v>
      </c>
      <c r="P6377" t="s">
        <v>127</v>
      </c>
      <c r="Q6377">
        <v>53</v>
      </c>
      <c r="R6377" t="s">
        <v>262</v>
      </c>
      <c r="S6377" t="s">
        <v>852</v>
      </c>
      <c r="T6377" t="s">
        <v>26</v>
      </c>
    </row>
    <row r="6378" spans="1:20" x14ac:dyDescent="0.3">
      <c r="A6378" t="s">
        <v>20</v>
      </c>
      <c r="B6378" s="1">
        <v>43776</v>
      </c>
      <c r="C6378">
        <v>20</v>
      </c>
      <c r="D6378" t="s">
        <v>370</v>
      </c>
      <c r="E6378" t="s">
        <v>427</v>
      </c>
      <c r="F6378" t="s">
        <v>370</v>
      </c>
      <c r="G6378">
        <v>55</v>
      </c>
      <c r="H6378">
        <v>55</v>
      </c>
      <c r="I6378">
        <v>46</v>
      </c>
      <c r="J6378" t="s">
        <v>388</v>
      </c>
      <c r="K6378" t="s">
        <v>216</v>
      </c>
      <c r="L6378" t="s">
        <v>659</v>
      </c>
      <c r="M6378" t="s">
        <v>3139</v>
      </c>
      <c r="N6378" t="s">
        <v>1426</v>
      </c>
      <c r="O6378" t="s">
        <v>3135</v>
      </c>
      <c r="P6378" t="s">
        <v>271</v>
      </c>
      <c r="Q6378">
        <v>92</v>
      </c>
      <c r="R6378" t="s">
        <v>294</v>
      </c>
      <c r="S6378" t="s">
        <v>3177</v>
      </c>
      <c r="T6378" t="s">
        <v>26</v>
      </c>
    </row>
    <row r="6379" spans="1:20" x14ac:dyDescent="0.3">
      <c r="A6379" t="s">
        <v>20</v>
      </c>
      <c r="B6379" s="1">
        <v>43776</v>
      </c>
      <c r="C6379">
        <v>6</v>
      </c>
      <c r="D6379" t="s">
        <v>72</v>
      </c>
      <c r="E6379" t="s">
        <v>157</v>
      </c>
      <c r="F6379" t="s">
        <v>72</v>
      </c>
      <c r="G6379">
        <v>86</v>
      </c>
      <c r="H6379">
        <v>86</v>
      </c>
      <c r="I6379">
        <v>84</v>
      </c>
      <c r="J6379" t="s">
        <v>81</v>
      </c>
      <c r="K6379" t="s">
        <v>28</v>
      </c>
      <c r="L6379" t="s">
        <v>99</v>
      </c>
      <c r="M6379" t="s">
        <v>158</v>
      </c>
      <c r="N6379" t="s">
        <v>74</v>
      </c>
      <c r="O6379" t="s">
        <v>158</v>
      </c>
      <c r="P6379" t="s">
        <v>174</v>
      </c>
      <c r="Q6379">
        <v>1</v>
      </c>
      <c r="R6379" t="s">
        <v>92</v>
      </c>
      <c r="S6379" t="e" vm="45">
        <f>_FV(-3,"60")</f>
        <v>#VALUE!</v>
      </c>
      <c r="T6379" t="s">
        <v>26</v>
      </c>
    </row>
    <row r="6380" spans="1:20" x14ac:dyDescent="0.3">
      <c r="A6380" t="s">
        <v>20</v>
      </c>
      <c r="B6380" s="1">
        <v>43776</v>
      </c>
      <c r="C6380">
        <v>21</v>
      </c>
      <c r="D6380" t="s">
        <v>220</v>
      </c>
      <c r="E6380" t="s">
        <v>43</v>
      </c>
      <c r="F6380" t="s">
        <v>220</v>
      </c>
      <c r="G6380">
        <v>61</v>
      </c>
      <c r="H6380">
        <v>61</v>
      </c>
      <c r="I6380">
        <v>54</v>
      </c>
      <c r="J6380" t="s">
        <v>35</v>
      </c>
      <c r="K6380" t="s">
        <v>44</v>
      </c>
      <c r="L6380" t="s">
        <v>383</v>
      </c>
      <c r="M6380" t="s">
        <v>1426</v>
      </c>
      <c r="N6380" t="s">
        <v>1426</v>
      </c>
      <c r="O6380" t="s">
        <v>3178</v>
      </c>
      <c r="P6380" t="s">
        <v>104</v>
      </c>
      <c r="Q6380">
        <v>87</v>
      </c>
      <c r="R6380" t="s">
        <v>294</v>
      </c>
      <c r="S6380" t="s">
        <v>3179</v>
      </c>
      <c r="T6380" t="s">
        <v>26</v>
      </c>
    </row>
    <row r="6381" spans="1:20" x14ac:dyDescent="0.3">
      <c r="A6381" t="s">
        <v>20</v>
      </c>
      <c r="B6381" s="1">
        <v>43776</v>
      </c>
      <c r="C6381">
        <v>3</v>
      </c>
      <c r="D6381" t="s">
        <v>202</v>
      </c>
      <c r="E6381" t="s">
        <v>185</v>
      </c>
      <c r="F6381" t="s">
        <v>202</v>
      </c>
      <c r="G6381">
        <v>78</v>
      </c>
      <c r="H6381">
        <v>78</v>
      </c>
      <c r="I6381">
        <v>76</v>
      </c>
      <c r="J6381" t="s">
        <v>64</v>
      </c>
      <c r="K6381" t="s">
        <v>119</v>
      </c>
      <c r="L6381" t="s">
        <v>28</v>
      </c>
      <c r="M6381" t="s">
        <v>190</v>
      </c>
      <c r="N6381" t="s">
        <v>66</v>
      </c>
      <c r="O6381" t="s">
        <v>190</v>
      </c>
      <c r="P6381" t="s">
        <v>97</v>
      </c>
      <c r="Q6381">
        <v>47</v>
      </c>
      <c r="R6381" t="s">
        <v>364</v>
      </c>
      <c r="S6381" t="e" vm="80">
        <f>_FV(-3,"59")</f>
        <v>#VALUE!</v>
      </c>
      <c r="T6381" t="s">
        <v>26</v>
      </c>
    </row>
    <row r="6382" spans="1:20" x14ac:dyDescent="0.3">
      <c r="A6382" t="s">
        <v>20</v>
      </c>
      <c r="B6382" s="1">
        <v>43776</v>
      </c>
      <c r="C6382">
        <v>16</v>
      </c>
      <c r="D6382" t="s">
        <v>2490</v>
      </c>
      <c r="E6382" t="s">
        <v>2732</v>
      </c>
      <c r="F6382" t="s">
        <v>2041</v>
      </c>
      <c r="G6382">
        <v>47</v>
      </c>
      <c r="H6382">
        <v>50</v>
      </c>
      <c r="I6382">
        <v>46</v>
      </c>
      <c r="J6382" t="s">
        <v>573</v>
      </c>
      <c r="K6382" t="s">
        <v>368</v>
      </c>
      <c r="L6382" t="s">
        <v>659</v>
      </c>
      <c r="M6382" t="s">
        <v>38</v>
      </c>
      <c r="N6382" t="s">
        <v>131</v>
      </c>
      <c r="O6382" t="s">
        <v>38</v>
      </c>
      <c r="P6382" t="s">
        <v>182</v>
      </c>
      <c r="Q6382">
        <v>85</v>
      </c>
      <c r="R6382" t="s">
        <v>164</v>
      </c>
      <c r="S6382" t="s">
        <v>2719</v>
      </c>
      <c r="T6382" t="s">
        <v>26</v>
      </c>
    </row>
    <row r="6383" spans="1:20" x14ac:dyDescent="0.3">
      <c r="A6383" t="s">
        <v>20</v>
      </c>
      <c r="B6383" s="1">
        <v>43776</v>
      </c>
      <c r="C6383">
        <v>19</v>
      </c>
      <c r="D6383" t="s">
        <v>2416</v>
      </c>
      <c r="E6383" t="s">
        <v>2733</v>
      </c>
      <c r="F6383" t="s">
        <v>2038</v>
      </c>
      <c r="G6383">
        <v>48</v>
      </c>
      <c r="H6383">
        <v>51</v>
      </c>
      <c r="I6383">
        <v>43</v>
      </c>
      <c r="J6383" t="s">
        <v>588</v>
      </c>
      <c r="K6383" t="s">
        <v>388</v>
      </c>
      <c r="L6383" t="s">
        <v>561</v>
      </c>
      <c r="M6383" t="s">
        <v>3147</v>
      </c>
      <c r="N6383" t="s">
        <v>1425</v>
      </c>
      <c r="O6383" t="s">
        <v>3135</v>
      </c>
      <c r="P6383" t="s">
        <v>127</v>
      </c>
      <c r="Q6383">
        <v>85</v>
      </c>
      <c r="R6383" t="s">
        <v>262</v>
      </c>
      <c r="S6383" t="s">
        <v>2007</v>
      </c>
      <c r="T6383" t="s">
        <v>26</v>
      </c>
    </row>
    <row r="6384" spans="1:20" x14ac:dyDescent="0.3">
      <c r="A6384" t="s">
        <v>20</v>
      </c>
      <c r="B6384" s="1">
        <v>43776</v>
      </c>
      <c r="C6384">
        <v>10</v>
      </c>
      <c r="D6384" t="s">
        <v>71</v>
      </c>
      <c r="E6384" t="s">
        <v>71</v>
      </c>
      <c r="F6384" t="s">
        <v>22</v>
      </c>
      <c r="G6384">
        <v>90</v>
      </c>
      <c r="H6384">
        <v>91</v>
      </c>
      <c r="I6384">
        <v>90</v>
      </c>
      <c r="J6384" t="s">
        <v>64</v>
      </c>
      <c r="K6384" t="s">
        <v>64</v>
      </c>
      <c r="L6384" t="s">
        <v>36</v>
      </c>
      <c r="M6384" t="s">
        <v>39</v>
      </c>
      <c r="N6384" t="s">
        <v>39</v>
      </c>
      <c r="O6384" t="s">
        <v>153</v>
      </c>
      <c r="P6384" t="s">
        <v>105</v>
      </c>
      <c r="Q6384">
        <v>330</v>
      </c>
      <c r="R6384" t="s">
        <v>101</v>
      </c>
      <c r="S6384" t="s">
        <v>3180</v>
      </c>
      <c r="T6384" t="s">
        <v>26</v>
      </c>
    </row>
    <row r="6385" spans="1:20" x14ac:dyDescent="0.3">
      <c r="A6385" t="s">
        <v>20</v>
      </c>
      <c r="B6385" s="1">
        <v>43776</v>
      </c>
      <c r="C6385">
        <v>9</v>
      </c>
      <c r="D6385" t="s">
        <v>79</v>
      </c>
      <c r="E6385" t="s">
        <v>118</v>
      </c>
      <c r="F6385" t="s">
        <v>79</v>
      </c>
      <c r="G6385">
        <v>91</v>
      </c>
      <c r="H6385">
        <v>91</v>
      </c>
      <c r="I6385">
        <v>89</v>
      </c>
      <c r="J6385" t="s">
        <v>36</v>
      </c>
      <c r="K6385" t="s">
        <v>89</v>
      </c>
      <c r="L6385" t="s">
        <v>36</v>
      </c>
      <c r="M6385" t="s">
        <v>153</v>
      </c>
      <c r="N6385" t="s">
        <v>153</v>
      </c>
      <c r="O6385" t="s">
        <v>172</v>
      </c>
      <c r="P6385" t="s">
        <v>111</v>
      </c>
      <c r="Q6385">
        <v>318</v>
      </c>
      <c r="R6385" t="s">
        <v>101</v>
      </c>
      <c r="S6385" t="e" vm="56">
        <f>_FV(-3,"25")</f>
        <v>#VALUE!</v>
      </c>
      <c r="T6385" t="s">
        <v>26</v>
      </c>
    </row>
    <row r="6386" spans="1:20" x14ac:dyDescent="0.3">
      <c r="A6386" t="s">
        <v>20</v>
      </c>
      <c r="B6386" s="1">
        <v>43776</v>
      </c>
      <c r="C6386">
        <v>1</v>
      </c>
      <c r="D6386" t="s">
        <v>204</v>
      </c>
      <c r="E6386" t="s">
        <v>215</v>
      </c>
      <c r="F6386" t="s">
        <v>204</v>
      </c>
      <c r="G6386">
        <v>71</v>
      </c>
      <c r="H6386">
        <v>71</v>
      </c>
      <c r="I6386">
        <v>68</v>
      </c>
      <c r="J6386" t="s">
        <v>99</v>
      </c>
      <c r="K6386" t="s">
        <v>28</v>
      </c>
      <c r="L6386" t="s">
        <v>36</v>
      </c>
      <c r="M6386" t="s">
        <v>181</v>
      </c>
      <c r="N6386" t="s">
        <v>130</v>
      </c>
      <c r="O6386" t="s">
        <v>52</v>
      </c>
      <c r="P6386" t="s">
        <v>147</v>
      </c>
      <c r="Q6386">
        <v>70</v>
      </c>
      <c r="R6386" t="s">
        <v>41</v>
      </c>
      <c r="S6386" t="e" vm="45">
        <f>_FV(-3,"60")</f>
        <v>#VALUE!</v>
      </c>
      <c r="T6386" t="s">
        <v>26</v>
      </c>
    </row>
    <row r="6387" spans="1:20" x14ac:dyDescent="0.3">
      <c r="A6387" t="s">
        <v>20</v>
      </c>
      <c r="B6387" s="1">
        <v>43776</v>
      </c>
      <c r="C6387">
        <v>22</v>
      </c>
      <c r="D6387" t="s">
        <v>21</v>
      </c>
      <c r="E6387" t="s">
        <v>220</v>
      </c>
      <c r="F6387" t="s">
        <v>247</v>
      </c>
      <c r="G6387">
        <v>61</v>
      </c>
      <c r="H6387">
        <v>70</v>
      </c>
      <c r="I6387">
        <v>57</v>
      </c>
      <c r="J6387" t="s">
        <v>377</v>
      </c>
      <c r="K6387" t="s">
        <v>64</v>
      </c>
      <c r="L6387" t="s">
        <v>389</v>
      </c>
      <c r="M6387" t="s">
        <v>221</v>
      </c>
      <c r="N6387" t="s">
        <v>221</v>
      </c>
      <c r="O6387" t="s">
        <v>1426</v>
      </c>
      <c r="P6387" t="s">
        <v>104</v>
      </c>
      <c r="Q6387">
        <v>62</v>
      </c>
      <c r="R6387" t="s">
        <v>248</v>
      </c>
      <c r="S6387" s="2">
        <v>1661</v>
      </c>
      <c r="T6387" t="s">
        <v>26</v>
      </c>
    </row>
    <row r="6388" spans="1:20" x14ac:dyDescent="0.3">
      <c r="A6388" t="s">
        <v>20</v>
      </c>
      <c r="B6388" s="1">
        <v>43776</v>
      </c>
      <c r="C6388">
        <v>0</v>
      </c>
      <c r="D6388" t="s">
        <v>215</v>
      </c>
      <c r="E6388" t="s">
        <v>200</v>
      </c>
      <c r="F6388" t="s">
        <v>215</v>
      </c>
      <c r="G6388">
        <v>70</v>
      </c>
      <c r="H6388">
        <v>70</v>
      </c>
      <c r="I6388">
        <v>63</v>
      </c>
      <c r="J6388" t="s">
        <v>100</v>
      </c>
      <c r="K6388" t="s">
        <v>99</v>
      </c>
      <c r="L6388" t="s">
        <v>216</v>
      </c>
      <c r="M6388" t="s">
        <v>52</v>
      </c>
      <c r="N6388" t="s">
        <v>52</v>
      </c>
      <c r="O6388" t="s">
        <v>162</v>
      </c>
      <c r="P6388" t="s">
        <v>54</v>
      </c>
      <c r="Q6388">
        <v>83</v>
      </c>
      <c r="R6388" t="s">
        <v>371</v>
      </c>
      <c r="S6388" t="e" vm="45">
        <f>_FV(-3,"60")</f>
        <v>#VALUE!</v>
      </c>
      <c r="T6388" t="s">
        <v>26</v>
      </c>
    </row>
    <row r="6389" spans="1:20" x14ac:dyDescent="0.3">
      <c r="A6389" t="s">
        <v>20</v>
      </c>
      <c r="B6389" s="1">
        <v>43776</v>
      </c>
      <c r="C6389">
        <v>18</v>
      </c>
      <c r="D6389" t="s">
        <v>2657</v>
      </c>
      <c r="E6389" t="s">
        <v>2733</v>
      </c>
      <c r="F6389" t="s">
        <v>1580</v>
      </c>
      <c r="G6389">
        <v>46</v>
      </c>
      <c r="H6389">
        <v>49</v>
      </c>
      <c r="I6389">
        <v>44</v>
      </c>
      <c r="J6389" t="s">
        <v>573</v>
      </c>
      <c r="K6389" t="s">
        <v>389</v>
      </c>
      <c r="L6389" t="s">
        <v>561</v>
      </c>
      <c r="M6389" t="s">
        <v>1425</v>
      </c>
      <c r="N6389" t="s">
        <v>1154</v>
      </c>
      <c r="O6389" t="s">
        <v>1426</v>
      </c>
      <c r="P6389" t="s">
        <v>24</v>
      </c>
      <c r="Q6389">
        <v>110</v>
      </c>
      <c r="R6389" t="s">
        <v>287</v>
      </c>
      <c r="S6389" t="s">
        <v>1594</v>
      </c>
      <c r="T6389" t="s">
        <v>26</v>
      </c>
    </row>
    <row r="6390" spans="1:20" x14ac:dyDescent="0.3">
      <c r="A6390" t="s">
        <v>20</v>
      </c>
      <c r="B6390" s="1">
        <v>43776</v>
      </c>
      <c r="C6390">
        <v>23</v>
      </c>
      <c r="D6390" t="s">
        <v>57</v>
      </c>
      <c r="E6390" t="s">
        <v>21</v>
      </c>
      <c r="F6390" t="s">
        <v>57</v>
      </c>
      <c r="G6390">
        <v>67</v>
      </c>
      <c r="H6390">
        <v>67</v>
      </c>
      <c r="I6390">
        <v>61</v>
      </c>
      <c r="J6390" t="s">
        <v>35</v>
      </c>
      <c r="K6390" t="s">
        <v>35</v>
      </c>
      <c r="L6390" t="s">
        <v>377</v>
      </c>
      <c r="M6390" t="s">
        <v>110</v>
      </c>
      <c r="N6390" t="s">
        <v>110</v>
      </c>
      <c r="O6390" t="s">
        <v>221</v>
      </c>
      <c r="P6390" t="s">
        <v>112</v>
      </c>
      <c r="Q6390">
        <v>51</v>
      </c>
      <c r="R6390" t="s">
        <v>339</v>
      </c>
      <c r="S6390" t="e" vm="45">
        <f>_FV(-3,"60")</f>
        <v>#VALUE!</v>
      </c>
      <c r="T6390" t="s">
        <v>26</v>
      </c>
    </row>
    <row r="6391" spans="1:20" x14ac:dyDescent="0.3">
      <c r="A6391" t="s">
        <v>20</v>
      </c>
      <c r="B6391" s="1">
        <v>43776</v>
      </c>
      <c r="C6391">
        <v>11</v>
      </c>
      <c r="D6391" t="s">
        <v>196</v>
      </c>
      <c r="E6391" t="s">
        <v>196</v>
      </c>
      <c r="F6391" t="s">
        <v>71</v>
      </c>
      <c r="G6391">
        <v>76</v>
      </c>
      <c r="H6391">
        <v>90</v>
      </c>
      <c r="I6391">
        <v>76</v>
      </c>
      <c r="J6391" t="s">
        <v>28</v>
      </c>
      <c r="K6391" t="s">
        <v>109</v>
      </c>
      <c r="L6391" t="s">
        <v>81</v>
      </c>
      <c r="M6391" t="s">
        <v>181</v>
      </c>
      <c r="N6391" t="s">
        <v>181</v>
      </c>
      <c r="O6391" t="s">
        <v>39</v>
      </c>
      <c r="P6391" t="s">
        <v>97</v>
      </c>
      <c r="Q6391">
        <v>1</v>
      </c>
      <c r="R6391" t="s">
        <v>154</v>
      </c>
      <c r="S6391" t="s">
        <v>1321</v>
      </c>
      <c r="T6391" t="s">
        <v>26</v>
      </c>
    </row>
    <row r="6392" spans="1:20" x14ac:dyDescent="0.3">
      <c r="A6392" t="s">
        <v>20</v>
      </c>
      <c r="B6392" s="1">
        <v>43776</v>
      </c>
      <c r="C6392">
        <v>14</v>
      </c>
      <c r="D6392" t="s">
        <v>214</v>
      </c>
      <c r="E6392" t="s">
        <v>412</v>
      </c>
      <c r="F6392" t="s">
        <v>201</v>
      </c>
      <c r="G6392">
        <v>60</v>
      </c>
      <c r="H6392">
        <v>61</v>
      </c>
      <c r="I6392">
        <v>54</v>
      </c>
      <c r="J6392" t="s">
        <v>361</v>
      </c>
      <c r="K6392" t="s">
        <v>361</v>
      </c>
      <c r="L6392" t="s">
        <v>577</v>
      </c>
      <c r="M6392" t="s">
        <v>232</v>
      </c>
      <c r="N6392" t="s">
        <v>45</v>
      </c>
      <c r="O6392" t="s">
        <v>232</v>
      </c>
      <c r="P6392" t="s">
        <v>40</v>
      </c>
      <c r="Q6392">
        <v>75</v>
      </c>
      <c r="R6392" t="s">
        <v>419</v>
      </c>
      <c r="S6392" t="s">
        <v>3181</v>
      </c>
      <c r="T6392" t="s">
        <v>26</v>
      </c>
    </row>
    <row r="6393" spans="1:20" x14ac:dyDescent="0.3">
      <c r="A6393" t="s">
        <v>20</v>
      </c>
      <c r="B6393" s="1">
        <v>43776</v>
      </c>
      <c r="C6393">
        <v>13</v>
      </c>
      <c r="D6393" t="s">
        <v>34</v>
      </c>
      <c r="E6393" t="s">
        <v>412</v>
      </c>
      <c r="F6393" t="s">
        <v>48</v>
      </c>
      <c r="G6393">
        <v>57</v>
      </c>
      <c r="H6393">
        <v>64</v>
      </c>
      <c r="I6393">
        <v>56</v>
      </c>
      <c r="J6393" t="s">
        <v>373</v>
      </c>
      <c r="K6393" t="s">
        <v>100</v>
      </c>
      <c r="L6393" t="s">
        <v>388</v>
      </c>
      <c r="M6393" t="s">
        <v>132</v>
      </c>
      <c r="N6393" t="s">
        <v>132</v>
      </c>
      <c r="O6393" t="s">
        <v>232</v>
      </c>
      <c r="P6393" t="s">
        <v>116</v>
      </c>
      <c r="Q6393">
        <v>67</v>
      </c>
      <c r="R6393" t="s">
        <v>419</v>
      </c>
      <c r="S6393" t="s">
        <v>1838</v>
      </c>
      <c r="T6393" t="s">
        <v>26</v>
      </c>
    </row>
    <row r="6394" spans="1:20" x14ac:dyDescent="0.3">
      <c r="A6394" t="s">
        <v>20</v>
      </c>
      <c r="B6394" s="1">
        <v>43776</v>
      </c>
      <c r="C6394">
        <v>2</v>
      </c>
      <c r="D6394" t="s">
        <v>185</v>
      </c>
      <c r="E6394" t="s">
        <v>204</v>
      </c>
      <c r="F6394" t="s">
        <v>185</v>
      </c>
      <c r="G6394">
        <v>76</v>
      </c>
      <c r="H6394">
        <v>76</v>
      </c>
      <c r="I6394">
        <v>71</v>
      </c>
      <c r="J6394" t="s">
        <v>119</v>
      </c>
      <c r="K6394" t="s">
        <v>119</v>
      </c>
      <c r="L6394" t="s">
        <v>81</v>
      </c>
      <c r="M6394" t="s">
        <v>66</v>
      </c>
      <c r="N6394" t="s">
        <v>132</v>
      </c>
      <c r="O6394" t="s">
        <v>181</v>
      </c>
      <c r="P6394" t="s">
        <v>60</v>
      </c>
      <c r="Q6394">
        <v>51</v>
      </c>
      <c r="R6394" t="s">
        <v>102</v>
      </c>
      <c r="S6394" t="e" vm="45">
        <f>_FV(-3,"60")</f>
        <v>#VALUE!</v>
      </c>
      <c r="T6394" t="s">
        <v>26</v>
      </c>
    </row>
    <row r="6395" spans="1:20" x14ac:dyDescent="0.3">
      <c r="A6395" t="s">
        <v>20</v>
      </c>
      <c r="B6395" s="1">
        <v>43777</v>
      </c>
      <c r="C6395">
        <v>4</v>
      </c>
      <c r="D6395" t="s">
        <v>236</v>
      </c>
      <c r="E6395" t="s">
        <v>279</v>
      </c>
      <c r="F6395" t="s">
        <v>236</v>
      </c>
      <c r="G6395">
        <v>78</v>
      </c>
      <c r="H6395">
        <v>79</v>
      </c>
      <c r="I6395">
        <v>78</v>
      </c>
      <c r="J6395" t="s">
        <v>36</v>
      </c>
      <c r="K6395" t="s">
        <v>99</v>
      </c>
      <c r="L6395" t="s">
        <v>36</v>
      </c>
      <c r="M6395" t="s">
        <v>750</v>
      </c>
      <c r="N6395" t="s">
        <v>53</v>
      </c>
      <c r="O6395" t="s">
        <v>750</v>
      </c>
      <c r="P6395" t="s">
        <v>101</v>
      </c>
      <c r="Q6395">
        <v>41</v>
      </c>
      <c r="R6395" t="s">
        <v>125</v>
      </c>
      <c r="S6395" t="e" vm="45">
        <f>_FV(-3,"60")</f>
        <v>#VALUE!</v>
      </c>
      <c r="T6395" t="s">
        <v>26</v>
      </c>
    </row>
    <row r="6396" spans="1:20" x14ac:dyDescent="0.3">
      <c r="A6396" t="s">
        <v>20</v>
      </c>
      <c r="B6396" s="1">
        <v>43777</v>
      </c>
      <c r="C6396">
        <v>0</v>
      </c>
      <c r="D6396" t="s">
        <v>185</v>
      </c>
      <c r="E6396" t="s">
        <v>57</v>
      </c>
      <c r="F6396" t="s">
        <v>185</v>
      </c>
      <c r="G6396">
        <v>71</v>
      </c>
      <c r="H6396">
        <v>71</v>
      </c>
      <c r="I6396">
        <v>67</v>
      </c>
      <c r="J6396" t="s">
        <v>163</v>
      </c>
      <c r="K6396" t="s">
        <v>163</v>
      </c>
      <c r="L6396" t="s">
        <v>35</v>
      </c>
      <c r="M6396" t="s">
        <v>197</v>
      </c>
      <c r="N6396" t="s">
        <v>197</v>
      </c>
      <c r="O6396" t="s">
        <v>110</v>
      </c>
      <c r="P6396" t="s">
        <v>24</v>
      </c>
      <c r="Q6396">
        <v>57</v>
      </c>
      <c r="R6396" t="s">
        <v>280</v>
      </c>
      <c r="S6396" t="e" vm="45">
        <f>_FV(-3,"60")</f>
        <v>#VALUE!</v>
      </c>
      <c r="T6396" t="s">
        <v>26</v>
      </c>
    </row>
    <row r="6397" spans="1:20" x14ac:dyDescent="0.3">
      <c r="A6397" t="s">
        <v>20</v>
      </c>
      <c r="B6397" s="1">
        <v>43777</v>
      </c>
      <c r="C6397">
        <v>21</v>
      </c>
      <c r="D6397" t="s">
        <v>392</v>
      </c>
      <c r="E6397" t="s">
        <v>251</v>
      </c>
      <c r="F6397" t="s">
        <v>392</v>
      </c>
      <c r="G6397">
        <v>58</v>
      </c>
      <c r="H6397">
        <v>60</v>
      </c>
      <c r="I6397">
        <v>54</v>
      </c>
      <c r="J6397" t="s">
        <v>292</v>
      </c>
      <c r="K6397" t="s">
        <v>44</v>
      </c>
      <c r="L6397" t="s">
        <v>397</v>
      </c>
      <c r="M6397" t="s">
        <v>3182</v>
      </c>
      <c r="N6397" t="s">
        <v>3182</v>
      </c>
      <c r="O6397" t="s">
        <v>3183</v>
      </c>
      <c r="P6397" t="s">
        <v>30</v>
      </c>
      <c r="Q6397">
        <v>73</v>
      </c>
      <c r="R6397" t="s">
        <v>347</v>
      </c>
      <c r="S6397" t="s">
        <v>3184</v>
      </c>
      <c r="T6397" t="s">
        <v>26</v>
      </c>
    </row>
    <row r="6398" spans="1:20" x14ac:dyDescent="0.3">
      <c r="A6398" t="s">
        <v>20</v>
      </c>
      <c r="B6398" s="1">
        <v>43777</v>
      </c>
      <c r="C6398">
        <v>8</v>
      </c>
      <c r="D6398" t="s">
        <v>121</v>
      </c>
      <c r="E6398" t="s">
        <v>149</v>
      </c>
      <c r="F6398" t="s">
        <v>121</v>
      </c>
      <c r="G6398">
        <v>84</v>
      </c>
      <c r="H6398">
        <v>84</v>
      </c>
      <c r="I6398">
        <v>83</v>
      </c>
      <c r="J6398" t="s">
        <v>35</v>
      </c>
      <c r="K6398" t="s">
        <v>44</v>
      </c>
      <c r="L6398" t="s">
        <v>35</v>
      </c>
      <c r="M6398" t="s">
        <v>159</v>
      </c>
      <c r="N6398" t="s">
        <v>159</v>
      </c>
      <c r="O6398" t="s">
        <v>2936</v>
      </c>
      <c r="P6398" t="s">
        <v>174</v>
      </c>
      <c r="Q6398">
        <v>21</v>
      </c>
      <c r="R6398" t="s">
        <v>101</v>
      </c>
      <c r="S6398" t="e" vm="45">
        <f>_FV(-3,"60")</f>
        <v>#VALUE!</v>
      </c>
      <c r="T6398" t="s">
        <v>26</v>
      </c>
    </row>
    <row r="6399" spans="1:20" x14ac:dyDescent="0.3">
      <c r="A6399" t="s">
        <v>20</v>
      </c>
      <c r="B6399" s="1">
        <v>43777</v>
      </c>
      <c r="C6399">
        <v>3</v>
      </c>
      <c r="D6399" t="s">
        <v>279</v>
      </c>
      <c r="E6399" t="s">
        <v>229</v>
      </c>
      <c r="F6399" t="s">
        <v>279</v>
      </c>
      <c r="G6399">
        <v>78</v>
      </c>
      <c r="H6399">
        <v>78</v>
      </c>
      <c r="I6399">
        <v>75</v>
      </c>
      <c r="J6399" t="s">
        <v>99</v>
      </c>
      <c r="K6399" t="s">
        <v>99</v>
      </c>
      <c r="L6399" t="s">
        <v>100</v>
      </c>
      <c r="M6399" t="s">
        <v>53</v>
      </c>
      <c r="N6399" t="s">
        <v>140</v>
      </c>
      <c r="O6399" t="s">
        <v>197</v>
      </c>
      <c r="P6399" t="s">
        <v>86</v>
      </c>
      <c r="Q6399">
        <v>47</v>
      </c>
      <c r="R6399" t="s">
        <v>125</v>
      </c>
      <c r="S6399" t="e" vm="45">
        <f>_FV(-3,"60")</f>
        <v>#VALUE!</v>
      </c>
      <c r="T6399" t="s">
        <v>26</v>
      </c>
    </row>
    <row r="6400" spans="1:20" x14ac:dyDescent="0.3">
      <c r="A6400" t="s">
        <v>20</v>
      </c>
      <c r="B6400" s="1">
        <v>43777</v>
      </c>
      <c r="C6400">
        <v>23</v>
      </c>
      <c r="D6400" t="s">
        <v>200</v>
      </c>
      <c r="E6400" t="s">
        <v>264</v>
      </c>
      <c r="F6400" t="s">
        <v>200</v>
      </c>
      <c r="G6400">
        <v>65</v>
      </c>
      <c r="H6400">
        <v>65</v>
      </c>
      <c r="I6400">
        <v>62</v>
      </c>
      <c r="J6400" t="s">
        <v>163</v>
      </c>
      <c r="K6400" t="s">
        <v>345</v>
      </c>
      <c r="L6400" t="s">
        <v>35</v>
      </c>
      <c r="M6400" t="s">
        <v>159</v>
      </c>
      <c r="N6400" t="s">
        <v>159</v>
      </c>
      <c r="O6400" t="s">
        <v>3135</v>
      </c>
      <c r="P6400" t="s">
        <v>54</v>
      </c>
      <c r="Q6400">
        <v>82</v>
      </c>
      <c r="R6400" t="s">
        <v>584</v>
      </c>
      <c r="S6400" t="e" vm="45">
        <f>_FV(-3,"60")</f>
        <v>#VALUE!</v>
      </c>
      <c r="T6400" t="s">
        <v>26</v>
      </c>
    </row>
    <row r="6401" spans="1:20" x14ac:dyDescent="0.3">
      <c r="A6401" t="s">
        <v>20</v>
      </c>
      <c r="B6401" s="1">
        <v>43777</v>
      </c>
      <c r="C6401">
        <v>1</v>
      </c>
      <c r="D6401" t="s">
        <v>281</v>
      </c>
      <c r="E6401" t="s">
        <v>256</v>
      </c>
      <c r="F6401" t="s">
        <v>185</v>
      </c>
      <c r="G6401">
        <v>71</v>
      </c>
      <c r="H6401">
        <v>72</v>
      </c>
      <c r="I6401">
        <v>70</v>
      </c>
      <c r="J6401" t="s">
        <v>163</v>
      </c>
      <c r="K6401" t="s">
        <v>345</v>
      </c>
      <c r="L6401" t="s">
        <v>361</v>
      </c>
      <c r="M6401" t="s">
        <v>140</v>
      </c>
      <c r="N6401" t="s">
        <v>131</v>
      </c>
      <c r="O6401" t="s">
        <v>197</v>
      </c>
      <c r="P6401" t="s">
        <v>127</v>
      </c>
      <c r="Q6401">
        <v>51</v>
      </c>
      <c r="R6401" t="s">
        <v>280</v>
      </c>
      <c r="S6401" t="e" vm="32">
        <f>_FV(-3,"42")</f>
        <v>#VALUE!</v>
      </c>
      <c r="T6401" t="s">
        <v>26</v>
      </c>
    </row>
    <row r="6402" spans="1:20" x14ac:dyDescent="0.3">
      <c r="A6402" t="s">
        <v>20</v>
      </c>
      <c r="B6402" s="1">
        <v>43777</v>
      </c>
      <c r="C6402">
        <v>7</v>
      </c>
      <c r="D6402" t="s">
        <v>149</v>
      </c>
      <c r="E6402" t="s">
        <v>156</v>
      </c>
      <c r="F6402" t="s">
        <v>149</v>
      </c>
      <c r="G6402">
        <v>83</v>
      </c>
      <c r="H6402">
        <v>83</v>
      </c>
      <c r="I6402">
        <v>80</v>
      </c>
      <c r="J6402" t="s">
        <v>35</v>
      </c>
      <c r="K6402" t="s">
        <v>361</v>
      </c>
      <c r="L6402" t="s">
        <v>35</v>
      </c>
      <c r="M6402" t="s">
        <v>2936</v>
      </c>
      <c r="N6402" t="s">
        <v>860</v>
      </c>
      <c r="O6402" t="s">
        <v>2936</v>
      </c>
      <c r="P6402" t="s">
        <v>111</v>
      </c>
      <c r="Q6402">
        <v>25</v>
      </c>
      <c r="R6402" t="s">
        <v>24</v>
      </c>
      <c r="S6402" t="e" vm="45">
        <f>_FV(-3,"60")</f>
        <v>#VALUE!</v>
      </c>
      <c r="T6402" t="s">
        <v>26</v>
      </c>
    </row>
    <row r="6403" spans="1:20" x14ac:dyDescent="0.3">
      <c r="A6403" t="s">
        <v>20</v>
      </c>
      <c r="B6403" s="1">
        <v>43777</v>
      </c>
      <c r="C6403">
        <v>9</v>
      </c>
      <c r="D6403" t="s">
        <v>118</v>
      </c>
      <c r="E6403" t="s">
        <v>121</v>
      </c>
      <c r="F6403" t="s">
        <v>118</v>
      </c>
      <c r="G6403">
        <v>85</v>
      </c>
      <c r="H6403">
        <v>85</v>
      </c>
      <c r="I6403">
        <v>84</v>
      </c>
      <c r="J6403" t="s">
        <v>35</v>
      </c>
      <c r="K6403" t="s">
        <v>44</v>
      </c>
      <c r="L6403" t="s">
        <v>35</v>
      </c>
      <c r="M6403" t="s">
        <v>75</v>
      </c>
      <c r="N6403" t="s">
        <v>75</v>
      </c>
      <c r="O6403" t="s">
        <v>159</v>
      </c>
      <c r="P6403" t="s">
        <v>174</v>
      </c>
      <c r="Q6403">
        <v>12</v>
      </c>
      <c r="R6403" t="s">
        <v>134</v>
      </c>
      <c r="S6403" t="e" vm="34">
        <f>_FV(-3,"10")</f>
        <v>#VALUE!</v>
      </c>
      <c r="T6403" t="s">
        <v>26</v>
      </c>
    </row>
    <row r="6404" spans="1:20" x14ac:dyDescent="0.3">
      <c r="A6404" t="s">
        <v>20</v>
      </c>
      <c r="B6404" s="1">
        <v>43777</v>
      </c>
      <c r="C6404">
        <v>2</v>
      </c>
      <c r="D6404" t="s">
        <v>229</v>
      </c>
      <c r="E6404" t="s">
        <v>281</v>
      </c>
      <c r="F6404" t="s">
        <v>229</v>
      </c>
      <c r="G6404">
        <v>75</v>
      </c>
      <c r="H6404">
        <v>75</v>
      </c>
      <c r="I6404">
        <v>71</v>
      </c>
      <c r="J6404" t="s">
        <v>100</v>
      </c>
      <c r="K6404" t="s">
        <v>100</v>
      </c>
      <c r="L6404" t="s">
        <v>163</v>
      </c>
      <c r="M6404" t="s">
        <v>51</v>
      </c>
      <c r="N6404" t="s">
        <v>298</v>
      </c>
      <c r="O6404" t="s">
        <v>51</v>
      </c>
      <c r="P6404" t="s">
        <v>128</v>
      </c>
      <c r="Q6404">
        <v>46</v>
      </c>
      <c r="R6404" t="s">
        <v>354</v>
      </c>
      <c r="S6404" t="e" vm="45">
        <f>_FV(-3,"60")</f>
        <v>#VALUE!</v>
      </c>
      <c r="T6404" t="s">
        <v>26</v>
      </c>
    </row>
    <row r="6405" spans="1:20" x14ac:dyDescent="0.3">
      <c r="A6405" t="s">
        <v>20</v>
      </c>
      <c r="B6405" s="1">
        <v>43777</v>
      </c>
      <c r="C6405">
        <v>5</v>
      </c>
      <c r="D6405" t="s">
        <v>286</v>
      </c>
      <c r="E6405" t="s">
        <v>236</v>
      </c>
      <c r="F6405" t="s">
        <v>286</v>
      </c>
      <c r="G6405">
        <v>78</v>
      </c>
      <c r="H6405">
        <v>78</v>
      </c>
      <c r="I6405">
        <v>77</v>
      </c>
      <c r="J6405" t="s">
        <v>35</v>
      </c>
      <c r="K6405" t="s">
        <v>36</v>
      </c>
      <c r="L6405" t="s">
        <v>35</v>
      </c>
      <c r="M6405" t="s">
        <v>166</v>
      </c>
      <c r="N6405" t="s">
        <v>750</v>
      </c>
      <c r="O6405" t="s">
        <v>166</v>
      </c>
      <c r="P6405" t="s">
        <v>60</v>
      </c>
      <c r="Q6405">
        <v>46</v>
      </c>
      <c r="R6405" t="s">
        <v>151</v>
      </c>
      <c r="S6405" t="e" vm="45">
        <f>_FV(-3,"60")</f>
        <v>#VALUE!</v>
      </c>
      <c r="T6405" t="s">
        <v>26</v>
      </c>
    </row>
    <row r="6406" spans="1:20" x14ac:dyDescent="0.3">
      <c r="A6406" t="s">
        <v>20</v>
      </c>
      <c r="B6406" s="1">
        <v>43777</v>
      </c>
      <c r="C6406">
        <v>16</v>
      </c>
      <c r="D6406" t="s">
        <v>2416</v>
      </c>
      <c r="E6406" t="s">
        <v>2803</v>
      </c>
      <c r="F6406" t="s">
        <v>1360</v>
      </c>
      <c r="G6406">
        <v>56</v>
      </c>
      <c r="H6406">
        <v>57</v>
      </c>
      <c r="I6406">
        <v>50</v>
      </c>
      <c r="J6406" t="s">
        <v>28</v>
      </c>
      <c r="K6406" t="s">
        <v>28</v>
      </c>
      <c r="L6406" t="s">
        <v>368</v>
      </c>
      <c r="M6406" t="s">
        <v>74</v>
      </c>
      <c r="N6406" t="s">
        <v>131</v>
      </c>
      <c r="O6406" t="s">
        <v>74</v>
      </c>
      <c r="P6406" t="s">
        <v>104</v>
      </c>
      <c r="Q6406">
        <v>104</v>
      </c>
      <c r="R6406" t="s">
        <v>212</v>
      </c>
      <c r="S6406" t="s">
        <v>2633</v>
      </c>
      <c r="T6406" t="s">
        <v>26</v>
      </c>
    </row>
    <row r="6407" spans="1:20" x14ac:dyDescent="0.3">
      <c r="A6407" t="s">
        <v>20</v>
      </c>
      <c r="B6407" s="1">
        <v>43777</v>
      </c>
      <c r="C6407">
        <v>19</v>
      </c>
      <c r="D6407" t="s">
        <v>1362</v>
      </c>
      <c r="E6407" t="s">
        <v>1580</v>
      </c>
      <c r="F6407" t="s">
        <v>291</v>
      </c>
      <c r="G6407">
        <v>56</v>
      </c>
      <c r="H6407">
        <v>60</v>
      </c>
      <c r="I6407">
        <v>55</v>
      </c>
      <c r="J6407" t="s">
        <v>44</v>
      </c>
      <c r="K6407" t="s">
        <v>81</v>
      </c>
      <c r="L6407" t="s">
        <v>224</v>
      </c>
      <c r="M6407" t="s">
        <v>3182</v>
      </c>
      <c r="N6407" t="s">
        <v>3182</v>
      </c>
      <c r="O6407" t="s">
        <v>3183</v>
      </c>
      <c r="P6407" t="s">
        <v>40</v>
      </c>
      <c r="Q6407">
        <v>105</v>
      </c>
      <c r="R6407" t="s">
        <v>1732</v>
      </c>
      <c r="S6407" t="s">
        <v>290</v>
      </c>
      <c r="T6407" t="s">
        <v>26</v>
      </c>
    </row>
    <row r="6408" spans="1:20" x14ac:dyDescent="0.3">
      <c r="A6408" t="s">
        <v>20</v>
      </c>
      <c r="B6408" s="1">
        <v>43777</v>
      </c>
      <c r="C6408">
        <v>18</v>
      </c>
      <c r="D6408" t="s">
        <v>291</v>
      </c>
      <c r="E6408" t="s">
        <v>2732</v>
      </c>
      <c r="F6408" t="s">
        <v>317</v>
      </c>
      <c r="G6408">
        <v>60</v>
      </c>
      <c r="H6408">
        <v>60</v>
      </c>
      <c r="I6408">
        <v>49</v>
      </c>
      <c r="J6408" t="s">
        <v>163</v>
      </c>
      <c r="K6408" t="s">
        <v>100</v>
      </c>
      <c r="L6408" t="s">
        <v>368</v>
      </c>
      <c r="M6408" t="s">
        <v>3185</v>
      </c>
      <c r="N6408" t="s">
        <v>3139</v>
      </c>
      <c r="O6408" t="s">
        <v>3185</v>
      </c>
      <c r="P6408" t="s">
        <v>145</v>
      </c>
      <c r="Q6408">
        <v>90</v>
      </c>
      <c r="R6408" t="s">
        <v>567</v>
      </c>
      <c r="S6408" t="s">
        <v>3186</v>
      </c>
      <c r="T6408" t="s">
        <v>26</v>
      </c>
    </row>
    <row r="6409" spans="1:20" x14ac:dyDescent="0.3">
      <c r="A6409" t="s">
        <v>20</v>
      </c>
      <c r="B6409" s="1">
        <v>43777</v>
      </c>
      <c r="C6409">
        <v>15</v>
      </c>
      <c r="D6409" t="s">
        <v>2048</v>
      </c>
      <c r="E6409" t="s">
        <v>2339</v>
      </c>
      <c r="F6409" t="s">
        <v>297</v>
      </c>
      <c r="G6409">
        <v>55</v>
      </c>
      <c r="H6409">
        <v>58</v>
      </c>
      <c r="I6409">
        <v>53</v>
      </c>
      <c r="J6409" t="s">
        <v>163</v>
      </c>
      <c r="K6409" t="s">
        <v>36</v>
      </c>
      <c r="L6409" t="s">
        <v>373</v>
      </c>
      <c r="M6409" t="s">
        <v>131</v>
      </c>
      <c r="N6409" t="s">
        <v>45</v>
      </c>
      <c r="O6409" t="s">
        <v>131</v>
      </c>
      <c r="P6409" t="s">
        <v>92</v>
      </c>
      <c r="Q6409">
        <v>83</v>
      </c>
      <c r="R6409" t="s">
        <v>359</v>
      </c>
      <c r="S6409" t="s">
        <v>3187</v>
      </c>
      <c r="T6409" t="s">
        <v>26</v>
      </c>
    </row>
    <row r="6410" spans="1:20" x14ac:dyDescent="0.3">
      <c r="A6410" t="s">
        <v>20</v>
      </c>
      <c r="B6410" s="1">
        <v>43777</v>
      </c>
      <c r="C6410">
        <v>17</v>
      </c>
      <c r="D6410" t="s">
        <v>1580</v>
      </c>
      <c r="E6410" t="s">
        <v>2827</v>
      </c>
      <c r="F6410" t="s">
        <v>33</v>
      </c>
      <c r="G6410">
        <v>57</v>
      </c>
      <c r="H6410">
        <v>57</v>
      </c>
      <c r="I6410">
        <v>52</v>
      </c>
      <c r="J6410" t="s">
        <v>100</v>
      </c>
      <c r="K6410" t="s">
        <v>65</v>
      </c>
      <c r="L6410" t="s">
        <v>37</v>
      </c>
      <c r="M6410" t="s">
        <v>3139</v>
      </c>
      <c r="N6410" t="s">
        <v>74</v>
      </c>
      <c r="O6410" t="s">
        <v>3139</v>
      </c>
      <c r="P6410" t="s">
        <v>240</v>
      </c>
      <c r="Q6410">
        <v>87</v>
      </c>
      <c r="R6410" t="s">
        <v>580</v>
      </c>
      <c r="S6410" t="s">
        <v>3188</v>
      </c>
      <c r="T6410" t="s">
        <v>26</v>
      </c>
    </row>
    <row r="6411" spans="1:20" x14ac:dyDescent="0.3">
      <c r="A6411" t="s">
        <v>20</v>
      </c>
      <c r="B6411" s="1">
        <v>43777</v>
      </c>
      <c r="C6411">
        <v>12</v>
      </c>
      <c r="D6411" t="s">
        <v>264</v>
      </c>
      <c r="E6411" t="s">
        <v>392</v>
      </c>
      <c r="F6411" t="s">
        <v>281</v>
      </c>
      <c r="G6411">
        <v>60</v>
      </c>
      <c r="H6411">
        <v>72</v>
      </c>
      <c r="I6411">
        <v>59</v>
      </c>
      <c r="J6411" t="s">
        <v>37</v>
      </c>
      <c r="K6411" t="s">
        <v>99</v>
      </c>
      <c r="L6411" t="s">
        <v>292</v>
      </c>
      <c r="M6411" t="s">
        <v>180</v>
      </c>
      <c r="N6411" t="s">
        <v>180</v>
      </c>
      <c r="O6411" t="s">
        <v>181</v>
      </c>
      <c r="P6411" t="s">
        <v>104</v>
      </c>
      <c r="Q6411">
        <v>52</v>
      </c>
      <c r="R6411" t="s">
        <v>217</v>
      </c>
      <c r="S6411" t="s">
        <v>3189</v>
      </c>
      <c r="T6411" t="s">
        <v>26</v>
      </c>
    </row>
    <row r="6412" spans="1:20" x14ac:dyDescent="0.3">
      <c r="A6412" t="s">
        <v>20</v>
      </c>
      <c r="B6412" s="1">
        <v>43777</v>
      </c>
      <c r="C6412">
        <v>10</v>
      </c>
      <c r="D6412" t="s">
        <v>156</v>
      </c>
      <c r="E6412" t="s">
        <v>156</v>
      </c>
      <c r="F6412" t="s">
        <v>88</v>
      </c>
      <c r="G6412">
        <v>82</v>
      </c>
      <c r="H6412">
        <v>86</v>
      </c>
      <c r="I6412">
        <v>82</v>
      </c>
      <c r="J6412" t="s">
        <v>345</v>
      </c>
      <c r="K6412" t="s">
        <v>49</v>
      </c>
      <c r="L6412" t="s">
        <v>35</v>
      </c>
      <c r="M6412" t="s">
        <v>120</v>
      </c>
      <c r="N6412" t="s">
        <v>120</v>
      </c>
      <c r="O6412" t="s">
        <v>75</v>
      </c>
      <c r="P6412" t="s">
        <v>138</v>
      </c>
      <c r="Q6412">
        <v>22</v>
      </c>
      <c r="R6412" t="s">
        <v>305</v>
      </c>
      <c r="S6412" t="s">
        <v>3190</v>
      </c>
      <c r="T6412" t="s">
        <v>26</v>
      </c>
    </row>
    <row r="6413" spans="1:20" x14ac:dyDescent="0.3">
      <c r="A6413" t="s">
        <v>20</v>
      </c>
      <c r="B6413" s="1">
        <v>43777</v>
      </c>
      <c r="C6413">
        <v>22</v>
      </c>
      <c r="D6413" t="s">
        <v>21</v>
      </c>
      <c r="E6413" t="s">
        <v>392</v>
      </c>
      <c r="F6413" t="s">
        <v>21</v>
      </c>
      <c r="G6413">
        <v>63</v>
      </c>
      <c r="H6413">
        <v>63</v>
      </c>
      <c r="I6413">
        <v>57</v>
      </c>
      <c r="J6413" t="s">
        <v>44</v>
      </c>
      <c r="K6413" t="s">
        <v>44</v>
      </c>
      <c r="L6413" t="s">
        <v>383</v>
      </c>
      <c r="M6413" t="s">
        <v>3135</v>
      </c>
      <c r="N6413" t="s">
        <v>3135</v>
      </c>
      <c r="O6413" t="s">
        <v>3185</v>
      </c>
      <c r="P6413" t="s">
        <v>173</v>
      </c>
      <c r="Q6413">
        <v>61</v>
      </c>
      <c r="R6413" t="s">
        <v>347</v>
      </c>
      <c r="S6413" s="2">
        <v>3458</v>
      </c>
      <c r="T6413" t="s">
        <v>26</v>
      </c>
    </row>
    <row r="6414" spans="1:20" x14ac:dyDescent="0.3">
      <c r="A6414" t="s">
        <v>20</v>
      </c>
      <c r="B6414" s="1">
        <v>43777</v>
      </c>
      <c r="C6414">
        <v>11</v>
      </c>
      <c r="D6414" t="s">
        <v>256</v>
      </c>
      <c r="E6414" t="s">
        <v>385</v>
      </c>
      <c r="F6414" t="s">
        <v>156</v>
      </c>
      <c r="G6414">
        <v>71</v>
      </c>
      <c r="H6414">
        <v>82</v>
      </c>
      <c r="I6414">
        <v>71</v>
      </c>
      <c r="J6414" t="s">
        <v>345</v>
      </c>
      <c r="K6414" t="s">
        <v>100</v>
      </c>
      <c r="L6414" t="s">
        <v>163</v>
      </c>
      <c r="M6414" t="s">
        <v>181</v>
      </c>
      <c r="N6414" t="s">
        <v>181</v>
      </c>
      <c r="O6414" t="s">
        <v>120</v>
      </c>
      <c r="P6414" t="s">
        <v>77</v>
      </c>
      <c r="Q6414">
        <v>16</v>
      </c>
      <c r="R6414" t="s">
        <v>207</v>
      </c>
      <c r="S6414" t="s">
        <v>1119</v>
      </c>
      <c r="T6414" t="s">
        <v>26</v>
      </c>
    </row>
    <row r="6415" spans="1:20" x14ac:dyDescent="0.3">
      <c r="A6415" t="s">
        <v>20</v>
      </c>
      <c r="B6415" s="1">
        <v>43777</v>
      </c>
      <c r="C6415">
        <v>14</v>
      </c>
      <c r="D6415" t="s">
        <v>1580</v>
      </c>
      <c r="E6415" t="s">
        <v>2331</v>
      </c>
      <c r="F6415" t="s">
        <v>220</v>
      </c>
      <c r="G6415">
        <v>53</v>
      </c>
      <c r="H6415">
        <v>60</v>
      </c>
      <c r="I6415">
        <v>52</v>
      </c>
      <c r="J6415" t="s">
        <v>224</v>
      </c>
      <c r="K6415" t="s">
        <v>345</v>
      </c>
      <c r="L6415" t="s">
        <v>292</v>
      </c>
      <c r="M6415" t="s">
        <v>45</v>
      </c>
      <c r="N6415" t="s">
        <v>180</v>
      </c>
      <c r="O6415" t="s">
        <v>132</v>
      </c>
      <c r="P6415" t="s">
        <v>92</v>
      </c>
      <c r="Q6415">
        <v>92</v>
      </c>
      <c r="R6415" t="s">
        <v>584</v>
      </c>
      <c r="S6415" t="s">
        <v>3187</v>
      </c>
      <c r="T6415" t="s">
        <v>26</v>
      </c>
    </row>
    <row r="6416" spans="1:20" x14ac:dyDescent="0.3">
      <c r="A6416" t="s">
        <v>20</v>
      </c>
      <c r="B6416" s="1">
        <v>43777</v>
      </c>
      <c r="C6416">
        <v>20</v>
      </c>
      <c r="D6416" t="s">
        <v>47</v>
      </c>
      <c r="E6416" t="s">
        <v>1376</v>
      </c>
      <c r="F6416" t="s">
        <v>220</v>
      </c>
      <c r="G6416">
        <v>60</v>
      </c>
      <c r="H6416">
        <v>62</v>
      </c>
      <c r="I6416">
        <v>54</v>
      </c>
      <c r="J6416" t="s">
        <v>35</v>
      </c>
      <c r="K6416" t="s">
        <v>36</v>
      </c>
      <c r="L6416" t="s">
        <v>292</v>
      </c>
      <c r="M6416" t="s">
        <v>3183</v>
      </c>
      <c r="N6416" t="s">
        <v>3191</v>
      </c>
      <c r="O6416" t="s">
        <v>3183</v>
      </c>
      <c r="P6416" t="s">
        <v>127</v>
      </c>
      <c r="Q6416">
        <v>102</v>
      </c>
      <c r="R6416" t="s">
        <v>41</v>
      </c>
      <c r="S6416" t="s">
        <v>3192</v>
      </c>
      <c r="T6416" t="s">
        <v>26</v>
      </c>
    </row>
    <row r="6417" spans="1:20" x14ac:dyDescent="0.3">
      <c r="A6417" t="s">
        <v>20</v>
      </c>
      <c r="B6417" s="1">
        <v>43777</v>
      </c>
      <c r="C6417">
        <v>13</v>
      </c>
      <c r="D6417" t="s">
        <v>297</v>
      </c>
      <c r="E6417" t="s">
        <v>43</v>
      </c>
      <c r="F6417" t="s">
        <v>21</v>
      </c>
      <c r="G6417">
        <v>56</v>
      </c>
      <c r="H6417">
        <v>61</v>
      </c>
      <c r="I6417">
        <v>56</v>
      </c>
      <c r="J6417" t="s">
        <v>224</v>
      </c>
      <c r="K6417" t="s">
        <v>44</v>
      </c>
      <c r="L6417" t="s">
        <v>368</v>
      </c>
      <c r="M6417" t="s">
        <v>180</v>
      </c>
      <c r="N6417" t="s">
        <v>227</v>
      </c>
      <c r="O6417" t="s">
        <v>180</v>
      </c>
      <c r="P6417" t="s">
        <v>182</v>
      </c>
      <c r="Q6417">
        <v>53</v>
      </c>
      <c r="R6417" t="s">
        <v>259</v>
      </c>
      <c r="S6417" t="s">
        <v>3193</v>
      </c>
      <c r="T6417" t="s">
        <v>26</v>
      </c>
    </row>
    <row r="6418" spans="1:20" x14ac:dyDescent="0.3">
      <c r="A6418" t="s">
        <v>20</v>
      </c>
      <c r="B6418" s="1">
        <v>43777</v>
      </c>
      <c r="C6418">
        <v>6</v>
      </c>
      <c r="D6418" t="s">
        <v>156</v>
      </c>
      <c r="E6418" t="s">
        <v>286</v>
      </c>
      <c r="F6418" t="s">
        <v>156</v>
      </c>
      <c r="G6418">
        <v>80</v>
      </c>
      <c r="H6418">
        <v>80</v>
      </c>
      <c r="I6418">
        <v>78</v>
      </c>
      <c r="J6418" t="s">
        <v>44</v>
      </c>
      <c r="K6418" t="s">
        <v>44</v>
      </c>
      <c r="L6418" t="s">
        <v>35</v>
      </c>
      <c r="M6418" t="s">
        <v>2936</v>
      </c>
      <c r="N6418" t="s">
        <v>166</v>
      </c>
      <c r="O6418" t="s">
        <v>221</v>
      </c>
      <c r="P6418" t="s">
        <v>70</v>
      </c>
      <c r="Q6418">
        <v>15</v>
      </c>
      <c r="R6418" t="s">
        <v>179</v>
      </c>
      <c r="S6418" t="e" vm="45">
        <f>_FV(-3,"60")</f>
        <v>#VALUE!</v>
      </c>
      <c r="T6418" t="s">
        <v>26</v>
      </c>
    </row>
    <row r="6419" spans="1:20" x14ac:dyDescent="0.3">
      <c r="A6419" t="s">
        <v>20</v>
      </c>
      <c r="B6419" s="1">
        <v>43778</v>
      </c>
      <c r="C6419">
        <v>5</v>
      </c>
      <c r="D6419" t="s">
        <v>286</v>
      </c>
      <c r="E6419" t="s">
        <v>236</v>
      </c>
      <c r="F6419" t="s">
        <v>286</v>
      </c>
      <c r="G6419">
        <v>81</v>
      </c>
      <c r="H6419">
        <v>81</v>
      </c>
      <c r="I6419">
        <v>78</v>
      </c>
      <c r="J6419" t="s">
        <v>49</v>
      </c>
      <c r="K6419" t="s">
        <v>49</v>
      </c>
      <c r="L6419" t="s">
        <v>36</v>
      </c>
      <c r="M6419" t="s">
        <v>74</v>
      </c>
      <c r="N6419" t="s">
        <v>153</v>
      </c>
      <c r="O6419" t="s">
        <v>75</v>
      </c>
      <c r="P6419" t="s">
        <v>111</v>
      </c>
      <c r="Q6419">
        <v>12</v>
      </c>
      <c r="R6419" t="s">
        <v>24</v>
      </c>
      <c r="S6419" t="e" vm="45">
        <f>_FV(-3,"60")</f>
        <v>#VALUE!</v>
      </c>
      <c r="T6419" t="s">
        <v>26</v>
      </c>
    </row>
    <row r="6420" spans="1:20" x14ac:dyDescent="0.3">
      <c r="A6420" t="s">
        <v>20</v>
      </c>
      <c r="B6420" s="1">
        <v>43778</v>
      </c>
      <c r="C6420">
        <v>15</v>
      </c>
      <c r="D6420" t="s">
        <v>2048</v>
      </c>
      <c r="E6420" t="s">
        <v>2416</v>
      </c>
      <c r="F6420" t="s">
        <v>370</v>
      </c>
      <c r="G6420">
        <v>52</v>
      </c>
      <c r="H6420">
        <v>59</v>
      </c>
      <c r="I6420">
        <v>52</v>
      </c>
      <c r="J6420" t="s">
        <v>37</v>
      </c>
      <c r="K6420" t="s">
        <v>81</v>
      </c>
      <c r="L6420" t="s">
        <v>388</v>
      </c>
      <c r="M6420" t="s">
        <v>190</v>
      </c>
      <c r="N6420" t="s">
        <v>227</v>
      </c>
      <c r="O6420" t="s">
        <v>190</v>
      </c>
      <c r="P6420" t="s">
        <v>54</v>
      </c>
      <c r="Q6420">
        <v>83</v>
      </c>
      <c r="R6420" t="s">
        <v>102</v>
      </c>
      <c r="S6420" t="s">
        <v>3194</v>
      </c>
      <c r="T6420" t="s">
        <v>26</v>
      </c>
    </row>
    <row r="6421" spans="1:20" x14ac:dyDescent="0.3">
      <c r="A6421" t="s">
        <v>20</v>
      </c>
      <c r="B6421" s="1">
        <v>43778</v>
      </c>
      <c r="C6421">
        <v>16</v>
      </c>
      <c r="D6421" t="s">
        <v>43</v>
      </c>
      <c r="E6421" t="s">
        <v>2803</v>
      </c>
      <c r="F6421" t="s">
        <v>43</v>
      </c>
      <c r="G6421">
        <v>53</v>
      </c>
      <c r="H6421">
        <v>56</v>
      </c>
      <c r="I6421">
        <v>50</v>
      </c>
      <c r="J6421" t="s">
        <v>393</v>
      </c>
      <c r="K6421" t="s">
        <v>36</v>
      </c>
      <c r="L6421" t="s">
        <v>393</v>
      </c>
      <c r="M6421" t="s">
        <v>53</v>
      </c>
      <c r="N6421" t="s">
        <v>190</v>
      </c>
      <c r="O6421" t="s">
        <v>53</v>
      </c>
      <c r="P6421" t="s">
        <v>54</v>
      </c>
      <c r="Q6421">
        <v>68</v>
      </c>
      <c r="R6421" t="s">
        <v>350</v>
      </c>
      <c r="S6421" t="s">
        <v>1655</v>
      </c>
      <c r="T6421" t="s">
        <v>26</v>
      </c>
    </row>
    <row r="6422" spans="1:20" x14ac:dyDescent="0.3">
      <c r="A6422" t="s">
        <v>20</v>
      </c>
      <c r="B6422" s="1">
        <v>43778</v>
      </c>
      <c r="C6422">
        <v>11</v>
      </c>
      <c r="D6422" t="s">
        <v>229</v>
      </c>
      <c r="E6422" t="s">
        <v>206</v>
      </c>
      <c r="F6422" t="s">
        <v>156</v>
      </c>
      <c r="G6422">
        <v>79</v>
      </c>
      <c r="H6422">
        <v>87</v>
      </c>
      <c r="I6422">
        <v>78</v>
      </c>
      <c r="J6422" t="s">
        <v>73</v>
      </c>
      <c r="K6422" t="s">
        <v>87</v>
      </c>
      <c r="L6422" t="s">
        <v>73</v>
      </c>
      <c r="M6422" t="s">
        <v>132</v>
      </c>
      <c r="N6422" t="s">
        <v>132</v>
      </c>
      <c r="O6422" t="s">
        <v>131</v>
      </c>
      <c r="P6422" t="s">
        <v>124</v>
      </c>
      <c r="Q6422">
        <v>9</v>
      </c>
      <c r="R6422" t="s">
        <v>207</v>
      </c>
      <c r="S6422" t="s">
        <v>3195</v>
      </c>
      <c r="T6422" t="s">
        <v>26</v>
      </c>
    </row>
    <row r="6423" spans="1:20" x14ac:dyDescent="0.3">
      <c r="A6423" t="s">
        <v>20</v>
      </c>
      <c r="B6423" s="1">
        <v>43778</v>
      </c>
      <c r="C6423">
        <v>19</v>
      </c>
      <c r="D6423" t="s">
        <v>1362</v>
      </c>
      <c r="E6423" t="s">
        <v>2490</v>
      </c>
      <c r="F6423" t="s">
        <v>412</v>
      </c>
      <c r="G6423">
        <v>55</v>
      </c>
      <c r="H6423">
        <v>56</v>
      </c>
      <c r="I6423">
        <v>50</v>
      </c>
      <c r="J6423" t="s">
        <v>377</v>
      </c>
      <c r="K6423" t="s">
        <v>345</v>
      </c>
      <c r="L6423" t="s">
        <v>389</v>
      </c>
      <c r="M6423" t="s">
        <v>3147</v>
      </c>
      <c r="N6423" t="s">
        <v>2936</v>
      </c>
      <c r="O6423" t="s">
        <v>3147</v>
      </c>
      <c r="P6423" t="s">
        <v>30</v>
      </c>
      <c r="Q6423">
        <v>86</v>
      </c>
      <c r="R6423" t="s">
        <v>41</v>
      </c>
      <c r="S6423" t="s">
        <v>1884</v>
      </c>
      <c r="T6423" t="s">
        <v>26</v>
      </c>
    </row>
    <row r="6424" spans="1:20" x14ac:dyDescent="0.3">
      <c r="A6424" t="s">
        <v>20</v>
      </c>
      <c r="B6424" s="1">
        <v>43778</v>
      </c>
      <c r="C6424">
        <v>20</v>
      </c>
      <c r="D6424" t="s">
        <v>370</v>
      </c>
      <c r="E6424" t="s">
        <v>2038</v>
      </c>
      <c r="F6424" t="s">
        <v>251</v>
      </c>
      <c r="G6424">
        <v>58</v>
      </c>
      <c r="H6424">
        <v>59</v>
      </c>
      <c r="I6424">
        <v>54</v>
      </c>
      <c r="J6424" t="s">
        <v>163</v>
      </c>
      <c r="K6424" t="s">
        <v>36</v>
      </c>
      <c r="L6424" t="s">
        <v>37</v>
      </c>
      <c r="M6424" t="s">
        <v>3196</v>
      </c>
      <c r="N6424" t="s">
        <v>2936</v>
      </c>
      <c r="O6424" t="s">
        <v>3147</v>
      </c>
      <c r="P6424" t="s">
        <v>154</v>
      </c>
      <c r="Q6424">
        <v>65</v>
      </c>
      <c r="R6424" t="s">
        <v>359</v>
      </c>
      <c r="S6424" t="s">
        <v>3093</v>
      </c>
      <c r="T6424" t="s">
        <v>26</v>
      </c>
    </row>
    <row r="6425" spans="1:20" x14ac:dyDescent="0.3">
      <c r="A6425" t="s">
        <v>20</v>
      </c>
      <c r="B6425" s="1">
        <v>43778</v>
      </c>
      <c r="C6425">
        <v>4</v>
      </c>
      <c r="D6425" t="s">
        <v>236</v>
      </c>
      <c r="E6425" t="s">
        <v>321</v>
      </c>
      <c r="F6425" t="s">
        <v>236</v>
      </c>
      <c r="G6425">
        <v>78</v>
      </c>
      <c r="H6425">
        <v>78</v>
      </c>
      <c r="I6425">
        <v>76</v>
      </c>
      <c r="J6425" t="s">
        <v>49</v>
      </c>
      <c r="K6425" t="s">
        <v>49</v>
      </c>
      <c r="L6425" t="s">
        <v>36</v>
      </c>
      <c r="M6425" t="s">
        <v>153</v>
      </c>
      <c r="N6425" t="s">
        <v>51</v>
      </c>
      <c r="O6425" t="s">
        <v>153</v>
      </c>
      <c r="P6425" t="s">
        <v>133</v>
      </c>
      <c r="Q6425">
        <v>17</v>
      </c>
      <c r="R6425" t="s">
        <v>179</v>
      </c>
      <c r="S6425" t="e" vm="45">
        <f>_FV(-3,"60")</f>
        <v>#VALUE!</v>
      </c>
      <c r="T6425" t="s">
        <v>26</v>
      </c>
    </row>
    <row r="6426" spans="1:20" x14ac:dyDescent="0.3">
      <c r="A6426" t="s">
        <v>20</v>
      </c>
      <c r="B6426" s="1">
        <v>43778</v>
      </c>
      <c r="C6426">
        <v>1</v>
      </c>
      <c r="D6426" t="s">
        <v>219</v>
      </c>
      <c r="E6426" t="s">
        <v>27</v>
      </c>
      <c r="F6426" t="s">
        <v>219</v>
      </c>
      <c r="G6426">
        <v>71</v>
      </c>
      <c r="H6426">
        <v>71</v>
      </c>
      <c r="I6426">
        <v>68</v>
      </c>
      <c r="J6426" t="s">
        <v>81</v>
      </c>
      <c r="K6426" t="s">
        <v>81</v>
      </c>
      <c r="L6426" t="s">
        <v>49</v>
      </c>
      <c r="M6426" t="s">
        <v>39</v>
      </c>
      <c r="N6426" t="s">
        <v>39</v>
      </c>
      <c r="O6426" t="s">
        <v>175</v>
      </c>
      <c r="P6426" t="s">
        <v>128</v>
      </c>
      <c r="Q6426">
        <v>61</v>
      </c>
      <c r="R6426" t="s">
        <v>102</v>
      </c>
      <c r="S6426" t="e" vm="45">
        <f>_FV(-3,"60")</f>
        <v>#VALUE!</v>
      </c>
      <c r="T6426" t="s">
        <v>26</v>
      </c>
    </row>
    <row r="6427" spans="1:20" x14ac:dyDescent="0.3">
      <c r="A6427" t="s">
        <v>20</v>
      </c>
      <c r="B6427" s="1">
        <v>43778</v>
      </c>
      <c r="C6427">
        <v>17</v>
      </c>
      <c r="D6427" t="s">
        <v>412</v>
      </c>
      <c r="E6427" t="s">
        <v>2803</v>
      </c>
      <c r="F6427" t="s">
        <v>370</v>
      </c>
      <c r="G6427">
        <v>56</v>
      </c>
      <c r="H6427">
        <v>57</v>
      </c>
      <c r="I6427">
        <v>49</v>
      </c>
      <c r="J6427" t="s">
        <v>216</v>
      </c>
      <c r="K6427" t="s">
        <v>345</v>
      </c>
      <c r="L6427" t="s">
        <v>588</v>
      </c>
      <c r="M6427" t="s">
        <v>110</v>
      </c>
      <c r="N6427" t="s">
        <v>53</v>
      </c>
      <c r="O6427" t="s">
        <v>110</v>
      </c>
      <c r="P6427" t="s">
        <v>40</v>
      </c>
      <c r="Q6427">
        <v>84</v>
      </c>
      <c r="R6427" t="s">
        <v>164</v>
      </c>
      <c r="S6427" t="s">
        <v>2352</v>
      </c>
      <c r="T6427" t="s">
        <v>26</v>
      </c>
    </row>
    <row r="6428" spans="1:20" x14ac:dyDescent="0.3">
      <c r="A6428" t="s">
        <v>20</v>
      </c>
      <c r="B6428" s="1">
        <v>43778</v>
      </c>
      <c r="C6428">
        <v>2</v>
      </c>
      <c r="D6428" t="s">
        <v>196</v>
      </c>
      <c r="E6428" t="s">
        <v>219</v>
      </c>
      <c r="F6428" t="s">
        <v>196</v>
      </c>
      <c r="G6428">
        <v>74</v>
      </c>
      <c r="H6428">
        <v>74</v>
      </c>
      <c r="I6428">
        <v>71</v>
      </c>
      <c r="J6428" t="s">
        <v>89</v>
      </c>
      <c r="K6428" t="s">
        <v>81</v>
      </c>
      <c r="L6428" t="s">
        <v>89</v>
      </c>
      <c r="M6428" t="s">
        <v>52</v>
      </c>
      <c r="N6428" t="s">
        <v>298</v>
      </c>
      <c r="O6428" t="s">
        <v>39</v>
      </c>
      <c r="P6428" t="s">
        <v>101</v>
      </c>
      <c r="Q6428">
        <v>42</v>
      </c>
      <c r="R6428" t="s">
        <v>287</v>
      </c>
      <c r="S6428" t="e" vm="80">
        <f>_FV(-3,"59")</f>
        <v>#VALUE!</v>
      </c>
      <c r="T6428" t="s">
        <v>26</v>
      </c>
    </row>
    <row r="6429" spans="1:20" x14ac:dyDescent="0.3">
      <c r="A6429" t="s">
        <v>20</v>
      </c>
      <c r="B6429" s="1">
        <v>43778</v>
      </c>
      <c r="C6429">
        <v>6</v>
      </c>
      <c r="D6429" t="s">
        <v>156</v>
      </c>
      <c r="E6429" t="s">
        <v>286</v>
      </c>
      <c r="F6429" t="s">
        <v>156</v>
      </c>
      <c r="G6429">
        <v>84</v>
      </c>
      <c r="H6429">
        <v>84</v>
      </c>
      <c r="I6429">
        <v>81</v>
      </c>
      <c r="J6429" t="s">
        <v>100</v>
      </c>
      <c r="K6429" t="s">
        <v>100</v>
      </c>
      <c r="L6429" t="s">
        <v>49</v>
      </c>
      <c r="M6429" t="s">
        <v>159</v>
      </c>
      <c r="N6429" t="s">
        <v>74</v>
      </c>
      <c r="O6429" t="s">
        <v>159</v>
      </c>
      <c r="P6429" t="s">
        <v>111</v>
      </c>
      <c r="Q6429">
        <v>27</v>
      </c>
      <c r="R6429" t="s">
        <v>92</v>
      </c>
      <c r="S6429" t="e" vm="45">
        <f>_FV(-3,"60")</f>
        <v>#VALUE!</v>
      </c>
      <c r="T6429" t="s">
        <v>26</v>
      </c>
    </row>
    <row r="6430" spans="1:20" x14ac:dyDescent="0.3">
      <c r="A6430" t="s">
        <v>20</v>
      </c>
      <c r="B6430" s="1">
        <v>43778</v>
      </c>
      <c r="C6430">
        <v>7</v>
      </c>
      <c r="D6430" t="s">
        <v>114</v>
      </c>
      <c r="E6430" t="s">
        <v>156</v>
      </c>
      <c r="F6430" t="s">
        <v>114</v>
      </c>
      <c r="G6430">
        <v>85</v>
      </c>
      <c r="H6430">
        <v>85</v>
      </c>
      <c r="I6430">
        <v>84</v>
      </c>
      <c r="J6430" t="s">
        <v>81</v>
      </c>
      <c r="K6430" t="s">
        <v>81</v>
      </c>
      <c r="L6430" t="s">
        <v>100</v>
      </c>
      <c r="M6430" t="s">
        <v>166</v>
      </c>
      <c r="N6430" t="s">
        <v>166</v>
      </c>
      <c r="O6430" t="s">
        <v>159</v>
      </c>
      <c r="P6430" t="s">
        <v>133</v>
      </c>
      <c r="Q6430">
        <v>18</v>
      </c>
      <c r="R6430" t="s">
        <v>92</v>
      </c>
      <c r="S6430" t="e" vm="45">
        <f>_FV(-3,"60")</f>
        <v>#VALUE!</v>
      </c>
      <c r="T6430" t="s">
        <v>26</v>
      </c>
    </row>
    <row r="6431" spans="1:20" x14ac:dyDescent="0.3">
      <c r="A6431" t="s">
        <v>20</v>
      </c>
      <c r="B6431" s="1">
        <v>43778</v>
      </c>
      <c r="C6431">
        <v>23</v>
      </c>
      <c r="D6431" t="s">
        <v>219</v>
      </c>
      <c r="E6431" t="s">
        <v>205</v>
      </c>
      <c r="F6431" t="s">
        <v>261</v>
      </c>
      <c r="G6431">
        <v>71</v>
      </c>
      <c r="H6431">
        <v>71</v>
      </c>
      <c r="I6431">
        <v>68</v>
      </c>
      <c r="J6431" t="s">
        <v>81</v>
      </c>
      <c r="K6431" t="s">
        <v>28</v>
      </c>
      <c r="L6431" t="s">
        <v>99</v>
      </c>
      <c r="M6431" t="s">
        <v>38</v>
      </c>
      <c r="N6431" t="s">
        <v>38</v>
      </c>
      <c r="O6431" t="s">
        <v>1154</v>
      </c>
      <c r="P6431" t="s">
        <v>101</v>
      </c>
      <c r="Q6431">
        <v>56</v>
      </c>
      <c r="R6431" t="s">
        <v>354</v>
      </c>
      <c r="S6431" t="e" vm="45">
        <f>_FV(-3,"60")</f>
        <v>#VALUE!</v>
      </c>
      <c r="T6431" t="s">
        <v>26</v>
      </c>
    </row>
    <row r="6432" spans="1:20" x14ac:dyDescent="0.3">
      <c r="A6432" t="s">
        <v>20</v>
      </c>
      <c r="B6432" s="1">
        <v>43778</v>
      </c>
      <c r="C6432">
        <v>10</v>
      </c>
      <c r="D6432" t="s">
        <v>156</v>
      </c>
      <c r="E6432" t="s">
        <v>156</v>
      </c>
      <c r="F6432" t="s">
        <v>71</v>
      </c>
      <c r="G6432">
        <v>87</v>
      </c>
      <c r="H6432">
        <v>89</v>
      </c>
      <c r="I6432">
        <v>87</v>
      </c>
      <c r="J6432" t="s">
        <v>73</v>
      </c>
      <c r="K6432" t="s">
        <v>73</v>
      </c>
      <c r="L6432" t="s">
        <v>81</v>
      </c>
      <c r="M6432" t="s">
        <v>140</v>
      </c>
      <c r="N6432" t="s">
        <v>140</v>
      </c>
      <c r="O6432" t="s">
        <v>162</v>
      </c>
      <c r="P6432" t="s">
        <v>83</v>
      </c>
      <c r="Q6432">
        <v>6</v>
      </c>
      <c r="R6432" t="s">
        <v>182</v>
      </c>
      <c r="S6432" t="s">
        <v>3197</v>
      </c>
      <c r="T6432" t="s">
        <v>26</v>
      </c>
    </row>
    <row r="6433" spans="1:20" x14ac:dyDescent="0.3">
      <c r="A6433" t="s">
        <v>20</v>
      </c>
      <c r="B6433" s="1">
        <v>43778</v>
      </c>
      <c r="C6433">
        <v>22</v>
      </c>
      <c r="D6433" t="s">
        <v>205</v>
      </c>
      <c r="E6433" t="s">
        <v>21</v>
      </c>
      <c r="F6433" t="s">
        <v>205</v>
      </c>
      <c r="G6433">
        <v>68</v>
      </c>
      <c r="H6433">
        <v>68</v>
      </c>
      <c r="I6433">
        <v>64</v>
      </c>
      <c r="J6433" t="s">
        <v>81</v>
      </c>
      <c r="K6433" t="s">
        <v>81</v>
      </c>
      <c r="L6433" t="s">
        <v>49</v>
      </c>
      <c r="M6433" t="s">
        <v>1154</v>
      </c>
      <c r="N6433" t="s">
        <v>166</v>
      </c>
      <c r="O6433" t="s">
        <v>2936</v>
      </c>
      <c r="P6433" t="s">
        <v>101</v>
      </c>
      <c r="Q6433">
        <v>52</v>
      </c>
      <c r="R6433" t="s">
        <v>259</v>
      </c>
      <c r="S6433" t="s">
        <v>3198</v>
      </c>
      <c r="T6433" t="s">
        <v>26</v>
      </c>
    </row>
    <row r="6434" spans="1:20" x14ac:dyDescent="0.3">
      <c r="A6434" t="s">
        <v>20</v>
      </c>
      <c r="B6434" s="1">
        <v>43778</v>
      </c>
      <c r="C6434">
        <v>9</v>
      </c>
      <c r="D6434" t="s">
        <v>135</v>
      </c>
      <c r="E6434" t="s">
        <v>107</v>
      </c>
      <c r="F6434" t="s">
        <v>135</v>
      </c>
      <c r="G6434">
        <v>88</v>
      </c>
      <c r="H6434">
        <v>88</v>
      </c>
      <c r="I6434">
        <v>87</v>
      </c>
      <c r="J6434" t="s">
        <v>81</v>
      </c>
      <c r="K6434" t="s">
        <v>28</v>
      </c>
      <c r="L6434" t="s">
        <v>81</v>
      </c>
      <c r="M6434" t="s">
        <v>162</v>
      </c>
      <c r="N6434" t="s">
        <v>162</v>
      </c>
      <c r="O6434" t="s">
        <v>158</v>
      </c>
      <c r="P6434" t="s">
        <v>115</v>
      </c>
      <c r="Q6434">
        <v>3</v>
      </c>
      <c r="R6434" t="s">
        <v>127</v>
      </c>
      <c r="S6434" t="e" vm="32">
        <f>_FV(-3,"42")</f>
        <v>#VALUE!</v>
      </c>
      <c r="T6434" t="s">
        <v>26</v>
      </c>
    </row>
    <row r="6435" spans="1:20" x14ac:dyDescent="0.3">
      <c r="A6435" t="s">
        <v>20</v>
      </c>
      <c r="B6435" s="1">
        <v>43778</v>
      </c>
      <c r="C6435">
        <v>0</v>
      </c>
      <c r="D6435" t="s">
        <v>27</v>
      </c>
      <c r="E6435" t="s">
        <v>200</v>
      </c>
      <c r="F6435" t="s">
        <v>27</v>
      </c>
      <c r="G6435">
        <v>69</v>
      </c>
      <c r="H6435">
        <v>72</v>
      </c>
      <c r="I6435">
        <v>65</v>
      </c>
      <c r="J6435" t="s">
        <v>81</v>
      </c>
      <c r="K6435" t="s">
        <v>73</v>
      </c>
      <c r="L6435" t="s">
        <v>163</v>
      </c>
      <c r="M6435" t="s">
        <v>175</v>
      </c>
      <c r="N6435" t="s">
        <v>175</v>
      </c>
      <c r="O6435" t="s">
        <v>159</v>
      </c>
      <c r="P6435" t="s">
        <v>116</v>
      </c>
      <c r="Q6435">
        <v>66</v>
      </c>
      <c r="R6435" t="s">
        <v>584</v>
      </c>
      <c r="S6435" t="e" vm="45">
        <f>_FV(-3,"60")</f>
        <v>#VALUE!</v>
      </c>
      <c r="T6435" t="s">
        <v>26</v>
      </c>
    </row>
    <row r="6436" spans="1:20" x14ac:dyDescent="0.3">
      <c r="A6436" t="s">
        <v>20</v>
      </c>
      <c r="B6436" s="1">
        <v>43778</v>
      </c>
      <c r="C6436">
        <v>8</v>
      </c>
      <c r="D6436" t="s">
        <v>107</v>
      </c>
      <c r="E6436" t="s">
        <v>114</v>
      </c>
      <c r="F6436" t="s">
        <v>107</v>
      </c>
      <c r="G6436">
        <v>87</v>
      </c>
      <c r="H6436">
        <v>87</v>
      </c>
      <c r="I6436">
        <v>85</v>
      </c>
      <c r="J6436" t="s">
        <v>81</v>
      </c>
      <c r="K6436" t="s">
        <v>81</v>
      </c>
      <c r="L6436" t="s">
        <v>99</v>
      </c>
      <c r="M6436" t="s">
        <v>158</v>
      </c>
      <c r="N6436" t="s">
        <v>158</v>
      </c>
      <c r="O6436" t="s">
        <v>166</v>
      </c>
      <c r="P6436" t="s">
        <v>70</v>
      </c>
      <c r="Q6436">
        <v>11</v>
      </c>
      <c r="R6436" t="s">
        <v>127</v>
      </c>
      <c r="S6436" t="e" vm="45">
        <f>_FV(-3,"60")</f>
        <v>#VALUE!</v>
      </c>
      <c r="T6436" t="s">
        <v>26</v>
      </c>
    </row>
    <row r="6437" spans="1:20" x14ac:dyDescent="0.3">
      <c r="A6437" t="s">
        <v>20</v>
      </c>
      <c r="B6437" s="1">
        <v>43778</v>
      </c>
      <c r="C6437">
        <v>13</v>
      </c>
      <c r="D6437" t="s">
        <v>297</v>
      </c>
      <c r="E6437" t="s">
        <v>1360</v>
      </c>
      <c r="F6437" t="s">
        <v>200</v>
      </c>
      <c r="G6437">
        <v>57</v>
      </c>
      <c r="H6437">
        <v>67</v>
      </c>
      <c r="I6437">
        <v>54</v>
      </c>
      <c r="J6437" t="s">
        <v>377</v>
      </c>
      <c r="K6437" t="s">
        <v>81</v>
      </c>
      <c r="L6437" t="s">
        <v>383</v>
      </c>
      <c r="M6437" t="s">
        <v>137</v>
      </c>
      <c r="N6437" t="s">
        <v>137</v>
      </c>
      <c r="O6437" t="s">
        <v>227</v>
      </c>
      <c r="P6437" t="s">
        <v>92</v>
      </c>
      <c r="Q6437">
        <v>65</v>
      </c>
      <c r="R6437" t="s">
        <v>164</v>
      </c>
      <c r="S6437" t="s">
        <v>960</v>
      </c>
      <c r="T6437" t="s">
        <v>26</v>
      </c>
    </row>
    <row r="6438" spans="1:20" x14ac:dyDescent="0.3">
      <c r="A6438" t="s">
        <v>20</v>
      </c>
      <c r="B6438" s="1">
        <v>43778</v>
      </c>
      <c r="C6438">
        <v>18</v>
      </c>
      <c r="D6438" t="s">
        <v>2339</v>
      </c>
      <c r="E6438" t="s">
        <v>2915</v>
      </c>
      <c r="F6438" t="s">
        <v>412</v>
      </c>
      <c r="G6438">
        <v>54</v>
      </c>
      <c r="H6438">
        <v>56</v>
      </c>
      <c r="I6438">
        <v>47</v>
      </c>
      <c r="J6438" t="s">
        <v>361</v>
      </c>
      <c r="K6438" t="s">
        <v>36</v>
      </c>
      <c r="L6438" t="s">
        <v>583</v>
      </c>
      <c r="M6438" t="s">
        <v>2936</v>
      </c>
      <c r="N6438" t="s">
        <v>110</v>
      </c>
      <c r="O6438" t="s">
        <v>2936</v>
      </c>
      <c r="P6438" t="s">
        <v>179</v>
      </c>
      <c r="Q6438">
        <v>95</v>
      </c>
      <c r="R6438" t="s">
        <v>476</v>
      </c>
      <c r="S6438" t="s">
        <v>3199</v>
      </c>
      <c r="T6438" t="s">
        <v>26</v>
      </c>
    </row>
    <row r="6439" spans="1:20" x14ac:dyDescent="0.3">
      <c r="A6439" t="s">
        <v>20</v>
      </c>
      <c r="B6439" s="1">
        <v>43778</v>
      </c>
      <c r="C6439">
        <v>14</v>
      </c>
      <c r="D6439" t="s">
        <v>1376</v>
      </c>
      <c r="E6439" t="s">
        <v>2803</v>
      </c>
      <c r="F6439" t="s">
        <v>34</v>
      </c>
      <c r="G6439">
        <v>54</v>
      </c>
      <c r="H6439">
        <v>59</v>
      </c>
      <c r="I6439">
        <v>51</v>
      </c>
      <c r="J6439" t="s">
        <v>377</v>
      </c>
      <c r="K6439" t="s">
        <v>81</v>
      </c>
      <c r="L6439" t="s">
        <v>373</v>
      </c>
      <c r="M6439" t="s">
        <v>231</v>
      </c>
      <c r="N6439" t="s">
        <v>82</v>
      </c>
      <c r="O6439" t="s">
        <v>231</v>
      </c>
      <c r="P6439" t="s">
        <v>104</v>
      </c>
      <c r="Q6439">
        <v>89</v>
      </c>
      <c r="R6439" t="s">
        <v>371</v>
      </c>
      <c r="S6439" t="s">
        <v>3200</v>
      </c>
      <c r="T6439" t="s">
        <v>26</v>
      </c>
    </row>
    <row r="6440" spans="1:20" x14ac:dyDescent="0.3">
      <c r="A6440" t="s">
        <v>20</v>
      </c>
      <c r="B6440" s="1">
        <v>43778</v>
      </c>
      <c r="C6440">
        <v>3</v>
      </c>
      <c r="D6440" t="s">
        <v>321</v>
      </c>
      <c r="E6440" t="s">
        <v>196</v>
      </c>
      <c r="F6440" t="s">
        <v>321</v>
      </c>
      <c r="G6440">
        <v>76</v>
      </c>
      <c r="H6440">
        <v>76</v>
      </c>
      <c r="I6440">
        <v>73</v>
      </c>
      <c r="J6440" t="s">
        <v>49</v>
      </c>
      <c r="K6440" t="s">
        <v>89</v>
      </c>
      <c r="L6440" t="s">
        <v>36</v>
      </c>
      <c r="M6440" t="s">
        <v>51</v>
      </c>
      <c r="N6440" t="s">
        <v>52</v>
      </c>
      <c r="O6440" t="s">
        <v>51</v>
      </c>
      <c r="P6440" t="s">
        <v>268</v>
      </c>
      <c r="Q6440">
        <v>30</v>
      </c>
      <c r="R6440" t="s">
        <v>364</v>
      </c>
      <c r="S6440" t="e" vm="45">
        <f>_FV(-3,"60")</f>
        <v>#VALUE!</v>
      </c>
      <c r="T6440" t="s">
        <v>26</v>
      </c>
    </row>
    <row r="6441" spans="1:20" x14ac:dyDescent="0.3">
      <c r="A6441" t="s">
        <v>20</v>
      </c>
      <c r="B6441" s="1">
        <v>43778</v>
      </c>
      <c r="C6441">
        <v>12</v>
      </c>
      <c r="D6441" t="s">
        <v>208</v>
      </c>
      <c r="E6441" t="s">
        <v>47</v>
      </c>
      <c r="F6441" t="s">
        <v>229</v>
      </c>
      <c r="G6441">
        <v>65</v>
      </c>
      <c r="H6441">
        <v>79</v>
      </c>
      <c r="I6441">
        <v>63</v>
      </c>
      <c r="J6441" t="s">
        <v>36</v>
      </c>
      <c r="K6441" t="s">
        <v>22</v>
      </c>
      <c r="L6441" t="s">
        <v>345</v>
      </c>
      <c r="M6441" t="s">
        <v>227</v>
      </c>
      <c r="N6441" t="s">
        <v>254</v>
      </c>
      <c r="O6441" t="s">
        <v>132</v>
      </c>
      <c r="P6441" t="s">
        <v>112</v>
      </c>
      <c r="Q6441">
        <v>37</v>
      </c>
      <c r="R6441" t="s">
        <v>143</v>
      </c>
      <c r="S6441" t="s">
        <v>3156</v>
      </c>
      <c r="T6441" t="s">
        <v>26</v>
      </c>
    </row>
    <row r="6442" spans="1:20" x14ac:dyDescent="0.3">
      <c r="A6442" t="s">
        <v>20</v>
      </c>
      <c r="B6442" s="1">
        <v>43778</v>
      </c>
      <c r="C6442">
        <v>21</v>
      </c>
      <c r="D6442" t="s">
        <v>21</v>
      </c>
      <c r="E6442" t="s">
        <v>415</v>
      </c>
      <c r="F6442" t="s">
        <v>21</v>
      </c>
      <c r="G6442">
        <v>64</v>
      </c>
      <c r="H6442">
        <v>66</v>
      </c>
      <c r="I6442">
        <v>58</v>
      </c>
      <c r="J6442" t="s">
        <v>36</v>
      </c>
      <c r="K6442" t="s">
        <v>81</v>
      </c>
      <c r="L6442" t="s">
        <v>44</v>
      </c>
      <c r="M6442" t="s">
        <v>2936</v>
      </c>
      <c r="N6442" t="s">
        <v>860</v>
      </c>
      <c r="O6442" t="s">
        <v>1425</v>
      </c>
      <c r="P6442" t="s">
        <v>40</v>
      </c>
      <c r="Q6442">
        <v>78</v>
      </c>
      <c r="R6442" t="s">
        <v>350</v>
      </c>
      <c r="S6442" t="s">
        <v>3201</v>
      </c>
      <c r="T6442" t="s">
        <v>26</v>
      </c>
    </row>
    <row r="6443" spans="1:20" x14ac:dyDescent="0.3">
      <c r="A6443" t="s">
        <v>20</v>
      </c>
      <c r="B6443" s="1">
        <v>43779</v>
      </c>
      <c r="C6443">
        <v>7</v>
      </c>
      <c r="D6443" t="s">
        <v>149</v>
      </c>
      <c r="E6443" t="s">
        <v>114</v>
      </c>
      <c r="F6443" t="s">
        <v>149</v>
      </c>
      <c r="G6443">
        <v>86</v>
      </c>
      <c r="H6443">
        <v>86</v>
      </c>
      <c r="I6443">
        <v>85</v>
      </c>
      <c r="J6443" t="s">
        <v>100</v>
      </c>
      <c r="K6443" t="s">
        <v>99</v>
      </c>
      <c r="L6443" t="s">
        <v>100</v>
      </c>
      <c r="M6443" t="s">
        <v>110</v>
      </c>
      <c r="N6443" t="s">
        <v>110</v>
      </c>
      <c r="O6443" t="s">
        <v>211</v>
      </c>
      <c r="P6443" t="s">
        <v>111</v>
      </c>
      <c r="Q6443">
        <v>10</v>
      </c>
      <c r="R6443" t="s">
        <v>92</v>
      </c>
      <c r="S6443" t="e" vm="45">
        <f>_FV(-3,"60")</f>
        <v>#VALUE!</v>
      </c>
      <c r="T6443" t="s">
        <v>26</v>
      </c>
    </row>
    <row r="6444" spans="1:20" x14ac:dyDescent="0.3">
      <c r="A6444" t="s">
        <v>20</v>
      </c>
      <c r="B6444" s="1">
        <v>43779</v>
      </c>
      <c r="C6444">
        <v>4</v>
      </c>
      <c r="D6444" t="s">
        <v>239</v>
      </c>
      <c r="E6444" t="s">
        <v>202</v>
      </c>
      <c r="F6444" t="s">
        <v>239</v>
      </c>
      <c r="G6444">
        <v>78</v>
      </c>
      <c r="H6444">
        <v>78</v>
      </c>
      <c r="I6444">
        <v>75</v>
      </c>
      <c r="J6444" t="s">
        <v>89</v>
      </c>
      <c r="K6444" t="s">
        <v>89</v>
      </c>
      <c r="L6444" t="s">
        <v>36</v>
      </c>
      <c r="M6444" t="s">
        <v>175</v>
      </c>
      <c r="N6444" t="s">
        <v>53</v>
      </c>
      <c r="O6444" t="s">
        <v>175</v>
      </c>
      <c r="P6444" t="s">
        <v>77</v>
      </c>
      <c r="Q6444">
        <v>41</v>
      </c>
      <c r="R6444" t="s">
        <v>125</v>
      </c>
      <c r="S6444" t="e" vm="80">
        <f>_FV(-3,"59")</f>
        <v>#VALUE!</v>
      </c>
      <c r="T6444" t="s">
        <v>26</v>
      </c>
    </row>
    <row r="6445" spans="1:20" x14ac:dyDescent="0.3">
      <c r="A6445" t="s">
        <v>20</v>
      </c>
      <c r="B6445" s="1">
        <v>43779</v>
      </c>
      <c r="C6445">
        <v>12</v>
      </c>
      <c r="D6445" t="s">
        <v>21</v>
      </c>
      <c r="E6445" t="s">
        <v>220</v>
      </c>
      <c r="F6445" t="s">
        <v>385</v>
      </c>
      <c r="G6445">
        <v>66</v>
      </c>
      <c r="H6445">
        <v>73</v>
      </c>
      <c r="I6445">
        <v>63</v>
      </c>
      <c r="J6445" t="s">
        <v>81</v>
      </c>
      <c r="K6445" t="s">
        <v>109</v>
      </c>
      <c r="L6445" t="s">
        <v>361</v>
      </c>
      <c r="M6445" t="s">
        <v>82</v>
      </c>
      <c r="N6445" t="s">
        <v>82</v>
      </c>
      <c r="O6445" t="s">
        <v>180</v>
      </c>
      <c r="P6445" t="s">
        <v>112</v>
      </c>
      <c r="Q6445">
        <v>61</v>
      </c>
      <c r="R6445" t="s">
        <v>198</v>
      </c>
      <c r="S6445" t="s">
        <v>3202</v>
      </c>
      <c r="T6445" t="s">
        <v>26</v>
      </c>
    </row>
    <row r="6446" spans="1:20" x14ac:dyDescent="0.3">
      <c r="A6446" t="s">
        <v>20</v>
      </c>
      <c r="B6446" s="1">
        <v>43779</v>
      </c>
      <c r="C6446">
        <v>5</v>
      </c>
      <c r="D6446" t="s">
        <v>333</v>
      </c>
      <c r="E6446" t="s">
        <v>239</v>
      </c>
      <c r="F6446" t="s">
        <v>333</v>
      </c>
      <c r="G6446">
        <v>82</v>
      </c>
      <c r="H6446">
        <v>82</v>
      </c>
      <c r="I6446">
        <v>78</v>
      </c>
      <c r="J6446" t="s">
        <v>100</v>
      </c>
      <c r="K6446" t="s">
        <v>100</v>
      </c>
      <c r="L6446" t="s">
        <v>49</v>
      </c>
      <c r="M6446" t="s">
        <v>159</v>
      </c>
      <c r="N6446" t="s">
        <v>175</v>
      </c>
      <c r="O6446" t="s">
        <v>159</v>
      </c>
      <c r="P6446" t="s">
        <v>70</v>
      </c>
      <c r="Q6446">
        <v>14</v>
      </c>
      <c r="R6446" t="s">
        <v>40</v>
      </c>
      <c r="S6446" t="e" vm="45">
        <f>_FV(-3,"60")</f>
        <v>#VALUE!</v>
      </c>
      <c r="T6446" t="s">
        <v>26</v>
      </c>
    </row>
    <row r="6447" spans="1:20" x14ac:dyDescent="0.3">
      <c r="A6447" t="s">
        <v>20</v>
      </c>
      <c r="B6447" s="1">
        <v>43779</v>
      </c>
      <c r="C6447">
        <v>2</v>
      </c>
      <c r="D6447" t="s">
        <v>185</v>
      </c>
      <c r="E6447" t="s">
        <v>256</v>
      </c>
      <c r="F6447" t="s">
        <v>206</v>
      </c>
      <c r="G6447">
        <v>74</v>
      </c>
      <c r="H6447">
        <v>74</v>
      </c>
      <c r="I6447">
        <v>71</v>
      </c>
      <c r="J6447" t="s">
        <v>99</v>
      </c>
      <c r="K6447" t="s">
        <v>99</v>
      </c>
      <c r="L6447" t="s">
        <v>345</v>
      </c>
      <c r="M6447" t="s">
        <v>140</v>
      </c>
      <c r="N6447" t="s">
        <v>298</v>
      </c>
      <c r="O6447" t="s">
        <v>140</v>
      </c>
      <c r="P6447" t="s">
        <v>127</v>
      </c>
      <c r="Q6447">
        <v>65</v>
      </c>
      <c r="R6447" t="s">
        <v>143</v>
      </c>
      <c r="S6447" t="e" vm="52">
        <f>_FV(-3,"56")</f>
        <v>#VALUE!</v>
      </c>
      <c r="T6447" t="s">
        <v>26</v>
      </c>
    </row>
    <row r="6448" spans="1:20" x14ac:dyDescent="0.3">
      <c r="A6448" t="s">
        <v>20</v>
      </c>
      <c r="B6448" s="1">
        <v>43779</v>
      </c>
      <c r="C6448">
        <v>15</v>
      </c>
      <c r="D6448" t="s">
        <v>32</v>
      </c>
      <c r="E6448" t="s">
        <v>2331</v>
      </c>
      <c r="F6448" t="s">
        <v>415</v>
      </c>
      <c r="G6448">
        <v>54</v>
      </c>
      <c r="H6448">
        <v>59</v>
      </c>
      <c r="I6448">
        <v>52</v>
      </c>
      <c r="J6448" t="s">
        <v>292</v>
      </c>
      <c r="K6448" t="s">
        <v>73</v>
      </c>
      <c r="L6448" t="s">
        <v>292</v>
      </c>
      <c r="M6448" t="s">
        <v>137</v>
      </c>
      <c r="N6448" t="s">
        <v>29</v>
      </c>
      <c r="O6448" t="s">
        <v>137</v>
      </c>
      <c r="P6448" t="s">
        <v>240</v>
      </c>
      <c r="Q6448">
        <v>84</v>
      </c>
      <c r="R6448" t="s">
        <v>931</v>
      </c>
      <c r="S6448" t="s">
        <v>3203</v>
      </c>
      <c r="T6448" t="s">
        <v>26</v>
      </c>
    </row>
    <row r="6449" spans="1:20" x14ac:dyDescent="0.3">
      <c r="A6449" t="s">
        <v>20</v>
      </c>
      <c r="B6449" s="1">
        <v>43779</v>
      </c>
      <c r="C6449">
        <v>19</v>
      </c>
      <c r="D6449" t="s">
        <v>1580</v>
      </c>
      <c r="E6449" t="s">
        <v>2803</v>
      </c>
      <c r="F6449" t="s">
        <v>1376</v>
      </c>
      <c r="G6449">
        <v>51</v>
      </c>
      <c r="H6449">
        <v>53</v>
      </c>
      <c r="I6449">
        <v>47</v>
      </c>
      <c r="J6449" t="s">
        <v>383</v>
      </c>
      <c r="K6449" t="s">
        <v>224</v>
      </c>
      <c r="L6449" t="s">
        <v>572</v>
      </c>
      <c r="M6449" t="s">
        <v>158</v>
      </c>
      <c r="N6449" t="s">
        <v>175</v>
      </c>
      <c r="O6449" t="s">
        <v>110</v>
      </c>
      <c r="P6449" t="s">
        <v>170</v>
      </c>
      <c r="Q6449">
        <v>78</v>
      </c>
      <c r="R6449" t="s">
        <v>530</v>
      </c>
      <c r="S6449" t="s">
        <v>3204</v>
      </c>
      <c r="T6449" t="s">
        <v>26</v>
      </c>
    </row>
    <row r="6450" spans="1:20" x14ac:dyDescent="0.3">
      <c r="A6450" t="s">
        <v>20</v>
      </c>
      <c r="B6450" s="1">
        <v>43779</v>
      </c>
      <c r="C6450">
        <v>8</v>
      </c>
      <c r="D6450" t="s">
        <v>71</v>
      </c>
      <c r="E6450" t="s">
        <v>149</v>
      </c>
      <c r="F6450" t="s">
        <v>71</v>
      </c>
      <c r="G6450">
        <v>87</v>
      </c>
      <c r="H6450">
        <v>87</v>
      </c>
      <c r="I6450">
        <v>86</v>
      </c>
      <c r="J6450" t="s">
        <v>100</v>
      </c>
      <c r="K6450" t="s">
        <v>100</v>
      </c>
      <c r="L6450" t="s">
        <v>89</v>
      </c>
      <c r="M6450" t="s">
        <v>158</v>
      </c>
      <c r="N6450" t="s">
        <v>158</v>
      </c>
      <c r="O6450" t="s">
        <v>166</v>
      </c>
      <c r="P6450" t="s">
        <v>115</v>
      </c>
      <c r="Q6450">
        <v>11</v>
      </c>
      <c r="R6450" t="s">
        <v>92</v>
      </c>
      <c r="S6450" t="e" vm="45">
        <f>_FV(-3,"60")</f>
        <v>#VALUE!</v>
      </c>
      <c r="T6450" t="s">
        <v>26</v>
      </c>
    </row>
    <row r="6451" spans="1:20" x14ac:dyDescent="0.3">
      <c r="A6451" t="s">
        <v>20</v>
      </c>
      <c r="B6451" s="1">
        <v>43779</v>
      </c>
      <c r="C6451">
        <v>6</v>
      </c>
      <c r="D6451" t="s">
        <v>114</v>
      </c>
      <c r="E6451" t="s">
        <v>333</v>
      </c>
      <c r="F6451" t="s">
        <v>114</v>
      </c>
      <c r="G6451">
        <v>85</v>
      </c>
      <c r="H6451">
        <v>85</v>
      </c>
      <c r="I6451">
        <v>82</v>
      </c>
      <c r="J6451" t="s">
        <v>99</v>
      </c>
      <c r="K6451" t="s">
        <v>99</v>
      </c>
      <c r="L6451" t="s">
        <v>100</v>
      </c>
      <c r="M6451" t="s">
        <v>211</v>
      </c>
      <c r="N6451" t="s">
        <v>159</v>
      </c>
      <c r="O6451" t="s">
        <v>860</v>
      </c>
      <c r="P6451" t="s">
        <v>115</v>
      </c>
      <c r="Q6451">
        <v>12</v>
      </c>
      <c r="R6451" t="s">
        <v>147</v>
      </c>
      <c r="S6451" t="e" vm="45">
        <f>_FV(-3,"60")</f>
        <v>#VALUE!</v>
      </c>
      <c r="T6451" t="s">
        <v>26</v>
      </c>
    </row>
    <row r="6452" spans="1:20" x14ac:dyDescent="0.3">
      <c r="A6452" t="s">
        <v>20</v>
      </c>
      <c r="B6452" s="1">
        <v>43779</v>
      </c>
      <c r="C6452">
        <v>16</v>
      </c>
      <c r="D6452" t="s">
        <v>2333</v>
      </c>
      <c r="E6452" t="s">
        <v>427</v>
      </c>
      <c r="F6452" t="s">
        <v>32</v>
      </c>
      <c r="G6452">
        <v>51</v>
      </c>
      <c r="H6452">
        <v>56</v>
      </c>
      <c r="I6452">
        <v>48</v>
      </c>
      <c r="J6452" t="s">
        <v>37</v>
      </c>
      <c r="K6452" t="s">
        <v>89</v>
      </c>
      <c r="L6452" t="s">
        <v>573</v>
      </c>
      <c r="M6452" t="s">
        <v>190</v>
      </c>
      <c r="N6452" t="s">
        <v>137</v>
      </c>
      <c r="O6452" t="s">
        <v>190</v>
      </c>
      <c r="P6452" t="s">
        <v>237</v>
      </c>
      <c r="Q6452">
        <v>75</v>
      </c>
      <c r="R6452" t="s">
        <v>359</v>
      </c>
      <c r="S6452" t="s">
        <v>3205</v>
      </c>
      <c r="T6452" t="s">
        <v>26</v>
      </c>
    </row>
    <row r="6453" spans="1:20" x14ac:dyDescent="0.3">
      <c r="A6453" t="s">
        <v>20</v>
      </c>
      <c r="B6453" s="1">
        <v>43779</v>
      </c>
      <c r="C6453">
        <v>9</v>
      </c>
      <c r="D6453" t="s">
        <v>118</v>
      </c>
      <c r="E6453" t="s">
        <v>71</v>
      </c>
      <c r="F6453" t="s">
        <v>118</v>
      </c>
      <c r="G6453">
        <v>88</v>
      </c>
      <c r="H6453">
        <v>88</v>
      </c>
      <c r="I6453">
        <v>87</v>
      </c>
      <c r="J6453" t="s">
        <v>89</v>
      </c>
      <c r="K6453" t="s">
        <v>100</v>
      </c>
      <c r="L6453" t="s">
        <v>49</v>
      </c>
      <c r="M6453" t="s">
        <v>120</v>
      </c>
      <c r="N6453" t="s">
        <v>120</v>
      </c>
      <c r="O6453" t="s">
        <v>158</v>
      </c>
      <c r="P6453" t="s">
        <v>67</v>
      </c>
      <c r="Q6453">
        <v>7</v>
      </c>
      <c r="R6453" t="s">
        <v>68</v>
      </c>
      <c r="S6453" t="e" vm="83">
        <f>_FV(-3,"29")</f>
        <v>#VALUE!</v>
      </c>
      <c r="T6453" t="s">
        <v>26</v>
      </c>
    </row>
    <row r="6454" spans="1:20" x14ac:dyDescent="0.3">
      <c r="A6454" t="s">
        <v>20</v>
      </c>
      <c r="B6454" s="1">
        <v>43779</v>
      </c>
      <c r="C6454">
        <v>13</v>
      </c>
      <c r="D6454" t="s">
        <v>251</v>
      </c>
      <c r="E6454" t="s">
        <v>370</v>
      </c>
      <c r="F6454" t="s">
        <v>264</v>
      </c>
      <c r="G6454">
        <v>61</v>
      </c>
      <c r="H6454">
        <v>66</v>
      </c>
      <c r="I6454">
        <v>61</v>
      </c>
      <c r="J6454" t="s">
        <v>100</v>
      </c>
      <c r="K6454" t="s">
        <v>65</v>
      </c>
      <c r="L6454" t="s">
        <v>163</v>
      </c>
      <c r="M6454" t="s">
        <v>123</v>
      </c>
      <c r="N6454" t="s">
        <v>96</v>
      </c>
      <c r="O6454" t="s">
        <v>82</v>
      </c>
      <c r="P6454" t="s">
        <v>116</v>
      </c>
      <c r="Q6454">
        <v>88</v>
      </c>
      <c r="R6454" t="s">
        <v>584</v>
      </c>
      <c r="S6454" t="s">
        <v>2969</v>
      </c>
      <c r="T6454" t="s">
        <v>26</v>
      </c>
    </row>
    <row r="6455" spans="1:20" x14ac:dyDescent="0.3">
      <c r="A6455" t="s">
        <v>20</v>
      </c>
      <c r="B6455" s="1">
        <v>43779</v>
      </c>
      <c r="C6455">
        <v>18</v>
      </c>
      <c r="D6455" t="s">
        <v>2496</v>
      </c>
      <c r="E6455" t="s">
        <v>2803</v>
      </c>
      <c r="F6455" t="s">
        <v>33</v>
      </c>
      <c r="G6455">
        <v>47</v>
      </c>
      <c r="H6455">
        <v>53</v>
      </c>
      <c r="I6455">
        <v>46</v>
      </c>
      <c r="J6455" t="s">
        <v>583</v>
      </c>
      <c r="K6455" t="s">
        <v>292</v>
      </c>
      <c r="L6455" t="s">
        <v>570</v>
      </c>
      <c r="M6455" t="s">
        <v>175</v>
      </c>
      <c r="N6455" t="s">
        <v>51</v>
      </c>
      <c r="O6455" t="s">
        <v>175</v>
      </c>
      <c r="P6455" t="s">
        <v>40</v>
      </c>
      <c r="Q6455">
        <v>76</v>
      </c>
      <c r="R6455" t="s">
        <v>405</v>
      </c>
      <c r="S6455" t="s">
        <v>3206</v>
      </c>
      <c r="T6455" t="s">
        <v>26</v>
      </c>
    </row>
    <row r="6456" spans="1:20" x14ac:dyDescent="0.3">
      <c r="A6456" t="s">
        <v>20</v>
      </c>
      <c r="B6456" s="1">
        <v>43779</v>
      </c>
      <c r="C6456">
        <v>22</v>
      </c>
      <c r="D6456" t="s">
        <v>205</v>
      </c>
      <c r="E6456" t="s">
        <v>220</v>
      </c>
      <c r="F6456" t="s">
        <v>205</v>
      </c>
      <c r="G6456">
        <v>65</v>
      </c>
      <c r="H6456">
        <v>65</v>
      </c>
      <c r="I6456">
        <v>60</v>
      </c>
      <c r="J6456" t="s">
        <v>345</v>
      </c>
      <c r="K6456" t="s">
        <v>345</v>
      </c>
      <c r="L6456" t="s">
        <v>396</v>
      </c>
      <c r="M6456" t="s">
        <v>75</v>
      </c>
      <c r="N6456" t="s">
        <v>75</v>
      </c>
      <c r="O6456" t="s">
        <v>172</v>
      </c>
      <c r="P6456" t="s">
        <v>24</v>
      </c>
      <c r="Q6456">
        <v>55</v>
      </c>
      <c r="R6456" t="s">
        <v>419</v>
      </c>
      <c r="S6456" s="2">
        <v>2126</v>
      </c>
      <c r="T6456" t="s">
        <v>26</v>
      </c>
    </row>
    <row r="6457" spans="1:20" x14ac:dyDescent="0.3">
      <c r="A6457" t="s">
        <v>20</v>
      </c>
      <c r="B6457" s="1">
        <v>43779</v>
      </c>
      <c r="C6457">
        <v>23</v>
      </c>
      <c r="D6457" t="s">
        <v>219</v>
      </c>
      <c r="E6457" t="s">
        <v>205</v>
      </c>
      <c r="F6457" t="s">
        <v>219</v>
      </c>
      <c r="G6457">
        <v>69</v>
      </c>
      <c r="H6457">
        <v>69</v>
      </c>
      <c r="I6457">
        <v>65</v>
      </c>
      <c r="J6457" t="s">
        <v>49</v>
      </c>
      <c r="K6457" t="s">
        <v>89</v>
      </c>
      <c r="L6457" t="s">
        <v>345</v>
      </c>
      <c r="M6457" t="s">
        <v>38</v>
      </c>
      <c r="N6457" t="s">
        <v>38</v>
      </c>
      <c r="O6457" t="s">
        <v>75</v>
      </c>
      <c r="P6457" t="s">
        <v>222</v>
      </c>
      <c r="Q6457">
        <v>56</v>
      </c>
      <c r="R6457" t="s">
        <v>289</v>
      </c>
      <c r="S6457" t="e" vm="45">
        <f>_FV(-3,"60")</f>
        <v>#VALUE!</v>
      </c>
      <c r="T6457" t="s">
        <v>26</v>
      </c>
    </row>
    <row r="6458" spans="1:20" x14ac:dyDescent="0.3">
      <c r="A6458" t="s">
        <v>20</v>
      </c>
      <c r="B6458" s="1">
        <v>43779</v>
      </c>
      <c r="C6458">
        <v>14</v>
      </c>
      <c r="D6458" t="s">
        <v>1376</v>
      </c>
      <c r="E6458" t="s">
        <v>1580</v>
      </c>
      <c r="F6458" t="s">
        <v>392</v>
      </c>
      <c r="G6458">
        <v>59</v>
      </c>
      <c r="H6458">
        <v>64</v>
      </c>
      <c r="I6458">
        <v>57</v>
      </c>
      <c r="J6458" t="s">
        <v>64</v>
      </c>
      <c r="K6458" t="s">
        <v>65</v>
      </c>
      <c r="L6458" t="s">
        <v>44</v>
      </c>
      <c r="M6458" t="s">
        <v>142</v>
      </c>
      <c r="N6458" t="s">
        <v>29</v>
      </c>
      <c r="O6458" t="s">
        <v>123</v>
      </c>
      <c r="P6458" t="s">
        <v>54</v>
      </c>
      <c r="Q6458">
        <v>94</v>
      </c>
      <c r="R6458" t="s">
        <v>350</v>
      </c>
      <c r="S6458" t="s">
        <v>3207</v>
      </c>
      <c r="T6458" t="s">
        <v>26</v>
      </c>
    </row>
    <row r="6459" spans="1:20" x14ac:dyDescent="0.3">
      <c r="A6459" t="s">
        <v>20</v>
      </c>
      <c r="B6459" s="1">
        <v>43779</v>
      </c>
      <c r="C6459">
        <v>20</v>
      </c>
      <c r="D6459" t="s">
        <v>415</v>
      </c>
      <c r="E6459" t="s">
        <v>2048</v>
      </c>
      <c r="F6459" t="s">
        <v>370</v>
      </c>
      <c r="G6459">
        <v>52</v>
      </c>
      <c r="H6459">
        <v>56</v>
      </c>
      <c r="I6459">
        <v>51</v>
      </c>
      <c r="J6459" t="s">
        <v>397</v>
      </c>
      <c r="K6459" t="s">
        <v>396</v>
      </c>
      <c r="L6459" t="s">
        <v>588</v>
      </c>
      <c r="M6459" t="s">
        <v>75</v>
      </c>
      <c r="N6459" t="s">
        <v>75</v>
      </c>
      <c r="O6459" t="s">
        <v>110</v>
      </c>
      <c r="P6459" t="s">
        <v>40</v>
      </c>
      <c r="Q6459">
        <v>80</v>
      </c>
      <c r="R6459" t="s">
        <v>359</v>
      </c>
      <c r="S6459" t="s">
        <v>3208</v>
      </c>
      <c r="T6459" t="s">
        <v>26</v>
      </c>
    </row>
    <row r="6460" spans="1:20" x14ac:dyDescent="0.3">
      <c r="A6460" t="s">
        <v>20</v>
      </c>
      <c r="B6460" s="1">
        <v>43779</v>
      </c>
      <c r="C6460">
        <v>1</v>
      </c>
      <c r="D6460" t="s">
        <v>256</v>
      </c>
      <c r="E6460" t="s">
        <v>27</v>
      </c>
      <c r="F6460" t="s">
        <v>256</v>
      </c>
      <c r="G6460">
        <v>71</v>
      </c>
      <c r="H6460">
        <v>71</v>
      </c>
      <c r="I6460">
        <v>63</v>
      </c>
      <c r="J6460" t="s">
        <v>345</v>
      </c>
      <c r="K6460" t="s">
        <v>345</v>
      </c>
      <c r="L6460" t="s">
        <v>224</v>
      </c>
      <c r="M6460" t="s">
        <v>52</v>
      </c>
      <c r="N6460" t="s">
        <v>52</v>
      </c>
      <c r="O6460" t="s">
        <v>39</v>
      </c>
      <c r="P6460" t="s">
        <v>173</v>
      </c>
      <c r="Q6460">
        <v>52</v>
      </c>
      <c r="R6460" t="s">
        <v>164</v>
      </c>
      <c r="S6460" t="e" vm="45">
        <f>_FV(-3,"60")</f>
        <v>#VALUE!</v>
      </c>
      <c r="T6460" t="s">
        <v>26</v>
      </c>
    </row>
    <row r="6461" spans="1:20" x14ac:dyDescent="0.3">
      <c r="A6461" t="s">
        <v>20</v>
      </c>
      <c r="B6461" s="1">
        <v>43779</v>
      </c>
      <c r="C6461">
        <v>0</v>
      </c>
      <c r="D6461" t="s">
        <v>27</v>
      </c>
      <c r="E6461" t="s">
        <v>243</v>
      </c>
      <c r="F6461" t="s">
        <v>261</v>
      </c>
      <c r="G6461">
        <v>63</v>
      </c>
      <c r="H6461">
        <v>71</v>
      </c>
      <c r="I6461">
        <v>61</v>
      </c>
      <c r="J6461" t="s">
        <v>373</v>
      </c>
      <c r="K6461" t="s">
        <v>28</v>
      </c>
      <c r="L6461" t="s">
        <v>383</v>
      </c>
      <c r="M6461" t="s">
        <v>39</v>
      </c>
      <c r="N6461" t="s">
        <v>140</v>
      </c>
      <c r="O6461" t="s">
        <v>38</v>
      </c>
      <c r="P6461" t="s">
        <v>116</v>
      </c>
      <c r="Q6461">
        <v>83</v>
      </c>
      <c r="R6461" t="s">
        <v>419</v>
      </c>
      <c r="S6461" t="e" vm="45">
        <f>_FV(-3,"60")</f>
        <v>#VALUE!</v>
      </c>
      <c r="T6461" t="s">
        <v>26</v>
      </c>
    </row>
    <row r="6462" spans="1:20" x14ac:dyDescent="0.3">
      <c r="A6462" t="s">
        <v>20</v>
      </c>
      <c r="B6462" s="1">
        <v>43779</v>
      </c>
      <c r="C6462">
        <v>11</v>
      </c>
      <c r="D6462" t="s">
        <v>275</v>
      </c>
      <c r="E6462" t="s">
        <v>275</v>
      </c>
      <c r="F6462" t="s">
        <v>108</v>
      </c>
      <c r="G6462">
        <v>73</v>
      </c>
      <c r="H6462">
        <v>87</v>
      </c>
      <c r="I6462">
        <v>73</v>
      </c>
      <c r="J6462" t="s">
        <v>64</v>
      </c>
      <c r="K6462" t="s">
        <v>73</v>
      </c>
      <c r="L6462" t="s">
        <v>100</v>
      </c>
      <c r="M6462" t="s">
        <v>180</v>
      </c>
      <c r="N6462" t="s">
        <v>180</v>
      </c>
      <c r="O6462" t="s">
        <v>298</v>
      </c>
      <c r="P6462" t="s">
        <v>138</v>
      </c>
      <c r="Q6462">
        <v>26</v>
      </c>
      <c r="R6462" t="s">
        <v>182</v>
      </c>
      <c r="S6462" t="s">
        <v>3209</v>
      </c>
      <c r="T6462" t="s">
        <v>26</v>
      </c>
    </row>
    <row r="6463" spans="1:20" x14ac:dyDescent="0.3">
      <c r="A6463" t="s">
        <v>20</v>
      </c>
      <c r="B6463" s="1">
        <v>43779</v>
      </c>
      <c r="C6463">
        <v>17</v>
      </c>
      <c r="D6463" t="s">
        <v>2490</v>
      </c>
      <c r="E6463" t="s">
        <v>2733</v>
      </c>
      <c r="F6463" t="s">
        <v>1360</v>
      </c>
      <c r="G6463">
        <v>46</v>
      </c>
      <c r="H6463">
        <v>52</v>
      </c>
      <c r="I6463">
        <v>44</v>
      </c>
      <c r="J6463" t="s">
        <v>570</v>
      </c>
      <c r="K6463" t="s">
        <v>373</v>
      </c>
      <c r="L6463" t="s">
        <v>574</v>
      </c>
      <c r="M6463" t="s">
        <v>51</v>
      </c>
      <c r="N6463" t="s">
        <v>190</v>
      </c>
      <c r="O6463" t="s">
        <v>51</v>
      </c>
      <c r="P6463" t="s">
        <v>440</v>
      </c>
      <c r="Q6463">
        <v>78</v>
      </c>
      <c r="R6463" t="s">
        <v>1395</v>
      </c>
      <c r="S6463" t="s">
        <v>1814</v>
      </c>
      <c r="T6463" t="s">
        <v>26</v>
      </c>
    </row>
    <row r="6464" spans="1:20" x14ac:dyDescent="0.3">
      <c r="A6464" t="s">
        <v>20</v>
      </c>
      <c r="B6464" s="1">
        <v>43779</v>
      </c>
      <c r="C6464">
        <v>10</v>
      </c>
      <c r="D6464" t="s">
        <v>108</v>
      </c>
      <c r="E6464" t="s">
        <v>108</v>
      </c>
      <c r="F6464" t="s">
        <v>118</v>
      </c>
      <c r="G6464">
        <v>87</v>
      </c>
      <c r="H6464">
        <v>89</v>
      </c>
      <c r="I6464">
        <v>87</v>
      </c>
      <c r="J6464" t="s">
        <v>28</v>
      </c>
      <c r="K6464" t="s">
        <v>64</v>
      </c>
      <c r="L6464" t="s">
        <v>89</v>
      </c>
      <c r="M6464" t="s">
        <v>298</v>
      </c>
      <c r="N6464" t="s">
        <v>298</v>
      </c>
      <c r="O6464" t="s">
        <v>120</v>
      </c>
      <c r="P6464" t="s">
        <v>105</v>
      </c>
      <c r="Q6464">
        <v>2</v>
      </c>
      <c r="R6464" t="s">
        <v>173</v>
      </c>
      <c r="S6464" t="s">
        <v>3210</v>
      </c>
      <c r="T6464" t="s">
        <v>26</v>
      </c>
    </row>
    <row r="6465" spans="1:20" x14ac:dyDescent="0.3">
      <c r="A6465" t="s">
        <v>20</v>
      </c>
      <c r="B6465" s="1">
        <v>43779</v>
      </c>
      <c r="C6465">
        <v>3</v>
      </c>
      <c r="D6465" t="s">
        <v>202</v>
      </c>
      <c r="E6465" t="s">
        <v>185</v>
      </c>
      <c r="F6465" t="s">
        <v>202</v>
      </c>
      <c r="G6465">
        <v>75</v>
      </c>
      <c r="H6465">
        <v>75</v>
      </c>
      <c r="I6465">
        <v>74</v>
      </c>
      <c r="J6465" t="s">
        <v>89</v>
      </c>
      <c r="K6465" t="s">
        <v>99</v>
      </c>
      <c r="L6465" t="s">
        <v>89</v>
      </c>
      <c r="M6465" t="s">
        <v>53</v>
      </c>
      <c r="N6465" t="s">
        <v>140</v>
      </c>
      <c r="O6465" t="s">
        <v>53</v>
      </c>
      <c r="P6465" t="s">
        <v>134</v>
      </c>
      <c r="Q6465">
        <v>44</v>
      </c>
      <c r="R6465" t="s">
        <v>403</v>
      </c>
      <c r="S6465" t="e" vm="80">
        <f>_FV(-3,"59")</f>
        <v>#VALUE!</v>
      </c>
      <c r="T6465" t="s">
        <v>26</v>
      </c>
    </row>
    <row r="6466" spans="1:20" x14ac:dyDescent="0.3">
      <c r="A6466" t="s">
        <v>20</v>
      </c>
      <c r="B6466" s="1">
        <v>43779</v>
      </c>
      <c r="C6466">
        <v>21</v>
      </c>
      <c r="D6466" t="s">
        <v>220</v>
      </c>
      <c r="E6466" t="s">
        <v>32</v>
      </c>
      <c r="F6466" t="s">
        <v>220</v>
      </c>
      <c r="G6466">
        <v>60</v>
      </c>
      <c r="H6466">
        <v>60</v>
      </c>
      <c r="I6466">
        <v>52</v>
      </c>
      <c r="J6466" t="s">
        <v>216</v>
      </c>
      <c r="K6466" t="s">
        <v>35</v>
      </c>
      <c r="L6466" t="s">
        <v>393</v>
      </c>
      <c r="M6466" t="s">
        <v>75</v>
      </c>
      <c r="N6466" t="s">
        <v>74</v>
      </c>
      <c r="O6466" t="s">
        <v>172</v>
      </c>
      <c r="P6466" t="s">
        <v>116</v>
      </c>
      <c r="Q6466">
        <v>70</v>
      </c>
      <c r="R6466" t="s">
        <v>350</v>
      </c>
      <c r="S6466" t="s">
        <v>3211</v>
      </c>
      <c r="T6466" t="s">
        <v>26</v>
      </c>
    </row>
    <row r="6467" spans="1:20" x14ac:dyDescent="0.3">
      <c r="A6467" t="s">
        <v>20</v>
      </c>
      <c r="B6467" s="1">
        <v>43780</v>
      </c>
      <c r="C6467">
        <v>5</v>
      </c>
      <c r="D6467" t="s">
        <v>333</v>
      </c>
      <c r="E6467" t="s">
        <v>310</v>
      </c>
      <c r="F6467" t="s">
        <v>333</v>
      </c>
      <c r="G6467">
        <v>84</v>
      </c>
      <c r="H6467">
        <v>84</v>
      </c>
      <c r="I6467">
        <v>80</v>
      </c>
      <c r="J6467" t="s">
        <v>28</v>
      </c>
      <c r="K6467" t="s">
        <v>28</v>
      </c>
      <c r="L6467" t="s">
        <v>99</v>
      </c>
      <c r="M6467" t="s">
        <v>38</v>
      </c>
      <c r="N6467" t="s">
        <v>53</v>
      </c>
      <c r="O6467" t="s">
        <v>750</v>
      </c>
      <c r="P6467" t="s">
        <v>115</v>
      </c>
      <c r="Q6467">
        <v>9</v>
      </c>
      <c r="R6467" t="s">
        <v>222</v>
      </c>
      <c r="S6467" t="e" vm="45">
        <f>_FV(-3,"60")</f>
        <v>#VALUE!</v>
      </c>
      <c r="T6467" t="s">
        <v>26</v>
      </c>
    </row>
    <row r="6468" spans="1:20" x14ac:dyDescent="0.3">
      <c r="A6468" t="s">
        <v>20</v>
      </c>
      <c r="B6468" s="1">
        <v>43780</v>
      </c>
      <c r="C6468">
        <v>12</v>
      </c>
      <c r="D6468" t="s">
        <v>258</v>
      </c>
      <c r="E6468" t="s">
        <v>47</v>
      </c>
      <c r="F6468" t="s">
        <v>204</v>
      </c>
      <c r="G6468">
        <v>64</v>
      </c>
      <c r="H6468">
        <v>74</v>
      </c>
      <c r="I6468">
        <v>62</v>
      </c>
      <c r="J6468" t="s">
        <v>89</v>
      </c>
      <c r="K6468" t="s">
        <v>109</v>
      </c>
      <c r="L6468" t="s">
        <v>36</v>
      </c>
      <c r="M6468" t="s">
        <v>180</v>
      </c>
      <c r="N6468" t="s">
        <v>180</v>
      </c>
      <c r="O6468" t="s">
        <v>130</v>
      </c>
      <c r="P6468" t="s">
        <v>104</v>
      </c>
      <c r="Q6468">
        <v>54</v>
      </c>
      <c r="R6468" t="s">
        <v>102</v>
      </c>
      <c r="S6468" t="s">
        <v>3212</v>
      </c>
      <c r="T6468" t="s">
        <v>26</v>
      </c>
    </row>
    <row r="6469" spans="1:20" x14ac:dyDescent="0.3">
      <c r="A6469" t="s">
        <v>20</v>
      </c>
      <c r="B6469" s="1">
        <v>43780</v>
      </c>
      <c r="C6469">
        <v>11</v>
      </c>
      <c r="D6469" t="s">
        <v>204</v>
      </c>
      <c r="E6469" t="s">
        <v>204</v>
      </c>
      <c r="F6469" t="s">
        <v>272</v>
      </c>
      <c r="G6469">
        <v>74</v>
      </c>
      <c r="H6469">
        <v>87</v>
      </c>
      <c r="I6469">
        <v>74</v>
      </c>
      <c r="J6469" t="s">
        <v>109</v>
      </c>
      <c r="K6469" t="s">
        <v>109</v>
      </c>
      <c r="L6469" t="s">
        <v>99</v>
      </c>
      <c r="M6469" t="s">
        <v>130</v>
      </c>
      <c r="N6469" t="s">
        <v>130</v>
      </c>
      <c r="O6469" t="s">
        <v>131</v>
      </c>
      <c r="P6469" t="s">
        <v>97</v>
      </c>
      <c r="Q6469">
        <v>24</v>
      </c>
      <c r="R6469" t="s">
        <v>145</v>
      </c>
      <c r="S6469" t="s">
        <v>3213</v>
      </c>
      <c r="T6469" t="s">
        <v>26</v>
      </c>
    </row>
    <row r="6470" spans="1:20" x14ac:dyDescent="0.3">
      <c r="A6470" t="s">
        <v>20</v>
      </c>
      <c r="B6470" s="1">
        <v>43780</v>
      </c>
      <c r="C6470">
        <v>10</v>
      </c>
      <c r="D6470" t="s">
        <v>156</v>
      </c>
      <c r="E6470" t="s">
        <v>156</v>
      </c>
      <c r="F6470" t="s">
        <v>62</v>
      </c>
      <c r="G6470">
        <v>87</v>
      </c>
      <c r="H6470">
        <v>90</v>
      </c>
      <c r="I6470">
        <v>87</v>
      </c>
      <c r="J6470" t="s">
        <v>73</v>
      </c>
      <c r="K6470" t="s">
        <v>73</v>
      </c>
      <c r="L6470" t="s">
        <v>49</v>
      </c>
      <c r="M6470" t="s">
        <v>131</v>
      </c>
      <c r="N6470" t="s">
        <v>131</v>
      </c>
      <c r="O6470" t="s">
        <v>197</v>
      </c>
      <c r="P6470" t="s">
        <v>133</v>
      </c>
      <c r="Q6470">
        <v>8</v>
      </c>
      <c r="R6470" t="s">
        <v>24</v>
      </c>
      <c r="S6470" t="s">
        <v>1859</v>
      </c>
      <c r="T6470" t="s">
        <v>26</v>
      </c>
    </row>
    <row r="6471" spans="1:20" x14ac:dyDescent="0.3">
      <c r="A6471" t="s">
        <v>20</v>
      </c>
      <c r="B6471" s="1">
        <v>43780</v>
      </c>
      <c r="C6471">
        <v>4</v>
      </c>
      <c r="D6471" t="s">
        <v>310</v>
      </c>
      <c r="E6471" t="s">
        <v>285</v>
      </c>
      <c r="F6471" t="s">
        <v>310</v>
      </c>
      <c r="G6471">
        <v>80</v>
      </c>
      <c r="H6471">
        <v>80</v>
      </c>
      <c r="I6471">
        <v>77</v>
      </c>
      <c r="J6471" t="s">
        <v>81</v>
      </c>
      <c r="K6471" t="s">
        <v>81</v>
      </c>
      <c r="L6471" t="s">
        <v>100</v>
      </c>
      <c r="M6471" t="s">
        <v>53</v>
      </c>
      <c r="N6471" t="s">
        <v>140</v>
      </c>
      <c r="O6471" t="s">
        <v>53</v>
      </c>
      <c r="P6471" t="s">
        <v>67</v>
      </c>
      <c r="Q6471">
        <v>21</v>
      </c>
      <c r="R6471" t="s">
        <v>364</v>
      </c>
      <c r="S6471" t="e" vm="45">
        <f>_FV(-3,"60")</f>
        <v>#VALUE!</v>
      </c>
      <c r="T6471" t="s">
        <v>26</v>
      </c>
    </row>
    <row r="6472" spans="1:20" x14ac:dyDescent="0.3">
      <c r="A6472" t="s">
        <v>20</v>
      </c>
      <c r="B6472" s="1">
        <v>43780</v>
      </c>
      <c r="C6472">
        <v>1</v>
      </c>
      <c r="D6472" t="s">
        <v>385</v>
      </c>
      <c r="E6472" t="s">
        <v>219</v>
      </c>
      <c r="F6472" t="s">
        <v>385</v>
      </c>
      <c r="G6472">
        <v>72</v>
      </c>
      <c r="H6472">
        <v>72</v>
      </c>
      <c r="I6472">
        <v>68</v>
      </c>
      <c r="J6472" t="s">
        <v>100</v>
      </c>
      <c r="K6472" t="s">
        <v>100</v>
      </c>
      <c r="L6472" t="s">
        <v>345</v>
      </c>
      <c r="M6472" t="s">
        <v>131</v>
      </c>
      <c r="N6472" t="s">
        <v>52</v>
      </c>
      <c r="O6472" t="s">
        <v>39</v>
      </c>
      <c r="P6472" t="s">
        <v>24</v>
      </c>
      <c r="Q6472">
        <v>55</v>
      </c>
      <c r="R6472" t="s">
        <v>102</v>
      </c>
      <c r="S6472" t="e" vm="45">
        <f>_FV(-3,"60")</f>
        <v>#VALUE!</v>
      </c>
      <c r="T6472" t="s">
        <v>26</v>
      </c>
    </row>
    <row r="6473" spans="1:20" x14ac:dyDescent="0.3">
      <c r="A6473" t="s">
        <v>20</v>
      </c>
      <c r="B6473" s="1">
        <v>43780</v>
      </c>
      <c r="C6473">
        <v>7</v>
      </c>
      <c r="D6473" t="s">
        <v>108</v>
      </c>
      <c r="E6473" t="s">
        <v>156</v>
      </c>
      <c r="F6473" t="s">
        <v>108</v>
      </c>
      <c r="G6473">
        <v>86</v>
      </c>
      <c r="H6473">
        <v>86</v>
      </c>
      <c r="I6473">
        <v>85</v>
      </c>
      <c r="J6473" t="s">
        <v>99</v>
      </c>
      <c r="K6473" t="s">
        <v>81</v>
      </c>
      <c r="L6473" t="s">
        <v>99</v>
      </c>
      <c r="M6473" t="s">
        <v>750</v>
      </c>
      <c r="N6473" t="s">
        <v>38</v>
      </c>
      <c r="O6473" t="s">
        <v>175</v>
      </c>
      <c r="P6473" t="s">
        <v>105</v>
      </c>
      <c r="Q6473">
        <v>358</v>
      </c>
      <c r="R6473" t="s">
        <v>173</v>
      </c>
      <c r="S6473" t="e" vm="45">
        <f>_FV(-3,"60")</f>
        <v>#VALUE!</v>
      </c>
      <c r="T6473" t="s">
        <v>26</v>
      </c>
    </row>
    <row r="6474" spans="1:20" x14ac:dyDescent="0.3">
      <c r="A6474" t="s">
        <v>20</v>
      </c>
      <c r="B6474" s="1">
        <v>43780</v>
      </c>
      <c r="C6474">
        <v>21</v>
      </c>
      <c r="D6474" t="s">
        <v>47</v>
      </c>
      <c r="E6474" t="s">
        <v>32</v>
      </c>
      <c r="F6474" t="s">
        <v>47</v>
      </c>
      <c r="G6474">
        <v>55</v>
      </c>
      <c r="H6474">
        <v>55</v>
      </c>
      <c r="I6474">
        <v>51</v>
      </c>
      <c r="J6474" t="s">
        <v>588</v>
      </c>
      <c r="K6474" t="s">
        <v>383</v>
      </c>
      <c r="L6474" t="s">
        <v>572</v>
      </c>
      <c r="M6474" t="s">
        <v>3178</v>
      </c>
      <c r="N6474" t="s">
        <v>3135</v>
      </c>
      <c r="O6474" t="s">
        <v>3214</v>
      </c>
      <c r="P6474" t="s">
        <v>104</v>
      </c>
      <c r="Q6474">
        <v>65</v>
      </c>
      <c r="R6474" t="s">
        <v>350</v>
      </c>
      <c r="S6474" t="s">
        <v>3215</v>
      </c>
      <c r="T6474" t="s">
        <v>26</v>
      </c>
    </row>
    <row r="6475" spans="1:20" x14ac:dyDescent="0.3">
      <c r="A6475" t="s">
        <v>20</v>
      </c>
      <c r="B6475" s="1">
        <v>43780</v>
      </c>
      <c r="C6475">
        <v>16</v>
      </c>
      <c r="D6475" t="s">
        <v>2490</v>
      </c>
      <c r="E6475" t="s">
        <v>2733</v>
      </c>
      <c r="F6475" t="s">
        <v>1362</v>
      </c>
      <c r="G6475">
        <v>49</v>
      </c>
      <c r="H6475">
        <v>50</v>
      </c>
      <c r="I6475">
        <v>44</v>
      </c>
      <c r="J6475" t="s">
        <v>577</v>
      </c>
      <c r="K6475" t="s">
        <v>368</v>
      </c>
      <c r="L6475" t="s">
        <v>563</v>
      </c>
      <c r="M6475" t="s">
        <v>153</v>
      </c>
      <c r="N6475" t="s">
        <v>181</v>
      </c>
      <c r="O6475" t="s">
        <v>153</v>
      </c>
      <c r="P6475" t="s">
        <v>68</v>
      </c>
      <c r="Q6475">
        <v>90</v>
      </c>
      <c r="R6475" t="s">
        <v>343</v>
      </c>
      <c r="S6475" t="s">
        <v>2716</v>
      </c>
      <c r="T6475" t="s">
        <v>26</v>
      </c>
    </row>
    <row r="6476" spans="1:20" x14ac:dyDescent="0.3">
      <c r="A6476" t="s">
        <v>20</v>
      </c>
      <c r="B6476" s="1">
        <v>43780</v>
      </c>
      <c r="C6476">
        <v>18</v>
      </c>
      <c r="D6476" t="s">
        <v>2490</v>
      </c>
      <c r="E6476" t="s">
        <v>2732</v>
      </c>
      <c r="F6476" t="s">
        <v>2048</v>
      </c>
      <c r="G6476">
        <v>45</v>
      </c>
      <c r="H6476">
        <v>48</v>
      </c>
      <c r="I6476">
        <v>43</v>
      </c>
      <c r="J6476" t="s">
        <v>560</v>
      </c>
      <c r="K6476" t="s">
        <v>397</v>
      </c>
      <c r="L6476" t="s">
        <v>2833</v>
      </c>
      <c r="M6476" t="s">
        <v>1425</v>
      </c>
      <c r="N6476" t="s">
        <v>110</v>
      </c>
      <c r="O6476" t="s">
        <v>1425</v>
      </c>
      <c r="P6476" t="s">
        <v>271</v>
      </c>
      <c r="Q6476">
        <v>82</v>
      </c>
      <c r="R6476" t="s">
        <v>530</v>
      </c>
      <c r="S6476" t="s">
        <v>3216</v>
      </c>
      <c r="T6476" t="s">
        <v>26</v>
      </c>
    </row>
    <row r="6477" spans="1:20" x14ac:dyDescent="0.3">
      <c r="A6477" t="s">
        <v>20</v>
      </c>
      <c r="B6477" s="1">
        <v>43780</v>
      </c>
      <c r="C6477">
        <v>8</v>
      </c>
      <c r="D6477" t="s">
        <v>149</v>
      </c>
      <c r="E6477" t="s">
        <v>108</v>
      </c>
      <c r="F6477" t="s">
        <v>149</v>
      </c>
      <c r="G6477">
        <v>87</v>
      </c>
      <c r="H6477">
        <v>87</v>
      </c>
      <c r="I6477">
        <v>86</v>
      </c>
      <c r="J6477" t="s">
        <v>99</v>
      </c>
      <c r="K6477" t="s">
        <v>81</v>
      </c>
      <c r="L6477" t="s">
        <v>99</v>
      </c>
      <c r="M6477" t="s">
        <v>162</v>
      </c>
      <c r="N6477" t="s">
        <v>162</v>
      </c>
      <c r="O6477" t="s">
        <v>750</v>
      </c>
      <c r="P6477" t="s">
        <v>105</v>
      </c>
      <c r="Q6477">
        <v>355</v>
      </c>
      <c r="R6477" t="s">
        <v>182</v>
      </c>
      <c r="S6477" t="e" vm="45">
        <f>_FV(-3,"60")</f>
        <v>#VALUE!</v>
      </c>
      <c r="T6477" t="s">
        <v>26</v>
      </c>
    </row>
    <row r="6478" spans="1:20" x14ac:dyDescent="0.3">
      <c r="A6478" t="s">
        <v>20</v>
      </c>
      <c r="B6478" s="1">
        <v>43780</v>
      </c>
      <c r="C6478">
        <v>3</v>
      </c>
      <c r="D6478" t="s">
        <v>285</v>
      </c>
      <c r="E6478" t="s">
        <v>302</v>
      </c>
      <c r="F6478" t="s">
        <v>285</v>
      </c>
      <c r="G6478">
        <v>77</v>
      </c>
      <c r="H6478">
        <v>77</v>
      </c>
      <c r="I6478">
        <v>75</v>
      </c>
      <c r="J6478" t="s">
        <v>100</v>
      </c>
      <c r="K6478" t="s">
        <v>100</v>
      </c>
      <c r="L6478" t="s">
        <v>89</v>
      </c>
      <c r="M6478" t="s">
        <v>140</v>
      </c>
      <c r="N6478" t="s">
        <v>52</v>
      </c>
      <c r="O6478" t="s">
        <v>140</v>
      </c>
      <c r="P6478" t="s">
        <v>268</v>
      </c>
      <c r="Q6478">
        <v>42</v>
      </c>
      <c r="R6478" t="s">
        <v>440</v>
      </c>
      <c r="S6478" t="e" vm="45">
        <f>_FV(-3,"60")</f>
        <v>#VALUE!</v>
      </c>
      <c r="T6478" t="s">
        <v>26</v>
      </c>
    </row>
    <row r="6479" spans="1:20" x14ac:dyDescent="0.3">
      <c r="A6479" t="s">
        <v>20</v>
      </c>
      <c r="B6479" s="1">
        <v>43780</v>
      </c>
      <c r="C6479">
        <v>22</v>
      </c>
      <c r="D6479" t="s">
        <v>205</v>
      </c>
      <c r="E6479" t="s">
        <v>47</v>
      </c>
      <c r="F6479" t="s">
        <v>205</v>
      </c>
      <c r="G6479">
        <v>60</v>
      </c>
      <c r="H6479">
        <v>60</v>
      </c>
      <c r="I6479">
        <v>54</v>
      </c>
      <c r="J6479" t="s">
        <v>389</v>
      </c>
      <c r="K6479" t="s">
        <v>389</v>
      </c>
      <c r="L6479" t="s">
        <v>573</v>
      </c>
      <c r="M6479" t="s">
        <v>1425</v>
      </c>
      <c r="N6479" t="s">
        <v>1425</v>
      </c>
      <c r="O6479" t="s">
        <v>3178</v>
      </c>
      <c r="P6479" t="s">
        <v>116</v>
      </c>
      <c r="Q6479">
        <v>52</v>
      </c>
      <c r="R6479" t="s">
        <v>339</v>
      </c>
      <c r="S6479" s="2">
        <v>3603</v>
      </c>
      <c r="T6479" t="s">
        <v>26</v>
      </c>
    </row>
    <row r="6480" spans="1:20" x14ac:dyDescent="0.3">
      <c r="A6480" t="s">
        <v>20</v>
      </c>
      <c r="B6480" s="1">
        <v>43780</v>
      </c>
      <c r="C6480">
        <v>0</v>
      </c>
      <c r="D6480" t="s">
        <v>219</v>
      </c>
      <c r="E6480" t="s">
        <v>219</v>
      </c>
      <c r="F6480" t="s">
        <v>204</v>
      </c>
      <c r="G6480">
        <v>68</v>
      </c>
      <c r="H6480">
        <v>70</v>
      </c>
      <c r="I6480">
        <v>68</v>
      </c>
      <c r="J6480" t="s">
        <v>36</v>
      </c>
      <c r="K6480" t="s">
        <v>49</v>
      </c>
      <c r="L6480" t="s">
        <v>36</v>
      </c>
      <c r="M6480" t="s">
        <v>39</v>
      </c>
      <c r="N6480" t="s">
        <v>39</v>
      </c>
      <c r="O6480" t="s">
        <v>38</v>
      </c>
      <c r="P6480" t="s">
        <v>271</v>
      </c>
      <c r="Q6480">
        <v>62</v>
      </c>
      <c r="R6480" t="s">
        <v>102</v>
      </c>
      <c r="S6480" t="e" vm="45">
        <f>_FV(-3,"60")</f>
        <v>#VALUE!</v>
      </c>
      <c r="T6480" t="s">
        <v>26</v>
      </c>
    </row>
    <row r="6481" spans="1:20" x14ac:dyDescent="0.3">
      <c r="A6481" t="s">
        <v>20</v>
      </c>
      <c r="B6481" s="1">
        <v>43780</v>
      </c>
      <c r="C6481">
        <v>23</v>
      </c>
      <c r="D6481" t="s">
        <v>219</v>
      </c>
      <c r="E6481" t="s">
        <v>205</v>
      </c>
      <c r="F6481" t="s">
        <v>219</v>
      </c>
      <c r="G6481">
        <v>67</v>
      </c>
      <c r="H6481">
        <v>67</v>
      </c>
      <c r="I6481">
        <v>60</v>
      </c>
      <c r="J6481" t="s">
        <v>44</v>
      </c>
      <c r="K6481" t="s">
        <v>44</v>
      </c>
      <c r="L6481" t="s">
        <v>389</v>
      </c>
      <c r="M6481" t="s">
        <v>166</v>
      </c>
      <c r="N6481" t="s">
        <v>166</v>
      </c>
      <c r="O6481" t="s">
        <v>1425</v>
      </c>
      <c r="P6481" t="s">
        <v>147</v>
      </c>
      <c r="Q6481">
        <v>60</v>
      </c>
      <c r="R6481" t="s">
        <v>339</v>
      </c>
      <c r="S6481" t="e" vm="45">
        <f>_FV(-3,"60")</f>
        <v>#VALUE!</v>
      </c>
      <c r="T6481" t="s">
        <v>26</v>
      </c>
    </row>
    <row r="6482" spans="1:20" x14ac:dyDescent="0.3">
      <c r="A6482" t="s">
        <v>20</v>
      </c>
      <c r="B6482" s="1">
        <v>43780</v>
      </c>
      <c r="C6482">
        <v>13</v>
      </c>
      <c r="D6482" t="s">
        <v>1580</v>
      </c>
      <c r="E6482" t="s">
        <v>2339</v>
      </c>
      <c r="F6482" t="s">
        <v>342</v>
      </c>
      <c r="G6482">
        <v>54</v>
      </c>
      <c r="H6482">
        <v>64</v>
      </c>
      <c r="I6482">
        <v>53</v>
      </c>
      <c r="J6482" t="s">
        <v>35</v>
      </c>
      <c r="K6482" t="s">
        <v>28</v>
      </c>
      <c r="L6482" t="s">
        <v>37</v>
      </c>
      <c r="M6482" t="s">
        <v>254</v>
      </c>
      <c r="N6482" t="s">
        <v>254</v>
      </c>
      <c r="O6482" t="s">
        <v>180</v>
      </c>
      <c r="P6482" t="s">
        <v>127</v>
      </c>
      <c r="Q6482">
        <v>63</v>
      </c>
      <c r="R6482" t="s">
        <v>262</v>
      </c>
      <c r="S6482" t="s">
        <v>3217</v>
      </c>
      <c r="T6482" t="s">
        <v>26</v>
      </c>
    </row>
    <row r="6483" spans="1:20" x14ac:dyDescent="0.3">
      <c r="A6483" t="s">
        <v>20</v>
      </c>
      <c r="B6483" s="1">
        <v>43780</v>
      </c>
      <c r="C6483">
        <v>17</v>
      </c>
      <c r="D6483" t="s">
        <v>2339</v>
      </c>
      <c r="E6483" t="s">
        <v>3059</v>
      </c>
      <c r="F6483" t="s">
        <v>2041</v>
      </c>
      <c r="G6483">
        <v>48</v>
      </c>
      <c r="H6483">
        <v>55</v>
      </c>
      <c r="I6483">
        <v>44</v>
      </c>
      <c r="J6483" t="s">
        <v>573</v>
      </c>
      <c r="K6483" t="s">
        <v>361</v>
      </c>
      <c r="L6483" t="s">
        <v>563</v>
      </c>
      <c r="M6483" t="s">
        <v>110</v>
      </c>
      <c r="N6483" t="s">
        <v>153</v>
      </c>
      <c r="O6483" t="s">
        <v>110</v>
      </c>
      <c r="P6483" t="s">
        <v>170</v>
      </c>
      <c r="Q6483">
        <v>79</v>
      </c>
      <c r="R6483" t="s">
        <v>375</v>
      </c>
      <c r="S6483" t="s">
        <v>3218</v>
      </c>
      <c r="T6483" t="s">
        <v>26</v>
      </c>
    </row>
    <row r="6484" spans="1:20" x14ac:dyDescent="0.3">
      <c r="A6484" t="s">
        <v>20</v>
      </c>
      <c r="B6484" s="1">
        <v>43780</v>
      </c>
      <c r="C6484">
        <v>15</v>
      </c>
      <c r="D6484" t="s">
        <v>427</v>
      </c>
      <c r="E6484" t="s">
        <v>427</v>
      </c>
      <c r="F6484" t="s">
        <v>43</v>
      </c>
      <c r="G6484">
        <v>49</v>
      </c>
      <c r="H6484">
        <v>56</v>
      </c>
      <c r="I6484">
        <v>49</v>
      </c>
      <c r="J6484" t="s">
        <v>388</v>
      </c>
      <c r="K6484" t="s">
        <v>163</v>
      </c>
      <c r="L6484" t="s">
        <v>588</v>
      </c>
      <c r="M6484" t="s">
        <v>181</v>
      </c>
      <c r="N6484" t="s">
        <v>180</v>
      </c>
      <c r="O6484" t="s">
        <v>181</v>
      </c>
      <c r="P6484" t="s">
        <v>222</v>
      </c>
      <c r="Q6484">
        <v>76</v>
      </c>
      <c r="R6484" t="s">
        <v>584</v>
      </c>
      <c r="S6484" t="s">
        <v>3219</v>
      </c>
      <c r="T6484" t="s">
        <v>26</v>
      </c>
    </row>
    <row r="6485" spans="1:20" x14ac:dyDescent="0.3">
      <c r="A6485" t="s">
        <v>20</v>
      </c>
      <c r="B6485" s="1">
        <v>43780</v>
      </c>
      <c r="C6485">
        <v>14</v>
      </c>
      <c r="D6485" t="s">
        <v>415</v>
      </c>
      <c r="E6485" t="s">
        <v>2339</v>
      </c>
      <c r="F6485" t="s">
        <v>34</v>
      </c>
      <c r="G6485">
        <v>54</v>
      </c>
      <c r="H6485">
        <v>59</v>
      </c>
      <c r="I6485">
        <v>53</v>
      </c>
      <c r="J6485" t="s">
        <v>388</v>
      </c>
      <c r="K6485" t="s">
        <v>163</v>
      </c>
      <c r="L6485" t="s">
        <v>368</v>
      </c>
      <c r="M6485" t="s">
        <v>180</v>
      </c>
      <c r="N6485" t="s">
        <v>254</v>
      </c>
      <c r="O6485" t="s">
        <v>180</v>
      </c>
      <c r="P6485" t="s">
        <v>179</v>
      </c>
      <c r="Q6485">
        <v>68</v>
      </c>
      <c r="R6485" t="s">
        <v>241</v>
      </c>
      <c r="S6485" t="s">
        <v>2904</v>
      </c>
      <c r="T6485" t="s">
        <v>26</v>
      </c>
    </row>
    <row r="6486" spans="1:20" x14ac:dyDescent="0.3">
      <c r="A6486" t="s">
        <v>20</v>
      </c>
      <c r="B6486" s="1">
        <v>43780</v>
      </c>
      <c r="C6486">
        <v>20</v>
      </c>
      <c r="D6486" t="s">
        <v>412</v>
      </c>
      <c r="E6486" t="s">
        <v>2339</v>
      </c>
      <c r="F6486" t="s">
        <v>43</v>
      </c>
      <c r="G6486">
        <v>51</v>
      </c>
      <c r="H6486">
        <v>52</v>
      </c>
      <c r="I6486">
        <v>48</v>
      </c>
      <c r="J6486" t="s">
        <v>573</v>
      </c>
      <c r="K6486" t="s">
        <v>368</v>
      </c>
      <c r="L6486" t="s">
        <v>574</v>
      </c>
      <c r="M6486" t="s">
        <v>3220</v>
      </c>
      <c r="N6486" t="s">
        <v>3220</v>
      </c>
      <c r="O6486" t="s">
        <v>3214</v>
      </c>
      <c r="P6486" t="s">
        <v>154</v>
      </c>
      <c r="Q6486">
        <v>86</v>
      </c>
      <c r="R6486" t="s">
        <v>241</v>
      </c>
      <c r="S6486" t="s">
        <v>3221</v>
      </c>
      <c r="T6486" t="s">
        <v>26</v>
      </c>
    </row>
    <row r="6487" spans="1:20" x14ac:dyDescent="0.3">
      <c r="A6487" t="s">
        <v>20</v>
      </c>
      <c r="B6487" s="1">
        <v>43780</v>
      </c>
      <c r="C6487">
        <v>9</v>
      </c>
      <c r="D6487" t="s">
        <v>88</v>
      </c>
      <c r="E6487" t="s">
        <v>149</v>
      </c>
      <c r="F6487" t="s">
        <v>88</v>
      </c>
      <c r="G6487">
        <v>89</v>
      </c>
      <c r="H6487">
        <v>89</v>
      </c>
      <c r="I6487">
        <v>87</v>
      </c>
      <c r="J6487" t="s">
        <v>89</v>
      </c>
      <c r="K6487" t="s">
        <v>99</v>
      </c>
      <c r="L6487" t="s">
        <v>89</v>
      </c>
      <c r="M6487" t="s">
        <v>197</v>
      </c>
      <c r="N6487" t="s">
        <v>197</v>
      </c>
      <c r="O6487" t="s">
        <v>162</v>
      </c>
      <c r="P6487" t="s">
        <v>67</v>
      </c>
      <c r="Q6487">
        <v>341</v>
      </c>
      <c r="R6487" t="s">
        <v>24</v>
      </c>
      <c r="S6487" t="e" vm="52">
        <f>_FV(-3,"56")</f>
        <v>#VALUE!</v>
      </c>
      <c r="T6487" t="s">
        <v>26</v>
      </c>
    </row>
    <row r="6488" spans="1:20" x14ac:dyDescent="0.3">
      <c r="A6488" t="s">
        <v>20</v>
      </c>
      <c r="B6488" s="1">
        <v>43780</v>
      </c>
      <c r="C6488">
        <v>6</v>
      </c>
      <c r="D6488" t="s">
        <v>156</v>
      </c>
      <c r="E6488" t="s">
        <v>333</v>
      </c>
      <c r="F6488" t="s">
        <v>156</v>
      </c>
      <c r="G6488">
        <v>85</v>
      </c>
      <c r="H6488">
        <v>85</v>
      </c>
      <c r="I6488">
        <v>84</v>
      </c>
      <c r="J6488" t="s">
        <v>81</v>
      </c>
      <c r="K6488" t="s">
        <v>28</v>
      </c>
      <c r="L6488" t="s">
        <v>81</v>
      </c>
      <c r="M6488" t="s">
        <v>38</v>
      </c>
      <c r="N6488" t="s">
        <v>162</v>
      </c>
      <c r="O6488" t="s">
        <v>750</v>
      </c>
      <c r="P6488" t="s">
        <v>111</v>
      </c>
      <c r="Q6488">
        <v>13</v>
      </c>
      <c r="R6488" t="s">
        <v>222</v>
      </c>
      <c r="S6488" t="e" vm="45">
        <f>_FV(-3,"60")</f>
        <v>#VALUE!</v>
      </c>
      <c r="T6488" t="s">
        <v>26</v>
      </c>
    </row>
    <row r="6489" spans="1:20" x14ac:dyDescent="0.3">
      <c r="A6489" t="s">
        <v>20</v>
      </c>
      <c r="B6489" s="1">
        <v>43780</v>
      </c>
      <c r="C6489">
        <v>2</v>
      </c>
      <c r="D6489" t="s">
        <v>302</v>
      </c>
      <c r="E6489" t="s">
        <v>275</v>
      </c>
      <c r="F6489" t="s">
        <v>302</v>
      </c>
      <c r="G6489">
        <v>75</v>
      </c>
      <c r="H6489">
        <v>75</v>
      </c>
      <c r="I6489">
        <v>71</v>
      </c>
      <c r="J6489" t="s">
        <v>89</v>
      </c>
      <c r="K6489" t="s">
        <v>100</v>
      </c>
      <c r="L6489" t="s">
        <v>49</v>
      </c>
      <c r="M6489" t="s">
        <v>131</v>
      </c>
      <c r="N6489" t="s">
        <v>52</v>
      </c>
      <c r="O6489" t="s">
        <v>140</v>
      </c>
      <c r="P6489" t="s">
        <v>77</v>
      </c>
      <c r="Q6489">
        <v>50</v>
      </c>
      <c r="R6489" t="s">
        <v>198</v>
      </c>
      <c r="S6489" t="e" vm="45">
        <f>_FV(-3,"60")</f>
        <v>#VALUE!</v>
      </c>
      <c r="T6489" t="s">
        <v>26</v>
      </c>
    </row>
    <row r="6490" spans="1:20" x14ac:dyDescent="0.3">
      <c r="A6490" t="s">
        <v>20</v>
      </c>
      <c r="B6490" s="1">
        <v>43780</v>
      </c>
      <c r="C6490">
        <v>19</v>
      </c>
      <c r="D6490" t="s">
        <v>1580</v>
      </c>
      <c r="E6490" t="s">
        <v>2803</v>
      </c>
      <c r="F6490" t="s">
        <v>1376</v>
      </c>
      <c r="G6490">
        <v>49</v>
      </c>
      <c r="H6490">
        <v>50</v>
      </c>
      <c r="I6490">
        <v>43</v>
      </c>
      <c r="J6490" t="s">
        <v>397</v>
      </c>
      <c r="K6490" t="s">
        <v>577</v>
      </c>
      <c r="L6490" t="s">
        <v>2590</v>
      </c>
      <c r="M6490" t="s">
        <v>3220</v>
      </c>
      <c r="N6490" t="s">
        <v>1425</v>
      </c>
      <c r="O6490" t="s">
        <v>3220</v>
      </c>
      <c r="P6490" t="s">
        <v>30</v>
      </c>
      <c r="Q6490">
        <v>86</v>
      </c>
      <c r="R6490" t="s">
        <v>580</v>
      </c>
      <c r="S6490" t="s">
        <v>3222</v>
      </c>
      <c r="T6490" t="s">
        <v>26</v>
      </c>
    </row>
    <row r="6491" spans="1:20" x14ac:dyDescent="0.3">
      <c r="A6491" t="s">
        <v>20</v>
      </c>
      <c r="B6491" s="1">
        <v>43781</v>
      </c>
      <c r="C6491">
        <v>6</v>
      </c>
      <c r="D6491" t="s">
        <v>156</v>
      </c>
      <c r="E6491" t="s">
        <v>192</v>
      </c>
      <c r="F6491" t="s">
        <v>156</v>
      </c>
      <c r="G6491">
        <v>84</v>
      </c>
      <c r="H6491">
        <v>84</v>
      </c>
      <c r="I6491">
        <v>80</v>
      </c>
      <c r="J6491" t="s">
        <v>100</v>
      </c>
      <c r="K6491" t="s">
        <v>100</v>
      </c>
      <c r="L6491" t="s">
        <v>89</v>
      </c>
      <c r="M6491" t="s">
        <v>110</v>
      </c>
      <c r="N6491" t="s">
        <v>74</v>
      </c>
      <c r="O6491" t="s">
        <v>110</v>
      </c>
      <c r="P6491" t="s">
        <v>115</v>
      </c>
      <c r="Q6491">
        <v>20</v>
      </c>
      <c r="R6491" t="s">
        <v>237</v>
      </c>
      <c r="S6491" t="e" vm="45">
        <f>_FV(-3,"60")</f>
        <v>#VALUE!</v>
      </c>
      <c r="T6491" t="s">
        <v>26</v>
      </c>
    </row>
    <row r="6492" spans="1:20" x14ac:dyDescent="0.3">
      <c r="A6492" t="s">
        <v>20</v>
      </c>
      <c r="B6492" s="1">
        <v>43781</v>
      </c>
      <c r="C6492">
        <v>20</v>
      </c>
      <c r="D6492" t="s">
        <v>370</v>
      </c>
      <c r="E6492" t="s">
        <v>2038</v>
      </c>
      <c r="F6492" t="s">
        <v>297</v>
      </c>
      <c r="G6492">
        <v>57</v>
      </c>
      <c r="H6492">
        <v>57</v>
      </c>
      <c r="I6492">
        <v>50</v>
      </c>
      <c r="J6492" t="s">
        <v>377</v>
      </c>
      <c r="K6492" t="s">
        <v>216</v>
      </c>
      <c r="L6492" t="s">
        <v>588</v>
      </c>
      <c r="M6492" t="s">
        <v>3185</v>
      </c>
      <c r="N6492" t="s">
        <v>3191</v>
      </c>
      <c r="O6492" t="s">
        <v>3185</v>
      </c>
      <c r="P6492" t="s">
        <v>237</v>
      </c>
      <c r="Q6492">
        <v>83</v>
      </c>
      <c r="R6492" t="s">
        <v>1175</v>
      </c>
      <c r="S6492" t="s">
        <v>611</v>
      </c>
      <c r="T6492" t="s">
        <v>26</v>
      </c>
    </row>
    <row r="6493" spans="1:20" x14ac:dyDescent="0.3">
      <c r="A6493" t="s">
        <v>20</v>
      </c>
      <c r="B6493" s="1">
        <v>43781</v>
      </c>
      <c r="C6493">
        <v>18</v>
      </c>
      <c r="D6493" t="s">
        <v>2339</v>
      </c>
      <c r="E6493" t="s">
        <v>2803</v>
      </c>
      <c r="F6493" t="s">
        <v>1362</v>
      </c>
      <c r="G6493">
        <v>51</v>
      </c>
      <c r="H6493">
        <v>55</v>
      </c>
      <c r="I6493">
        <v>48</v>
      </c>
      <c r="J6493" t="s">
        <v>37</v>
      </c>
      <c r="K6493" t="s">
        <v>361</v>
      </c>
      <c r="L6493" t="s">
        <v>393</v>
      </c>
      <c r="M6493" t="s">
        <v>3139</v>
      </c>
      <c r="N6493" t="s">
        <v>158</v>
      </c>
      <c r="O6493" t="s">
        <v>3139</v>
      </c>
      <c r="P6493" t="s">
        <v>30</v>
      </c>
      <c r="Q6493">
        <v>80</v>
      </c>
      <c r="R6493" t="s">
        <v>359</v>
      </c>
      <c r="S6493" t="s">
        <v>3223</v>
      </c>
      <c r="T6493" t="s">
        <v>26</v>
      </c>
    </row>
    <row r="6494" spans="1:20" x14ac:dyDescent="0.3">
      <c r="A6494" t="s">
        <v>20</v>
      </c>
      <c r="B6494" s="1">
        <v>43781</v>
      </c>
      <c r="C6494">
        <v>3</v>
      </c>
      <c r="D6494" t="s">
        <v>279</v>
      </c>
      <c r="E6494" t="s">
        <v>229</v>
      </c>
      <c r="F6494" t="s">
        <v>279</v>
      </c>
      <c r="G6494">
        <v>76</v>
      </c>
      <c r="H6494">
        <v>76</v>
      </c>
      <c r="I6494">
        <v>74</v>
      </c>
      <c r="J6494" t="s">
        <v>36</v>
      </c>
      <c r="K6494" t="s">
        <v>49</v>
      </c>
      <c r="L6494" t="s">
        <v>345</v>
      </c>
      <c r="M6494" t="s">
        <v>197</v>
      </c>
      <c r="N6494" t="s">
        <v>39</v>
      </c>
      <c r="O6494" t="s">
        <v>197</v>
      </c>
      <c r="P6494" t="s">
        <v>183</v>
      </c>
      <c r="Q6494">
        <v>44</v>
      </c>
      <c r="R6494" t="s">
        <v>168</v>
      </c>
      <c r="S6494" t="e" vm="45">
        <f>_FV(-3,"60")</f>
        <v>#VALUE!</v>
      </c>
      <c r="T6494" t="s">
        <v>26</v>
      </c>
    </row>
    <row r="6495" spans="1:20" x14ac:dyDescent="0.3">
      <c r="A6495" t="s">
        <v>20</v>
      </c>
      <c r="B6495" s="1">
        <v>43781</v>
      </c>
      <c r="C6495">
        <v>8</v>
      </c>
      <c r="D6495" t="s">
        <v>149</v>
      </c>
      <c r="E6495" t="s">
        <v>108</v>
      </c>
      <c r="F6495" t="s">
        <v>149</v>
      </c>
      <c r="G6495">
        <v>87</v>
      </c>
      <c r="H6495">
        <v>87</v>
      </c>
      <c r="I6495">
        <v>86</v>
      </c>
      <c r="J6495" t="s">
        <v>99</v>
      </c>
      <c r="K6495" t="s">
        <v>99</v>
      </c>
      <c r="L6495" t="s">
        <v>100</v>
      </c>
      <c r="M6495" t="s">
        <v>159</v>
      </c>
      <c r="N6495" t="s">
        <v>1154</v>
      </c>
      <c r="O6495" t="s">
        <v>211</v>
      </c>
      <c r="P6495" t="s">
        <v>70</v>
      </c>
      <c r="Q6495">
        <v>23</v>
      </c>
      <c r="R6495" t="s">
        <v>24</v>
      </c>
      <c r="S6495" t="e" vm="45">
        <f>_FV(-3,"60")</f>
        <v>#VALUE!</v>
      </c>
      <c r="T6495" t="s">
        <v>26</v>
      </c>
    </row>
    <row r="6496" spans="1:20" x14ac:dyDescent="0.3">
      <c r="A6496" t="s">
        <v>20</v>
      </c>
      <c r="B6496" s="1">
        <v>43781</v>
      </c>
      <c r="C6496">
        <v>21</v>
      </c>
      <c r="D6496" t="s">
        <v>201</v>
      </c>
      <c r="E6496" t="s">
        <v>370</v>
      </c>
      <c r="F6496" t="s">
        <v>201</v>
      </c>
      <c r="G6496">
        <v>61</v>
      </c>
      <c r="H6496">
        <v>62</v>
      </c>
      <c r="I6496">
        <v>54</v>
      </c>
      <c r="J6496" t="s">
        <v>35</v>
      </c>
      <c r="K6496" t="s">
        <v>49</v>
      </c>
      <c r="L6496" t="s">
        <v>389</v>
      </c>
      <c r="M6496" t="s">
        <v>3214</v>
      </c>
      <c r="N6496" t="s">
        <v>3214</v>
      </c>
      <c r="O6496" t="s">
        <v>3185</v>
      </c>
      <c r="P6496" t="s">
        <v>40</v>
      </c>
      <c r="Q6496">
        <v>68</v>
      </c>
      <c r="R6496" t="s">
        <v>2221</v>
      </c>
      <c r="S6496" t="s">
        <v>3224</v>
      </c>
      <c r="T6496" t="s">
        <v>26</v>
      </c>
    </row>
    <row r="6497" spans="1:20" x14ac:dyDescent="0.3">
      <c r="A6497" t="s">
        <v>20</v>
      </c>
      <c r="B6497" s="1">
        <v>43781</v>
      </c>
      <c r="C6497">
        <v>10</v>
      </c>
      <c r="D6497" t="s">
        <v>156</v>
      </c>
      <c r="E6497" t="s">
        <v>156</v>
      </c>
      <c r="F6497" t="s">
        <v>121</v>
      </c>
      <c r="G6497">
        <v>86</v>
      </c>
      <c r="H6497">
        <v>88</v>
      </c>
      <c r="I6497">
        <v>86</v>
      </c>
      <c r="J6497" t="s">
        <v>64</v>
      </c>
      <c r="K6497" t="s">
        <v>119</v>
      </c>
      <c r="L6497" t="s">
        <v>100</v>
      </c>
      <c r="M6497" t="s">
        <v>120</v>
      </c>
      <c r="N6497" t="s">
        <v>120</v>
      </c>
      <c r="O6497" t="s">
        <v>74</v>
      </c>
      <c r="P6497" t="s">
        <v>115</v>
      </c>
      <c r="Q6497">
        <v>9</v>
      </c>
      <c r="R6497" t="s">
        <v>30</v>
      </c>
      <c r="S6497" t="s">
        <v>2903</v>
      </c>
      <c r="T6497" t="s">
        <v>26</v>
      </c>
    </row>
    <row r="6498" spans="1:20" x14ac:dyDescent="0.3">
      <c r="A6498" t="s">
        <v>20</v>
      </c>
      <c r="B6498" s="1">
        <v>43781</v>
      </c>
      <c r="C6498">
        <v>11</v>
      </c>
      <c r="D6498" t="s">
        <v>281</v>
      </c>
      <c r="E6498" t="s">
        <v>281</v>
      </c>
      <c r="F6498" t="s">
        <v>156</v>
      </c>
      <c r="G6498">
        <v>76</v>
      </c>
      <c r="H6498">
        <v>86</v>
      </c>
      <c r="I6498">
        <v>76</v>
      </c>
      <c r="J6498" t="s">
        <v>65</v>
      </c>
      <c r="K6498" t="s">
        <v>73</v>
      </c>
      <c r="L6498" t="s">
        <v>81</v>
      </c>
      <c r="M6498" t="s">
        <v>131</v>
      </c>
      <c r="N6498" t="s">
        <v>131</v>
      </c>
      <c r="O6498" t="s">
        <v>153</v>
      </c>
      <c r="P6498" t="s">
        <v>124</v>
      </c>
      <c r="Q6498">
        <v>15</v>
      </c>
      <c r="R6498" t="s">
        <v>440</v>
      </c>
      <c r="S6498" t="s">
        <v>3225</v>
      </c>
      <c r="T6498" t="s">
        <v>26</v>
      </c>
    </row>
    <row r="6499" spans="1:20" x14ac:dyDescent="0.3">
      <c r="A6499" t="s">
        <v>20</v>
      </c>
      <c r="B6499" s="1">
        <v>43781</v>
      </c>
      <c r="C6499">
        <v>13</v>
      </c>
      <c r="D6499" t="s">
        <v>2048</v>
      </c>
      <c r="E6499" t="s">
        <v>2048</v>
      </c>
      <c r="F6499" t="s">
        <v>258</v>
      </c>
      <c r="G6499">
        <v>55</v>
      </c>
      <c r="H6499">
        <v>63</v>
      </c>
      <c r="I6499">
        <v>54</v>
      </c>
      <c r="J6499" t="s">
        <v>163</v>
      </c>
      <c r="K6499" t="s">
        <v>89</v>
      </c>
      <c r="L6499" t="s">
        <v>389</v>
      </c>
      <c r="M6499" t="s">
        <v>66</v>
      </c>
      <c r="N6499" t="s">
        <v>66</v>
      </c>
      <c r="O6499" t="s">
        <v>59</v>
      </c>
      <c r="P6499" t="s">
        <v>183</v>
      </c>
      <c r="Q6499">
        <v>42</v>
      </c>
      <c r="R6499" t="s">
        <v>567</v>
      </c>
      <c r="S6499" t="s">
        <v>1212</v>
      </c>
      <c r="T6499" t="s">
        <v>26</v>
      </c>
    </row>
    <row r="6500" spans="1:20" x14ac:dyDescent="0.3">
      <c r="A6500" t="s">
        <v>20</v>
      </c>
      <c r="B6500" s="1">
        <v>43781</v>
      </c>
      <c r="C6500">
        <v>0</v>
      </c>
      <c r="D6500" t="s">
        <v>261</v>
      </c>
      <c r="E6500" t="s">
        <v>219</v>
      </c>
      <c r="F6500" t="s">
        <v>261</v>
      </c>
      <c r="G6500">
        <v>69</v>
      </c>
      <c r="H6500">
        <v>70</v>
      </c>
      <c r="I6500">
        <v>67</v>
      </c>
      <c r="J6500" t="s">
        <v>49</v>
      </c>
      <c r="K6500" t="s">
        <v>100</v>
      </c>
      <c r="L6500" t="s">
        <v>361</v>
      </c>
      <c r="M6500" t="s">
        <v>750</v>
      </c>
      <c r="N6500" t="s">
        <v>750</v>
      </c>
      <c r="O6500" t="s">
        <v>1154</v>
      </c>
      <c r="P6500" t="s">
        <v>104</v>
      </c>
      <c r="Q6500">
        <v>69</v>
      </c>
      <c r="R6500" t="s">
        <v>55</v>
      </c>
      <c r="S6500" t="e" vm="45">
        <f>_FV(-3,"60")</f>
        <v>#VALUE!</v>
      </c>
      <c r="T6500" t="s">
        <v>26</v>
      </c>
    </row>
    <row r="6501" spans="1:20" x14ac:dyDescent="0.3">
      <c r="A6501" t="s">
        <v>20</v>
      </c>
      <c r="B6501" s="1">
        <v>43781</v>
      </c>
      <c r="C6501">
        <v>19</v>
      </c>
      <c r="D6501" t="s">
        <v>2041</v>
      </c>
      <c r="E6501" t="s">
        <v>2416</v>
      </c>
      <c r="F6501" t="s">
        <v>1360</v>
      </c>
      <c r="G6501">
        <v>50</v>
      </c>
      <c r="H6501">
        <v>55</v>
      </c>
      <c r="I6501">
        <v>50</v>
      </c>
      <c r="J6501" t="s">
        <v>397</v>
      </c>
      <c r="K6501" t="s">
        <v>361</v>
      </c>
      <c r="L6501" t="s">
        <v>397</v>
      </c>
      <c r="M6501" t="s">
        <v>3191</v>
      </c>
      <c r="N6501" t="s">
        <v>3139</v>
      </c>
      <c r="O6501" t="s">
        <v>3191</v>
      </c>
      <c r="P6501" t="s">
        <v>170</v>
      </c>
      <c r="Q6501">
        <v>85</v>
      </c>
      <c r="R6501" t="s">
        <v>375</v>
      </c>
      <c r="S6501" t="s">
        <v>2449</v>
      </c>
      <c r="T6501" t="s">
        <v>26</v>
      </c>
    </row>
    <row r="6502" spans="1:20" x14ac:dyDescent="0.3">
      <c r="A6502" t="s">
        <v>20</v>
      </c>
      <c r="B6502" s="1">
        <v>43781</v>
      </c>
      <c r="C6502">
        <v>9</v>
      </c>
      <c r="D6502" t="s">
        <v>121</v>
      </c>
      <c r="E6502" t="s">
        <v>149</v>
      </c>
      <c r="F6502" t="s">
        <v>121</v>
      </c>
      <c r="G6502">
        <v>88</v>
      </c>
      <c r="H6502">
        <v>88</v>
      </c>
      <c r="I6502">
        <v>87</v>
      </c>
      <c r="J6502" t="s">
        <v>100</v>
      </c>
      <c r="K6502" t="s">
        <v>99</v>
      </c>
      <c r="L6502" t="s">
        <v>100</v>
      </c>
      <c r="M6502" t="s">
        <v>74</v>
      </c>
      <c r="N6502" t="s">
        <v>74</v>
      </c>
      <c r="O6502" t="s">
        <v>159</v>
      </c>
      <c r="P6502" t="s">
        <v>115</v>
      </c>
      <c r="Q6502">
        <v>5</v>
      </c>
      <c r="R6502" t="s">
        <v>92</v>
      </c>
      <c r="S6502" t="e" vm="91">
        <f>_FV(-3,"09")</f>
        <v>#VALUE!</v>
      </c>
      <c r="T6502" t="s">
        <v>26</v>
      </c>
    </row>
    <row r="6503" spans="1:20" x14ac:dyDescent="0.3">
      <c r="A6503" t="s">
        <v>20</v>
      </c>
      <c r="B6503" s="1">
        <v>43781</v>
      </c>
      <c r="C6503">
        <v>1</v>
      </c>
      <c r="D6503" t="s">
        <v>385</v>
      </c>
      <c r="E6503" t="s">
        <v>261</v>
      </c>
      <c r="F6503" t="s">
        <v>385</v>
      </c>
      <c r="G6503">
        <v>71</v>
      </c>
      <c r="H6503">
        <v>71</v>
      </c>
      <c r="I6503">
        <v>69</v>
      </c>
      <c r="J6503" t="s">
        <v>49</v>
      </c>
      <c r="K6503" t="s">
        <v>89</v>
      </c>
      <c r="L6503" t="s">
        <v>36</v>
      </c>
      <c r="M6503" t="s">
        <v>51</v>
      </c>
      <c r="N6503" t="s">
        <v>51</v>
      </c>
      <c r="O6503" t="s">
        <v>750</v>
      </c>
      <c r="P6503" t="s">
        <v>24</v>
      </c>
      <c r="Q6503">
        <v>59</v>
      </c>
      <c r="R6503" t="s">
        <v>241</v>
      </c>
      <c r="S6503" t="e" vm="45">
        <f>_FV(-3,"60")</f>
        <v>#VALUE!</v>
      </c>
      <c r="T6503" t="s">
        <v>26</v>
      </c>
    </row>
    <row r="6504" spans="1:20" x14ac:dyDescent="0.3">
      <c r="A6504" t="s">
        <v>20</v>
      </c>
      <c r="B6504" s="1">
        <v>43781</v>
      </c>
      <c r="C6504">
        <v>7</v>
      </c>
      <c r="D6504" t="s">
        <v>108</v>
      </c>
      <c r="E6504" t="s">
        <v>156</v>
      </c>
      <c r="F6504" t="s">
        <v>108</v>
      </c>
      <c r="G6504">
        <v>86</v>
      </c>
      <c r="H6504">
        <v>86</v>
      </c>
      <c r="I6504">
        <v>84</v>
      </c>
      <c r="J6504" t="s">
        <v>100</v>
      </c>
      <c r="K6504" t="s">
        <v>99</v>
      </c>
      <c r="L6504" t="s">
        <v>100</v>
      </c>
      <c r="M6504" t="s">
        <v>1154</v>
      </c>
      <c r="N6504" t="s">
        <v>158</v>
      </c>
      <c r="O6504" t="s">
        <v>159</v>
      </c>
      <c r="P6504" t="s">
        <v>70</v>
      </c>
      <c r="Q6504">
        <v>15</v>
      </c>
      <c r="R6504" t="s">
        <v>68</v>
      </c>
      <c r="S6504" t="e" vm="45">
        <f>_FV(-3,"60")</f>
        <v>#VALUE!</v>
      </c>
      <c r="T6504" t="s">
        <v>26</v>
      </c>
    </row>
    <row r="6505" spans="1:20" x14ac:dyDescent="0.3">
      <c r="A6505" t="s">
        <v>20</v>
      </c>
      <c r="B6505" s="1">
        <v>43781</v>
      </c>
      <c r="C6505">
        <v>14</v>
      </c>
      <c r="D6505" t="s">
        <v>1362</v>
      </c>
      <c r="E6505" t="s">
        <v>2339</v>
      </c>
      <c r="F6505" t="s">
        <v>317</v>
      </c>
      <c r="G6505">
        <v>54</v>
      </c>
      <c r="H6505">
        <v>57</v>
      </c>
      <c r="I6505">
        <v>53</v>
      </c>
      <c r="J6505" t="s">
        <v>224</v>
      </c>
      <c r="K6505" t="s">
        <v>345</v>
      </c>
      <c r="L6505" t="s">
        <v>368</v>
      </c>
      <c r="M6505" t="s">
        <v>232</v>
      </c>
      <c r="N6505" t="s">
        <v>132</v>
      </c>
      <c r="O6505" t="s">
        <v>232</v>
      </c>
      <c r="P6505" t="s">
        <v>147</v>
      </c>
      <c r="Q6505">
        <v>97</v>
      </c>
      <c r="R6505" t="s">
        <v>55</v>
      </c>
      <c r="S6505" t="s">
        <v>1973</v>
      </c>
      <c r="T6505" t="s">
        <v>26</v>
      </c>
    </row>
    <row r="6506" spans="1:20" x14ac:dyDescent="0.3">
      <c r="A6506" t="s">
        <v>20</v>
      </c>
      <c r="B6506" s="1">
        <v>43781</v>
      </c>
      <c r="C6506">
        <v>5</v>
      </c>
      <c r="D6506" t="s">
        <v>192</v>
      </c>
      <c r="E6506" t="s">
        <v>236</v>
      </c>
      <c r="F6506" t="s">
        <v>187</v>
      </c>
      <c r="G6506">
        <v>80</v>
      </c>
      <c r="H6506">
        <v>80</v>
      </c>
      <c r="I6506">
        <v>79</v>
      </c>
      <c r="J6506" t="s">
        <v>89</v>
      </c>
      <c r="K6506" t="s">
        <v>89</v>
      </c>
      <c r="L6506" t="s">
        <v>49</v>
      </c>
      <c r="M6506" t="s">
        <v>74</v>
      </c>
      <c r="N6506" t="s">
        <v>120</v>
      </c>
      <c r="O6506" t="s">
        <v>74</v>
      </c>
      <c r="P6506" t="s">
        <v>83</v>
      </c>
      <c r="Q6506">
        <v>26</v>
      </c>
      <c r="R6506" t="s">
        <v>440</v>
      </c>
      <c r="S6506" t="e" vm="45">
        <f>_FV(-3,"60")</f>
        <v>#VALUE!</v>
      </c>
      <c r="T6506" t="s">
        <v>26</v>
      </c>
    </row>
    <row r="6507" spans="1:20" x14ac:dyDescent="0.3">
      <c r="A6507" t="s">
        <v>20</v>
      </c>
      <c r="B6507" s="1">
        <v>43781</v>
      </c>
      <c r="C6507">
        <v>12</v>
      </c>
      <c r="D6507" t="s">
        <v>258</v>
      </c>
      <c r="E6507" t="s">
        <v>258</v>
      </c>
      <c r="F6507" t="s">
        <v>196</v>
      </c>
      <c r="G6507">
        <v>63</v>
      </c>
      <c r="H6507">
        <v>76</v>
      </c>
      <c r="I6507">
        <v>63</v>
      </c>
      <c r="J6507" t="s">
        <v>36</v>
      </c>
      <c r="K6507" t="s">
        <v>65</v>
      </c>
      <c r="L6507" t="s">
        <v>361</v>
      </c>
      <c r="M6507" t="s">
        <v>59</v>
      </c>
      <c r="N6507" t="s">
        <v>59</v>
      </c>
      <c r="O6507" t="s">
        <v>131</v>
      </c>
      <c r="P6507" t="s">
        <v>127</v>
      </c>
      <c r="Q6507">
        <v>28</v>
      </c>
      <c r="R6507" t="s">
        <v>160</v>
      </c>
      <c r="S6507" t="s">
        <v>3226</v>
      </c>
      <c r="T6507" t="s">
        <v>26</v>
      </c>
    </row>
    <row r="6508" spans="1:20" x14ac:dyDescent="0.3">
      <c r="A6508" t="s">
        <v>20</v>
      </c>
      <c r="B6508" s="1">
        <v>43781</v>
      </c>
      <c r="C6508">
        <v>22</v>
      </c>
      <c r="D6508" t="s">
        <v>205</v>
      </c>
      <c r="E6508" t="s">
        <v>201</v>
      </c>
      <c r="F6508" t="s">
        <v>205</v>
      </c>
      <c r="G6508">
        <v>66</v>
      </c>
      <c r="H6508">
        <v>66</v>
      </c>
      <c r="I6508">
        <v>61</v>
      </c>
      <c r="J6508" t="s">
        <v>36</v>
      </c>
      <c r="K6508" t="s">
        <v>89</v>
      </c>
      <c r="L6508" t="s">
        <v>44</v>
      </c>
      <c r="M6508" t="s">
        <v>1425</v>
      </c>
      <c r="N6508" t="s">
        <v>1425</v>
      </c>
      <c r="O6508" t="s">
        <v>3214</v>
      </c>
      <c r="P6508" t="s">
        <v>24</v>
      </c>
      <c r="Q6508">
        <v>57</v>
      </c>
      <c r="R6508" t="s">
        <v>241</v>
      </c>
      <c r="S6508" s="2">
        <v>2223</v>
      </c>
      <c r="T6508" t="s">
        <v>26</v>
      </c>
    </row>
    <row r="6509" spans="1:20" x14ac:dyDescent="0.3">
      <c r="A6509" t="s">
        <v>20</v>
      </c>
      <c r="B6509" s="1">
        <v>43781</v>
      </c>
      <c r="C6509">
        <v>2</v>
      </c>
      <c r="D6509" t="s">
        <v>229</v>
      </c>
      <c r="E6509" t="s">
        <v>385</v>
      </c>
      <c r="F6509" t="s">
        <v>229</v>
      </c>
      <c r="G6509">
        <v>74</v>
      </c>
      <c r="H6509">
        <v>74</v>
      </c>
      <c r="I6509">
        <v>71</v>
      </c>
      <c r="J6509" t="s">
        <v>345</v>
      </c>
      <c r="K6509" t="s">
        <v>100</v>
      </c>
      <c r="L6509" t="s">
        <v>345</v>
      </c>
      <c r="M6509" t="s">
        <v>51</v>
      </c>
      <c r="N6509" t="s">
        <v>39</v>
      </c>
      <c r="O6509" t="s">
        <v>53</v>
      </c>
      <c r="P6509" t="s">
        <v>68</v>
      </c>
      <c r="Q6509">
        <v>50</v>
      </c>
      <c r="R6509" t="s">
        <v>354</v>
      </c>
      <c r="S6509" t="e" vm="45">
        <f>_FV(-3,"60")</f>
        <v>#VALUE!</v>
      </c>
      <c r="T6509" t="s">
        <v>26</v>
      </c>
    </row>
    <row r="6510" spans="1:20" x14ac:dyDescent="0.3">
      <c r="A6510" t="s">
        <v>20</v>
      </c>
      <c r="B6510" s="1">
        <v>43781</v>
      </c>
      <c r="C6510">
        <v>16</v>
      </c>
      <c r="D6510" t="s">
        <v>2333</v>
      </c>
      <c r="E6510" t="s">
        <v>2803</v>
      </c>
      <c r="F6510" t="s">
        <v>33</v>
      </c>
      <c r="G6510">
        <v>51</v>
      </c>
      <c r="H6510">
        <v>55</v>
      </c>
      <c r="I6510">
        <v>48</v>
      </c>
      <c r="J6510" t="s">
        <v>37</v>
      </c>
      <c r="K6510" t="s">
        <v>36</v>
      </c>
      <c r="L6510" t="s">
        <v>572</v>
      </c>
      <c r="M6510" t="s">
        <v>120</v>
      </c>
      <c r="N6510" t="s">
        <v>52</v>
      </c>
      <c r="O6510" t="s">
        <v>120</v>
      </c>
      <c r="P6510" t="s">
        <v>54</v>
      </c>
      <c r="Q6510">
        <v>108</v>
      </c>
      <c r="R6510" t="s">
        <v>371</v>
      </c>
      <c r="S6510" t="s">
        <v>2460</v>
      </c>
      <c r="T6510" t="s">
        <v>26</v>
      </c>
    </row>
    <row r="6511" spans="1:20" x14ac:dyDescent="0.3">
      <c r="A6511" t="s">
        <v>20</v>
      </c>
      <c r="B6511" s="1">
        <v>43781</v>
      </c>
      <c r="C6511">
        <v>15</v>
      </c>
      <c r="D6511" t="s">
        <v>2803</v>
      </c>
      <c r="E6511" t="s">
        <v>2803</v>
      </c>
      <c r="F6511" t="s">
        <v>1360</v>
      </c>
      <c r="G6511">
        <v>51</v>
      </c>
      <c r="H6511">
        <v>56</v>
      </c>
      <c r="I6511">
        <v>51</v>
      </c>
      <c r="J6511" t="s">
        <v>35</v>
      </c>
      <c r="K6511" t="s">
        <v>345</v>
      </c>
      <c r="L6511" t="s">
        <v>388</v>
      </c>
      <c r="M6511" t="s">
        <v>52</v>
      </c>
      <c r="N6511" t="s">
        <v>232</v>
      </c>
      <c r="O6511" t="s">
        <v>52</v>
      </c>
      <c r="P6511" t="s">
        <v>182</v>
      </c>
      <c r="Q6511">
        <v>99</v>
      </c>
      <c r="R6511" t="s">
        <v>294</v>
      </c>
      <c r="S6511" t="s">
        <v>3227</v>
      </c>
      <c r="T6511" t="s">
        <v>26</v>
      </c>
    </row>
    <row r="6512" spans="1:20" x14ac:dyDescent="0.3">
      <c r="A6512" t="s">
        <v>20</v>
      </c>
      <c r="B6512" s="1">
        <v>43781</v>
      </c>
      <c r="C6512">
        <v>4</v>
      </c>
      <c r="D6512" t="s">
        <v>236</v>
      </c>
      <c r="E6512" t="s">
        <v>279</v>
      </c>
      <c r="F6512" t="s">
        <v>236</v>
      </c>
      <c r="G6512">
        <v>79</v>
      </c>
      <c r="H6512">
        <v>79</v>
      </c>
      <c r="I6512">
        <v>76</v>
      </c>
      <c r="J6512" t="s">
        <v>49</v>
      </c>
      <c r="K6512" t="s">
        <v>49</v>
      </c>
      <c r="L6512" t="s">
        <v>36</v>
      </c>
      <c r="M6512" t="s">
        <v>120</v>
      </c>
      <c r="N6512" t="s">
        <v>53</v>
      </c>
      <c r="O6512" t="s">
        <v>120</v>
      </c>
      <c r="P6512" t="s">
        <v>77</v>
      </c>
      <c r="Q6512">
        <v>43</v>
      </c>
      <c r="R6512" t="s">
        <v>168</v>
      </c>
      <c r="S6512" t="e" vm="45">
        <f>_FV(-3,"60")</f>
        <v>#VALUE!</v>
      </c>
      <c r="T6512" t="s">
        <v>26</v>
      </c>
    </row>
    <row r="6513" spans="1:20" x14ac:dyDescent="0.3">
      <c r="A6513" t="s">
        <v>20</v>
      </c>
      <c r="B6513" s="1">
        <v>43781</v>
      </c>
      <c r="C6513">
        <v>17</v>
      </c>
      <c r="D6513" t="s">
        <v>2331</v>
      </c>
      <c r="E6513" t="s">
        <v>2732</v>
      </c>
      <c r="F6513" t="s">
        <v>2041</v>
      </c>
      <c r="G6513">
        <v>53</v>
      </c>
      <c r="H6513">
        <v>54</v>
      </c>
      <c r="I6513">
        <v>48</v>
      </c>
      <c r="J6513" t="s">
        <v>35</v>
      </c>
      <c r="K6513" t="s">
        <v>44</v>
      </c>
      <c r="L6513" t="s">
        <v>570</v>
      </c>
      <c r="M6513" t="s">
        <v>110</v>
      </c>
      <c r="N6513" t="s">
        <v>120</v>
      </c>
      <c r="O6513" t="s">
        <v>110</v>
      </c>
      <c r="P6513" t="s">
        <v>154</v>
      </c>
      <c r="Q6513">
        <v>83</v>
      </c>
      <c r="R6513" t="s">
        <v>371</v>
      </c>
      <c r="S6513" t="s">
        <v>3228</v>
      </c>
      <c r="T6513" t="s">
        <v>26</v>
      </c>
    </row>
    <row r="6514" spans="1:20" x14ac:dyDescent="0.3">
      <c r="A6514" t="s">
        <v>20</v>
      </c>
      <c r="B6514" s="1">
        <v>43781</v>
      </c>
      <c r="C6514">
        <v>23</v>
      </c>
      <c r="D6514" t="s">
        <v>215</v>
      </c>
      <c r="E6514" t="s">
        <v>205</v>
      </c>
      <c r="F6514" t="s">
        <v>219</v>
      </c>
      <c r="G6514">
        <v>69</v>
      </c>
      <c r="H6514">
        <v>69</v>
      </c>
      <c r="I6514">
        <v>66</v>
      </c>
      <c r="J6514" t="s">
        <v>89</v>
      </c>
      <c r="K6514" t="s">
        <v>89</v>
      </c>
      <c r="L6514" t="s">
        <v>163</v>
      </c>
      <c r="M6514" t="s">
        <v>158</v>
      </c>
      <c r="N6514" t="s">
        <v>158</v>
      </c>
      <c r="O6514" t="s">
        <v>1425</v>
      </c>
      <c r="P6514" t="s">
        <v>112</v>
      </c>
      <c r="Q6514">
        <v>53</v>
      </c>
      <c r="R6514" t="s">
        <v>217</v>
      </c>
      <c r="S6514" t="e" vm="45">
        <f>_FV(-3,"60")</f>
        <v>#VALUE!</v>
      </c>
      <c r="T6514" t="s">
        <v>26</v>
      </c>
    </row>
    <row r="6515" spans="1:20" x14ac:dyDescent="0.3">
      <c r="A6515" t="s">
        <v>20</v>
      </c>
      <c r="B6515" s="1">
        <v>43782</v>
      </c>
      <c r="C6515">
        <v>9</v>
      </c>
      <c r="D6515" t="s">
        <v>71</v>
      </c>
      <c r="E6515" t="s">
        <v>149</v>
      </c>
      <c r="F6515" t="s">
        <v>71</v>
      </c>
      <c r="G6515">
        <v>88</v>
      </c>
      <c r="H6515">
        <v>88</v>
      </c>
      <c r="I6515">
        <v>87</v>
      </c>
      <c r="J6515" t="s">
        <v>99</v>
      </c>
      <c r="K6515" t="s">
        <v>99</v>
      </c>
      <c r="L6515" t="s">
        <v>100</v>
      </c>
      <c r="M6515" t="s">
        <v>175</v>
      </c>
      <c r="N6515" t="s">
        <v>175</v>
      </c>
      <c r="O6515" t="s">
        <v>158</v>
      </c>
      <c r="P6515" t="s">
        <v>67</v>
      </c>
      <c r="Q6515">
        <v>3</v>
      </c>
      <c r="R6515" t="s">
        <v>112</v>
      </c>
      <c r="S6515" t="e" vm="80">
        <f>_FV(-3,"59")</f>
        <v>#VALUE!</v>
      </c>
      <c r="T6515" t="s">
        <v>26</v>
      </c>
    </row>
    <row r="6516" spans="1:20" x14ac:dyDescent="0.3">
      <c r="A6516" t="s">
        <v>20</v>
      </c>
      <c r="B6516" s="1">
        <v>43782</v>
      </c>
      <c r="C6516">
        <v>21</v>
      </c>
      <c r="D6516" t="s">
        <v>335</v>
      </c>
      <c r="E6516" t="s">
        <v>297</v>
      </c>
      <c r="F6516" t="s">
        <v>335</v>
      </c>
      <c r="G6516">
        <v>64</v>
      </c>
      <c r="H6516">
        <v>64</v>
      </c>
      <c r="I6516">
        <v>58</v>
      </c>
      <c r="J6516" t="s">
        <v>89</v>
      </c>
      <c r="K6516" t="s">
        <v>89</v>
      </c>
      <c r="L6516" t="s">
        <v>35</v>
      </c>
      <c r="M6516" t="s">
        <v>3196</v>
      </c>
      <c r="N6516" t="s">
        <v>221</v>
      </c>
      <c r="O6516" t="s">
        <v>1426</v>
      </c>
      <c r="P6516" t="s">
        <v>170</v>
      </c>
      <c r="Q6516">
        <v>74</v>
      </c>
      <c r="R6516" t="s">
        <v>931</v>
      </c>
      <c r="S6516" t="s">
        <v>697</v>
      </c>
      <c r="T6516" t="s">
        <v>26</v>
      </c>
    </row>
    <row r="6517" spans="1:20" x14ac:dyDescent="0.3">
      <c r="A6517" t="s">
        <v>20</v>
      </c>
      <c r="B6517" s="1">
        <v>43782</v>
      </c>
      <c r="C6517">
        <v>3</v>
      </c>
      <c r="D6517" t="s">
        <v>185</v>
      </c>
      <c r="E6517" t="s">
        <v>275</v>
      </c>
      <c r="F6517" t="s">
        <v>206</v>
      </c>
      <c r="G6517">
        <v>76</v>
      </c>
      <c r="H6517">
        <v>76</v>
      </c>
      <c r="I6517">
        <v>73</v>
      </c>
      <c r="J6517" t="s">
        <v>119</v>
      </c>
      <c r="K6517" t="s">
        <v>65</v>
      </c>
      <c r="L6517" t="s">
        <v>28</v>
      </c>
      <c r="M6517" t="s">
        <v>39</v>
      </c>
      <c r="N6517" t="s">
        <v>131</v>
      </c>
      <c r="O6517" t="s">
        <v>51</v>
      </c>
      <c r="P6517" t="s">
        <v>86</v>
      </c>
      <c r="Q6517">
        <v>56</v>
      </c>
      <c r="R6517" t="s">
        <v>262</v>
      </c>
      <c r="S6517" t="e" vm="45">
        <f>_FV(-3,"60")</f>
        <v>#VALUE!</v>
      </c>
      <c r="T6517" t="s">
        <v>26</v>
      </c>
    </row>
    <row r="6518" spans="1:20" x14ac:dyDescent="0.3">
      <c r="A6518" t="s">
        <v>20</v>
      </c>
      <c r="B6518" s="1">
        <v>43782</v>
      </c>
      <c r="C6518">
        <v>8</v>
      </c>
      <c r="D6518" t="s">
        <v>149</v>
      </c>
      <c r="E6518" t="s">
        <v>114</v>
      </c>
      <c r="F6518" t="s">
        <v>149</v>
      </c>
      <c r="G6518">
        <v>87</v>
      </c>
      <c r="H6518">
        <v>87</v>
      </c>
      <c r="I6518">
        <v>86</v>
      </c>
      <c r="J6518" t="s">
        <v>99</v>
      </c>
      <c r="K6518" t="s">
        <v>81</v>
      </c>
      <c r="L6518" t="s">
        <v>99</v>
      </c>
      <c r="M6518" t="s">
        <v>158</v>
      </c>
      <c r="N6518" t="s">
        <v>158</v>
      </c>
      <c r="O6518" t="s">
        <v>1154</v>
      </c>
      <c r="P6518" t="s">
        <v>115</v>
      </c>
      <c r="Q6518">
        <v>360</v>
      </c>
      <c r="R6518" t="s">
        <v>183</v>
      </c>
      <c r="S6518" t="e" vm="45">
        <f>_FV(-3,"60")</f>
        <v>#VALUE!</v>
      </c>
      <c r="T6518" t="s">
        <v>26</v>
      </c>
    </row>
    <row r="6519" spans="1:20" x14ac:dyDescent="0.3">
      <c r="A6519" t="s">
        <v>20</v>
      </c>
      <c r="B6519" s="1">
        <v>43782</v>
      </c>
      <c r="C6519">
        <v>2</v>
      </c>
      <c r="D6519" t="s">
        <v>275</v>
      </c>
      <c r="E6519" t="s">
        <v>261</v>
      </c>
      <c r="F6519" t="s">
        <v>275</v>
      </c>
      <c r="G6519">
        <v>73</v>
      </c>
      <c r="H6519">
        <v>74</v>
      </c>
      <c r="I6519">
        <v>71</v>
      </c>
      <c r="J6519" t="s">
        <v>119</v>
      </c>
      <c r="K6519" t="s">
        <v>73</v>
      </c>
      <c r="L6519" t="s">
        <v>81</v>
      </c>
      <c r="M6519" t="s">
        <v>131</v>
      </c>
      <c r="N6519" t="s">
        <v>52</v>
      </c>
      <c r="O6519" t="s">
        <v>51</v>
      </c>
      <c r="P6519" t="s">
        <v>182</v>
      </c>
      <c r="Q6519">
        <v>85</v>
      </c>
      <c r="R6519" t="s">
        <v>347</v>
      </c>
      <c r="S6519" t="e" vm="45">
        <f>_FV(-3,"60")</f>
        <v>#VALUE!</v>
      </c>
      <c r="T6519" t="s">
        <v>26</v>
      </c>
    </row>
    <row r="6520" spans="1:20" x14ac:dyDescent="0.3">
      <c r="A6520" t="s">
        <v>20</v>
      </c>
      <c r="B6520" s="1">
        <v>43782</v>
      </c>
      <c r="C6520">
        <v>13</v>
      </c>
      <c r="D6520" t="s">
        <v>34</v>
      </c>
      <c r="E6520" t="s">
        <v>1362</v>
      </c>
      <c r="F6520" t="s">
        <v>243</v>
      </c>
      <c r="G6520">
        <v>62</v>
      </c>
      <c r="H6520">
        <v>66</v>
      </c>
      <c r="I6520">
        <v>58</v>
      </c>
      <c r="J6520" t="s">
        <v>99</v>
      </c>
      <c r="K6520" t="s">
        <v>81</v>
      </c>
      <c r="L6520" t="s">
        <v>361</v>
      </c>
      <c r="M6520" t="s">
        <v>150</v>
      </c>
      <c r="N6520" t="s">
        <v>150</v>
      </c>
      <c r="O6520" t="s">
        <v>180</v>
      </c>
      <c r="P6520" t="s">
        <v>271</v>
      </c>
      <c r="Q6520">
        <v>80</v>
      </c>
      <c r="R6520" t="s">
        <v>259</v>
      </c>
      <c r="S6520" t="s">
        <v>2130</v>
      </c>
      <c r="T6520" t="s">
        <v>26</v>
      </c>
    </row>
    <row r="6521" spans="1:20" x14ac:dyDescent="0.3">
      <c r="A6521" t="s">
        <v>20</v>
      </c>
      <c r="B6521" s="1">
        <v>43782</v>
      </c>
      <c r="C6521">
        <v>17</v>
      </c>
      <c r="D6521" t="s">
        <v>1362</v>
      </c>
      <c r="E6521" t="s">
        <v>2803</v>
      </c>
      <c r="F6521" t="s">
        <v>415</v>
      </c>
      <c r="G6521">
        <v>56</v>
      </c>
      <c r="H6521">
        <v>56</v>
      </c>
      <c r="I6521">
        <v>50</v>
      </c>
      <c r="J6521" t="s">
        <v>44</v>
      </c>
      <c r="K6521" t="s">
        <v>49</v>
      </c>
      <c r="L6521" t="s">
        <v>577</v>
      </c>
      <c r="M6521" t="s">
        <v>74</v>
      </c>
      <c r="N6521" t="s">
        <v>39</v>
      </c>
      <c r="O6521" t="s">
        <v>74</v>
      </c>
      <c r="P6521" t="s">
        <v>179</v>
      </c>
      <c r="Q6521">
        <v>89</v>
      </c>
      <c r="R6521" t="s">
        <v>405</v>
      </c>
      <c r="S6521" t="s">
        <v>850</v>
      </c>
      <c r="T6521" t="s">
        <v>26</v>
      </c>
    </row>
    <row r="6522" spans="1:20" x14ac:dyDescent="0.3">
      <c r="A6522" t="s">
        <v>20</v>
      </c>
      <c r="B6522" s="1">
        <v>43782</v>
      </c>
      <c r="C6522">
        <v>23</v>
      </c>
      <c r="D6522" t="s">
        <v>27</v>
      </c>
      <c r="E6522" t="s">
        <v>208</v>
      </c>
      <c r="F6522" t="s">
        <v>27</v>
      </c>
      <c r="G6522">
        <v>67</v>
      </c>
      <c r="H6522">
        <v>67</v>
      </c>
      <c r="I6522">
        <v>63</v>
      </c>
      <c r="J6522" t="s">
        <v>345</v>
      </c>
      <c r="K6522" t="s">
        <v>36</v>
      </c>
      <c r="L6522" t="s">
        <v>377</v>
      </c>
      <c r="M6522" t="s">
        <v>153</v>
      </c>
      <c r="N6522" t="s">
        <v>153</v>
      </c>
      <c r="O6522" t="s">
        <v>159</v>
      </c>
      <c r="P6522" t="s">
        <v>40</v>
      </c>
      <c r="Q6522">
        <v>88</v>
      </c>
      <c r="R6522" t="s">
        <v>580</v>
      </c>
      <c r="S6522" t="e" vm="45">
        <f>_FV(-3,"60")</f>
        <v>#VALUE!</v>
      </c>
      <c r="T6522" t="s">
        <v>26</v>
      </c>
    </row>
    <row r="6523" spans="1:20" x14ac:dyDescent="0.3">
      <c r="A6523" t="s">
        <v>20</v>
      </c>
      <c r="B6523" s="1">
        <v>43782</v>
      </c>
      <c r="C6523">
        <v>19</v>
      </c>
      <c r="D6523" t="s">
        <v>34</v>
      </c>
      <c r="E6523" t="s">
        <v>2490</v>
      </c>
      <c r="F6523" t="s">
        <v>34</v>
      </c>
      <c r="G6523">
        <v>58</v>
      </c>
      <c r="H6523">
        <v>58</v>
      </c>
      <c r="I6523">
        <v>52</v>
      </c>
      <c r="J6523" t="s">
        <v>216</v>
      </c>
      <c r="K6523" t="s">
        <v>35</v>
      </c>
      <c r="L6523" t="s">
        <v>292</v>
      </c>
      <c r="M6523" t="s">
        <v>221</v>
      </c>
      <c r="N6523" t="s">
        <v>159</v>
      </c>
      <c r="O6523" t="s">
        <v>3196</v>
      </c>
      <c r="P6523" t="s">
        <v>179</v>
      </c>
      <c r="Q6523">
        <v>72</v>
      </c>
      <c r="R6523" t="s">
        <v>336</v>
      </c>
      <c r="S6523" t="s">
        <v>3229</v>
      </c>
      <c r="T6523" t="s">
        <v>26</v>
      </c>
    </row>
    <row r="6524" spans="1:20" x14ac:dyDescent="0.3">
      <c r="A6524" t="s">
        <v>20</v>
      </c>
      <c r="B6524" s="1">
        <v>43782</v>
      </c>
      <c r="C6524">
        <v>12</v>
      </c>
      <c r="D6524" t="s">
        <v>264</v>
      </c>
      <c r="E6524" t="s">
        <v>392</v>
      </c>
      <c r="F6524" t="s">
        <v>261</v>
      </c>
      <c r="G6524">
        <v>64</v>
      </c>
      <c r="H6524">
        <v>72</v>
      </c>
      <c r="I6524">
        <v>63</v>
      </c>
      <c r="J6524" t="s">
        <v>345</v>
      </c>
      <c r="K6524" t="s">
        <v>119</v>
      </c>
      <c r="L6524" t="s">
        <v>345</v>
      </c>
      <c r="M6524" t="s">
        <v>180</v>
      </c>
      <c r="N6524" t="s">
        <v>180</v>
      </c>
      <c r="O6524" t="s">
        <v>232</v>
      </c>
      <c r="P6524" t="s">
        <v>116</v>
      </c>
      <c r="Q6524">
        <v>54</v>
      </c>
      <c r="R6524" t="s">
        <v>259</v>
      </c>
      <c r="S6524" t="s">
        <v>3230</v>
      </c>
      <c r="T6524" t="s">
        <v>26</v>
      </c>
    </row>
    <row r="6525" spans="1:20" x14ac:dyDescent="0.3">
      <c r="A6525" t="s">
        <v>20</v>
      </c>
      <c r="B6525" s="1">
        <v>43782</v>
      </c>
      <c r="C6525">
        <v>1</v>
      </c>
      <c r="D6525" t="s">
        <v>261</v>
      </c>
      <c r="E6525" t="s">
        <v>261</v>
      </c>
      <c r="F6525" t="s">
        <v>185</v>
      </c>
      <c r="G6525">
        <v>71</v>
      </c>
      <c r="H6525">
        <v>74</v>
      </c>
      <c r="I6525">
        <v>71</v>
      </c>
      <c r="J6525" t="s">
        <v>28</v>
      </c>
      <c r="K6525" t="s">
        <v>65</v>
      </c>
      <c r="L6525" t="s">
        <v>100</v>
      </c>
      <c r="M6525" t="s">
        <v>51</v>
      </c>
      <c r="N6525" t="s">
        <v>51</v>
      </c>
      <c r="O6525" t="s">
        <v>53</v>
      </c>
      <c r="P6525" t="s">
        <v>222</v>
      </c>
      <c r="Q6525">
        <v>74</v>
      </c>
      <c r="R6525" t="s">
        <v>350</v>
      </c>
      <c r="S6525" t="e" vm="45">
        <f>_FV(-3,"60")</f>
        <v>#VALUE!</v>
      </c>
      <c r="T6525" t="s">
        <v>26</v>
      </c>
    </row>
    <row r="6526" spans="1:20" x14ac:dyDescent="0.3">
      <c r="A6526" t="s">
        <v>20</v>
      </c>
      <c r="B6526" s="1">
        <v>43782</v>
      </c>
      <c r="C6526">
        <v>16</v>
      </c>
      <c r="D6526" t="s">
        <v>1580</v>
      </c>
      <c r="E6526" t="s">
        <v>427</v>
      </c>
      <c r="F6526" t="s">
        <v>415</v>
      </c>
      <c r="G6526">
        <v>54</v>
      </c>
      <c r="H6526">
        <v>57</v>
      </c>
      <c r="I6526">
        <v>49</v>
      </c>
      <c r="J6526" t="s">
        <v>44</v>
      </c>
      <c r="K6526" t="s">
        <v>345</v>
      </c>
      <c r="L6526" t="s">
        <v>397</v>
      </c>
      <c r="M6526" t="s">
        <v>39</v>
      </c>
      <c r="N6526" t="s">
        <v>132</v>
      </c>
      <c r="O6526" t="s">
        <v>39</v>
      </c>
      <c r="P6526" t="s">
        <v>30</v>
      </c>
      <c r="Q6526">
        <v>88</v>
      </c>
      <c r="R6526" t="s">
        <v>1732</v>
      </c>
      <c r="S6526" t="s">
        <v>3231</v>
      </c>
      <c r="T6526" t="s">
        <v>26</v>
      </c>
    </row>
    <row r="6527" spans="1:20" x14ac:dyDescent="0.3">
      <c r="A6527" t="s">
        <v>20</v>
      </c>
      <c r="B6527" s="1">
        <v>43782</v>
      </c>
      <c r="C6527">
        <v>22</v>
      </c>
      <c r="D6527" t="s">
        <v>208</v>
      </c>
      <c r="E6527" t="s">
        <v>335</v>
      </c>
      <c r="F6527" t="s">
        <v>208</v>
      </c>
      <c r="G6527">
        <v>64</v>
      </c>
      <c r="H6527">
        <v>65</v>
      </c>
      <c r="I6527">
        <v>62</v>
      </c>
      <c r="J6527" t="s">
        <v>361</v>
      </c>
      <c r="K6527" t="s">
        <v>89</v>
      </c>
      <c r="L6527" t="s">
        <v>216</v>
      </c>
      <c r="M6527" t="s">
        <v>159</v>
      </c>
      <c r="N6527" t="s">
        <v>159</v>
      </c>
      <c r="O6527" t="s">
        <v>1425</v>
      </c>
      <c r="P6527" t="s">
        <v>40</v>
      </c>
      <c r="Q6527">
        <v>82</v>
      </c>
      <c r="R6527" t="s">
        <v>931</v>
      </c>
      <c r="S6527" t="s">
        <v>3232</v>
      </c>
      <c r="T6527" t="s">
        <v>26</v>
      </c>
    </row>
    <row r="6528" spans="1:20" x14ac:dyDescent="0.3">
      <c r="A6528" t="s">
        <v>20</v>
      </c>
      <c r="B6528" s="1">
        <v>43782</v>
      </c>
      <c r="C6528">
        <v>6</v>
      </c>
      <c r="D6528" t="s">
        <v>156</v>
      </c>
      <c r="E6528" t="s">
        <v>192</v>
      </c>
      <c r="F6528" t="s">
        <v>156</v>
      </c>
      <c r="G6528">
        <v>85</v>
      </c>
      <c r="H6528">
        <v>85</v>
      </c>
      <c r="I6528">
        <v>82</v>
      </c>
      <c r="J6528" t="s">
        <v>28</v>
      </c>
      <c r="K6528" t="s">
        <v>119</v>
      </c>
      <c r="L6528" t="s">
        <v>28</v>
      </c>
      <c r="M6528" t="s">
        <v>158</v>
      </c>
      <c r="N6528" t="s">
        <v>175</v>
      </c>
      <c r="O6528" t="s">
        <v>158</v>
      </c>
      <c r="P6528" t="s">
        <v>83</v>
      </c>
      <c r="Q6528">
        <v>1</v>
      </c>
      <c r="R6528" t="s">
        <v>183</v>
      </c>
      <c r="S6528" t="e" vm="45">
        <f>_FV(-3,"60")</f>
        <v>#VALUE!</v>
      </c>
      <c r="T6528" t="s">
        <v>26</v>
      </c>
    </row>
    <row r="6529" spans="1:20" x14ac:dyDescent="0.3">
      <c r="A6529" t="s">
        <v>20</v>
      </c>
      <c r="B6529" s="1">
        <v>43782</v>
      </c>
      <c r="C6529">
        <v>10</v>
      </c>
      <c r="D6529" t="s">
        <v>356</v>
      </c>
      <c r="E6529" t="s">
        <v>356</v>
      </c>
      <c r="F6529" t="s">
        <v>71</v>
      </c>
      <c r="G6529">
        <v>86</v>
      </c>
      <c r="H6529">
        <v>88</v>
      </c>
      <c r="I6529">
        <v>86</v>
      </c>
      <c r="J6529" t="s">
        <v>119</v>
      </c>
      <c r="K6529" t="s">
        <v>65</v>
      </c>
      <c r="L6529" t="s">
        <v>99</v>
      </c>
      <c r="M6529" t="s">
        <v>53</v>
      </c>
      <c r="N6529" t="s">
        <v>53</v>
      </c>
      <c r="O6529" t="s">
        <v>175</v>
      </c>
      <c r="P6529" t="s">
        <v>115</v>
      </c>
      <c r="Q6529">
        <v>3</v>
      </c>
      <c r="R6529" t="s">
        <v>68</v>
      </c>
      <c r="S6529" t="s">
        <v>3233</v>
      </c>
      <c r="T6529" t="s">
        <v>26</v>
      </c>
    </row>
    <row r="6530" spans="1:20" x14ac:dyDescent="0.3">
      <c r="A6530" t="s">
        <v>20</v>
      </c>
      <c r="B6530" s="1">
        <v>43782</v>
      </c>
      <c r="C6530">
        <v>0</v>
      </c>
      <c r="D6530" t="s">
        <v>256</v>
      </c>
      <c r="E6530" t="s">
        <v>250</v>
      </c>
      <c r="F6530" t="s">
        <v>256</v>
      </c>
      <c r="G6530">
        <v>72</v>
      </c>
      <c r="H6530">
        <v>72</v>
      </c>
      <c r="I6530">
        <v>69</v>
      </c>
      <c r="J6530" t="s">
        <v>89</v>
      </c>
      <c r="K6530" t="s">
        <v>100</v>
      </c>
      <c r="L6530" t="s">
        <v>36</v>
      </c>
      <c r="M6530" t="s">
        <v>53</v>
      </c>
      <c r="N6530" t="s">
        <v>53</v>
      </c>
      <c r="O6530" t="s">
        <v>158</v>
      </c>
      <c r="P6530" t="s">
        <v>77</v>
      </c>
      <c r="Q6530">
        <v>56</v>
      </c>
      <c r="R6530" t="s">
        <v>160</v>
      </c>
      <c r="S6530" t="e" vm="45">
        <f>_FV(-3,"60")</f>
        <v>#VALUE!</v>
      </c>
      <c r="T6530" t="s">
        <v>26</v>
      </c>
    </row>
    <row r="6531" spans="1:20" x14ac:dyDescent="0.3">
      <c r="A6531" t="s">
        <v>20</v>
      </c>
      <c r="B6531" s="1">
        <v>43782</v>
      </c>
      <c r="C6531">
        <v>20</v>
      </c>
      <c r="D6531" t="s">
        <v>251</v>
      </c>
      <c r="E6531" t="s">
        <v>32</v>
      </c>
      <c r="F6531" t="s">
        <v>214</v>
      </c>
      <c r="G6531">
        <v>58</v>
      </c>
      <c r="H6531">
        <v>60</v>
      </c>
      <c r="I6531">
        <v>57</v>
      </c>
      <c r="J6531" t="s">
        <v>44</v>
      </c>
      <c r="K6531" t="s">
        <v>89</v>
      </c>
      <c r="L6531" t="s">
        <v>396</v>
      </c>
      <c r="M6531" t="s">
        <v>1425</v>
      </c>
      <c r="N6531" t="s">
        <v>221</v>
      </c>
      <c r="O6531" t="s">
        <v>1425</v>
      </c>
      <c r="P6531" t="s">
        <v>40</v>
      </c>
      <c r="Q6531">
        <v>82</v>
      </c>
      <c r="R6531" t="s">
        <v>336</v>
      </c>
      <c r="S6531" t="s">
        <v>3234</v>
      </c>
      <c r="T6531" t="s">
        <v>26</v>
      </c>
    </row>
    <row r="6532" spans="1:20" x14ac:dyDescent="0.3">
      <c r="A6532" t="s">
        <v>20</v>
      </c>
      <c r="B6532" s="1">
        <v>43782</v>
      </c>
      <c r="C6532">
        <v>14</v>
      </c>
      <c r="D6532" t="s">
        <v>214</v>
      </c>
      <c r="E6532" t="s">
        <v>297</v>
      </c>
      <c r="F6532" t="s">
        <v>335</v>
      </c>
      <c r="G6532">
        <v>60</v>
      </c>
      <c r="H6532">
        <v>64</v>
      </c>
      <c r="I6532">
        <v>59</v>
      </c>
      <c r="J6532" t="s">
        <v>163</v>
      </c>
      <c r="K6532" t="s">
        <v>81</v>
      </c>
      <c r="L6532" t="s">
        <v>377</v>
      </c>
      <c r="M6532" t="s">
        <v>150</v>
      </c>
      <c r="N6532" t="s">
        <v>82</v>
      </c>
      <c r="O6532" t="s">
        <v>150</v>
      </c>
      <c r="P6532" t="s">
        <v>147</v>
      </c>
      <c r="Q6532">
        <v>80</v>
      </c>
      <c r="R6532" t="s">
        <v>164</v>
      </c>
      <c r="S6532" t="s">
        <v>3235</v>
      </c>
      <c r="T6532" t="s">
        <v>26</v>
      </c>
    </row>
    <row r="6533" spans="1:20" x14ac:dyDescent="0.3">
      <c r="A6533" t="s">
        <v>20</v>
      </c>
      <c r="B6533" s="1">
        <v>43782</v>
      </c>
      <c r="C6533">
        <v>7</v>
      </c>
      <c r="D6533" t="s">
        <v>114</v>
      </c>
      <c r="E6533" t="s">
        <v>156</v>
      </c>
      <c r="F6533" t="s">
        <v>114</v>
      </c>
      <c r="G6533">
        <v>86</v>
      </c>
      <c r="H6533">
        <v>86</v>
      </c>
      <c r="I6533">
        <v>85</v>
      </c>
      <c r="J6533" t="s">
        <v>81</v>
      </c>
      <c r="K6533" t="s">
        <v>64</v>
      </c>
      <c r="L6533" t="s">
        <v>81</v>
      </c>
      <c r="M6533" t="s">
        <v>1154</v>
      </c>
      <c r="N6533" t="s">
        <v>158</v>
      </c>
      <c r="O6533" t="s">
        <v>1154</v>
      </c>
      <c r="P6533" t="s">
        <v>70</v>
      </c>
      <c r="Q6533">
        <v>3</v>
      </c>
      <c r="R6533" t="s">
        <v>147</v>
      </c>
      <c r="S6533" t="e" vm="45">
        <f>_FV(-3,"60")</f>
        <v>#VALUE!</v>
      </c>
      <c r="T6533" t="s">
        <v>26</v>
      </c>
    </row>
    <row r="6534" spans="1:20" x14ac:dyDescent="0.3">
      <c r="A6534" t="s">
        <v>20</v>
      </c>
      <c r="B6534" s="1">
        <v>43782</v>
      </c>
      <c r="C6534">
        <v>11</v>
      </c>
      <c r="D6534" t="s">
        <v>219</v>
      </c>
      <c r="E6534" t="s">
        <v>215</v>
      </c>
      <c r="F6534" t="s">
        <v>356</v>
      </c>
      <c r="G6534">
        <v>72</v>
      </c>
      <c r="H6534">
        <v>86</v>
      </c>
      <c r="I6534">
        <v>72</v>
      </c>
      <c r="J6534" t="s">
        <v>119</v>
      </c>
      <c r="K6534" t="s">
        <v>73</v>
      </c>
      <c r="L6534" t="s">
        <v>81</v>
      </c>
      <c r="M6534" t="s">
        <v>232</v>
      </c>
      <c r="N6534" t="s">
        <v>232</v>
      </c>
      <c r="O6534" t="s">
        <v>53</v>
      </c>
      <c r="P6534" t="s">
        <v>268</v>
      </c>
      <c r="Q6534">
        <v>35</v>
      </c>
      <c r="R6534" t="s">
        <v>30</v>
      </c>
      <c r="S6534" t="s">
        <v>3236</v>
      </c>
      <c r="T6534" t="s">
        <v>26</v>
      </c>
    </row>
    <row r="6535" spans="1:20" x14ac:dyDescent="0.3">
      <c r="A6535" t="s">
        <v>20</v>
      </c>
      <c r="B6535" s="1">
        <v>43782</v>
      </c>
      <c r="C6535">
        <v>18</v>
      </c>
      <c r="D6535" t="s">
        <v>2331</v>
      </c>
      <c r="E6535" t="s">
        <v>2331</v>
      </c>
      <c r="F6535" t="s">
        <v>412</v>
      </c>
      <c r="G6535">
        <v>53</v>
      </c>
      <c r="H6535">
        <v>57</v>
      </c>
      <c r="I6535">
        <v>52</v>
      </c>
      <c r="J6535" t="s">
        <v>216</v>
      </c>
      <c r="K6535" t="s">
        <v>89</v>
      </c>
      <c r="L6535" t="s">
        <v>368</v>
      </c>
      <c r="M6535" t="s">
        <v>159</v>
      </c>
      <c r="N6535" t="s">
        <v>74</v>
      </c>
      <c r="O6535" t="s">
        <v>159</v>
      </c>
      <c r="P6535" t="s">
        <v>179</v>
      </c>
      <c r="Q6535">
        <v>86</v>
      </c>
      <c r="R6535" t="s">
        <v>336</v>
      </c>
      <c r="S6535" t="s">
        <v>3237</v>
      </c>
      <c r="T6535" t="s">
        <v>26</v>
      </c>
    </row>
    <row r="6536" spans="1:20" x14ac:dyDescent="0.3">
      <c r="A6536" t="s">
        <v>20</v>
      </c>
      <c r="B6536" s="1">
        <v>43782</v>
      </c>
      <c r="C6536">
        <v>15</v>
      </c>
      <c r="D6536" t="s">
        <v>1362</v>
      </c>
      <c r="E6536" t="s">
        <v>2333</v>
      </c>
      <c r="F6536" t="s">
        <v>392</v>
      </c>
      <c r="G6536">
        <v>55</v>
      </c>
      <c r="H6536">
        <v>62</v>
      </c>
      <c r="I6536">
        <v>51</v>
      </c>
      <c r="J6536" t="s">
        <v>396</v>
      </c>
      <c r="K6536" t="s">
        <v>28</v>
      </c>
      <c r="L6536" t="s">
        <v>577</v>
      </c>
      <c r="M6536" t="s">
        <v>132</v>
      </c>
      <c r="N6536" t="s">
        <v>150</v>
      </c>
      <c r="O6536" t="s">
        <v>132</v>
      </c>
      <c r="P6536" t="s">
        <v>40</v>
      </c>
      <c r="Q6536">
        <v>80</v>
      </c>
      <c r="R6536" t="s">
        <v>294</v>
      </c>
      <c r="S6536" t="s">
        <v>2573</v>
      </c>
      <c r="T6536" t="s">
        <v>26</v>
      </c>
    </row>
    <row r="6537" spans="1:20" x14ac:dyDescent="0.3">
      <c r="A6537" t="s">
        <v>20</v>
      </c>
      <c r="B6537" s="1">
        <v>43782</v>
      </c>
      <c r="C6537">
        <v>5</v>
      </c>
      <c r="D6537" t="s">
        <v>192</v>
      </c>
      <c r="E6537" t="s">
        <v>279</v>
      </c>
      <c r="F6537" t="s">
        <v>192</v>
      </c>
      <c r="G6537">
        <v>82</v>
      </c>
      <c r="H6537">
        <v>82</v>
      </c>
      <c r="I6537">
        <v>79</v>
      </c>
      <c r="J6537" t="s">
        <v>64</v>
      </c>
      <c r="K6537" t="s">
        <v>119</v>
      </c>
      <c r="L6537" t="s">
        <v>28</v>
      </c>
      <c r="M6537" t="s">
        <v>175</v>
      </c>
      <c r="N6537" t="s">
        <v>120</v>
      </c>
      <c r="O6537" t="s">
        <v>175</v>
      </c>
      <c r="P6537" t="s">
        <v>67</v>
      </c>
      <c r="Q6537">
        <v>13</v>
      </c>
      <c r="R6537" t="s">
        <v>30</v>
      </c>
      <c r="S6537" t="e" vm="45">
        <f>_FV(-3,"60")</f>
        <v>#VALUE!</v>
      </c>
      <c r="T6537" t="s">
        <v>26</v>
      </c>
    </row>
    <row r="6538" spans="1:20" x14ac:dyDescent="0.3">
      <c r="A6538" t="s">
        <v>20</v>
      </c>
      <c r="B6538" s="1">
        <v>43782</v>
      </c>
      <c r="C6538">
        <v>4</v>
      </c>
      <c r="D6538" t="s">
        <v>279</v>
      </c>
      <c r="E6538" t="s">
        <v>185</v>
      </c>
      <c r="F6538" t="s">
        <v>279</v>
      </c>
      <c r="G6538">
        <v>79</v>
      </c>
      <c r="H6538">
        <v>79</v>
      </c>
      <c r="I6538">
        <v>75</v>
      </c>
      <c r="J6538" t="s">
        <v>28</v>
      </c>
      <c r="K6538" t="s">
        <v>119</v>
      </c>
      <c r="L6538" t="s">
        <v>28</v>
      </c>
      <c r="M6538" t="s">
        <v>120</v>
      </c>
      <c r="N6538" t="s">
        <v>39</v>
      </c>
      <c r="O6538" t="s">
        <v>120</v>
      </c>
      <c r="P6538" t="s">
        <v>268</v>
      </c>
      <c r="Q6538">
        <v>41</v>
      </c>
      <c r="R6538" t="s">
        <v>207</v>
      </c>
      <c r="S6538" t="e" vm="45">
        <f>_FV(-3,"60")</f>
        <v>#VALUE!</v>
      </c>
      <c r="T6538" t="s">
        <v>26</v>
      </c>
    </row>
    <row r="6539" spans="1:20" x14ac:dyDescent="0.3">
      <c r="A6539" t="s">
        <v>20</v>
      </c>
      <c r="B6539" s="1">
        <v>43783</v>
      </c>
      <c r="C6539">
        <v>13</v>
      </c>
      <c r="D6539" t="s">
        <v>297</v>
      </c>
      <c r="E6539" t="s">
        <v>297</v>
      </c>
      <c r="F6539" t="s">
        <v>208</v>
      </c>
      <c r="G6539">
        <v>60</v>
      </c>
      <c r="H6539">
        <v>68</v>
      </c>
      <c r="I6539">
        <v>59</v>
      </c>
      <c r="J6539" t="s">
        <v>36</v>
      </c>
      <c r="K6539" t="s">
        <v>65</v>
      </c>
      <c r="L6539" t="s">
        <v>35</v>
      </c>
      <c r="M6539" t="s">
        <v>142</v>
      </c>
      <c r="N6539" t="s">
        <v>142</v>
      </c>
      <c r="O6539" t="s">
        <v>123</v>
      </c>
      <c r="P6539" t="s">
        <v>147</v>
      </c>
      <c r="Q6539">
        <v>94</v>
      </c>
      <c r="R6539" t="s">
        <v>419</v>
      </c>
      <c r="S6539" t="s">
        <v>3238</v>
      </c>
      <c r="T6539" t="s">
        <v>26</v>
      </c>
    </row>
    <row r="6540" spans="1:20" x14ac:dyDescent="0.3">
      <c r="A6540" t="s">
        <v>20</v>
      </c>
      <c r="B6540" s="1">
        <v>43783</v>
      </c>
      <c r="C6540">
        <v>15</v>
      </c>
      <c r="D6540" t="s">
        <v>33</v>
      </c>
      <c r="E6540" t="s">
        <v>2416</v>
      </c>
      <c r="F6540" t="s">
        <v>291</v>
      </c>
      <c r="G6540">
        <v>51</v>
      </c>
      <c r="H6540">
        <v>63</v>
      </c>
      <c r="I6540">
        <v>47</v>
      </c>
      <c r="J6540" t="s">
        <v>393</v>
      </c>
      <c r="K6540" t="s">
        <v>80</v>
      </c>
      <c r="L6540" t="s">
        <v>565</v>
      </c>
      <c r="M6540" t="s">
        <v>82</v>
      </c>
      <c r="N6540" t="s">
        <v>29</v>
      </c>
      <c r="O6540" t="s">
        <v>82</v>
      </c>
      <c r="P6540" t="s">
        <v>30</v>
      </c>
      <c r="Q6540">
        <v>105</v>
      </c>
      <c r="R6540" t="s">
        <v>476</v>
      </c>
      <c r="S6540" t="s">
        <v>2359</v>
      </c>
      <c r="T6540" t="s">
        <v>26</v>
      </c>
    </row>
    <row r="6541" spans="1:20" x14ac:dyDescent="0.3">
      <c r="A6541" t="s">
        <v>20</v>
      </c>
      <c r="B6541" s="1">
        <v>43783</v>
      </c>
      <c r="C6541">
        <v>20</v>
      </c>
      <c r="D6541" t="s">
        <v>370</v>
      </c>
      <c r="E6541" t="s">
        <v>1580</v>
      </c>
      <c r="F6541" t="s">
        <v>370</v>
      </c>
      <c r="G6541">
        <v>53</v>
      </c>
      <c r="H6541">
        <v>54</v>
      </c>
      <c r="I6541">
        <v>47</v>
      </c>
      <c r="J6541" t="s">
        <v>397</v>
      </c>
      <c r="K6541" t="s">
        <v>389</v>
      </c>
      <c r="L6541" t="s">
        <v>560</v>
      </c>
      <c r="M6541" t="s">
        <v>166</v>
      </c>
      <c r="N6541" t="s">
        <v>75</v>
      </c>
      <c r="O6541" t="s">
        <v>166</v>
      </c>
      <c r="P6541" t="s">
        <v>116</v>
      </c>
      <c r="Q6541">
        <v>83</v>
      </c>
      <c r="R6541" t="s">
        <v>164</v>
      </c>
      <c r="S6541" t="s">
        <v>1481</v>
      </c>
      <c r="T6541" t="s">
        <v>26</v>
      </c>
    </row>
    <row r="6542" spans="1:20" x14ac:dyDescent="0.3">
      <c r="A6542" t="s">
        <v>20</v>
      </c>
      <c r="B6542" s="1">
        <v>43783</v>
      </c>
      <c r="C6542">
        <v>21</v>
      </c>
      <c r="D6542" t="s">
        <v>392</v>
      </c>
      <c r="E6542" t="s">
        <v>370</v>
      </c>
      <c r="F6542" t="s">
        <v>392</v>
      </c>
      <c r="G6542">
        <v>57</v>
      </c>
      <c r="H6542">
        <v>57</v>
      </c>
      <c r="I6542">
        <v>52</v>
      </c>
      <c r="J6542" t="s">
        <v>388</v>
      </c>
      <c r="K6542" t="s">
        <v>292</v>
      </c>
      <c r="L6542" t="s">
        <v>579</v>
      </c>
      <c r="M6542" t="s">
        <v>110</v>
      </c>
      <c r="N6542" t="s">
        <v>110</v>
      </c>
      <c r="O6542" t="s">
        <v>860</v>
      </c>
      <c r="P6542" t="s">
        <v>271</v>
      </c>
      <c r="Q6542">
        <v>79</v>
      </c>
      <c r="R6542" t="s">
        <v>241</v>
      </c>
      <c r="S6542" t="s">
        <v>3239</v>
      </c>
      <c r="T6542" t="s">
        <v>26</v>
      </c>
    </row>
    <row r="6543" spans="1:20" x14ac:dyDescent="0.3">
      <c r="A6543" t="s">
        <v>20</v>
      </c>
      <c r="B6543" s="1">
        <v>43783</v>
      </c>
      <c r="C6543">
        <v>2</v>
      </c>
      <c r="D6543" t="s">
        <v>196</v>
      </c>
      <c r="E6543" t="s">
        <v>281</v>
      </c>
      <c r="F6543" t="s">
        <v>302</v>
      </c>
      <c r="G6543">
        <v>74</v>
      </c>
      <c r="H6543">
        <v>74</v>
      </c>
      <c r="I6543">
        <v>73</v>
      </c>
      <c r="J6543" t="s">
        <v>89</v>
      </c>
      <c r="K6543" t="s">
        <v>100</v>
      </c>
      <c r="L6543" t="s">
        <v>49</v>
      </c>
      <c r="M6543" t="s">
        <v>66</v>
      </c>
      <c r="N6543" t="s">
        <v>66</v>
      </c>
      <c r="O6543" t="s">
        <v>130</v>
      </c>
      <c r="P6543" t="s">
        <v>86</v>
      </c>
      <c r="Q6543">
        <v>51</v>
      </c>
      <c r="R6543" t="s">
        <v>207</v>
      </c>
      <c r="S6543" t="e" vm="45">
        <f>_FV(-3,"60")</f>
        <v>#VALUE!</v>
      </c>
      <c r="T6543" t="s">
        <v>26</v>
      </c>
    </row>
    <row r="6544" spans="1:20" x14ac:dyDescent="0.3">
      <c r="A6544" t="s">
        <v>20</v>
      </c>
      <c r="B6544" s="1">
        <v>43783</v>
      </c>
      <c r="C6544">
        <v>18</v>
      </c>
      <c r="D6544" t="s">
        <v>2038</v>
      </c>
      <c r="E6544" t="s">
        <v>427</v>
      </c>
      <c r="F6544" t="s">
        <v>415</v>
      </c>
      <c r="G6544">
        <v>50</v>
      </c>
      <c r="H6544">
        <v>55</v>
      </c>
      <c r="I6544">
        <v>47</v>
      </c>
      <c r="J6544" t="s">
        <v>393</v>
      </c>
      <c r="K6544" t="s">
        <v>35</v>
      </c>
      <c r="L6544" t="s">
        <v>573</v>
      </c>
      <c r="M6544" t="s">
        <v>153</v>
      </c>
      <c r="N6544" t="s">
        <v>140</v>
      </c>
      <c r="O6544" t="s">
        <v>153</v>
      </c>
      <c r="P6544" t="s">
        <v>104</v>
      </c>
      <c r="Q6544">
        <v>98</v>
      </c>
      <c r="R6544" t="s">
        <v>350</v>
      </c>
      <c r="S6544" t="s">
        <v>3240</v>
      </c>
      <c r="T6544" t="s">
        <v>26</v>
      </c>
    </row>
    <row r="6545" spans="1:20" x14ac:dyDescent="0.3">
      <c r="A6545" t="s">
        <v>20</v>
      </c>
      <c r="B6545" s="1">
        <v>43783</v>
      </c>
      <c r="C6545">
        <v>8</v>
      </c>
      <c r="D6545" t="s">
        <v>71</v>
      </c>
      <c r="E6545" t="s">
        <v>149</v>
      </c>
      <c r="F6545" t="s">
        <v>121</v>
      </c>
      <c r="G6545">
        <v>87</v>
      </c>
      <c r="H6545">
        <v>87</v>
      </c>
      <c r="I6545">
        <v>86</v>
      </c>
      <c r="J6545" t="s">
        <v>49</v>
      </c>
      <c r="K6545" t="s">
        <v>89</v>
      </c>
      <c r="L6545" t="s">
        <v>49</v>
      </c>
      <c r="M6545" t="s">
        <v>153</v>
      </c>
      <c r="N6545" t="s">
        <v>153</v>
      </c>
      <c r="O6545" t="s">
        <v>74</v>
      </c>
      <c r="P6545" t="s">
        <v>67</v>
      </c>
      <c r="Q6545">
        <v>8</v>
      </c>
      <c r="R6545" t="s">
        <v>173</v>
      </c>
      <c r="S6545" t="e" vm="45">
        <f>_FV(-3,"60")</f>
        <v>#VALUE!</v>
      </c>
      <c r="T6545" t="s">
        <v>26</v>
      </c>
    </row>
    <row r="6546" spans="1:20" x14ac:dyDescent="0.3">
      <c r="A6546" t="s">
        <v>20</v>
      </c>
      <c r="B6546" s="1">
        <v>43783</v>
      </c>
      <c r="C6546">
        <v>10</v>
      </c>
      <c r="D6546" t="s">
        <v>72</v>
      </c>
      <c r="E6546" t="s">
        <v>72</v>
      </c>
      <c r="F6546" t="s">
        <v>118</v>
      </c>
      <c r="G6546">
        <v>87</v>
      </c>
      <c r="H6546">
        <v>88</v>
      </c>
      <c r="I6546">
        <v>87</v>
      </c>
      <c r="J6546" t="s">
        <v>81</v>
      </c>
      <c r="K6546" t="s">
        <v>81</v>
      </c>
      <c r="L6546" t="s">
        <v>49</v>
      </c>
      <c r="M6546" t="s">
        <v>190</v>
      </c>
      <c r="N6546" t="s">
        <v>190</v>
      </c>
      <c r="O6546" t="s">
        <v>140</v>
      </c>
      <c r="P6546" t="s">
        <v>70</v>
      </c>
      <c r="Q6546">
        <v>355</v>
      </c>
      <c r="R6546" t="s">
        <v>128</v>
      </c>
      <c r="S6546" t="s">
        <v>3241</v>
      </c>
      <c r="T6546" t="s">
        <v>26</v>
      </c>
    </row>
    <row r="6547" spans="1:20" x14ac:dyDescent="0.3">
      <c r="A6547" t="s">
        <v>20</v>
      </c>
      <c r="B6547" s="1">
        <v>43783</v>
      </c>
      <c r="C6547">
        <v>9</v>
      </c>
      <c r="D6547" t="s">
        <v>148</v>
      </c>
      <c r="E6547" t="s">
        <v>71</v>
      </c>
      <c r="F6547" t="s">
        <v>148</v>
      </c>
      <c r="G6547">
        <v>88</v>
      </c>
      <c r="H6547">
        <v>88</v>
      </c>
      <c r="I6547">
        <v>87</v>
      </c>
      <c r="J6547" t="s">
        <v>49</v>
      </c>
      <c r="K6547" t="s">
        <v>49</v>
      </c>
      <c r="L6547" t="s">
        <v>49</v>
      </c>
      <c r="M6547" t="s">
        <v>140</v>
      </c>
      <c r="N6547" t="s">
        <v>140</v>
      </c>
      <c r="O6547" t="s">
        <v>153</v>
      </c>
      <c r="P6547" t="s">
        <v>70</v>
      </c>
      <c r="Q6547">
        <v>359</v>
      </c>
      <c r="R6547" t="s">
        <v>183</v>
      </c>
      <c r="S6547" t="e" vm="46">
        <f>_FV(-3,"40")</f>
        <v>#VALUE!</v>
      </c>
      <c r="T6547" t="s">
        <v>26</v>
      </c>
    </row>
    <row r="6548" spans="1:20" x14ac:dyDescent="0.3">
      <c r="A6548" t="s">
        <v>20</v>
      </c>
      <c r="B6548" s="1">
        <v>43783</v>
      </c>
      <c r="C6548">
        <v>1</v>
      </c>
      <c r="D6548" t="s">
        <v>281</v>
      </c>
      <c r="E6548" t="s">
        <v>261</v>
      </c>
      <c r="F6548" t="s">
        <v>281</v>
      </c>
      <c r="G6548">
        <v>73</v>
      </c>
      <c r="H6548">
        <v>73</v>
      </c>
      <c r="I6548">
        <v>69</v>
      </c>
      <c r="J6548" t="s">
        <v>89</v>
      </c>
      <c r="K6548" t="s">
        <v>81</v>
      </c>
      <c r="L6548" t="s">
        <v>36</v>
      </c>
      <c r="M6548" t="s">
        <v>130</v>
      </c>
      <c r="N6548" t="s">
        <v>232</v>
      </c>
      <c r="O6548" t="s">
        <v>131</v>
      </c>
      <c r="P6548" t="s">
        <v>176</v>
      </c>
      <c r="Q6548">
        <v>48</v>
      </c>
      <c r="R6548" t="s">
        <v>294</v>
      </c>
      <c r="S6548" t="e" vm="45">
        <f>_FV(-3,"60")</f>
        <v>#VALUE!</v>
      </c>
      <c r="T6548" t="s">
        <v>26</v>
      </c>
    </row>
    <row r="6549" spans="1:20" x14ac:dyDescent="0.3">
      <c r="A6549" t="s">
        <v>20</v>
      </c>
      <c r="B6549" s="1">
        <v>43783</v>
      </c>
      <c r="C6549">
        <v>3</v>
      </c>
      <c r="D6549" t="s">
        <v>202</v>
      </c>
      <c r="E6549" t="s">
        <v>196</v>
      </c>
      <c r="F6549" t="s">
        <v>202</v>
      </c>
      <c r="G6549">
        <v>76</v>
      </c>
      <c r="H6549">
        <v>76</v>
      </c>
      <c r="I6549">
        <v>74</v>
      </c>
      <c r="J6549" t="s">
        <v>99</v>
      </c>
      <c r="K6549" t="s">
        <v>99</v>
      </c>
      <c r="L6549" t="s">
        <v>89</v>
      </c>
      <c r="M6549" t="s">
        <v>66</v>
      </c>
      <c r="N6549" t="s">
        <v>132</v>
      </c>
      <c r="O6549" t="s">
        <v>66</v>
      </c>
      <c r="P6549" t="s">
        <v>77</v>
      </c>
      <c r="Q6549">
        <v>44</v>
      </c>
      <c r="R6549" t="s">
        <v>207</v>
      </c>
      <c r="S6549" t="e" vm="45">
        <f>_FV(-3,"60")</f>
        <v>#VALUE!</v>
      </c>
      <c r="T6549" t="s">
        <v>26</v>
      </c>
    </row>
    <row r="6550" spans="1:20" x14ac:dyDescent="0.3">
      <c r="A6550" t="s">
        <v>20</v>
      </c>
      <c r="B6550" s="1">
        <v>43783</v>
      </c>
      <c r="C6550">
        <v>0</v>
      </c>
      <c r="D6550" t="s">
        <v>261</v>
      </c>
      <c r="E6550" t="s">
        <v>27</v>
      </c>
      <c r="F6550" t="s">
        <v>261</v>
      </c>
      <c r="G6550">
        <v>71</v>
      </c>
      <c r="H6550">
        <v>71</v>
      </c>
      <c r="I6550">
        <v>67</v>
      </c>
      <c r="J6550" t="s">
        <v>81</v>
      </c>
      <c r="K6550" t="s">
        <v>81</v>
      </c>
      <c r="L6550" t="s">
        <v>345</v>
      </c>
      <c r="M6550" t="s">
        <v>131</v>
      </c>
      <c r="N6550" t="s">
        <v>131</v>
      </c>
      <c r="O6550" t="s">
        <v>153</v>
      </c>
      <c r="P6550" t="s">
        <v>104</v>
      </c>
      <c r="Q6550">
        <v>77</v>
      </c>
      <c r="R6550" t="s">
        <v>931</v>
      </c>
      <c r="S6550" t="e" vm="45">
        <f>_FV(-3,"60")</f>
        <v>#VALUE!</v>
      </c>
      <c r="T6550" t="s">
        <v>26</v>
      </c>
    </row>
    <row r="6551" spans="1:20" x14ac:dyDescent="0.3">
      <c r="A6551" t="s">
        <v>20</v>
      </c>
      <c r="B6551" s="1">
        <v>43783</v>
      </c>
      <c r="C6551">
        <v>7</v>
      </c>
      <c r="D6551" t="s">
        <v>149</v>
      </c>
      <c r="E6551" t="s">
        <v>114</v>
      </c>
      <c r="F6551" t="s">
        <v>149</v>
      </c>
      <c r="G6551">
        <v>86</v>
      </c>
      <c r="H6551">
        <v>86</v>
      </c>
      <c r="I6551">
        <v>84</v>
      </c>
      <c r="J6551" t="s">
        <v>89</v>
      </c>
      <c r="K6551" t="s">
        <v>89</v>
      </c>
      <c r="L6551" t="s">
        <v>49</v>
      </c>
      <c r="M6551" t="s">
        <v>74</v>
      </c>
      <c r="N6551" t="s">
        <v>750</v>
      </c>
      <c r="O6551" t="s">
        <v>75</v>
      </c>
      <c r="P6551" t="s">
        <v>70</v>
      </c>
      <c r="Q6551">
        <v>3</v>
      </c>
      <c r="R6551" t="s">
        <v>271</v>
      </c>
      <c r="S6551" t="e" vm="45">
        <f>_FV(-3,"60")</f>
        <v>#VALUE!</v>
      </c>
      <c r="T6551" t="s">
        <v>26</v>
      </c>
    </row>
    <row r="6552" spans="1:20" x14ac:dyDescent="0.3">
      <c r="A6552" t="s">
        <v>20</v>
      </c>
      <c r="B6552" s="1">
        <v>43783</v>
      </c>
      <c r="C6552">
        <v>12</v>
      </c>
      <c r="D6552" t="s">
        <v>48</v>
      </c>
      <c r="E6552" t="s">
        <v>47</v>
      </c>
      <c r="F6552" t="s">
        <v>256</v>
      </c>
      <c r="G6552">
        <v>66</v>
      </c>
      <c r="H6552">
        <v>74</v>
      </c>
      <c r="I6552">
        <v>64</v>
      </c>
      <c r="J6552" t="s">
        <v>100</v>
      </c>
      <c r="K6552" t="s">
        <v>87</v>
      </c>
      <c r="L6552" t="s">
        <v>89</v>
      </c>
      <c r="M6552" t="s">
        <v>123</v>
      </c>
      <c r="N6552" t="s">
        <v>96</v>
      </c>
      <c r="O6552" t="s">
        <v>45</v>
      </c>
      <c r="P6552" t="s">
        <v>182</v>
      </c>
      <c r="Q6552">
        <v>46</v>
      </c>
      <c r="R6552" t="s">
        <v>419</v>
      </c>
      <c r="S6552" t="s">
        <v>2957</v>
      </c>
      <c r="T6552" t="s">
        <v>26</v>
      </c>
    </row>
    <row r="6553" spans="1:20" x14ac:dyDescent="0.3">
      <c r="A6553" t="s">
        <v>20</v>
      </c>
      <c r="B6553" s="1">
        <v>43783</v>
      </c>
      <c r="C6553">
        <v>17</v>
      </c>
      <c r="D6553" t="s">
        <v>2038</v>
      </c>
      <c r="E6553" t="s">
        <v>427</v>
      </c>
      <c r="F6553" t="s">
        <v>33</v>
      </c>
      <c r="G6553">
        <v>51</v>
      </c>
      <c r="H6553">
        <v>53</v>
      </c>
      <c r="I6553">
        <v>47</v>
      </c>
      <c r="J6553" t="s">
        <v>389</v>
      </c>
      <c r="K6553" t="s">
        <v>224</v>
      </c>
      <c r="L6553" t="s">
        <v>583</v>
      </c>
      <c r="M6553" t="s">
        <v>140</v>
      </c>
      <c r="N6553" t="s">
        <v>66</v>
      </c>
      <c r="O6553" t="s">
        <v>140</v>
      </c>
      <c r="P6553" t="s">
        <v>271</v>
      </c>
      <c r="Q6553">
        <v>100</v>
      </c>
      <c r="R6553" t="s">
        <v>371</v>
      </c>
      <c r="S6553" t="s">
        <v>3242</v>
      </c>
      <c r="T6553" t="s">
        <v>26</v>
      </c>
    </row>
    <row r="6554" spans="1:20" x14ac:dyDescent="0.3">
      <c r="A6554" t="s">
        <v>20</v>
      </c>
      <c r="B6554" s="1">
        <v>43783</v>
      </c>
      <c r="C6554">
        <v>14</v>
      </c>
      <c r="D6554" t="s">
        <v>415</v>
      </c>
      <c r="E6554" t="s">
        <v>1360</v>
      </c>
      <c r="F6554" t="s">
        <v>317</v>
      </c>
      <c r="G6554">
        <v>59</v>
      </c>
      <c r="H6554">
        <v>62</v>
      </c>
      <c r="I6554">
        <v>57</v>
      </c>
      <c r="J6554" t="s">
        <v>345</v>
      </c>
      <c r="K6554" t="s">
        <v>28</v>
      </c>
      <c r="L6554" t="s">
        <v>224</v>
      </c>
      <c r="M6554" t="s">
        <v>29</v>
      </c>
      <c r="N6554" t="s">
        <v>90</v>
      </c>
      <c r="O6554" t="s">
        <v>209</v>
      </c>
      <c r="P6554" t="s">
        <v>92</v>
      </c>
      <c r="Q6554">
        <v>108</v>
      </c>
      <c r="R6554" t="s">
        <v>164</v>
      </c>
      <c r="S6554" t="s">
        <v>769</v>
      </c>
      <c r="T6554" t="s">
        <v>26</v>
      </c>
    </row>
    <row r="6555" spans="1:20" x14ac:dyDescent="0.3">
      <c r="A6555" t="s">
        <v>20</v>
      </c>
      <c r="B6555" s="1">
        <v>43783</v>
      </c>
      <c r="C6555">
        <v>19</v>
      </c>
      <c r="D6555" t="s">
        <v>1580</v>
      </c>
      <c r="E6555" t="s">
        <v>2339</v>
      </c>
      <c r="F6555" t="s">
        <v>412</v>
      </c>
      <c r="G6555">
        <v>49</v>
      </c>
      <c r="H6555">
        <v>54</v>
      </c>
      <c r="I6555">
        <v>46</v>
      </c>
      <c r="J6555" t="s">
        <v>579</v>
      </c>
      <c r="K6555" t="s">
        <v>224</v>
      </c>
      <c r="L6555" t="s">
        <v>560</v>
      </c>
      <c r="M6555" t="s">
        <v>172</v>
      </c>
      <c r="N6555" t="s">
        <v>153</v>
      </c>
      <c r="O6555" t="s">
        <v>172</v>
      </c>
      <c r="P6555" t="s">
        <v>182</v>
      </c>
      <c r="Q6555">
        <v>91</v>
      </c>
      <c r="R6555" t="s">
        <v>164</v>
      </c>
      <c r="S6555" t="s">
        <v>3243</v>
      </c>
      <c r="T6555" t="s">
        <v>26</v>
      </c>
    </row>
    <row r="6556" spans="1:20" x14ac:dyDescent="0.3">
      <c r="A6556" t="s">
        <v>20</v>
      </c>
      <c r="B6556" s="1">
        <v>43783</v>
      </c>
      <c r="C6556">
        <v>23</v>
      </c>
      <c r="D6556" t="s">
        <v>204</v>
      </c>
      <c r="E6556" t="s">
        <v>205</v>
      </c>
      <c r="F6556" t="s">
        <v>204</v>
      </c>
      <c r="G6556">
        <v>71</v>
      </c>
      <c r="H6556">
        <v>71</v>
      </c>
      <c r="I6556">
        <v>66</v>
      </c>
      <c r="J6556" t="s">
        <v>89</v>
      </c>
      <c r="K6556" t="s">
        <v>100</v>
      </c>
      <c r="L6556" t="s">
        <v>36</v>
      </c>
      <c r="M6556" t="s">
        <v>298</v>
      </c>
      <c r="N6556" t="s">
        <v>298</v>
      </c>
      <c r="O6556" t="s">
        <v>175</v>
      </c>
      <c r="P6556" t="s">
        <v>101</v>
      </c>
      <c r="Q6556">
        <v>50</v>
      </c>
      <c r="R6556" t="s">
        <v>241</v>
      </c>
      <c r="S6556" t="e" vm="45">
        <f>_FV(-3,"60")</f>
        <v>#VALUE!</v>
      </c>
      <c r="T6556" t="s">
        <v>26</v>
      </c>
    </row>
    <row r="6557" spans="1:20" x14ac:dyDescent="0.3">
      <c r="A6557" t="s">
        <v>20</v>
      </c>
      <c r="B6557" s="1">
        <v>43783</v>
      </c>
      <c r="C6557">
        <v>6</v>
      </c>
      <c r="D6557" t="s">
        <v>114</v>
      </c>
      <c r="E6557" t="s">
        <v>356</v>
      </c>
      <c r="F6557" t="s">
        <v>114</v>
      </c>
      <c r="G6557">
        <v>84</v>
      </c>
      <c r="H6557">
        <v>84</v>
      </c>
      <c r="I6557">
        <v>83</v>
      </c>
      <c r="J6557" t="s">
        <v>89</v>
      </c>
      <c r="K6557" t="s">
        <v>100</v>
      </c>
      <c r="L6557" t="s">
        <v>89</v>
      </c>
      <c r="M6557" t="s">
        <v>750</v>
      </c>
      <c r="N6557" t="s">
        <v>197</v>
      </c>
      <c r="O6557" t="s">
        <v>175</v>
      </c>
      <c r="P6557" t="s">
        <v>115</v>
      </c>
      <c r="Q6557">
        <v>9</v>
      </c>
      <c r="R6557" t="s">
        <v>127</v>
      </c>
      <c r="S6557" t="e" vm="45">
        <f>_FV(-3,"60")</f>
        <v>#VALUE!</v>
      </c>
      <c r="T6557" t="s">
        <v>26</v>
      </c>
    </row>
    <row r="6558" spans="1:20" x14ac:dyDescent="0.3">
      <c r="A6558" t="s">
        <v>20</v>
      </c>
      <c r="B6558" s="1">
        <v>43783</v>
      </c>
      <c r="C6558">
        <v>16</v>
      </c>
      <c r="D6558" t="s">
        <v>2041</v>
      </c>
      <c r="E6558" t="s">
        <v>2490</v>
      </c>
      <c r="F6558" t="s">
        <v>32</v>
      </c>
      <c r="G6558">
        <v>52</v>
      </c>
      <c r="H6558">
        <v>54</v>
      </c>
      <c r="I6558">
        <v>49</v>
      </c>
      <c r="J6558" t="s">
        <v>388</v>
      </c>
      <c r="K6558" t="s">
        <v>377</v>
      </c>
      <c r="L6558" t="s">
        <v>570</v>
      </c>
      <c r="M6558" t="s">
        <v>232</v>
      </c>
      <c r="N6558" t="s">
        <v>82</v>
      </c>
      <c r="O6558" t="s">
        <v>232</v>
      </c>
      <c r="P6558" t="s">
        <v>147</v>
      </c>
      <c r="Q6558">
        <v>103</v>
      </c>
      <c r="R6558" t="s">
        <v>347</v>
      </c>
      <c r="S6558" t="s">
        <v>3244</v>
      </c>
      <c r="T6558" t="s">
        <v>26</v>
      </c>
    </row>
    <row r="6559" spans="1:20" x14ac:dyDescent="0.3">
      <c r="A6559" t="s">
        <v>20</v>
      </c>
      <c r="B6559" s="1">
        <v>43783</v>
      </c>
      <c r="C6559">
        <v>11</v>
      </c>
      <c r="D6559" t="s">
        <v>385</v>
      </c>
      <c r="E6559" t="s">
        <v>385</v>
      </c>
      <c r="F6559" t="s">
        <v>72</v>
      </c>
      <c r="G6559">
        <v>74</v>
      </c>
      <c r="H6559">
        <v>87</v>
      </c>
      <c r="I6559">
        <v>74</v>
      </c>
      <c r="J6559" t="s">
        <v>119</v>
      </c>
      <c r="K6559" t="s">
        <v>65</v>
      </c>
      <c r="L6559" t="s">
        <v>99</v>
      </c>
      <c r="M6559" t="s">
        <v>45</v>
      </c>
      <c r="N6559" t="s">
        <v>45</v>
      </c>
      <c r="O6559" t="s">
        <v>190</v>
      </c>
      <c r="P6559" t="s">
        <v>77</v>
      </c>
      <c r="Q6559">
        <v>35</v>
      </c>
      <c r="R6559" t="s">
        <v>305</v>
      </c>
      <c r="S6559" t="s">
        <v>3245</v>
      </c>
      <c r="T6559" t="s">
        <v>26</v>
      </c>
    </row>
    <row r="6560" spans="1:20" x14ac:dyDescent="0.3">
      <c r="A6560" t="s">
        <v>20</v>
      </c>
      <c r="B6560" s="1">
        <v>43783</v>
      </c>
      <c r="C6560">
        <v>5</v>
      </c>
      <c r="D6560" t="s">
        <v>356</v>
      </c>
      <c r="E6560" t="s">
        <v>236</v>
      </c>
      <c r="F6560" t="s">
        <v>356</v>
      </c>
      <c r="G6560">
        <v>83</v>
      </c>
      <c r="H6560">
        <v>83</v>
      </c>
      <c r="I6560">
        <v>80</v>
      </c>
      <c r="J6560" t="s">
        <v>100</v>
      </c>
      <c r="K6560" t="s">
        <v>99</v>
      </c>
      <c r="L6560" t="s">
        <v>100</v>
      </c>
      <c r="M6560" t="s">
        <v>197</v>
      </c>
      <c r="N6560" t="s">
        <v>298</v>
      </c>
      <c r="O6560" t="s">
        <v>197</v>
      </c>
      <c r="P6560" t="s">
        <v>67</v>
      </c>
      <c r="Q6560">
        <v>19</v>
      </c>
      <c r="R6560" t="s">
        <v>183</v>
      </c>
      <c r="S6560" t="e" vm="45">
        <f>_FV(-3,"60")</f>
        <v>#VALUE!</v>
      </c>
      <c r="T6560" t="s">
        <v>26</v>
      </c>
    </row>
    <row r="6561" spans="1:20" x14ac:dyDescent="0.3">
      <c r="A6561" t="s">
        <v>20</v>
      </c>
      <c r="B6561" s="1">
        <v>43783</v>
      </c>
      <c r="C6561">
        <v>4</v>
      </c>
      <c r="D6561" t="s">
        <v>236</v>
      </c>
      <c r="E6561" t="s">
        <v>202</v>
      </c>
      <c r="F6561" t="s">
        <v>236</v>
      </c>
      <c r="G6561">
        <v>80</v>
      </c>
      <c r="H6561">
        <v>80</v>
      </c>
      <c r="I6561">
        <v>76</v>
      </c>
      <c r="J6561" t="s">
        <v>100</v>
      </c>
      <c r="K6561" t="s">
        <v>99</v>
      </c>
      <c r="L6561" t="s">
        <v>89</v>
      </c>
      <c r="M6561" t="s">
        <v>298</v>
      </c>
      <c r="N6561" t="s">
        <v>66</v>
      </c>
      <c r="O6561" t="s">
        <v>298</v>
      </c>
      <c r="P6561" t="s">
        <v>111</v>
      </c>
      <c r="Q6561">
        <v>25</v>
      </c>
      <c r="R6561" t="s">
        <v>170</v>
      </c>
      <c r="S6561" t="e" vm="80">
        <f>_FV(-3,"59")</f>
        <v>#VALUE!</v>
      </c>
      <c r="T6561" t="s">
        <v>26</v>
      </c>
    </row>
    <row r="6562" spans="1:20" x14ac:dyDescent="0.3">
      <c r="A6562" t="s">
        <v>20</v>
      </c>
      <c r="B6562" s="1">
        <v>43783</v>
      </c>
      <c r="C6562">
        <v>22</v>
      </c>
      <c r="D6562" t="s">
        <v>205</v>
      </c>
      <c r="E6562" t="s">
        <v>392</v>
      </c>
      <c r="F6562" t="s">
        <v>205</v>
      </c>
      <c r="G6562">
        <v>66</v>
      </c>
      <c r="H6562">
        <v>66</v>
      </c>
      <c r="I6562">
        <v>57</v>
      </c>
      <c r="J6562" t="s">
        <v>36</v>
      </c>
      <c r="K6562" t="s">
        <v>49</v>
      </c>
      <c r="L6562" t="s">
        <v>368</v>
      </c>
      <c r="M6562" t="s">
        <v>175</v>
      </c>
      <c r="N6562" t="s">
        <v>175</v>
      </c>
      <c r="O6562" t="s">
        <v>110</v>
      </c>
      <c r="P6562" t="s">
        <v>147</v>
      </c>
      <c r="Q6562">
        <v>61</v>
      </c>
      <c r="R6562" t="s">
        <v>241</v>
      </c>
      <c r="S6562" s="2">
        <v>4264</v>
      </c>
      <c r="T6562" t="s">
        <v>26</v>
      </c>
    </row>
    <row r="6563" spans="1:20" x14ac:dyDescent="0.3">
      <c r="A6563" t="s">
        <v>20</v>
      </c>
      <c r="B6563" s="1">
        <v>43784</v>
      </c>
      <c r="C6563">
        <v>12</v>
      </c>
      <c r="D6563" t="s">
        <v>201</v>
      </c>
      <c r="E6563" t="s">
        <v>201</v>
      </c>
      <c r="F6563" t="s">
        <v>281</v>
      </c>
      <c r="G6563">
        <v>66</v>
      </c>
      <c r="H6563">
        <v>74</v>
      </c>
      <c r="I6563">
        <v>66</v>
      </c>
      <c r="J6563" t="s">
        <v>64</v>
      </c>
      <c r="K6563" t="s">
        <v>63</v>
      </c>
      <c r="L6563" t="s">
        <v>100</v>
      </c>
      <c r="M6563" t="s">
        <v>150</v>
      </c>
      <c r="N6563" t="s">
        <v>150</v>
      </c>
      <c r="O6563" t="s">
        <v>45</v>
      </c>
      <c r="P6563" t="s">
        <v>104</v>
      </c>
      <c r="Q6563">
        <v>68</v>
      </c>
      <c r="R6563" t="s">
        <v>143</v>
      </c>
      <c r="S6563" t="s">
        <v>235</v>
      </c>
      <c r="T6563" t="s">
        <v>26</v>
      </c>
    </row>
    <row r="6564" spans="1:20" x14ac:dyDescent="0.3">
      <c r="A6564" t="s">
        <v>20</v>
      </c>
      <c r="B6564" s="1">
        <v>43784</v>
      </c>
      <c r="C6564">
        <v>17</v>
      </c>
      <c r="D6564" t="s">
        <v>2331</v>
      </c>
      <c r="E6564" t="s">
        <v>2803</v>
      </c>
      <c r="F6564" t="s">
        <v>1360</v>
      </c>
      <c r="G6564">
        <v>51</v>
      </c>
      <c r="H6564">
        <v>54</v>
      </c>
      <c r="I6564">
        <v>48</v>
      </c>
      <c r="J6564" t="s">
        <v>292</v>
      </c>
      <c r="K6564" t="s">
        <v>44</v>
      </c>
      <c r="L6564" t="s">
        <v>588</v>
      </c>
      <c r="M6564" t="s">
        <v>159</v>
      </c>
      <c r="N6564" t="s">
        <v>153</v>
      </c>
      <c r="O6564" t="s">
        <v>159</v>
      </c>
      <c r="P6564" t="s">
        <v>240</v>
      </c>
      <c r="Q6564">
        <v>76</v>
      </c>
      <c r="R6564" t="s">
        <v>343</v>
      </c>
      <c r="S6564" t="s">
        <v>3246</v>
      </c>
      <c r="T6564" t="s">
        <v>26</v>
      </c>
    </row>
    <row r="6565" spans="1:20" x14ac:dyDescent="0.3">
      <c r="A6565" t="s">
        <v>20</v>
      </c>
      <c r="B6565" s="1">
        <v>43784</v>
      </c>
      <c r="C6565">
        <v>22</v>
      </c>
      <c r="D6565" t="s">
        <v>200</v>
      </c>
      <c r="E6565" t="s">
        <v>258</v>
      </c>
      <c r="F6565" t="s">
        <v>200</v>
      </c>
      <c r="G6565">
        <v>62</v>
      </c>
      <c r="H6565">
        <v>62</v>
      </c>
      <c r="I6565">
        <v>56</v>
      </c>
      <c r="J6565" t="s">
        <v>373</v>
      </c>
      <c r="K6565" t="s">
        <v>377</v>
      </c>
      <c r="L6565" t="s">
        <v>579</v>
      </c>
      <c r="M6565" t="s">
        <v>3147</v>
      </c>
      <c r="N6565" t="s">
        <v>3139</v>
      </c>
      <c r="O6565" t="s">
        <v>3247</v>
      </c>
      <c r="P6565" t="s">
        <v>170</v>
      </c>
      <c r="Q6565">
        <v>68</v>
      </c>
      <c r="R6565" t="s">
        <v>375</v>
      </c>
      <c r="S6565" s="2">
        <v>1480</v>
      </c>
      <c r="T6565" t="s">
        <v>26</v>
      </c>
    </row>
    <row r="6566" spans="1:20" x14ac:dyDescent="0.3">
      <c r="A6566" t="s">
        <v>20</v>
      </c>
      <c r="B6566" s="1">
        <v>43784</v>
      </c>
      <c r="C6566">
        <v>13</v>
      </c>
      <c r="D6566" t="s">
        <v>21</v>
      </c>
      <c r="E6566" t="s">
        <v>291</v>
      </c>
      <c r="F6566" t="s">
        <v>208</v>
      </c>
      <c r="G6566">
        <v>67</v>
      </c>
      <c r="H6566">
        <v>68</v>
      </c>
      <c r="I6566">
        <v>63</v>
      </c>
      <c r="J6566" t="s">
        <v>64</v>
      </c>
      <c r="K6566" t="s">
        <v>63</v>
      </c>
      <c r="L6566" t="s">
        <v>49</v>
      </c>
      <c r="M6566" t="s">
        <v>96</v>
      </c>
      <c r="N6566" t="s">
        <v>96</v>
      </c>
      <c r="O6566" t="s">
        <v>254</v>
      </c>
      <c r="P6566" t="s">
        <v>173</v>
      </c>
      <c r="Q6566">
        <v>92</v>
      </c>
      <c r="R6566" t="s">
        <v>294</v>
      </c>
      <c r="S6566" t="s">
        <v>3248</v>
      </c>
      <c r="T6566" t="s">
        <v>26</v>
      </c>
    </row>
    <row r="6567" spans="1:20" x14ac:dyDescent="0.3">
      <c r="A6567" t="s">
        <v>20</v>
      </c>
      <c r="B6567" s="1">
        <v>43784</v>
      </c>
      <c r="C6567">
        <v>1</v>
      </c>
      <c r="D6567" t="s">
        <v>206</v>
      </c>
      <c r="E6567" t="s">
        <v>215</v>
      </c>
      <c r="F6567" t="s">
        <v>206</v>
      </c>
      <c r="G6567">
        <v>73</v>
      </c>
      <c r="H6567">
        <v>73</v>
      </c>
      <c r="I6567">
        <v>67</v>
      </c>
      <c r="J6567" t="s">
        <v>49</v>
      </c>
      <c r="K6567" t="s">
        <v>49</v>
      </c>
      <c r="L6567" t="s">
        <v>44</v>
      </c>
      <c r="M6567" t="s">
        <v>254</v>
      </c>
      <c r="N6567" t="s">
        <v>254</v>
      </c>
      <c r="O6567" t="s">
        <v>45</v>
      </c>
      <c r="P6567" t="s">
        <v>124</v>
      </c>
      <c r="Q6567">
        <v>48</v>
      </c>
      <c r="R6567" t="s">
        <v>259</v>
      </c>
      <c r="S6567" t="e" vm="45">
        <f>_FV(-3,"60")</f>
        <v>#VALUE!</v>
      </c>
      <c r="T6567" t="s">
        <v>26</v>
      </c>
    </row>
    <row r="6568" spans="1:20" x14ac:dyDescent="0.3">
      <c r="A6568" t="s">
        <v>20</v>
      </c>
      <c r="B6568" s="1">
        <v>43784</v>
      </c>
      <c r="C6568">
        <v>8</v>
      </c>
      <c r="D6568" t="s">
        <v>114</v>
      </c>
      <c r="E6568" t="s">
        <v>356</v>
      </c>
      <c r="F6568" t="s">
        <v>114</v>
      </c>
      <c r="G6568">
        <v>84</v>
      </c>
      <c r="H6568">
        <v>84</v>
      </c>
      <c r="I6568">
        <v>83</v>
      </c>
      <c r="J6568" t="s">
        <v>100</v>
      </c>
      <c r="K6568" t="s">
        <v>81</v>
      </c>
      <c r="L6568" t="s">
        <v>100</v>
      </c>
      <c r="M6568" t="s">
        <v>197</v>
      </c>
      <c r="N6568" t="s">
        <v>53</v>
      </c>
      <c r="O6568" t="s">
        <v>153</v>
      </c>
      <c r="P6568" t="s">
        <v>178</v>
      </c>
      <c r="Q6568">
        <v>15</v>
      </c>
      <c r="R6568" t="s">
        <v>86</v>
      </c>
      <c r="S6568" t="e" vm="45">
        <f>_FV(-3,"60")</f>
        <v>#VALUE!</v>
      </c>
      <c r="T6568" t="s">
        <v>26</v>
      </c>
    </row>
    <row r="6569" spans="1:20" x14ac:dyDescent="0.3">
      <c r="A6569" t="s">
        <v>20</v>
      </c>
      <c r="B6569" s="1">
        <v>43784</v>
      </c>
      <c r="C6569">
        <v>4</v>
      </c>
      <c r="D6569" t="s">
        <v>321</v>
      </c>
      <c r="E6569" t="s">
        <v>196</v>
      </c>
      <c r="F6569" t="s">
        <v>321</v>
      </c>
      <c r="G6569">
        <v>78</v>
      </c>
      <c r="H6569">
        <v>78</v>
      </c>
      <c r="I6569">
        <v>75</v>
      </c>
      <c r="J6569" t="s">
        <v>99</v>
      </c>
      <c r="K6569" t="s">
        <v>81</v>
      </c>
      <c r="L6569" t="s">
        <v>100</v>
      </c>
      <c r="M6569" t="s">
        <v>59</v>
      </c>
      <c r="N6569" t="s">
        <v>132</v>
      </c>
      <c r="O6569" t="s">
        <v>59</v>
      </c>
      <c r="P6569" t="s">
        <v>138</v>
      </c>
      <c r="Q6569">
        <v>37</v>
      </c>
      <c r="R6569" t="s">
        <v>198</v>
      </c>
      <c r="S6569" t="e" vm="45">
        <f>_FV(-3,"60")</f>
        <v>#VALUE!</v>
      </c>
      <c r="T6569" t="s">
        <v>26</v>
      </c>
    </row>
    <row r="6570" spans="1:20" x14ac:dyDescent="0.3">
      <c r="A6570" t="s">
        <v>20</v>
      </c>
      <c r="B6570" s="1">
        <v>43784</v>
      </c>
      <c r="C6570">
        <v>15</v>
      </c>
      <c r="D6570" t="s">
        <v>2038</v>
      </c>
      <c r="E6570" t="s">
        <v>1580</v>
      </c>
      <c r="F6570" t="s">
        <v>251</v>
      </c>
      <c r="G6570">
        <v>53</v>
      </c>
      <c r="H6570">
        <v>58</v>
      </c>
      <c r="I6570">
        <v>50</v>
      </c>
      <c r="J6570" t="s">
        <v>224</v>
      </c>
      <c r="K6570" t="s">
        <v>361</v>
      </c>
      <c r="L6570" t="s">
        <v>572</v>
      </c>
      <c r="M6570" t="s">
        <v>190</v>
      </c>
      <c r="N6570" t="s">
        <v>254</v>
      </c>
      <c r="O6570" t="s">
        <v>181</v>
      </c>
      <c r="P6570" t="s">
        <v>116</v>
      </c>
      <c r="Q6570">
        <v>89</v>
      </c>
      <c r="R6570" t="s">
        <v>584</v>
      </c>
      <c r="S6570" t="s">
        <v>2493</v>
      </c>
      <c r="T6570" t="s">
        <v>26</v>
      </c>
    </row>
    <row r="6571" spans="1:20" x14ac:dyDescent="0.3">
      <c r="A6571" t="s">
        <v>20</v>
      </c>
      <c r="B6571" s="1">
        <v>43784</v>
      </c>
      <c r="C6571">
        <v>9</v>
      </c>
      <c r="D6571" t="s">
        <v>135</v>
      </c>
      <c r="E6571" t="s">
        <v>114</v>
      </c>
      <c r="F6571" t="s">
        <v>135</v>
      </c>
      <c r="G6571">
        <v>87</v>
      </c>
      <c r="H6571">
        <v>87</v>
      </c>
      <c r="I6571">
        <v>84</v>
      </c>
      <c r="J6571" t="s">
        <v>100</v>
      </c>
      <c r="K6571" t="s">
        <v>99</v>
      </c>
      <c r="L6571" t="s">
        <v>89</v>
      </c>
      <c r="M6571" t="s">
        <v>39</v>
      </c>
      <c r="N6571" t="s">
        <v>39</v>
      </c>
      <c r="O6571" t="s">
        <v>197</v>
      </c>
      <c r="P6571" t="s">
        <v>111</v>
      </c>
      <c r="Q6571">
        <v>341</v>
      </c>
      <c r="R6571" t="s">
        <v>176</v>
      </c>
      <c r="S6571" t="e" vm="2">
        <f>_FV(-3,"07")</f>
        <v>#VALUE!</v>
      </c>
      <c r="T6571" t="s">
        <v>26</v>
      </c>
    </row>
    <row r="6572" spans="1:20" x14ac:dyDescent="0.3">
      <c r="A6572" t="s">
        <v>20</v>
      </c>
      <c r="B6572" s="1">
        <v>43784</v>
      </c>
      <c r="C6572">
        <v>23</v>
      </c>
      <c r="D6572" t="s">
        <v>261</v>
      </c>
      <c r="E6572" t="s">
        <v>200</v>
      </c>
      <c r="F6572" t="s">
        <v>261</v>
      </c>
      <c r="G6572">
        <v>68</v>
      </c>
      <c r="H6572">
        <v>68</v>
      </c>
      <c r="I6572">
        <v>61</v>
      </c>
      <c r="J6572" t="s">
        <v>361</v>
      </c>
      <c r="K6572" t="s">
        <v>361</v>
      </c>
      <c r="L6572" t="s">
        <v>368</v>
      </c>
      <c r="M6572" t="s">
        <v>2936</v>
      </c>
      <c r="N6572" t="s">
        <v>2936</v>
      </c>
      <c r="O6572" t="s">
        <v>3147</v>
      </c>
      <c r="P6572" t="s">
        <v>24</v>
      </c>
      <c r="Q6572">
        <v>57</v>
      </c>
      <c r="R6572" t="s">
        <v>359</v>
      </c>
      <c r="S6572" t="e" vm="45">
        <f>_FV(-3,"60")</f>
        <v>#VALUE!</v>
      </c>
      <c r="T6572" t="s">
        <v>26</v>
      </c>
    </row>
    <row r="6573" spans="1:20" x14ac:dyDescent="0.3">
      <c r="A6573" t="s">
        <v>20</v>
      </c>
      <c r="B6573" s="1">
        <v>43784</v>
      </c>
      <c r="C6573">
        <v>16</v>
      </c>
      <c r="D6573" t="s">
        <v>2041</v>
      </c>
      <c r="E6573" t="s">
        <v>427</v>
      </c>
      <c r="F6573" t="s">
        <v>1360</v>
      </c>
      <c r="G6573">
        <v>54</v>
      </c>
      <c r="H6573">
        <v>54</v>
      </c>
      <c r="I6573">
        <v>49</v>
      </c>
      <c r="J6573" t="s">
        <v>396</v>
      </c>
      <c r="K6573" t="s">
        <v>44</v>
      </c>
      <c r="L6573" t="s">
        <v>573</v>
      </c>
      <c r="M6573" t="s">
        <v>153</v>
      </c>
      <c r="N6573" t="s">
        <v>190</v>
      </c>
      <c r="O6573" t="s">
        <v>153</v>
      </c>
      <c r="P6573" t="s">
        <v>54</v>
      </c>
      <c r="Q6573">
        <v>103</v>
      </c>
      <c r="R6573" t="s">
        <v>241</v>
      </c>
      <c r="S6573" t="s">
        <v>2788</v>
      </c>
      <c r="T6573" t="s">
        <v>26</v>
      </c>
    </row>
    <row r="6574" spans="1:20" x14ac:dyDescent="0.3">
      <c r="A6574" t="s">
        <v>20</v>
      </c>
      <c r="B6574" s="1">
        <v>43784</v>
      </c>
      <c r="C6574">
        <v>18</v>
      </c>
      <c r="D6574" t="s">
        <v>2490</v>
      </c>
      <c r="E6574" t="s">
        <v>2732</v>
      </c>
      <c r="F6574" t="s">
        <v>1376</v>
      </c>
      <c r="G6574">
        <v>50</v>
      </c>
      <c r="H6574">
        <v>52</v>
      </c>
      <c r="I6574">
        <v>47</v>
      </c>
      <c r="J6574" t="s">
        <v>368</v>
      </c>
      <c r="K6574" t="s">
        <v>396</v>
      </c>
      <c r="L6574" t="s">
        <v>573</v>
      </c>
      <c r="M6574" t="s">
        <v>3139</v>
      </c>
      <c r="N6574" t="s">
        <v>159</v>
      </c>
      <c r="O6574" t="s">
        <v>3139</v>
      </c>
      <c r="P6574" t="s">
        <v>116</v>
      </c>
      <c r="Q6574">
        <v>80</v>
      </c>
      <c r="R6574" t="s">
        <v>241</v>
      </c>
      <c r="S6574" t="s">
        <v>3249</v>
      </c>
      <c r="T6574" t="s">
        <v>26</v>
      </c>
    </row>
    <row r="6575" spans="1:20" x14ac:dyDescent="0.3">
      <c r="A6575" t="s">
        <v>20</v>
      </c>
      <c r="B6575" s="1">
        <v>43784</v>
      </c>
      <c r="C6575">
        <v>0</v>
      </c>
      <c r="D6575" t="s">
        <v>215</v>
      </c>
      <c r="E6575" t="s">
        <v>250</v>
      </c>
      <c r="F6575" t="s">
        <v>186</v>
      </c>
      <c r="G6575">
        <v>67</v>
      </c>
      <c r="H6575">
        <v>72</v>
      </c>
      <c r="I6575">
        <v>67</v>
      </c>
      <c r="J6575" t="s">
        <v>44</v>
      </c>
      <c r="K6575" t="s">
        <v>100</v>
      </c>
      <c r="L6575" t="s">
        <v>44</v>
      </c>
      <c r="M6575" t="s">
        <v>45</v>
      </c>
      <c r="N6575" t="s">
        <v>180</v>
      </c>
      <c r="O6575" t="s">
        <v>298</v>
      </c>
      <c r="P6575" t="s">
        <v>116</v>
      </c>
      <c r="Q6575">
        <v>67</v>
      </c>
      <c r="R6575" t="s">
        <v>259</v>
      </c>
      <c r="S6575" t="e" vm="45">
        <f>_FV(-3,"60")</f>
        <v>#VALUE!</v>
      </c>
      <c r="T6575" t="s">
        <v>26</v>
      </c>
    </row>
    <row r="6576" spans="1:20" x14ac:dyDescent="0.3">
      <c r="A6576" t="s">
        <v>20</v>
      </c>
      <c r="B6576" s="1">
        <v>43784</v>
      </c>
      <c r="C6576">
        <v>14</v>
      </c>
      <c r="D6576" t="s">
        <v>415</v>
      </c>
      <c r="E6576" t="s">
        <v>1362</v>
      </c>
      <c r="F6576" t="s">
        <v>342</v>
      </c>
      <c r="G6576">
        <v>57</v>
      </c>
      <c r="H6576">
        <v>68</v>
      </c>
      <c r="I6576">
        <v>57</v>
      </c>
      <c r="J6576" t="s">
        <v>44</v>
      </c>
      <c r="K6576" t="s">
        <v>109</v>
      </c>
      <c r="L6576" t="s">
        <v>35</v>
      </c>
      <c r="M6576" t="s">
        <v>254</v>
      </c>
      <c r="N6576" t="s">
        <v>96</v>
      </c>
      <c r="O6576" t="s">
        <v>254</v>
      </c>
      <c r="P6576" t="s">
        <v>271</v>
      </c>
      <c r="Q6576">
        <v>70</v>
      </c>
      <c r="R6576" t="s">
        <v>350</v>
      </c>
      <c r="S6576" t="s">
        <v>1565</v>
      </c>
      <c r="T6576" t="s">
        <v>26</v>
      </c>
    </row>
    <row r="6577" spans="1:20" x14ac:dyDescent="0.3">
      <c r="A6577" t="s">
        <v>20</v>
      </c>
      <c r="B6577" s="1">
        <v>43784</v>
      </c>
      <c r="C6577">
        <v>3</v>
      </c>
      <c r="D6577" t="s">
        <v>196</v>
      </c>
      <c r="E6577" t="s">
        <v>185</v>
      </c>
      <c r="F6577" t="s">
        <v>302</v>
      </c>
      <c r="G6577">
        <v>75</v>
      </c>
      <c r="H6577">
        <v>75</v>
      </c>
      <c r="I6577">
        <v>74</v>
      </c>
      <c r="J6577" t="s">
        <v>81</v>
      </c>
      <c r="K6577" t="s">
        <v>28</v>
      </c>
      <c r="L6577" t="s">
        <v>99</v>
      </c>
      <c r="M6577" t="s">
        <v>132</v>
      </c>
      <c r="N6577" t="s">
        <v>45</v>
      </c>
      <c r="O6577" t="s">
        <v>66</v>
      </c>
      <c r="P6577" t="s">
        <v>176</v>
      </c>
      <c r="Q6577">
        <v>48</v>
      </c>
      <c r="R6577" t="s">
        <v>143</v>
      </c>
      <c r="S6577" t="e" vm="45">
        <f>_FV(-3,"60")</f>
        <v>#VALUE!</v>
      </c>
      <c r="T6577" t="s">
        <v>26</v>
      </c>
    </row>
    <row r="6578" spans="1:20" x14ac:dyDescent="0.3">
      <c r="A6578" t="s">
        <v>20</v>
      </c>
      <c r="B6578" s="1">
        <v>43784</v>
      </c>
      <c r="C6578">
        <v>21</v>
      </c>
      <c r="D6578" t="s">
        <v>258</v>
      </c>
      <c r="E6578" t="s">
        <v>412</v>
      </c>
      <c r="F6578" t="s">
        <v>258</v>
      </c>
      <c r="G6578">
        <v>57</v>
      </c>
      <c r="H6578">
        <v>58</v>
      </c>
      <c r="I6578">
        <v>53</v>
      </c>
      <c r="J6578" t="s">
        <v>368</v>
      </c>
      <c r="K6578" t="s">
        <v>37</v>
      </c>
      <c r="L6578" t="s">
        <v>577</v>
      </c>
      <c r="M6578" t="s">
        <v>3247</v>
      </c>
      <c r="N6578" t="s">
        <v>3214</v>
      </c>
      <c r="O6578" t="s">
        <v>3247</v>
      </c>
      <c r="P6578" t="s">
        <v>237</v>
      </c>
      <c r="Q6578">
        <v>69</v>
      </c>
      <c r="R6578" t="s">
        <v>375</v>
      </c>
      <c r="S6578" t="s">
        <v>3250</v>
      </c>
      <c r="T6578" t="s">
        <v>26</v>
      </c>
    </row>
    <row r="6579" spans="1:20" x14ac:dyDescent="0.3">
      <c r="A6579" t="s">
        <v>20</v>
      </c>
      <c r="B6579" s="1">
        <v>43784</v>
      </c>
      <c r="C6579">
        <v>10</v>
      </c>
      <c r="D6579" t="s">
        <v>236</v>
      </c>
      <c r="E6579" t="s">
        <v>236</v>
      </c>
      <c r="F6579" t="s">
        <v>135</v>
      </c>
      <c r="G6579">
        <v>82</v>
      </c>
      <c r="H6579">
        <v>87</v>
      </c>
      <c r="I6579">
        <v>82</v>
      </c>
      <c r="J6579" t="s">
        <v>119</v>
      </c>
      <c r="K6579" t="s">
        <v>73</v>
      </c>
      <c r="L6579" t="s">
        <v>100</v>
      </c>
      <c r="M6579" t="s">
        <v>190</v>
      </c>
      <c r="N6579" t="s">
        <v>190</v>
      </c>
      <c r="O6579" t="s">
        <v>39</v>
      </c>
      <c r="P6579" t="s">
        <v>70</v>
      </c>
      <c r="Q6579">
        <v>346</v>
      </c>
      <c r="R6579" t="s">
        <v>101</v>
      </c>
      <c r="S6579" t="s">
        <v>3251</v>
      </c>
      <c r="T6579" t="s">
        <v>26</v>
      </c>
    </row>
    <row r="6580" spans="1:20" x14ac:dyDescent="0.3">
      <c r="A6580" t="s">
        <v>20</v>
      </c>
      <c r="B6580" s="1">
        <v>43784</v>
      </c>
      <c r="C6580">
        <v>6</v>
      </c>
      <c r="D6580" t="s">
        <v>286</v>
      </c>
      <c r="E6580" t="s">
        <v>187</v>
      </c>
      <c r="F6580" t="s">
        <v>333</v>
      </c>
      <c r="G6580">
        <v>83</v>
      </c>
      <c r="H6580">
        <v>84</v>
      </c>
      <c r="I6580">
        <v>82</v>
      </c>
      <c r="J6580" t="s">
        <v>28</v>
      </c>
      <c r="K6580" t="s">
        <v>28</v>
      </c>
      <c r="L6580" t="s">
        <v>81</v>
      </c>
      <c r="M6580" t="s">
        <v>197</v>
      </c>
      <c r="N6580" t="s">
        <v>51</v>
      </c>
      <c r="O6580" t="s">
        <v>120</v>
      </c>
      <c r="P6580" t="s">
        <v>133</v>
      </c>
      <c r="Q6580">
        <v>26</v>
      </c>
      <c r="R6580" t="s">
        <v>183</v>
      </c>
      <c r="S6580" t="e" vm="45">
        <f>_FV(-3,"60")</f>
        <v>#VALUE!</v>
      </c>
      <c r="T6580" t="s">
        <v>26</v>
      </c>
    </row>
    <row r="6581" spans="1:20" x14ac:dyDescent="0.3">
      <c r="A6581" t="s">
        <v>20</v>
      </c>
      <c r="B6581" s="1">
        <v>43784</v>
      </c>
      <c r="C6581">
        <v>11</v>
      </c>
      <c r="D6581" t="s">
        <v>281</v>
      </c>
      <c r="E6581" t="s">
        <v>261</v>
      </c>
      <c r="F6581" t="s">
        <v>236</v>
      </c>
      <c r="G6581">
        <v>74</v>
      </c>
      <c r="H6581">
        <v>82</v>
      </c>
      <c r="I6581">
        <v>73</v>
      </c>
      <c r="J6581" t="s">
        <v>28</v>
      </c>
      <c r="K6581" t="s">
        <v>80</v>
      </c>
      <c r="L6581" t="s">
        <v>99</v>
      </c>
      <c r="M6581" t="s">
        <v>45</v>
      </c>
      <c r="N6581" t="s">
        <v>180</v>
      </c>
      <c r="O6581" t="s">
        <v>190</v>
      </c>
      <c r="P6581" t="s">
        <v>83</v>
      </c>
      <c r="Q6581">
        <v>23</v>
      </c>
      <c r="R6581" t="s">
        <v>271</v>
      </c>
      <c r="S6581" t="s">
        <v>2145</v>
      </c>
      <c r="T6581" t="s">
        <v>26</v>
      </c>
    </row>
    <row r="6582" spans="1:20" x14ac:dyDescent="0.3">
      <c r="A6582" t="s">
        <v>20</v>
      </c>
      <c r="B6582" s="1">
        <v>43784</v>
      </c>
      <c r="C6582">
        <v>2</v>
      </c>
      <c r="D6582" t="s">
        <v>196</v>
      </c>
      <c r="E6582" t="s">
        <v>206</v>
      </c>
      <c r="F6582" t="s">
        <v>302</v>
      </c>
      <c r="G6582">
        <v>75</v>
      </c>
      <c r="H6582">
        <v>75</v>
      </c>
      <c r="I6582">
        <v>73</v>
      </c>
      <c r="J6582" t="s">
        <v>81</v>
      </c>
      <c r="K6582" t="s">
        <v>81</v>
      </c>
      <c r="L6582" t="s">
        <v>36</v>
      </c>
      <c r="M6582" t="s">
        <v>132</v>
      </c>
      <c r="N6582" t="s">
        <v>254</v>
      </c>
      <c r="O6582" t="s">
        <v>132</v>
      </c>
      <c r="P6582" t="s">
        <v>138</v>
      </c>
      <c r="Q6582">
        <v>49</v>
      </c>
      <c r="R6582" t="s">
        <v>170</v>
      </c>
      <c r="S6582" t="e" vm="45">
        <f>_FV(-3,"60")</f>
        <v>#VALUE!</v>
      </c>
      <c r="T6582" t="s">
        <v>26</v>
      </c>
    </row>
    <row r="6583" spans="1:20" x14ac:dyDescent="0.3">
      <c r="A6583" t="s">
        <v>20</v>
      </c>
      <c r="B6583" s="1">
        <v>43784</v>
      </c>
      <c r="C6583">
        <v>20</v>
      </c>
      <c r="D6583" t="s">
        <v>412</v>
      </c>
      <c r="E6583" t="s">
        <v>2333</v>
      </c>
      <c r="F6583" t="s">
        <v>43</v>
      </c>
      <c r="G6583">
        <v>53</v>
      </c>
      <c r="H6583">
        <v>53</v>
      </c>
      <c r="I6583">
        <v>50</v>
      </c>
      <c r="J6583" t="s">
        <v>383</v>
      </c>
      <c r="K6583" t="s">
        <v>292</v>
      </c>
      <c r="L6583" t="s">
        <v>393</v>
      </c>
      <c r="M6583" t="s">
        <v>3214</v>
      </c>
      <c r="N6583" t="s">
        <v>3178</v>
      </c>
      <c r="O6583" t="s">
        <v>3214</v>
      </c>
      <c r="P6583" t="s">
        <v>30</v>
      </c>
      <c r="Q6583">
        <v>74</v>
      </c>
      <c r="R6583" t="s">
        <v>580</v>
      </c>
      <c r="S6583" t="s">
        <v>3252</v>
      </c>
      <c r="T6583" t="s">
        <v>26</v>
      </c>
    </row>
    <row r="6584" spans="1:20" x14ac:dyDescent="0.3">
      <c r="A6584" t="s">
        <v>20</v>
      </c>
      <c r="B6584" s="1">
        <v>43784</v>
      </c>
      <c r="C6584">
        <v>5</v>
      </c>
      <c r="D6584" t="s">
        <v>187</v>
      </c>
      <c r="E6584" t="s">
        <v>321</v>
      </c>
      <c r="F6584" t="s">
        <v>187</v>
      </c>
      <c r="G6584">
        <v>82</v>
      </c>
      <c r="H6584">
        <v>82</v>
      </c>
      <c r="I6584">
        <v>78</v>
      </c>
      <c r="J6584" t="s">
        <v>28</v>
      </c>
      <c r="K6584" t="s">
        <v>28</v>
      </c>
      <c r="L6584" t="s">
        <v>99</v>
      </c>
      <c r="M6584" t="s">
        <v>51</v>
      </c>
      <c r="N6584" t="s">
        <v>59</v>
      </c>
      <c r="O6584" t="s">
        <v>51</v>
      </c>
      <c r="P6584" t="s">
        <v>111</v>
      </c>
      <c r="Q6584">
        <v>21</v>
      </c>
      <c r="R6584" t="s">
        <v>305</v>
      </c>
      <c r="S6584" t="e" vm="45">
        <f>_FV(-3,"60")</f>
        <v>#VALUE!</v>
      </c>
      <c r="T6584" t="s">
        <v>26</v>
      </c>
    </row>
    <row r="6585" spans="1:20" x14ac:dyDescent="0.3">
      <c r="A6585" t="s">
        <v>20</v>
      </c>
      <c r="B6585" s="1">
        <v>43784</v>
      </c>
      <c r="C6585">
        <v>19</v>
      </c>
      <c r="D6585" t="s">
        <v>2038</v>
      </c>
      <c r="E6585" t="s">
        <v>2803</v>
      </c>
      <c r="F6585" t="s">
        <v>412</v>
      </c>
      <c r="G6585">
        <v>51</v>
      </c>
      <c r="H6585">
        <v>53</v>
      </c>
      <c r="I6585">
        <v>48</v>
      </c>
      <c r="J6585" t="s">
        <v>368</v>
      </c>
      <c r="K6585" t="s">
        <v>37</v>
      </c>
      <c r="L6585" t="s">
        <v>393</v>
      </c>
      <c r="M6585" t="s">
        <v>3178</v>
      </c>
      <c r="N6585" t="s">
        <v>3139</v>
      </c>
      <c r="O6585" t="s">
        <v>3178</v>
      </c>
      <c r="P6585" t="s">
        <v>40</v>
      </c>
      <c r="Q6585">
        <v>66</v>
      </c>
      <c r="R6585" t="s">
        <v>584</v>
      </c>
      <c r="S6585" t="s">
        <v>585</v>
      </c>
      <c r="T6585" t="s">
        <v>26</v>
      </c>
    </row>
    <row r="6586" spans="1:20" x14ac:dyDescent="0.3">
      <c r="A6586" t="s">
        <v>20</v>
      </c>
      <c r="B6586" s="1">
        <v>43784</v>
      </c>
      <c r="C6586">
        <v>7</v>
      </c>
      <c r="D6586" t="s">
        <v>356</v>
      </c>
      <c r="E6586" t="s">
        <v>286</v>
      </c>
      <c r="F6586" t="s">
        <v>356</v>
      </c>
      <c r="G6586">
        <v>83</v>
      </c>
      <c r="H6586">
        <v>83</v>
      </c>
      <c r="I6586">
        <v>83</v>
      </c>
      <c r="J6586" t="s">
        <v>81</v>
      </c>
      <c r="K6586" t="s">
        <v>28</v>
      </c>
      <c r="L6586" t="s">
        <v>81</v>
      </c>
      <c r="M6586" t="s">
        <v>153</v>
      </c>
      <c r="N6586" t="s">
        <v>197</v>
      </c>
      <c r="O6586" t="s">
        <v>153</v>
      </c>
      <c r="P6586" t="s">
        <v>174</v>
      </c>
      <c r="Q6586">
        <v>30</v>
      </c>
      <c r="R6586" t="s">
        <v>128</v>
      </c>
      <c r="S6586" t="e" vm="80">
        <f>_FV(-3,"59")</f>
        <v>#VALUE!</v>
      </c>
      <c r="T6586" t="s">
        <v>26</v>
      </c>
    </row>
    <row r="6587" spans="1:20" x14ac:dyDescent="0.3">
      <c r="A6587" t="s">
        <v>20</v>
      </c>
      <c r="B6587" s="1">
        <v>43785</v>
      </c>
      <c r="C6587">
        <v>2</v>
      </c>
      <c r="D6587" t="s">
        <v>195</v>
      </c>
      <c r="E6587" t="s">
        <v>229</v>
      </c>
      <c r="F6587" t="s">
        <v>195</v>
      </c>
      <c r="G6587">
        <v>75</v>
      </c>
      <c r="H6587">
        <v>75</v>
      </c>
      <c r="I6587">
        <v>74</v>
      </c>
      <c r="J6587" t="s">
        <v>36</v>
      </c>
      <c r="K6587" t="s">
        <v>49</v>
      </c>
      <c r="L6587" t="s">
        <v>36</v>
      </c>
      <c r="M6587" t="s">
        <v>38</v>
      </c>
      <c r="N6587" t="s">
        <v>38</v>
      </c>
      <c r="O6587" t="s">
        <v>75</v>
      </c>
      <c r="P6587" t="s">
        <v>173</v>
      </c>
      <c r="Q6587">
        <v>46</v>
      </c>
      <c r="R6587" t="s">
        <v>358</v>
      </c>
      <c r="S6587" t="e" vm="45">
        <f>_FV(-3,"60")</f>
        <v>#VALUE!</v>
      </c>
      <c r="T6587" t="s">
        <v>26</v>
      </c>
    </row>
    <row r="6588" spans="1:20" x14ac:dyDescent="0.3">
      <c r="A6588" t="s">
        <v>20</v>
      </c>
      <c r="B6588" s="1">
        <v>43785</v>
      </c>
      <c r="C6588">
        <v>23</v>
      </c>
      <c r="D6588" t="s">
        <v>57</v>
      </c>
      <c r="E6588" t="s">
        <v>219</v>
      </c>
      <c r="F6588" t="s">
        <v>275</v>
      </c>
      <c r="G6588">
        <v>73</v>
      </c>
      <c r="H6588">
        <v>73</v>
      </c>
      <c r="I6588">
        <v>71</v>
      </c>
      <c r="J6588" t="s">
        <v>65</v>
      </c>
      <c r="K6588" t="s">
        <v>65</v>
      </c>
      <c r="L6588" t="s">
        <v>99</v>
      </c>
      <c r="M6588" t="s">
        <v>1426</v>
      </c>
      <c r="N6588" t="s">
        <v>1426</v>
      </c>
      <c r="O6588" t="s">
        <v>3191</v>
      </c>
      <c r="P6588" t="s">
        <v>116</v>
      </c>
      <c r="Q6588">
        <v>58</v>
      </c>
      <c r="R6588" t="s">
        <v>343</v>
      </c>
      <c r="S6588" t="e" vm="12">
        <f>_FV(-3,"57")</f>
        <v>#VALUE!</v>
      </c>
      <c r="T6588" t="s">
        <v>26</v>
      </c>
    </row>
    <row r="6589" spans="1:20" x14ac:dyDescent="0.3">
      <c r="A6589" t="s">
        <v>20</v>
      </c>
      <c r="B6589" s="1">
        <v>43785</v>
      </c>
      <c r="C6589">
        <v>21</v>
      </c>
      <c r="D6589" t="s">
        <v>48</v>
      </c>
      <c r="E6589" t="s">
        <v>214</v>
      </c>
      <c r="F6589" t="s">
        <v>48</v>
      </c>
      <c r="G6589">
        <v>69</v>
      </c>
      <c r="H6589">
        <v>69</v>
      </c>
      <c r="I6589">
        <v>63</v>
      </c>
      <c r="J6589" t="s">
        <v>65</v>
      </c>
      <c r="K6589" t="s">
        <v>65</v>
      </c>
      <c r="L6589" t="s">
        <v>100</v>
      </c>
      <c r="M6589" t="s">
        <v>3253</v>
      </c>
      <c r="N6589" t="s">
        <v>3253</v>
      </c>
      <c r="O6589" t="s">
        <v>3254</v>
      </c>
      <c r="P6589" t="s">
        <v>104</v>
      </c>
      <c r="Q6589">
        <v>79</v>
      </c>
      <c r="R6589" t="s">
        <v>530</v>
      </c>
      <c r="S6589" t="s">
        <v>3255</v>
      </c>
      <c r="T6589" t="s">
        <v>26</v>
      </c>
    </row>
    <row r="6590" spans="1:20" x14ac:dyDescent="0.3">
      <c r="A6590" t="s">
        <v>20</v>
      </c>
      <c r="B6590" s="1">
        <v>43785</v>
      </c>
      <c r="C6590">
        <v>19</v>
      </c>
      <c r="D6590" t="s">
        <v>32</v>
      </c>
      <c r="E6590" t="s">
        <v>2048</v>
      </c>
      <c r="F6590" t="s">
        <v>370</v>
      </c>
      <c r="G6590">
        <v>60</v>
      </c>
      <c r="H6590">
        <v>60</v>
      </c>
      <c r="I6590">
        <v>53</v>
      </c>
      <c r="J6590" t="s">
        <v>99</v>
      </c>
      <c r="K6590" t="s">
        <v>99</v>
      </c>
      <c r="L6590" t="s">
        <v>37</v>
      </c>
      <c r="M6590" t="s">
        <v>3256</v>
      </c>
      <c r="N6590" t="s">
        <v>3257</v>
      </c>
      <c r="O6590" t="s">
        <v>3258</v>
      </c>
      <c r="P6590" t="s">
        <v>40</v>
      </c>
      <c r="Q6590">
        <v>85</v>
      </c>
      <c r="R6590" t="s">
        <v>371</v>
      </c>
      <c r="S6590" t="s">
        <v>3259</v>
      </c>
      <c r="T6590" t="s">
        <v>26</v>
      </c>
    </row>
    <row r="6591" spans="1:20" x14ac:dyDescent="0.3">
      <c r="A6591" t="s">
        <v>20</v>
      </c>
      <c r="B6591" s="1">
        <v>43785</v>
      </c>
      <c r="C6591">
        <v>4</v>
      </c>
      <c r="D6591" t="s">
        <v>333</v>
      </c>
      <c r="E6591" t="s">
        <v>239</v>
      </c>
      <c r="F6591" t="s">
        <v>333</v>
      </c>
      <c r="G6591">
        <v>82</v>
      </c>
      <c r="H6591">
        <v>82</v>
      </c>
      <c r="I6591">
        <v>78</v>
      </c>
      <c r="J6591" t="s">
        <v>100</v>
      </c>
      <c r="K6591" t="s">
        <v>100</v>
      </c>
      <c r="L6591" t="s">
        <v>49</v>
      </c>
      <c r="M6591" t="s">
        <v>159</v>
      </c>
      <c r="N6591" t="s">
        <v>175</v>
      </c>
      <c r="O6591" t="s">
        <v>159</v>
      </c>
      <c r="P6591" t="s">
        <v>133</v>
      </c>
      <c r="Q6591">
        <v>14</v>
      </c>
      <c r="R6591" t="s">
        <v>154</v>
      </c>
      <c r="S6591" t="e" vm="45">
        <f>_FV(-3,"60")</f>
        <v>#VALUE!</v>
      </c>
      <c r="T6591" t="s">
        <v>26</v>
      </c>
    </row>
    <row r="6592" spans="1:20" x14ac:dyDescent="0.3">
      <c r="A6592" t="s">
        <v>20</v>
      </c>
      <c r="B6592" s="1">
        <v>43785</v>
      </c>
      <c r="C6592">
        <v>5</v>
      </c>
      <c r="D6592" t="s">
        <v>272</v>
      </c>
      <c r="E6592" t="s">
        <v>333</v>
      </c>
      <c r="F6592" t="s">
        <v>272</v>
      </c>
      <c r="G6592">
        <v>83</v>
      </c>
      <c r="H6592">
        <v>83</v>
      </c>
      <c r="I6592">
        <v>82</v>
      </c>
      <c r="J6592" t="s">
        <v>89</v>
      </c>
      <c r="K6592" t="s">
        <v>99</v>
      </c>
      <c r="L6592" t="s">
        <v>89</v>
      </c>
      <c r="M6592" t="s">
        <v>221</v>
      </c>
      <c r="N6592" t="s">
        <v>159</v>
      </c>
      <c r="O6592" t="s">
        <v>221</v>
      </c>
      <c r="P6592" t="s">
        <v>111</v>
      </c>
      <c r="Q6592">
        <v>1</v>
      </c>
      <c r="R6592" t="s">
        <v>86</v>
      </c>
      <c r="S6592" t="e" vm="45">
        <f>_FV(-3,"60")</f>
        <v>#VALUE!</v>
      </c>
      <c r="T6592" t="s">
        <v>26</v>
      </c>
    </row>
    <row r="6593" spans="1:20" x14ac:dyDescent="0.3">
      <c r="A6593" t="s">
        <v>20</v>
      </c>
      <c r="B6593" s="1">
        <v>43785</v>
      </c>
      <c r="C6593">
        <v>1</v>
      </c>
      <c r="D6593" t="s">
        <v>202</v>
      </c>
      <c r="E6593" t="s">
        <v>256</v>
      </c>
      <c r="F6593" t="s">
        <v>202</v>
      </c>
      <c r="G6593">
        <v>74</v>
      </c>
      <c r="H6593">
        <v>74</v>
      </c>
      <c r="I6593">
        <v>71</v>
      </c>
      <c r="J6593" t="s">
        <v>36</v>
      </c>
      <c r="K6593" t="s">
        <v>36</v>
      </c>
      <c r="L6593" t="s">
        <v>163</v>
      </c>
      <c r="M6593" t="s">
        <v>175</v>
      </c>
      <c r="N6593" t="s">
        <v>750</v>
      </c>
      <c r="O6593" t="s">
        <v>158</v>
      </c>
      <c r="P6593" t="s">
        <v>176</v>
      </c>
      <c r="Q6593">
        <v>46</v>
      </c>
      <c r="R6593" t="s">
        <v>287</v>
      </c>
      <c r="S6593" t="e" vm="45">
        <f>_FV(-3,"60")</f>
        <v>#VALUE!</v>
      </c>
      <c r="T6593" t="s">
        <v>26</v>
      </c>
    </row>
    <row r="6594" spans="1:20" x14ac:dyDescent="0.3">
      <c r="A6594" t="s">
        <v>20</v>
      </c>
      <c r="B6594" s="1">
        <v>43785</v>
      </c>
      <c r="C6594">
        <v>20</v>
      </c>
      <c r="D6594" t="s">
        <v>317</v>
      </c>
      <c r="E6594" t="s">
        <v>412</v>
      </c>
      <c r="F6594" t="s">
        <v>47</v>
      </c>
      <c r="G6594">
        <v>63</v>
      </c>
      <c r="H6594">
        <v>64</v>
      </c>
      <c r="I6594">
        <v>59</v>
      </c>
      <c r="J6594" t="s">
        <v>99</v>
      </c>
      <c r="K6594" t="s">
        <v>119</v>
      </c>
      <c r="L6594" t="s">
        <v>36</v>
      </c>
      <c r="M6594" t="s">
        <v>3258</v>
      </c>
      <c r="N6594" t="s">
        <v>3253</v>
      </c>
      <c r="O6594" t="s">
        <v>3258</v>
      </c>
      <c r="P6594" t="s">
        <v>30</v>
      </c>
      <c r="Q6594">
        <v>71</v>
      </c>
      <c r="R6594" t="s">
        <v>552</v>
      </c>
      <c r="S6594" t="s">
        <v>3260</v>
      </c>
      <c r="T6594" t="s">
        <v>26</v>
      </c>
    </row>
    <row r="6595" spans="1:20" x14ac:dyDescent="0.3">
      <c r="A6595" t="s">
        <v>20</v>
      </c>
      <c r="B6595" s="1">
        <v>43785</v>
      </c>
      <c r="C6595">
        <v>13</v>
      </c>
      <c r="D6595" t="s">
        <v>335</v>
      </c>
      <c r="E6595" t="s">
        <v>43</v>
      </c>
      <c r="F6595" t="s">
        <v>247</v>
      </c>
      <c r="G6595">
        <v>63</v>
      </c>
      <c r="H6595">
        <v>66</v>
      </c>
      <c r="I6595">
        <v>59</v>
      </c>
      <c r="J6595" t="s">
        <v>163</v>
      </c>
      <c r="K6595" t="s">
        <v>100</v>
      </c>
      <c r="L6595" t="s">
        <v>216</v>
      </c>
      <c r="M6595" t="s">
        <v>39</v>
      </c>
      <c r="N6595" t="s">
        <v>140</v>
      </c>
      <c r="O6595" t="s">
        <v>51</v>
      </c>
      <c r="P6595" t="s">
        <v>40</v>
      </c>
      <c r="Q6595">
        <v>62</v>
      </c>
      <c r="R6595" t="s">
        <v>164</v>
      </c>
      <c r="S6595" t="s">
        <v>242</v>
      </c>
      <c r="T6595" t="s">
        <v>26</v>
      </c>
    </row>
    <row r="6596" spans="1:20" x14ac:dyDescent="0.3">
      <c r="A6596" t="s">
        <v>20</v>
      </c>
      <c r="B6596" s="1">
        <v>43785</v>
      </c>
      <c r="C6596">
        <v>11</v>
      </c>
      <c r="D6596" t="s">
        <v>281</v>
      </c>
      <c r="E6596" t="s">
        <v>256</v>
      </c>
      <c r="F6596" t="s">
        <v>72</v>
      </c>
      <c r="G6596">
        <v>70</v>
      </c>
      <c r="H6596">
        <v>85</v>
      </c>
      <c r="I6596">
        <v>70</v>
      </c>
      <c r="J6596" t="s">
        <v>361</v>
      </c>
      <c r="K6596" t="s">
        <v>81</v>
      </c>
      <c r="L6596" t="s">
        <v>361</v>
      </c>
      <c r="M6596" t="s">
        <v>38</v>
      </c>
      <c r="N6596" t="s">
        <v>38</v>
      </c>
      <c r="O6596" t="s">
        <v>158</v>
      </c>
      <c r="P6596" t="s">
        <v>182</v>
      </c>
      <c r="Q6596">
        <v>51</v>
      </c>
      <c r="R6596" t="s">
        <v>280</v>
      </c>
      <c r="S6596" t="s">
        <v>3261</v>
      </c>
      <c r="T6596" t="s">
        <v>26</v>
      </c>
    </row>
    <row r="6597" spans="1:20" x14ac:dyDescent="0.3">
      <c r="A6597" t="s">
        <v>20</v>
      </c>
      <c r="B6597" s="1">
        <v>43785</v>
      </c>
      <c r="C6597">
        <v>7</v>
      </c>
      <c r="D6597" t="s">
        <v>107</v>
      </c>
      <c r="E6597" t="s">
        <v>157</v>
      </c>
      <c r="F6597" t="s">
        <v>107</v>
      </c>
      <c r="G6597">
        <v>85</v>
      </c>
      <c r="H6597">
        <v>85</v>
      </c>
      <c r="I6597">
        <v>83</v>
      </c>
      <c r="J6597" t="s">
        <v>36</v>
      </c>
      <c r="K6597" t="s">
        <v>100</v>
      </c>
      <c r="L6597" t="s">
        <v>36</v>
      </c>
      <c r="M6597" t="s">
        <v>860</v>
      </c>
      <c r="N6597" t="s">
        <v>860</v>
      </c>
      <c r="O6597" t="s">
        <v>3196</v>
      </c>
      <c r="P6597" t="s">
        <v>83</v>
      </c>
      <c r="Q6597">
        <v>355</v>
      </c>
      <c r="R6597" t="s">
        <v>222</v>
      </c>
      <c r="S6597" t="e" vm="59">
        <f>_FV(-3,"35")</f>
        <v>#VALUE!</v>
      </c>
      <c r="T6597" t="s">
        <v>26</v>
      </c>
    </row>
    <row r="6598" spans="1:20" x14ac:dyDescent="0.3">
      <c r="A6598" t="s">
        <v>20</v>
      </c>
      <c r="B6598" s="1">
        <v>43785</v>
      </c>
      <c r="C6598">
        <v>16</v>
      </c>
      <c r="D6598" t="s">
        <v>2038</v>
      </c>
      <c r="E6598" t="s">
        <v>2331</v>
      </c>
      <c r="F6598" t="s">
        <v>251</v>
      </c>
      <c r="G6598">
        <v>54</v>
      </c>
      <c r="H6598">
        <v>59</v>
      </c>
      <c r="I6598">
        <v>51</v>
      </c>
      <c r="J6598" t="s">
        <v>216</v>
      </c>
      <c r="K6598" t="s">
        <v>49</v>
      </c>
      <c r="L6598" t="s">
        <v>383</v>
      </c>
      <c r="M6598" t="s">
        <v>159</v>
      </c>
      <c r="N6598" t="s">
        <v>38</v>
      </c>
      <c r="O6598" t="s">
        <v>159</v>
      </c>
      <c r="P6598" t="s">
        <v>54</v>
      </c>
      <c r="Q6598">
        <v>102</v>
      </c>
      <c r="R6598" t="s">
        <v>405</v>
      </c>
      <c r="S6598" t="s">
        <v>3262</v>
      </c>
      <c r="T6598" t="s">
        <v>26</v>
      </c>
    </row>
    <row r="6599" spans="1:20" x14ac:dyDescent="0.3">
      <c r="A6599" t="s">
        <v>20</v>
      </c>
      <c r="B6599" s="1">
        <v>43785</v>
      </c>
      <c r="C6599">
        <v>15</v>
      </c>
      <c r="D6599" t="s">
        <v>251</v>
      </c>
      <c r="E6599" t="s">
        <v>2041</v>
      </c>
      <c r="F6599" t="s">
        <v>291</v>
      </c>
      <c r="G6599">
        <v>58</v>
      </c>
      <c r="H6599">
        <v>59</v>
      </c>
      <c r="I6599">
        <v>54</v>
      </c>
      <c r="J6599" t="s">
        <v>216</v>
      </c>
      <c r="K6599" t="s">
        <v>89</v>
      </c>
      <c r="L6599" t="s">
        <v>373</v>
      </c>
      <c r="M6599" t="s">
        <v>38</v>
      </c>
      <c r="N6599" t="s">
        <v>51</v>
      </c>
      <c r="O6599" t="s">
        <v>38</v>
      </c>
      <c r="P6599" t="s">
        <v>54</v>
      </c>
      <c r="Q6599">
        <v>93</v>
      </c>
      <c r="R6599" t="s">
        <v>405</v>
      </c>
      <c r="S6599" t="s">
        <v>2166</v>
      </c>
      <c r="T6599" t="s">
        <v>26</v>
      </c>
    </row>
    <row r="6600" spans="1:20" x14ac:dyDescent="0.3">
      <c r="A6600" t="s">
        <v>20</v>
      </c>
      <c r="B6600" s="1">
        <v>43785</v>
      </c>
      <c r="C6600">
        <v>10</v>
      </c>
      <c r="D6600" t="s">
        <v>72</v>
      </c>
      <c r="E6600" t="s">
        <v>72</v>
      </c>
      <c r="F6600" t="s">
        <v>118</v>
      </c>
      <c r="G6600">
        <v>85</v>
      </c>
      <c r="H6600">
        <v>88</v>
      </c>
      <c r="I6600">
        <v>85</v>
      </c>
      <c r="J6600" t="s">
        <v>89</v>
      </c>
      <c r="K6600" t="s">
        <v>89</v>
      </c>
      <c r="L6600" t="s">
        <v>345</v>
      </c>
      <c r="M6600" t="s">
        <v>158</v>
      </c>
      <c r="N6600" t="s">
        <v>158</v>
      </c>
      <c r="O6600" t="s">
        <v>1154</v>
      </c>
      <c r="P6600" t="s">
        <v>115</v>
      </c>
      <c r="Q6600">
        <v>7</v>
      </c>
      <c r="R6600" t="s">
        <v>104</v>
      </c>
      <c r="S6600" t="s">
        <v>3263</v>
      </c>
      <c r="T6600" t="s">
        <v>26</v>
      </c>
    </row>
    <row r="6601" spans="1:20" x14ac:dyDescent="0.3">
      <c r="A6601" t="s">
        <v>20</v>
      </c>
      <c r="B6601" s="1">
        <v>43785</v>
      </c>
      <c r="C6601">
        <v>6</v>
      </c>
      <c r="D6601" t="s">
        <v>156</v>
      </c>
      <c r="E6601" t="s">
        <v>156</v>
      </c>
      <c r="F6601" t="s">
        <v>114</v>
      </c>
      <c r="G6601">
        <v>83</v>
      </c>
      <c r="H6601">
        <v>84</v>
      </c>
      <c r="I6601">
        <v>83</v>
      </c>
      <c r="J6601" t="s">
        <v>89</v>
      </c>
      <c r="K6601" t="s">
        <v>100</v>
      </c>
      <c r="L6601" t="s">
        <v>89</v>
      </c>
      <c r="M6601" t="s">
        <v>3196</v>
      </c>
      <c r="N6601" t="s">
        <v>221</v>
      </c>
      <c r="O6601" t="s">
        <v>1425</v>
      </c>
      <c r="P6601" t="s">
        <v>268</v>
      </c>
      <c r="Q6601">
        <v>1</v>
      </c>
      <c r="R6601" t="s">
        <v>40</v>
      </c>
      <c r="S6601" t="e" vm="91">
        <f>_FV(-3,"09")</f>
        <v>#VALUE!</v>
      </c>
      <c r="T6601" t="s">
        <v>26</v>
      </c>
    </row>
    <row r="6602" spans="1:20" x14ac:dyDescent="0.3">
      <c r="A6602" t="s">
        <v>20</v>
      </c>
      <c r="B6602" s="1">
        <v>43785</v>
      </c>
      <c r="C6602">
        <v>14</v>
      </c>
      <c r="D6602" t="s">
        <v>370</v>
      </c>
      <c r="E6602" t="s">
        <v>33</v>
      </c>
      <c r="F6602" t="s">
        <v>342</v>
      </c>
      <c r="G6602">
        <v>57</v>
      </c>
      <c r="H6602">
        <v>63</v>
      </c>
      <c r="I6602">
        <v>56</v>
      </c>
      <c r="J6602" t="s">
        <v>216</v>
      </c>
      <c r="K6602" t="s">
        <v>100</v>
      </c>
      <c r="L6602" t="s">
        <v>377</v>
      </c>
      <c r="M6602" t="s">
        <v>51</v>
      </c>
      <c r="N6602" t="s">
        <v>140</v>
      </c>
      <c r="O6602" t="s">
        <v>51</v>
      </c>
      <c r="P6602" t="s">
        <v>116</v>
      </c>
      <c r="Q6602">
        <v>69</v>
      </c>
      <c r="R6602" t="s">
        <v>371</v>
      </c>
      <c r="S6602" t="s">
        <v>2432</v>
      </c>
      <c r="T6602" t="s">
        <v>26</v>
      </c>
    </row>
    <row r="6603" spans="1:20" x14ac:dyDescent="0.3">
      <c r="A6603" t="s">
        <v>20</v>
      </c>
      <c r="B6603" s="1">
        <v>43785</v>
      </c>
      <c r="C6603">
        <v>0</v>
      </c>
      <c r="D6603" t="s">
        <v>281</v>
      </c>
      <c r="E6603" t="s">
        <v>261</v>
      </c>
      <c r="F6603" t="s">
        <v>185</v>
      </c>
      <c r="G6603">
        <v>72</v>
      </c>
      <c r="H6603">
        <v>72</v>
      </c>
      <c r="I6603">
        <v>67</v>
      </c>
      <c r="J6603" t="s">
        <v>36</v>
      </c>
      <c r="K6603" t="s">
        <v>49</v>
      </c>
      <c r="L6603" t="s">
        <v>35</v>
      </c>
      <c r="M6603" t="s">
        <v>172</v>
      </c>
      <c r="N6603" t="s">
        <v>172</v>
      </c>
      <c r="O6603" t="s">
        <v>2936</v>
      </c>
      <c r="P6603" t="s">
        <v>134</v>
      </c>
      <c r="Q6603">
        <v>48</v>
      </c>
      <c r="R6603" t="s">
        <v>280</v>
      </c>
      <c r="S6603" t="e" vm="45">
        <f>_FV(-3,"60")</f>
        <v>#VALUE!</v>
      </c>
      <c r="T6603" t="s">
        <v>26</v>
      </c>
    </row>
    <row r="6604" spans="1:20" x14ac:dyDescent="0.3">
      <c r="A6604" t="s">
        <v>20</v>
      </c>
      <c r="B6604" s="1">
        <v>43785</v>
      </c>
      <c r="C6604">
        <v>22</v>
      </c>
      <c r="D6604" t="s">
        <v>204</v>
      </c>
      <c r="E6604" t="s">
        <v>342</v>
      </c>
      <c r="F6604" t="s">
        <v>204</v>
      </c>
      <c r="G6604">
        <v>71</v>
      </c>
      <c r="H6604">
        <v>71</v>
      </c>
      <c r="I6604">
        <v>67</v>
      </c>
      <c r="J6604" t="s">
        <v>100</v>
      </c>
      <c r="K6604" t="s">
        <v>80</v>
      </c>
      <c r="L6604" t="s">
        <v>49</v>
      </c>
      <c r="M6604" t="s">
        <v>3191</v>
      </c>
      <c r="N6604" t="s">
        <v>3264</v>
      </c>
      <c r="O6604" t="s">
        <v>3253</v>
      </c>
      <c r="P6604" t="s">
        <v>104</v>
      </c>
      <c r="Q6604">
        <v>50</v>
      </c>
      <c r="R6604" t="s">
        <v>847</v>
      </c>
      <c r="S6604" t="s">
        <v>3265</v>
      </c>
      <c r="T6604" t="s">
        <v>26</v>
      </c>
    </row>
    <row r="6605" spans="1:20" x14ac:dyDescent="0.3">
      <c r="A6605" t="s">
        <v>20</v>
      </c>
      <c r="B6605" s="1">
        <v>43785</v>
      </c>
      <c r="C6605">
        <v>9</v>
      </c>
      <c r="D6605" t="s">
        <v>118</v>
      </c>
      <c r="E6605" t="s">
        <v>121</v>
      </c>
      <c r="F6605" t="s">
        <v>118</v>
      </c>
      <c r="G6605">
        <v>87</v>
      </c>
      <c r="H6605">
        <v>87</v>
      </c>
      <c r="I6605">
        <v>86</v>
      </c>
      <c r="J6605" t="s">
        <v>345</v>
      </c>
      <c r="K6605" t="s">
        <v>36</v>
      </c>
      <c r="L6605" t="s">
        <v>345</v>
      </c>
      <c r="M6605" t="s">
        <v>1154</v>
      </c>
      <c r="N6605" t="s">
        <v>1154</v>
      </c>
      <c r="O6605" t="s">
        <v>159</v>
      </c>
      <c r="P6605" t="s">
        <v>133</v>
      </c>
      <c r="Q6605">
        <v>16</v>
      </c>
      <c r="R6605" t="s">
        <v>86</v>
      </c>
      <c r="S6605" t="e" vm="32">
        <f>_FV(-3,"42")</f>
        <v>#VALUE!</v>
      </c>
      <c r="T6605" t="s">
        <v>26</v>
      </c>
    </row>
    <row r="6606" spans="1:20" x14ac:dyDescent="0.3">
      <c r="A6606" t="s">
        <v>20</v>
      </c>
      <c r="B6606" s="1">
        <v>43785</v>
      </c>
      <c r="C6606">
        <v>12</v>
      </c>
      <c r="D6606" t="s">
        <v>208</v>
      </c>
      <c r="E6606" t="s">
        <v>335</v>
      </c>
      <c r="F6606" t="s">
        <v>281</v>
      </c>
      <c r="G6606">
        <v>65</v>
      </c>
      <c r="H6606">
        <v>71</v>
      </c>
      <c r="I6606">
        <v>64</v>
      </c>
      <c r="J6606" t="s">
        <v>345</v>
      </c>
      <c r="K6606" t="s">
        <v>81</v>
      </c>
      <c r="L6606" t="s">
        <v>163</v>
      </c>
      <c r="M6606" t="s">
        <v>51</v>
      </c>
      <c r="N6606" t="s">
        <v>51</v>
      </c>
      <c r="O6606" t="s">
        <v>38</v>
      </c>
      <c r="P6606" t="s">
        <v>112</v>
      </c>
      <c r="Q6606">
        <v>59</v>
      </c>
      <c r="R6606" t="s">
        <v>280</v>
      </c>
      <c r="S6606" t="s">
        <v>3266</v>
      </c>
      <c r="T6606" t="s">
        <v>26</v>
      </c>
    </row>
    <row r="6607" spans="1:20" x14ac:dyDescent="0.3">
      <c r="A6607" t="s">
        <v>20</v>
      </c>
      <c r="B6607" s="1">
        <v>43785</v>
      </c>
      <c r="C6607">
        <v>8</v>
      </c>
      <c r="D6607" t="s">
        <v>121</v>
      </c>
      <c r="E6607" t="s">
        <v>107</v>
      </c>
      <c r="F6607" t="s">
        <v>121</v>
      </c>
      <c r="G6607">
        <v>86</v>
      </c>
      <c r="H6607">
        <v>86</v>
      </c>
      <c r="I6607">
        <v>85</v>
      </c>
      <c r="J6607" t="s">
        <v>36</v>
      </c>
      <c r="K6607" t="s">
        <v>36</v>
      </c>
      <c r="L6607" t="s">
        <v>36</v>
      </c>
      <c r="M6607" t="s">
        <v>159</v>
      </c>
      <c r="N6607" t="s">
        <v>159</v>
      </c>
      <c r="O6607" t="s">
        <v>860</v>
      </c>
      <c r="P6607" t="s">
        <v>67</v>
      </c>
      <c r="Q6607">
        <v>20</v>
      </c>
      <c r="R6607" t="s">
        <v>112</v>
      </c>
      <c r="S6607" t="e" vm="45">
        <f>_FV(-3,"60")</f>
        <v>#VALUE!</v>
      </c>
      <c r="T6607" t="s">
        <v>26</v>
      </c>
    </row>
    <row r="6608" spans="1:20" x14ac:dyDescent="0.3">
      <c r="A6608" t="s">
        <v>20</v>
      </c>
      <c r="B6608" s="1">
        <v>43785</v>
      </c>
      <c r="C6608">
        <v>18</v>
      </c>
      <c r="D6608" t="s">
        <v>32</v>
      </c>
      <c r="E6608" t="s">
        <v>2331</v>
      </c>
      <c r="F6608" t="s">
        <v>415</v>
      </c>
      <c r="G6608">
        <v>58</v>
      </c>
      <c r="H6608">
        <v>59</v>
      </c>
      <c r="I6608">
        <v>54</v>
      </c>
      <c r="J6608" t="s">
        <v>36</v>
      </c>
      <c r="K6608" t="s">
        <v>119</v>
      </c>
      <c r="L6608" t="s">
        <v>388</v>
      </c>
      <c r="M6608" t="s">
        <v>3256</v>
      </c>
      <c r="N6608" t="s">
        <v>3178</v>
      </c>
      <c r="O6608" t="s">
        <v>3256</v>
      </c>
      <c r="P6608" t="s">
        <v>179</v>
      </c>
      <c r="Q6608">
        <v>91</v>
      </c>
      <c r="R6608" t="s">
        <v>371</v>
      </c>
      <c r="S6608" t="s">
        <v>3267</v>
      </c>
      <c r="T6608" t="s">
        <v>26</v>
      </c>
    </row>
    <row r="6609" spans="1:20" x14ac:dyDescent="0.3">
      <c r="A6609" t="s">
        <v>20</v>
      </c>
      <c r="B6609" s="1">
        <v>43785</v>
      </c>
      <c r="C6609">
        <v>3</v>
      </c>
      <c r="D6609" t="s">
        <v>239</v>
      </c>
      <c r="E6609" t="s">
        <v>195</v>
      </c>
      <c r="F6609" t="s">
        <v>239</v>
      </c>
      <c r="G6609">
        <v>78</v>
      </c>
      <c r="H6609">
        <v>78</v>
      </c>
      <c r="I6609">
        <v>75</v>
      </c>
      <c r="J6609" t="s">
        <v>89</v>
      </c>
      <c r="K6609" t="s">
        <v>89</v>
      </c>
      <c r="L6609" t="s">
        <v>345</v>
      </c>
      <c r="M6609" t="s">
        <v>175</v>
      </c>
      <c r="N6609" t="s">
        <v>162</v>
      </c>
      <c r="O6609" t="s">
        <v>175</v>
      </c>
      <c r="P6609" t="s">
        <v>268</v>
      </c>
      <c r="Q6609">
        <v>40</v>
      </c>
      <c r="R6609" t="s">
        <v>207</v>
      </c>
      <c r="S6609" t="e" vm="45">
        <f>_FV(-3,"60")</f>
        <v>#VALUE!</v>
      </c>
      <c r="T6609" t="s">
        <v>26</v>
      </c>
    </row>
    <row r="6610" spans="1:20" x14ac:dyDescent="0.3">
      <c r="A6610" t="s">
        <v>20</v>
      </c>
      <c r="B6610" s="1">
        <v>43785</v>
      </c>
      <c r="C6610">
        <v>17</v>
      </c>
      <c r="D6610" t="s">
        <v>33</v>
      </c>
      <c r="E6610" t="s">
        <v>2490</v>
      </c>
      <c r="F6610" t="s">
        <v>370</v>
      </c>
      <c r="G6610">
        <v>58</v>
      </c>
      <c r="H6610">
        <v>59</v>
      </c>
      <c r="I6610">
        <v>53</v>
      </c>
      <c r="J6610" t="s">
        <v>99</v>
      </c>
      <c r="K6610" t="s">
        <v>81</v>
      </c>
      <c r="L6610" t="s">
        <v>37</v>
      </c>
      <c r="M6610" t="s">
        <v>3178</v>
      </c>
      <c r="N6610" t="s">
        <v>159</v>
      </c>
      <c r="O6610" t="s">
        <v>3178</v>
      </c>
      <c r="P6610" t="s">
        <v>182</v>
      </c>
      <c r="Q6610">
        <v>109</v>
      </c>
      <c r="R6610" t="s">
        <v>359</v>
      </c>
      <c r="S6610" t="s">
        <v>3268</v>
      </c>
      <c r="T6610" t="s">
        <v>26</v>
      </c>
    </row>
    <row r="6611" spans="1:20" x14ac:dyDescent="0.3">
      <c r="A6611" t="s">
        <v>20</v>
      </c>
      <c r="B6611" s="1">
        <v>43786</v>
      </c>
      <c r="C6611">
        <v>1</v>
      </c>
      <c r="D6611" t="s">
        <v>196</v>
      </c>
      <c r="E6611" t="s">
        <v>185</v>
      </c>
      <c r="F6611" t="s">
        <v>302</v>
      </c>
      <c r="G6611">
        <v>77</v>
      </c>
      <c r="H6611">
        <v>78</v>
      </c>
      <c r="I6611">
        <v>76</v>
      </c>
      <c r="J6611" t="s">
        <v>119</v>
      </c>
      <c r="K6611" t="s">
        <v>80</v>
      </c>
      <c r="L6611" t="s">
        <v>119</v>
      </c>
      <c r="M6611" t="s">
        <v>172</v>
      </c>
      <c r="N6611" t="s">
        <v>172</v>
      </c>
      <c r="O6611" t="s">
        <v>211</v>
      </c>
      <c r="P6611" t="s">
        <v>86</v>
      </c>
      <c r="Q6611">
        <v>48</v>
      </c>
      <c r="R6611" t="s">
        <v>358</v>
      </c>
      <c r="S6611" t="e" vm="18">
        <f>_FV(-2,"75")</f>
        <v>#VALUE!</v>
      </c>
      <c r="T6611" t="s">
        <v>26</v>
      </c>
    </row>
    <row r="6612" spans="1:20" x14ac:dyDescent="0.3">
      <c r="A6612" t="s">
        <v>20</v>
      </c>
      <c r="B6612" s="1">
        <v>43786</v>
      </c>
      <c r="C6612">
        <v>8</v>
      </c>
      <c r="D6612" t="s">
        <v>272</v>
      </c>
      <c r="E6612" t="s">
        <v>157</v>
      </c>
      <c r="F6612" t="s">
        <v>272</v>
      </c>
      <c r="G6612">
        <v>86</v>
      </c>
      <c r="H6612">
        <v>86</v>
      </c>
      <c r="I6612">
        <v>85</v>
      </c>
      <c r="J6612" t="s">
        <v>28</v>
      </c>
      <c r="K6612" t="s">
        <v>119</v>
      </c>
      <c r="L6612" t="s">
        <v>28</v>
      </c>
      <c r="M6612" t="s">
        <v>1426</v>
      </c>
      <c r="N6612" t="s">
        <v>1426</v>
      </c>
      <c r="O6612" t="s">
        <v>3247</v>
      </c>
      <c r="P6612" t="s">
        <v>67</v>
      </c>
      <c r="Q6612">
        <v>357</v>
      </c>
      <c r="R6612" t="s">
        <v>112</v>
      </c>
      <c r="S6612" t="e" vm="22">
        <f>_FV(-3,"28")</f>
        <v>#VALUE!</v>
      </c>
      <c r="T6612" t="s">
        <v>26</v>
      </c>
    </row>
    <row r="6613" spans="1:20" x14ac:dyDescent="0.3">
      <c r="A6613" t="s">
        <v>20</v>
      </c>
      <c r="B6613" s="1">
        <v>43786</v>
      </c>
      <c r="C6613">
        <v>18</v>
      </c>
      <c r="D6613" t="s">
        <v>342</v>
      </c>
      <c r="E6613" t="s">
        <v>412</v>
      </c>
      <c r="F6613" t="s">
        <v>48</v>
      </c>
      <c r="G6613">
        <v>57</v>
      </c>
      <c r="H6613">
        <v>59</v>
      </c>
      <c r="I6613">
        <v>45</v>
      </c>
      <c r="J6613" t="s">
        <v>583</v>
      </c>
      <c r="K6613" t="s">
        <v>361</v>
      </c>
      <c r="L6613" t="s">
        <v>2697</v>
      </c>
      <c r="M6613" t="s">
        <v>3135</v>
      </c>
      <c r="N6613" t="s">
        <v>1425</v>
      </c>
      <c r="O6613" t="s">
        <v>3135</v>
      </c>
      <c r="P6613" t="s">
        <v>182</v>
      </c>
      <c r="Q6613">
        <v>118</v>
      </c>
      <c r="R6613" t="s">
        <v>359</v>
      </c>
      <c r="S6613" t="s">
        <v>3269</v>
      </c>
      <c r="T6613" t="s">
        <v>26</v>
      </c>
    </row>
    <row r="6614" spans="1:20" x14ac:dyDescent="0.3">
      <c r="A6614" t="s">
        <v>20</v>
      </c>
      <c r="B6614" s="1">
        <v>43786</v>
      </c>
      <c r="C6614">
        <v>21</v>
      </c>
      <c r="D6614" t="s">
        <v>275</v>
      </c>
      <c r="E6614" t="s">
        <v>57</v>
      </c>
      <c r="F6614" t="s">
        <v>385</v>
      </c>
      <c r="G6614">
        <v>74</v>
      </c>
      <c r="H6614">
        <v>74</v>
      </c>
      <c r="I6614">
        <v>71</v>
      </c>
      <c r="J6614" t="s">
        <v>119</v>
      </c>
      <c r="K6614" t="s">
        <v>119</v>
      </c>
      <c r="L6614" t="s">
        <v>49</v>
      </c>
      <c r="M6614" t="s">
        <v>860</v>
      </c>
      <c r="N6614" t="s">
        <v>860</v>
      </c>
      <c r="O6614" t="s">
        <v>3139</v>
      </c>
      <c r="P6614" t="s">
        <v>101</v>
      </c>
      <c r="Q6614">
        <v>88</v>
      </c>
      <c r="R6614" t="s">
        <v>84</v>
      </c>
      <c r="S6614" t="s">
        <v>3270</v>
      </c>
      <c r="T6614" t="s">
        <v>26</v>
      </c>
    </row>
    <row r="6615" spans="1:20" x14ac:dyDescent="0.3">
      <c r="A6615" t="s">
        <v>20</v>
      </c>
      <c r="B6615" s="1">
        <v>43786</v>
      </c>
      <c r="C6615">
        <v>0</v>
      </c>
      <c r="D6615" t="s">
        <v>185</v>
      </c>
      <c r="E6615" t="s">
        <v>57</v>
      </c>
      <c r="F6615" t="s">
        <v>196</v>
      </c>
      <c r="G6615">
        <v>77</v>
      </c>
      <c r="H6615">
        <v>79</v>
      </c>
      <c r="I6615">
        <v>73</v>
      </c>
      <c r="J6615" t="s">
        <v>109</v>
      </c>
      <c r="K6615" t="s">
        <v>87</v>
      </c>
      <c r="L6615" t="s">
        <v>65</v>
      </c>
      <c r="M6615" t="s">
        <v>211</v>
      </c>
      <c r="N6615" t="s">
        <v>159</v>
      </c>
      <c r="O6615" t="s">
        <v>1426</v>
      </c>
      <c r="P6615" t="s">
        <v>128</v>
      </c>
      <c r="Q6615">
        <v>48</v>
      </c>
      <c r="R6615" t="s">
        <v>212</v>
      </c>
      <c r="S6615" t="e" vm="17">
        <f>_FV(-2,"55")</f>
        <v>#VALUE!</v>
      </c>
      <c r="T6615" t="s">
        <v>26</v>
      </c>
    </row>
    <row r="6616" spans="1:20" x14ac:dyDescent="0.3">
      <c r="A6616" t="s">
        <v>20</v>
      </c>
      <c r="B6616" s="1">
        <v>43786</v>
      </c>
      <c r="C6616">
        <v>3</v>
      </c>
      <c r="D6616" t="s">
        <v>157</v>
      </c>
      <c r="E6616" t="s">
        <v>236</v>
      </c>
      <c r="F6616" t="s">
        <v>157</v>
      </c>
      <c r="G6616">
        <v>89</v>
      </c>
      <c r="H6616">
        <v>89</v>
      </c>
      <c r="I6616">
        <v>84</v>
      </c>
      <c r="J6616" t="s">
        <v>87</v>
      </c>
      <c r="K6616" t="s">
        <v>136</v>
      </c>
      <c r="L6616" t="s">
        <v>73</v>
      </c>
      <c r="M6616" t="s">
        <v>166</v>
      </c>
      <c r="N6616" t="s">
        <v>74</v>
      </c>
      <c r="O6616" t="s">
        <v>166</v>
      </c>
      <c r="P6616" t="s">
        <v>70</v>
      </c>
      <c r="Q6616">
        <v>32</v>
      </c>
      <c r="R6616" t="s">
        <v>179</v>
      </c>
      <c r="S6616" t="e" vm="38">
        <f>_FV(-2,"98")</f>
        <v>#VALUE!</v>
      </c>
      <c r="T6616" t="s">
        <v>67</v>
      </c>
    </row>
    <row r="6617" spans="1:20" x14ac:dyDescent="0.3">
      <c r="A6617" t="s">
        <v>20</v>
      </c>
      <c r="B6617" s="1">
        <v>43786</v>
      </c>
      <c r="C6617">
        <v>19</v>
      </c>
      <c r="D6617" t="s">
        <v>48</v>
      </c>
      <c r="E6617" t="s">
        <v>201</v>
      </c>
      <c r="F6617" t="s">
        <v>247</v>
      </c>
      <c r="G6617">
        <v>66</v>
      </c>
      <c r="H6617">
        <v>66</v>
      </c>
      <c r="I6617">
        <v>57</v>
      </c>
      <c r="J6617" t="s">
        <v>49</v>
      </c>
      <c r="K6617" t="s">
        <v>49</v>
      </c>
      <c r="L6617" t="s">
        <v>583</v>
      </c>
      <c r="M6617" t="s">
        <v>3247</v>
      </c>
      <c r="N6617" t="s">
        <v>3135</v>
      </c>
      <c r="O6617" t="s">
        <v>3191</v>
      </c>
      <c r="P6617" t="s">
        <v>127</v>
      </c>
      <c r="Q6617">
        <v>92</v>
      </c>
      <c r="R6617" t="s">
        <v>234</v>
      </c>
      <c r="S6617" t="s">
        <v>3271</v>
      </c>
      <c r="T6617" t="s">
        <v>26</v>
      </c>
    </row>
    <row r="6618" spans="1:20" x14ac:dyDescent="0.3">
      <c r="A6618" t="s">
        <v>20</v>
      </c>
      <c r="B6618" s="1">
        <v>43786</v>
      </c>
      <c r="C6618">
        <v>9</v>
      </c>
      <c r="D6618" t="s">
        <v>107</v>
      </c>
      <c r="E6618" t="s">
        <v>156</v>
      </c>
      <c r="F6618" t="s">
        <v>107</v>
      </c>
      <c r="G6618">
        <v>88</v>
      </c>
      <c r="H6618">
        <v>88</v>
      </c>
      <c r="I6618">
        <v>86</v>
      </c>
      <c r="J6618" t="s">
        <v>28</v>
      </c>
      <c r="K6618" t="s">
        <v>64</v>
      </c>
      <c r="L6618" t="s">
        <v>81</v>
      </c>
      <c r="M6618" t="s">
        <v>211</v>
      </c>
      <c r="N6618" t="s">
        <v>211</v>
      </c>
      <c r="O6618" t="s">
        <v>1426</v>
      </c>
      <c r="P6618" t="s">
        <v>70</v>
      </c>
      <c r="Q6618">
        <v>5</v>
      </c>
      <c r="R6618" t="s">
        <v>182</v>
      </c>
      <c r="S6618" t="e" vm="48">
        <f>_FV(-3,"26")</f>
        <v>#VALUE!</v>
      </c>
      <c r="T6618" t="s">
        <v>26</v>
      </c>
    </row>
    <row r="6619" spans="1:20" x14ac:dyDescent="0.3">
      <c r="A6619" t="s">
        <v>20</v>
      </c>
      <c r="B6619" s="1">
        <v>43786</v>
      </c>
      <c r="C6619">
        <v>11</v>
      </c>
      <c r="D6619" t="s">
        <v>286</v>
      </c>
      <c r="E6619" t="s">
        <v>286</v>
      </c>
      <c r="F6619" t="s">
        <v>107</v>
      </c>
      <c r="G6619">
        <v>86</v>
      </c>
      <c r="H6619">
        <v>88</v>
      </c>
      <c r="I6619">
        <v>85</v>
      </c>
      <c r="J6619" t="s">
        <v>73</v>
      </c>
      <c r="K6619" t="s">
        <v>73</v>
      </c>
      <c r="L6619" t="s">
        <v>28</v>
      </c>
      <c r="M6619" t="s">
        <v>197</v>
      </c>
      <c r="N6619" t="s">
        <v>197</v>
      </c>
      <c r="O6619" t="s">
        <v>75</v>
      </c>
      <c r="P6619" t="s">
        <v>138</v>
      </c>
      <c r="Q6619">
        <v>345</v>
      </c>
      <c r="R6619" t="s">
        <v>173</v>
      </c>
      <c r="S6619" t="s">
        <v>3272</v>
      </c>
      <c r="T6619" t="s">
        <v>26</v>
      </c>
    </row>
    <row r="6620" spans="1:20" x14ac:dyDescent="0.3">
      <c r="A6620" t="s">
        <v>20</v>
      </c>
      <c r="B6620" s="1">
        <v>43786</v>
      </c>
      <c r="C6620">
        <v>20</v>
      </c>
      <c r="D6620" t="s">
        <v>204</v>
      </c>
      <c r="E6620" t="s">
        <v>48</v>
      </c>
      <c r="F6620" t="s">
        <v>204</v>
      </c>
      <c r="G6620">
        <v>71</v>
      </c>
      <c r="H6620">
        <v>71</v>
      </c>
      <c r="I6620">
        <v>66</v>
      </c>
      <c r="J6620" t="s">
        <v>100</v>
      </c>
      <c r="K6620" t="s">
        <v>28</v>
      </c>
      <c r="L6620" t="s">
        <v>36</v>
      </c>
      <c r="M6620" t="s">
        <v>3196</v>
      </c>
      <c r="N6620" t="s">
        <v>3196</v>
      </c>
      <c r="O6620" t="s">
        <v>3247</v>
      </c>
      <c r="P6620" t="s">
        <v>77</v>
      </c>
      <c r="Q6620">
        <v>124</v>
      </c>
      <c r="R6620" t="s">
        <v>358</v>
      </c>
      <c r="S6620" t="s">
        <v>3273</v>
      </c>
      <c r="T6620" t="s">
        <v>26</v>
      </c>
    </row>
    <row r="6621" spans="1:20" x14ac:dyDescent="0.3">
      <c r="A6621" t="s">
        <v>20</v>
      </c>
      <c r="B6621" s="1">
        <v>43786</v>
      </c>
      <c r="C6621">
        <v>6</v>
      </c>
      <c r="D6621" t="s">
        <v>333</v>
      </c>
      <c r="E6621" t="s">
        <v>333</v>
      </c>
      <c r="F6621" t="s">
        <v>157</v>
      </c>
      <c r="G6621">
        <v>85</v>
      </c>
      <c r="H6621">
        <v>86</v>
      </c>
      <c r="I6621">
        <v>85</v>
      </c>
      <c r="J6621" t="s">
        <v>73</v>
      </c>
      <c r="K6621" t="s">
        <v>109</v>
      </c>
      <c r="L6621" t="s">
        <v>65</v>
      </c>
      <c r="M6621" t="s">
        <v>3214</v>
      </c>
      <c r="N6621" t="s">
        <v>1426</v>
      </c>
      <c r="O6621" t="s">
        <v>3214</v>
      </c>
      <c r="P6621" t="s">
        <v>115</v>
      </c>
      <c r="Q6621">
        <v>25</v>
      </c>
      <c r="R6621" t="s">
        <v>271</v>
      </c>
      <c r="S6621" t="e" vm="11">
        <f>_FV(-2,"66")</f>
        <v>#VALUE!</v>
      </c>
      <c r="T6621" t="s">
        <v>26</v>
      </c>
    </row>
    <row r="6622" spans="1:20" x14ac:dyDescent="0.3">
      <c r="A6622" t="s">
        <v>20</v>
      </c>
      <c r="B6622" s="1">
        <v>43786</v>
      </c>
      <c r="C6622">
        <v>23</v>
      </c>
      <c r="D6622" t="s">
        <v>79</v>
      </c>
      <c r="E6622" t="s">
        <v>95</v>
      </c>
      <c r="F6622" t="s">
        <v>64</v>
      </c>
      <c r="G6622">
        <v>92</v>
      </c>
      <c r="H6622">
        <v>92</v>
      </c>
      <c r="I6622">
        <v>81</v>
      </c>
      <c r="J6622" t="s">
        <v>100</v>
      </c>
      <c r="K6622" t="s">
        <v>99</v>
      </c>
      <c r="L6622" t="s">
        <v>577</v>
      </c>
      <c r="M6622" t="s">
        <v>39</v>
      </c>
      <c r="N6622" t="s">
        <v>140</v>
      </c>
      <c r="O6622" t="s">
        <v>750</v>
      </c>
      <c r="P6622" t="s">
        <v>124</v>
      </c>
      <c r="Q6622">
        <v>203</v>
      </c>
      <c r="R6622" t="s">
        <v>84</v>
      </c>
      <c r="S6622" t="e" vm="34">
        <f>_FV(-3,"10")</f>
        <v>#VALUE!</v>
      </c>
      <c r="T6622" t="s">
        <v>471</v>
      </c>
    </row>
    <row r="6623" spans="1:20" x14ac:dyDescent="0.3">
      <c r="A6623" t="s">
        <v>20</v>
      </c>
      <c r="B6623" s="1">
        <v>43786</v>
      </c>
      <c r="C6623">
        <v>17</v>
      </c>
      <c r="D6623" t="s">
        <v>47</v>
      </c>
      <c r="E6623" t="s">
        <v>1580</v>
      </c>
      <c r="F6623" t="s">
        <v>47</v>
      </c>
      <c r="G6623">
        <v>59</v>
      </c>
      <c r="H6623">
        <v>63</v>
      </c>
      <c r="I6623">
        <v>54</v>
      </c>
      <c r="J6623" t="s">
        <v>396</v>
      </c>
      <c r="K6623" t="s">
        <v>80</v>
      </c>
      <c r="L6623" t="s">
        <v>37</v>
      </c>
      <c r="M6623" t="s">
        <v>1425</v>
      </c>
      <c r="N6623" t="s">
        <v>74</v>
      </c>
      <c r="O6623" t="s">
        <v>1425</v>
      </c>
      <c r="P6623" t="s">
        <v>364</v>
      </c>
      <c r="Q6623">
        <v>116</v>
      </c>
      <c r="R6623" t="s">
        <v>359</v>
      </c>
      <c r="S6623" t="s">
        <v>3274</v>
      </c>
      <c r="T6623" t="s">
        <v>26</v>
      </c>
    </row>
    <row r="6624" spans="1:20" x14ac:dyDescent="0.3">
      <c r="A6624" t="s">
        <v>20</v>
      </c>
      <c r="B6624" s="1">
        <v>43786</v>
      </c>
      <c r="C6624">
        <v>12</v>
      </c>
      <c r="D6624" t="s">
        <v>195</v>
      </c>
      <c r="E6624" t="s">
        <v>195</v>
      </c>
      <c r="F6624" t="s">
        <v>286</v>
      </c>
      <c r="G6624">
        <v>80</v>
      </c>
      <c r="H6624">
        <v>86</v>
      </c>
      <c r="I6624">
        <v>79</v>
      </c>
      <c r="J6624" t="s">
        <v>109</v>
      </c>
      <c r="K6624" t="s">
        <v>136</v>
      </c>
      <c r="L6624" t="s">
        <v>119</v>
      </c>
      <c r="M6624" t="s">
        <v>131</v>
      </c>
      <c r="N6624" t="s">
        <v>131</v>
      </c>
      <c r="O6624" t="s">
        <v>197</v>
      </c>
      <c r="P6624" t="s">
        <v>124</v>
      </c>
      <c r="Q6624">
        <v>338</v>
      </c>
      <c r="R6624" t="s">
        <v>30</v>
      </c>
      <c r="S6624" t="s">
        <v>3275</v>
      </c>
      <c r="T6624" t="s">
        <v>26</v>
      </c>
    </row>
    <row r="6625" spans="1:20" x14ac:dyDescent="0.3">
      <c r="A6625" t="s">
        <v>20</v>
      </c>
      <c r="B6625" s="1">
        <v>43786</v>
      </c>
      <c r="C6625">
        <v>7</v>
      </c>
      <c r="D6625" t="s">
        <v>157</v>
      </c>
      <c r="E6625" t="s">
        <v>333</v>
      </c>
      <c r="F6625" t="s">
        <v>156</v>
      </c>
      <c r="G6625">
        <v>86</v>
      </c>
      <c r="H6625">
        <v>86</v>
      </c>
      <c r="I6625">
        <v>85</v>
      </c>
      <c r="J6625" t="s">
        <v>119</v>
      </c>
      <c r="K6625" t="s">
        <v>65</v>
      </c>
      <c r="L6625" t="s">
        <v>64</v>
      </c>
      <c r="M6625" t="s">
        <v>3247</v>
      </c>
      <c r="N6625" t="s">
        <v>3214</v>
      </c>
      <c r="O6625" t="s">
        <v>3182</v>
      </c>
      <c r="P6625" t="s">
        <v>67</v>
      </c>
      <c r="Q6625">
        <v>27</v>
      </c>
      <c r="R6625" t="s">
        <v>112</v>
      </c>
      <c r="S6625" t="e" vm="20">
        <f>_FV(-3,"01")</f>
        <v>#VALUE!</v>
      </c>
      <c r="T6625" t="s">
        <v>26</v>
      </c>
    </row>
    <row r="6626" spans="1:20" x14ac:dyDescent="0.3">
      <c r="A6626" t="s">
        <v>20</v>
      </c>
      <c r="B6626" s="1">
        <v>43786</v>
      </c>
      <c r="C6626">
        <v>5</v>
      </c>
      <c r="D6626" t="s">
        <v>356</v>
      </c>
      <c r="E6626" t="s">
        <v>333</v>
      </c>
      <c r="F6626" t="s">
        <v>356</v>
      </c>
      <c r="G6626">
        <v>86</v>
      </c>
      <c r="H6626">
        <v>87</v>
      </c>
      <c r="I6626">
        <v>86</v>
      </c>
      <c r="J6626" t="s">
        <v>73</v>
      </c>
      <c r="K6626" t="s">
        <v>80</v>
      </c>
      <c r="L6626" t="s">
        <v>73</v>
      </c>
      <c r="M6626" t="s">
        <v>1426</v>
      </c>
      <c r="N6626" t="s">
        <v>860</v>
      </c>
      <c r="O6626" t="s">
        <v>1426</v>
      </c>
      <c r="P6626" t="s">
        <v>67</v>
      </c>
      <c r="Q6626">
        <v>16</v>
      </c>
      <c r="R6626" t="s">
        <v>173</v>
      </c>
      <c r="S6626" t="e" vm="62">
        <f>_FV(-2,"87")</f>
        <v>#VALUE!</v>
      </c>
      <c r="T6626" t="s">
        <v>26</v>
      </c>
    </row>
    <row r="6627" spans="1:20" x14ac:dyDescent="0.3">
      <c r="A6627" t="s">
        <v>20</v>
      </c>
      <c r="B6627" s="1">
        <v>43786</v>
      </c>
      <c r="C6627">
        <v>2</v>
      </c>
      <c r="D6627" t="s">
        <v>236</v>
      </c>
      <c r="E6627" t="s">
        <v>196</v>
      </c>
      <c r="F6627" t="s">
        <v>236</v>
      </c>
      <c r="G6627">
        <v>84</v>
      </c>
      <c r="H6627">
        <v>84</v>
      </c>
      <c r="I6627">
        <v>77</v>
      </c>
      <c r="J6627" t="s">
        <v>109</v>
      </c>
      <c r="K6627" t="s">
        <v>109</v>
      </c>
      <c r="L6627" t="s">
        <v>119</v>
      </c>
      <c r="M6627" t="s">
        <v>74</v>
      </c>
      <c r="N6627" t="s">
        <v>175</v>
      </c>
      <c r="O6627" t="s">
        <v>172</v>
      </c>
      <c r="P6627" t="s">
        <v>83</v>
      </c>
      <c r="Q6627">
        <v>17</v>
      </c>
      <c r="R6627" t="s">
        <v>358</v>
      </c>
      <c r="S6627" t="e" vm="37">
        <f>_FV(-3,"43")</f>
        <v>#VALUE!</v>
      </c>
      <c r="T6627" t="s">
        <v>67</v>
      </c>
    </row>
    <row r="6628" spans="1:20" x14ac:dyDescent="0.3">
      <c r="A6628" t="s">
        <v>20</v>
      </c>
      <c r="B6628" s="1">
        <v>43786</v>
      </c>
      <c r="C6628">
        <v>14</v>
      </c>
      <c r="D6628" t="s">
        <v>258</v>
      </c>
      <c r="E6628" t="s">
        <v>214</v>
      </c>
      <c r="F6628" t="s">
        <v>204</v>
      </c>
      <c r="G6628">
        <v>65</v>
      </c>
      <c r="H6628">
        <v>74</v>
      </c>
      <c r="I6628">
        <v>64</v>
      </c>
      <c r="J6628" t="s">
        <v>81</v>
      </c>
      <c r="K6628" t="s">
        <v>63</v>
      </c>
      <c r="L6628" t="s">
        <v>89</v>
      </c>
      <c r="M6628" t="s">
        <v>181</v>
      </c>
      <c r="N6628" t="s">
        <v>130</v>
      </c>
      <c r="O6628" t="s">
        <v>181</v>
      </c>
      <c r="P6628" t="s">
        <v>127</v>
      </c>
      <c r="Q6628">
        <v>63</v>
      </c>
      <c r="R6628" t="s">
        <v>125</v>
      </c>
      <c r="S6628" t="s">
        <v>3276</v>
      </c>
      <c r="T6628" t="s">
        <v>26</v>
      </c>
    </row>
    <row r="6629" spans="1:20" x14ac:dyDescent="0.3">
      <c r="A6629" t="s">
        <v>20</v>
      </c>
      <c r="B6629" s="1">
        <v>43786</v>
      </c>
      <c r="C6629">
        <v>13</v>
      </c>
      <c r="D6629" t="s">
        <v>57</v>
      </c>
      <c r="E6629" t="s">
        <v>219</v>
      </c>
      <c r="F6629" t="s">
        <v>195</v>
      </c>
      <c r="G6629">
        <v>73</v>
      </c>
      <c r="H6629">
        <v>80</v>
      </c>
      <c r="I6629">
        <v>72</v>
      </c>
      <c r="J6629" t="s">
        <v>119</v>
      </c>
      <c r="K6629" t="s">
        <v>87</v>
      </c>
      <c r="L6629" t="s">
        <v>64</v>
      </c>
      <c r="M6629" t="s">
        <v>181</v>
      </c>
      <c r="N6629" t="s">
        <v>181</v>
      </c>
      <c r="O6629" t="s">
        <v>131</v>
      </c>
      <c r="P6629" t="s">
        <v>138</v>
      </c>
      <c r="Q6629">
        <v>13</v>
      </c>
      <c r="R6629" t="s">
        <v>440</v>
      </c>
      <c r="S6629" t="s">
        <v>3277</v>
      </c>
      <c r="T6629" t="s">
        <v>26</v>
      </c>
    </row>
    <row r="6630" spans="1:20" x14ac:dyDescent="0.3">
      <c r="A6630" t="s">
        <v>20</v>
      </c>
      <c r="B6630" s="1">
        <v>43786</v>
      </c>
      <c r="C6630">
        <v>4</v>
      </c>
      <c r="D6630" t="s">
        <v>356</v>
      </c>
      <c r="E6630" t="s">
        <v>356</v>
      </c>
      <c r="F6630" t="s">
        <v>156</v>
      </c>
      <c r="G6630">
        <v>87</v>
      </c>
      <c r="H6630">
        <v>89</v>
      </c>
      <c r="I6630">
        <v>87</v>
      </c>
      <c r="J6630" t="s">
        <v>109</v>
      </c>
      <c r="K6630" t="s">
        <v>136</v>
      </c>
      <c r="L6630" t="s">
        <v>109</v>
      </c>
      <c r="M6630" t="s">
        <v>860</v>
      </c>
      <c r="N6630" t="s">
        <v>166</v>
      </c>
      <c r="O6630" t="s">
        <v>860</v>
      </c>
      <c r="P6630" t="s">
        <v>67</v>
      </c>
      <c r="Q6630">
        <v>10</v>
      </c>
      <c r="R6630" t="s">
        <v>68</v>
      </c>
      <c r="S6630" t="e" vm="36">
        <f>_FV(-1,"58")</f>
        <v>#VALUE!</v>
      </c>
      <c r="T6630" t="s">
        <v>26</v>
      </c>
    </row>
    <row r="6631" spans="1:20" x14ac:dyDescent="0.3">
      <c r="A6631" t="s">
        <v>20</v>
      </c>
      <c r="B6631" s="1">
        <v>43786</v>
      </c>
      <c r="C6631">
        <v>16</v>
      </c>
      <c r="D6631" t="s">
        <v>297</v>
      </c>
      <c r="E6631" t="s">
        <v>33</v>
      </c>
      <c r="F6631" t="s">
        <v>392</v>
      </c>
      <c r="G6631">
        <v>62</v>
      </c>
      <c r="H6631">
        <v>65</v>
      </c>
      <c r="I6631">
        <v>58</v>
      </c>
      <c r="J6631" t="s">
        <v>81</v>
      </c>
      <c r="K6631" t="s">
        <v>109</v>
      </c>
      <c r="L6631" t="s">
        <v>163</v>
      </c>
      <c r="M6631" t="s">
        <v>74</v>
      </c>
      <c r="N6631" t="s">
        <v>39</v>
      </c>
      <c r="O6631" t="s">
        <v>74</v>
      </c>
      <c r="P6631" t="s">
        <v>68</v>
      </c>
      <c r="Q6631">
        <v>99</v>
      </c>
      <c r="R6631" t="s">
        <v>217</v>
      </c>
      <c r="S6631" t="s">
        <v>3278</v>
      </c>
      <c r="T6631" t="s">
        <v>26</v>
      </c>
    </row>
    <row r="6632" spans="1:20" x14ac:dyDescent="0.3">
      <c r="A6632" t="s">
        <v>20</v>
      </c>
      <c r="B6632" s="1">
        <v>43786</v>
      </c>
      <c r="C6632">
        <v>15</v>
      </c>
      <c r="D6632" t="s">
        <v>370</v>
      </c>
      <c r="E6632" t="s">
        <v>1376</v>
      </c>
      <c r="F6632" t="s">
        <v>335</v>
      </c>
      <c r="G6632">
        <v>59</v>
      </c>
      <c r="H6632">
        <v>66</v>
      </c>
      <c r="I6632">
        <v>58</v>
      </c>
      <c r="J6632" t="s">
        <v>36</v>
      </c>
      <c r="K6632" t="s">
        <v>63</v>
      </c>
      <c r="L6632" t="s">
        <v>163</v>
      </c>
      <c r="M6632" t="s">
        <v>39</v>
      </c>
      <c r="N6632" t="s">
        <v>181</v>
      </c>
      <c r="O6632" t="s">
        <v>39</v>
      </c>
      <c r="P6632" t="s">
        <v>183</v>
      </c>
      <c r="Q6632">
        <v>95</v>
      </c>
      <c r="R6632" t="s">
        <v>262</v>
      </c>
      <c r="S6632" t="s">
        <v>3279</v>
      </c>
      <c r="T6632" t="s">
        <v>26</v>
      </c>
    </row>
    <row r="6633" spans="1:20" x14ac:dyDescent="0.3">
      <c r="A6633" t="s">
        <v>20</v>
      </c>
      <c r="B6633" s="1">
        <v>43786</v>
      </c>
      <c r="C6633">
        <v>22</v>
      </c>
      <c r="D6633" t="s">
        <v>95</v>
      </c>
      <c r="E6633" t="s">
        <v>204</v>
      </c>
      <c r="F6633" t="s">
        <v>95</v>
      </c>
      <c r="G6633">
        <v>81</v>
      </c>
      <c r="H6633">
        <v>81</v>
      </c>
      <c r="I6633">
        <v>73</v>
      </c>
      <c r="J6633" t="s">
        <v>577</v>
      </c>
      <c r="K6633" t="s">
        <v>87</v>
      </c>
      <c r="L6633" t="s">
        <v>577</v>
      </c>
      <c r="M6633" t="s">
        <v>750</v>
      </c>
      <c r="N6633" t="s">
        <v>750</v>
      </c>
      <c r="O6633" t="s">
        <v>860</v>
      </c>
      <c r="P6633" t="s">
        <v>138</v>
      </c>
      <c r="Q6633">
        <v>6</v>
      </c>
      <c r="R6633" t="s">
        <v>125</v>
      </c>
      <c r="S6633" t="e" vm="90">
        <f>_FV(-2,"13")</f>
        <v>#VALUE!</v>
      </c>
      <c r="T6633" t="s">
        <v>270</v>
      </c>
    </row>
    <row r="6634" spans="1:20" x14ac:dyDescent="0.3">
      <c r="A6634" t="s">
        <v>20</v>
      </c>
      <c r="B6634" s="1">
        <v>43786</v>
      </c>
      <c r="C6634">
        <v>10</v>
      </c>
      <c r="D6634" t="s">
        <v>107</v>
      </c>
      <c r="E6634" t="s">
        <v>72</v>
      </c>
      <c r="F6634" t="s">
        <v>107</v>
      </c>
      <c r="G6634">
        <v>88</v>
      </c>
      <c r="H6634">
        <v>88</v>
      </c>
      <c r="I6634">
        <v>87</v>
      </c>
      <c r="J6634" t="s">
        <v>28</v>
      </c>
      <c r="K6634" t="s">
        <v>64</v>
      </c>
      <c r="L6634" t="s">
        <v>28</v>
      </c>
      <c r="M6634" t="s">
        <v>75</v>
      </c>
      <c r="N6634" t="s">
        <v>75</v>
      </c>
      <c r="O6634" t="s">
        <v>860</v>
      </c>
      <c r="P6634" t="s">
        <v>115</v>
      </c>
      <c r="Q6634">
        <v>325</v>
      </c>
      <c r="R6634" t="s">
        <v>101</v>
      </c>
      <c r="S6634" t="s">
        <v>3280</v>
      </c>
      <c r="T6634" t="s">
        <v>26</v>
      </c>
    </row>
    <row r="6635" spans="1:20" x14ac:dyDescent="0.3">
      <c r="A6635" t="s">
        <v>20</v>
      </c>
      <c r="B6635" s="1">
        <v>43787</v>
      </c>
      <c r="C6635">
        <v>10</v>
      </c>
      <c r="D6635" t="s">
        <v>22</v>
      </c>
      <c r="E6635" t="s">
        <v>22</v>
      </c>
      <c r="F6635" t="s">
        <v>63</v>
      </c>
      <c r="G6635">
        <v>95</v>
      </c>
      <c r="H6635">
        <v>95</v>
      </c>
      <c r="I6635">
        <v>95</v>
      </c>
      <c r="J6635" t="s">
        <v>64</v>
      </c>
      <c r="K6635" t="s">
        <v>64</v>
      </c>
      <c r="L6635" t="s">
        <v>99</v>
      </c>
      <c r="M6635" t="s">
        <v>59</v>
      </c>
      <c r="N6635" t="s">
        <v>59</v>
      </c>
      <c r="O6635" t="s">
        <v>39</v>
      </c>
      <c r="P6635" t="s">
        <v>138</v>
      </c>
      <c r="Q6635">
        <v>327</v>
      </c>
      <c r="R6635" t="s">
        <v>134</v>
      </c>
      <c r="S6635" t="s">
        <v>3281</v>
      </c>
      <c r="T6635" t="s">
        <v>26</v>
      </c>
    </row>
    <row r="6636" spans="1:20" x14ac:dyDescent="0.3">
      <c r="A6636" t="s">
        <v>20</v>
      </c>
      <c r="B6636" s="1">
        <v>43787</v>
      </c>
      <c r="C6636">
        <v>14</v>
      </c>
      <c r="D6636" t="s">
        <v>208</v>
      </c>
      <c r="E6636" t="s">
        <v>201</v>
      </c>
      <c r="F6636" t="s">
        <v>204</v>
      </c>
      <c r="G6636">
        <v>70</v>
      </c>
      <c r="H6636">
        <v>79</v>
      </c>
      <c r="I6636">
        <v>70</v>
      </c>
      <c r="J6636" t="s">
        <v>109</v>
      </c>
      <c r="K6636" t="s">
        <v>71</v>
      </c>
      <c r="L6636" t="s">
        <v>73</v>
      </c>
      <c r="M6636" t="s">
        <v>142</v>
      </c>
      <c r="N6636" t="s">
        <v>90</v>
      </c>
      <c r="O6636" t="s">
        <v>96</v>
      </c>
      <c r="P6636" t="s">
        <v>268</v>
      </c>
      <c r="Q6636">
        <v>29</v>
      </c>
      <c r="R6636" t="s">
        <v>40</v>
      </c>
      <c r="S6636" t="s">
        <v>3282</v>
      </c>
      <c r="T6636" t="s">
        <v>26</v>
      </c>
    </row>
    <row r="6637" spans="1:20" x14ac:dyDescent="0.3">
      <c r="A6637" t="s">
        <v>20</v>
      </c>
      <c r="B6637" s="1">
        <v>43787</v>
      </c>
      <c r="C6637">
        <v>9</v>
      </c>
      <c r="D6637" t="s">
        <v>63</v>
      </c>
      <c r="E6637" t="s">
        <v>87</v>
      </c>
      <c r="F6637" t="s">
        <v>109</v>
      </c>
      <c r="G6637">
        <v>95</v>
      </c>
      <c r="H6637">
        <v>95</v>
      </c>
      <c r="I6637">
        <v>95</v>
      </c>
      <c r="J6637" t="s">
        <v>81</v>
      </c>
      <c r="K6637" t="s">
        <v>81</v>
      </c>
      <c r="L6637" t="s">
        <v>89</v>
      </c>
      <c r="M6637" t="s">
        <v>140</v>
      </c>
      <c r="N6637" t="s">
        <v>140</v>
      </c>
      <c r="O6637" t="s">
        <v>38</v>
      </c>
      <c r="P6637" t="s">
        <v>174</v>
      </c>
      <c r="Q6637">
        <v>279</v>
      </c>
      <c r="R6637" t="s">
        <v>268</v>
      </c>
      <c r="S6637" t="e" vm="85">
        <f>_FV(-1,"45")</f>
        <v>#VALUE!</v>
      </c>
      <c r="T6637" t="s">
        <v>26</v>
      </c>
    </row>
    <row r="6638" spans="1:20" x14ac:dyDescent="0.3">
      <c r="A6638" t="s">
        <v>20</v>
      </c>
      <c r="B6638" s="1">
        <v>43787</v>
      </c>
      <c r="C6638">
        <v>13</v>
      </c>
      <c r="D6638" t="s">
        <v>219</v>
      </c>
      <c r="E6638" t="s">
        <v>215</v>
      </c>
      <c r="F6638" t="s">
        <v>272</v>
      </c>
      <c r="G6638">
        <v>79</v>
      </c>
      <c r="H6638">
        <v>93</v>
      </c>
      <c r="I6638">
        <v>79</v>
      </c>
      <c r="J6638" t="s">
        <v>121</v>
      </c>
      <c r="K6638" t="s">
        <v>156</v>
      </c>
      <c r="L6638" t="s">
        <v>62</v>
      </c>
      <c r="M6638" t="s">
        <v>29</v>
      </c>
      <c r="N6638" t="s">
        <v>90</v>
      </c>
      <c r="O6638" t="s">
        <v>209</v>
      </c>
      <c r="P6638" t="s">
        <v>83</v>
      </c>
      <c r="Q6638">
        <v>27</v>
      </c>
      <c r="R6638" t="s">
        <v>104</v>
      </c>
      <c r="S6638" t="s">
        <v>538</v>
      </c>
      <c r="T6638" t="s">
        <v>26</v>
      </c>
    </row>
    <row r="6639" spans="1:20" x14ac:dyDescent="0.3">
      <c r="A6639" t="s">
        <v>20</v>
      </c>
      <c r="B6639" s="1">
        <v>43787</v>
      </c>
      <c r="C6639">
        <v>3</v>
      </c>
      <c r="D6639" t="s">
        <v>22</v>
      </c>
      <c r="E6639" t="s">
        <v>79</v>
      </c>
      <c r="F6639" t="s">
        <v>136</v>
      </c>
      <c r="G6639">
        <v>95</v>
      </c>
      <c r="H6639">
        <v>95</v>
      </c>
      <c r="I6639">
        <v>94</v>
      </c>
      <c r="J6639" t="s">
        <v>64</v>
      </c>
      <c r="K6639" t="s">
        <v>119</v>
      </c>
      <c r="L6639" t="s">
        <v>99</v>
      </c>
      <c r="M6639" t="s">
        <v>190</v>
      </c>
      <c r="N6639" t="s">
        <v>130</v>
      </c>
      <c r="O6639" t="s">
        <v>181</v>
      </c>
      <c r="P6639" t="s">
        <v>70</v>
      </c>
      <c r="Q6639">
        <v>245</v>
      </c>
      <c r="R6639" t="s">
        <v>134</v>
      </c>
      <c r="S6639" t="e" vm="43">
        <f>_FV(-1,"38")</f>
        <v>#VALUE!</v>
      </c>
      <c r="T6639" t="s">
        <v>270</v>
      </c>
    </row>
    <row r="6640" spans="1:20" x14ac:dyDescent="0.3">
      <c r="A6640" t="s">
        <v>20</v>
      </c>
      <c r="B6640" s="1">
        <v>43787</v>
      </c>
      <c r="C6640">
        <v>11</v>
      </c>
      <c r="D6640" t="s">
        <v>118</v>
      </c>
      <c r="E6640" t="s">
        <v>148</v>
      </c>
      <c r="F6640" t="s">
        <v>22</v>
      </c>
      <c r="G6640">
        <v>95</v>
      </c>
      <c r="H6640">
        <v>95</v>
      </c>
      <c r="I6640">
        <v>95</v>
      </c>
      <c r="J6640" t="s">
        <v>63</v>
      </c>
      <c r="K6640" t="s">
        <v>87</v>
      </c>
      <c r="L6640" t="s">
        <v>64</v>
      </c>
      <c r="M6640" t="s">
        <v>254</v>
      </c>
      <c r="N6640" t="s">
        <v>254</v>
      </c>
      <c r="O6640" t="s">
        <v>59</v>
      </c>
      <c r="P6640" t="s">
        <v>115</v>
      </c>
      <c r="Q6640">
        <v>327</v>
      </c>
      <c r="R6640" t="s">
        <v>173</v>
      </c>
      <c r="S6640" t="s">
        <v>3283</v>
      </c>
      <c r="T6640" t="s">
        <v>26</v>
      </c>
    </row>
    <row r="6641" spans="1:20" x14ac:dyDescent="0.3">
      <c r="A6641" t="s">
        <v>20</v>
      </c>
      <c r="B6641" s="1">
        <v>43787</v>
      </c>
      <c r="C6641">
        <v>15</v>
      </c>
      <c r="D6641" t="s">
        <v>27</v>
      </c>
      <c r="E6641" t="s">
        <v>47</v>
      </c>
      <c r="F6641" t="s">
        <v>275</v>
      </c>
      <c r="G6641">
        <v>66</v>
      </c>
      <c r="H6641">
        <v>77</v>
      </c>
      <c r="I6641">
        <v>65</v>
      </c>
      <c r="J6641" t="s">
        <v>35</v>
      </c>
      <c r="K6641" t="s">
        <v>62</v>
      </c>
      <c r="L6641" t="s">
        <v>35</v>
      </c>
      <c r="M6641" t="s">
        <v>150</v>
      </c>
      <c r="N6641" t="s">
        <v>142</v>
      </c>
      <c r="O6641" t="s">
        <v>150</v>
      </c>
      <c r="P6641" t="s">
        <v>30</v>
      </c>
      <c r="Q6641">
        <v>82</v>
      </c>
      <c r="R6641" t="s">
        <v>419</v>
      </c>
      <c r="S6641" t="s">
        <v>3284</v>
      </c>
      <c r="T6641" t="s">
        <v>270</v>
      </c>
    </row>
    <row r="6642" spans="1:20" x14ac:dyDescent="0.3">
      <c r="A6642" t="s">
        <v>20</v>
      </c>
      <c r="B6642" s="1">
        <v>43787</v>
      </c>
      <c r="C6642">
        <v>1</v>
      </c>
      <c r="D6642" t="s">
        <v>63</v>
      </c>
      <c r="E6642" t="s">
        <v>136</v>
      </c>
      <c r="F6642" t="s">
        <v>73</v>
      </c>
      <c r="G6642">
        <v>93</v>
      </c>
      <c r="H6642">
        <v>94</v>
      </c>
      <c r="I6642">
        <v>93</v>
      </c>
      <c r="J6642" t="s">
        <v>89</v>
      </c>
      <c r="K6642" t="s">
        <v>99</v>
      </c>
      <c r="L6642" t="s">
        <v>163</v>
      </c>
      <c r="M6642" t="s">
        <v>140</v>
      </c>
      <c r="N6642" t="s">
        <v>298</v>
      </c>
      <c r="O6642" t="s">
        <v>140</v>
      </c>
      <c r="P6642" t="s">
        <v>133</v>
      </c>
      <c r="Q6642">
        <v>232</v>
      </c>
      <c r="R6642" t="s">
        <v>40</v>
      </c>
      <c r="S6642" t="e" vm="87">
        <f>_FV(-1,"85")</f>
        <v>#VALUE!</v>
      </c>
      <c r="T6642" t="s">
        <v>270</v>
      </c>
    </row>
    <row r="6643" spans="1:20" x14ac:dyDescent="0.3">
      <c r="A6643" t="s">
        <v>20</v>
      </c>
      <c r="B6643" s="1">
        <v>43787</v>
      </c>
      <c r="C6643">
        <v>12</v>
      </c>
      <c r="D6643" t="s">
        <v>272</v>
      </c>
      <c r="E6643" t="s">
        <v>156</v>
      </c>
      <c r="F6643" t="s">
        <v>118</v>
      </c>
      <c r="G6643">
        <v>93</v>
      </c>
      <c r="H6643">
        <v>95</v>
      </c>
      <c r="I6643">
        <v>93</v>
      </c>
      <c r="J6643" t="s">
        <v>62</v>
      </c>
      <c r="K6643" t="s">
        <v>88</v>
      </c>
      <c r="L6643" t="s">
        <v>63</v>
      </c>
      <c r="M6643" t="s">
        <v>142</v>
      </c>
      <c r="N6643" t="s">
        <v>142</v>
      </c>
      <c r="O6643" t="s">
        <v>254</v>
      </c>
      <c r="P6643" t="s">
        <v>83</v>
      </c>
      <c r="Q6643">
        <v>307</v>
      </c>
      <c r="R6643" t="s">
        <v>127</v>
      </c>
      <c r="S6643" t="s">
        <v>3285</v>
      </c>
      <c r="T6643" t="s">
        <v>26</v>
      </c>
    </row>
    <row r="6644" spans="1:20" x14ac:dyDescent="0.3">
      <c r="A6644" t="s">
        <v>20</v>
      </c>
      <c r="B6644" s="1">
        <v>43787</v>
      </c>
      <c r="C6644">
        <v>8</v>
      </c>
      <c r="D6644" t="s">
        <v>80</v>
      </c>
      <c r="E6644" t="s">
        <v>80</v>
      </c>
      <c r="F6644" t="s">
        <v>109</v>
      </c>
      <c r="G6644">
        <v>95</v>
      </c>
      <c r="H6644">
        <v>95</v>
      </c>
      <c r="I6644">
        <v>95</v>
      </c>
      <c r="J6644" t="s">
        <v>100</v>
      </c>
      <c r="K6644" t="s">
        <v>99</v>
      </c>
      <c r="L6644" t="s">
        <v>89</v>
      </c>
      <c r="M6644" t="s">
        <v>38</v>
      </c>
      <c r="N6644" t="s">
        <v>38</v>
      </c>
      <c r="O6644" t="s">
        <v>175</v>
      </c>
      <c r="P6644" t="s">
        <v>76</v>
      </c>
      <c r="Q6644">
        <v>10</v>
      </c>
      <c r="R6644" t="s">
        <v>128</v>
      </c>
      <c r="S6644" t="e" vm="66">
        <f>_FV(-2,"31")</f>
        <v>#VALUE!</v>
      </c>
      <c r="T6644" t="s">
        <v>26</v>
      </c>
    </row>
    <row r="6645" spans="1:20" x14ac:dyDescent="0.3">
      <c r="A6645" t="s">
        <v>20</v>
      </c>
      <c r="B6645" s="1">
        <v>43787</v>
      </c>
      <c r="C6645">
        <v>4</v>
      </c>
      <c r="D6645" t="s">
        <v>22</v>
      </c>
      <c r="E6645" t="s">
        <v>79</v>
      </c>
      <c r="F6645" t="s">
        <v>136</v>
      </c>
      <c r="G6645">
        <v>95</v>
      </c>
      <c r="H6645">
        <v>95</v>
      </c>
      <c r="I6645">
        <v>95</v>
      </c>
      <c r="J6645" t="s">
        <v>64</v>
      </c>
      <c r="K6645" t="s">
        <v>64</v>
      </c>
      <c r="L6645" t="s">
        <v>28</v>
      </c>
      <c r="M6645" t="s">
        <v>59</v>
      </c>
      <c r="N6645" t="s">
        <v>190</v>
      </c>
      <c r="O6645" t="s">
        <v>59</v>
      </c>
      <c r="P6645" t="s">
        <v>105</v>
      </c>
      <c r="Q6645">
        <v>295</v>
      </c>
      <c r="R6645" t="s">
        <v>127</v>
      </c>
      <c r="S6645" t="e" vm="85">
        <f>_FV(-1,"45")</f>
        <v>#VALUE!</v>
      </c>
      <c r="T6645" t="s">
        <v>26</v>
      </c>
    </row>
    <row r="6646" spans="1:20" x14ac:dyDescent="0.3">
      <c r="A6646" t="s">
        <v>20</v>
      </c>
      <c r="B6646" s="1">
        <v>43787</v>
      </c>
      <c r="C6646">
        <v>5</v>
      </c>
      <c r="D6646" t="s">
        <v>80</v>
      </c>
      <c r="E6646" t="s">
        <v>22</v>
      </c>
      <c r="F6646" t="s">
        <v>109</v>
      </c>
      <c r="G6646">
        <v>95</v>
      </c>
      <c r="H6646">
        <v>95</v>
      </c>
      <c r="I6646">
        <v>95</v>
      </c>
      <c r="J6646" t="s">
        <v>100</v>
      </c>
      <c r="K6646" t="s">
        <v>64</v>
      </c>
      <c r="L6646" t="s">
        <v>100</v>
      </c>
      <c r="M6646" t="s">
        <v>140</v>
      </c>
      <c r="N6646" t="s">
        <v>59</v>
      </c>
      <c r="O6646" t="s">
        <v>140</v>
      </c>
      <c r="P6646" t="s">
        <v>268</v>
      </c>
      <c r="Q6646">
        <v>306</v>
      </c>
      <c r="R6646" t="s">
        <v>182</v>
      </c>
      <c r="S6646" t="e" vm="40">
        <f>_FV(-1,"86")</f>
        <v>#VALUE!</v>
      </c>
      <c r="T6646" t="s">
        <v>26</v>
      </c>
    </row>
    <row r="6647" spans="1:20" x14ac:dyDescent="0.3">
      <c r="A6647" t="s">
        <v>20</v>
      </c>
      <c r="B6647" s="1">
        <v>43787</v>
      </c>
      <c r="C6647">
        <v>20</v>
      </c>
      <c r="D6647" t="s">
        <v>118</v>
      </c>
      <c r="E6647" t="s">
        <v>121</v>
      </c>
      <c r="F6647" t="s">
        <v>95</v>
      </c>
      <c r="G6647">
        <v>91</v>
      </c>
      <c r="H6647">
        <v>91</v>
      </c>
      <c r="I6647">
        <v>88</v>
      </c>
      <c r="J6647" t="s">
        <v>64</v>
      </c>
      <c r="K6647" t="s">
        <v>64</v>
      </c>
      <c r="L6647" t="s">
        <v>345</v>
      </c>
      <c r="M6647" t="s">
        <v>59</v>
      </c>
      <c r="N6647" t="s">
        <v>181</v>
      </c>
      <c r="O6647" t="s">
        <v>298</v>
      </c>
      <c r="P6647" t="s">
        <v>133</v>
      </c>
      <c r="Q6647">
        <v>4</v>
      </c>
      <c r="R6647" t="s">
        <v>102</v>
      </c>
      <c r="S6647" t="s">
        <v>3286</v>
      </c>
      <c r="T6647" t="s">
        <v>124</v>
      </c>
    </row>
    <row r="6648" spans="1:20" x14ac:dyDescent="0.3">
      <c r="A6648" t="s">
        <v>20</v>
      </c>
      <c r="B6648" s="1">
        <v>43787</v>
      </c>
      <c r="C6648">
        <v>17</v>
      </c>
      <c r="D6648" t="s">
        <v>219</v>
      </c>
      <c r="E6648" t="s">
        <v>21</v>
      </c>
      <c r="F6648" t="s">
        <v>256</v>
      </c>
      <c r="G6648">
        <v>71</v>
      </c>
      <c r="H6648">
        <v>72</v>
      </c>
      <c r="I6648">
        <v>66</v>
      </c>
      <c r="J6648" t="s">
        <v>81</v>
      </c>
      <c r="K6648" t="s">
        <v>63</v>
      </c>
      <c r="L6648" t="s">
        <v>44</v>
      </c>
      <c r="M6648" t="s">
        <v>131</v>
      </c>
      <c r="N6648" t="s">
        <v>130</v>
      </c>
      <c r="O6648" t="s">
        <v>131</v>
      </c>
      <c r="P6648" t="s">
        <v>173</v>
      </c>
      <c r="Q6648">
        <v>62</v>
      </c>
      <c r="R6648" t="s">
        <v>289</v>
      </c>
      <c r="S6648" t="s">
        <v>3287</v>
      </c>
      <c r="T6648" t="s">
        <v>26</v>
      </c>
    </row>
    <row r="6649" spans="1:20" x14ac:dyDescent="0.3">
      <c r="A6649" t="s">
        <v>20</v>
      </c>
      <c r="B6649" s="1">
        <v>43787</v>
      </c>
      <c r="C6649">
        <v>7</v>
      </c>
      <c r="D6649" t="s">
        <v>109</v>
      </c>
      <c r="E6649" t="s">
        <v>80</v>
      </c>
      <c r="F6649" t="s">
        <v>73</v>
      </c>
      <c r="G6649">
        <v>95</v>
      </c>
      <c r="H6649">
        <v>95</v>
      </c>
      <c r="I6649">
        <v>95</v>
      </c>
      <c r="J6649" t="s">
        <v>89</v>
      </c>
      <c r="K6649" t="s">
        <v>100</v>
      </c>
      <c r="L6649" t="s">
        <v>89</v>
      </c>
      <c r="M6649" t="s">
        <v>38</v>
      </c>
      <c r="N6649" t="s">
        <v>162</v>
      </c>
      <c r="O6649" t="s">
        <v>750</v>
      </c>
      <c r="P6649" t="s">
        <v>174</v>
      </c>
      <c r="Q6649">
        <v>321</v>
      </c>
      <c r="R6649" t="s">
        <v>182</v>
      </c>
      <c r="S6649" t="e" vm="15">
        <f>_FV(-2,"16")</f>
        <v>#VALUE!</v>
      </c>
      <c r="T6649" t="s">
        <v>270</v>
      </c>
    </row>
    <row r="6650" spans="1:20" x14ac:dyDescent="0.3">
      <c r="A6650" t="s">
        <v>20</v>
      </c>
      <c r="B6650" s="1">
        <v>43787</v>
      </c>
      <c r="C6650">
        <v>19</v>
      </c>
      <c r="D6650" t="s">
        <v>62</v>
      </c>
      <c r="E6650" t="s">
        <v>261</v>
      </c>
      <c r="F6650" t="s">
        <v>58</v>
      </c>
      <c r="G6650">
        <v>88</v>
      </c>
      <c r="H6650">
        <v>88</v>
      </c>
      <c r="I6650">
        <v>71</v>
      </c>
      <c r="J6650" t="s">
        <v>345</v>
      </c>
      <c r="K6650" t="s">
        <v>65</v>
      </c>
      <c r="L6650" t="s">
        <v>388</v>
      </c>
      <c r="M6650" t="s">
        <v>59</v>
      </c>
      <c r="N6650" t="s">
        <v>59</v>
      </c>
      <c r="O6650" t="s">
        <v>140</v>
      </c>
      <c r="P6650" t="s">
        <v>83</v>
      </c>
      <c r="Q6650">
        <v>82</v>
      </c>
      <c r="R6650" t="s">
        <v>289</v>
      </c>
      <c r="S6650" t="s">
        <v>3288</v>
      </c>
      <c r="T6650" t="s">
        <v>176</v>
      </c>
    </row>
    <row r="6651" spans="1:20" x14ac:dyDescent="0.3">
      <c r="A6651" t="s">
        <v>20</v>
      </c>
      <c r="B6651" s="1">
        <v>43787</v>
      </c>
      <c r="C6651">
        <v>22</v>
      </c>
      <c r="D6651" t="s">
        <v>58</v>
      </c>
      <c r="E6651" t="s">
        <v>95</v>
      </c>
      <c r="F6651" t="s">
        <v>79</v>
      </c>
      <c r="G6651">
        <v>94</v>
      </c>
      <c r="H6651">
        <v>94</v>
      </c>
      <c r="I6651">
        <v>93</v>
      </c>
      <c r="J6651" t="s">
        <v>64</v>
      </c>
      <c r="K6651" t="s">
        <v>119</v>
      </c>
      <c r="L6651" t="s">
        <v>28</v>
      </c>
      <c r="M6651" t="s">
        <v>52</v>
      </c>
      <c r="N6651" t="s">
        <v>59</v>
      </c>
      <c r="O6651" t="s">
        <v>52</v>
      </c>
      <c r="P6651" t="s">
        <v>124</v>
      </c>
      <c r="Q6651">
        <v>343</v>
      </c>
      <c r="R6651" t="s">
        <v>237</v>
      </c>
      <c r="S6651" t="e" vm="52">
        <f>_FV(0,"56")</f>
        <v>#VALUE!</v>
      </c>
      <c r="T6651" t="s">
        <v>26</v>
      </c>
    </row>
    <row r="6652" spans="1:20" x14ac:dyDescent="0.3">
      <c r="A6652" t="s">
        <v>20</v>
      </c>
      <c r="B6652" s="1">
        <v>43787</v>
      </c>
      <c r="C6652">
        <v>21</v>
      </c>
      <c r="D6652" t="s">
        <v>95</v>
      </c>
      <c r="E6652" t="s">
        <v>118</v>
      </c>
      <c r="F6652" t="s">
        <v>95</v>
      </c>
      <c r="G6652">
        <v>93</v>
      </c>
      <c r="H6652">
        <v>93</v>
      </c>
      <c r="I6652">
        <v>91</v>
      </c>
      <c r="J6652" t="s">
        <v>64</v>
      </c>
      <c r="K6652" t="s">
        <v>119</v>
      </c>
      <c r="L6652" t="s">
        <v>81</v>
      </c>
      <c r="M6652" t="s">
        <v>59</v>
      </c>
      <c r="N6652" t="s">
        <v>59</v>
      </c>
      <c r="O6652" t="s">
        <v>298</v>
      </c>
      <c r="P6652" t="s">
        <v>134</v>
      </c>
      <c r="Q6652">
        <v>332</v>
      </c>
      <c r="R6652" t="s">
        <v>170</v>
      </c>
      <c r="S6652" t="s">
        <v>3289</v>
      </c>
      <c r="T6652" t="s">
        <v>67</v>
      </c>
    </row>
    <row r="6653" spans="1:20" x14ac:dyDescent="0.3">
      <c r="A6653" t="s">
        <v>20</v>
      </c>
      <c r="B6653" s="1">
        <v>43787</v>
      </c>
      <c r="C6653">
        <v>16</v>
      </c>
      <c r="D6653" t="s">
        <v>250</v>
      </c>
      <c r="E6653" t="s">
        <v>392</v>
      </c>
      <c r="F6653" t="s">
        <v>219</v>
      </c>
      <c r="G6653">
        <v>71</v>
      </c>
      <c r="H6653">
        <v>71</v>
      </c>
      <c r="I6653">
        <v>63</v>
      </c>
      <c r="J6653" t="s">
        <v>65</v>
      </c>
      <c r="K6653" t="s">
        <v>80</v>
      </c>
      <c r="L6653" t="s">
        <v>361</v>
      </c>
      <c r="M6653" t="s">
        <v>181</v>
      </c>
      <c r="N6653" t="s">
        <v>150</v>
      </c>
      <c r="O6653" t="s">
        <v>181</v>
      </c>
      <c r="P6653" t="s">
        <v>183</v>
      </c>
      <c r="Q6653">
        <v>138</v>
      </c>
      <c r="R6653" t="s">
        <v>419</v>
      </c>
      <c r="S6653" t="s">
        <v>3290</v>
      </c>
      <c r="T6653" t="s">
        <v>26</v>
      </c>
    </row>
    <row r="6654" spans="1:20" x14ac:dyDescent="0.3">
      <c r="A6654" t="s">
        <v>20</v>
      </c>
      <c r="B6654" s="1">
        <v>43787</v>
      </c>
      <c r="C6654">
        <v>6</v>
      </c>
      <c r="D6654" t="s">
        <v>109</v>
      </c>
      <c r="E6654" t="s">
        <v>80</v>
      </c>
      <c r="F6654" t="s">
        <v>73</v>
      </c>
      <c r="G6654">
        <v>95</v>
      </c>
      <c r="H6654">
        <v>95</v>
      </c>
      <c r="I6654">
        <v>95</v>
      </c>
      <c r="J6654" t="s">
        <v>89</v>
      </c>
      <c r="K6654" t="s">
        <v>100</v>
      </c>
      <c r="L6654" t="s">
        <v>49</v>
      </c>
      <c r="M6654" t="s">
        <v>162</v>
      </c>
      <c r="N6654" t="s">
        <v>140</v>
      </c>
      <c r="O6654" t="s">
        <v>162</v>
      </c>
      <c r="P6654" t="s">
        <v>60</v>
      </c>
      <c r="Q6654">
        <v>321</v>
      </c>
      <c r="R6654" t="s">
        <v>222</v>
      </c>
      <c r="S6654" t="e" vm="13">
        <f>_FV(-2,"12")</f>
        <v>#VALUE!</v>
      </c>
      <c r="T6654" t="s">
        <v>26</v>
      </c>
    </row>
    <row r="6655" spans="1:20" x14ac:dyDescent="0.3">
      <c r="A6655" t="s">
        <v>20</v>
      </c>
      <c r="B6655" s="1">
        <v>43787</v>
      </c>
      <c r="C6655">
        <v>2</v>
      </c>
      <c r="D6655" t="s">
        <v>136</v>
      </c>
      <c r="E6655" t="s">
        <v>79</v>
      </c>
      <c r="F6655" t="s">
        <v>80</v>
      </c>
      <c r="G6655">
        <v>94</v>
      </c>
      <c r="H6655">
        <v>94</v>
      </c>
      <c r="I6655">
        <v>93</v>
      </c>
      <c r="J6655" t="s">
        <v>99</v>
      </c>
      <c r="K6655" t="s">
        <v>64</v>
      </c>
      <c r="L6655" t="s">
        <v>49</v>
      </c>
      <c r="M6655" t="s">
        <v>190</v>
      </c>
      <c r="N6655" t="s">
        <v>190</v>
      </c>
      <c r="O6655" t="s">
        <v>39</v>
      </c>
      <c r="P6655" t="s">
        <v>105</v>
      </c>
      <c r="Q6655">
        <v>265</v>
      </c>
      <c r="R6655" t="s">
        <v>60</v>
      </c>
      <c r="S6655" t="e" vm="59">
        <f>_FV(-2,"35")</f>
        <v>#VALUE!</v>
      </c>
      <c r="T6655" t="s">
        <v>270</v>
      </c>
    </row>
    <row r="6656" spans="1:20" x14ac:dyDescent="0.3">
      <c r="A6656" t="s">
        <v>20</v>
      </c>
      <c r="B6656" s="1">
        <v>43787</v>
      </c>
      <c r="C6656">
        <v>23</v>
      </c>
      <c r="D6656" t="s">
        <v>95</v>
      </c>
      <c r="E6656" t="s">
        <v>95</v>
      </c>
      <c r="F6656" t="s">
        <v>79</v>
      </c>
      <c r="G6656">
        <v>94</v>
      </c>
      <c r="H6656">
        <v>94</v>
      </c>
      <c r="I6656">
        <v>94</v>
      </c>
      <c r="J6656" t="s">
        <v>65</v>
      </c>
      <c r="K6656" t="s">
        <v>65</v>
      </c>
      <c r="L6656" t="s">
        <v>28</v>
      </c>
      <c r="M6656" t="s">
        <v>132</v>
      </c>
      <c r="N6656" t="s">
        <v>132</v>
      </c>
      <c r="O6656" t="s">
        <v>52</v>
      </c>
      <c r="P6656" t="s">
        <v>70</v>
      </c>
      <c r="Q6656">
        <v>341</v>
      </c>
      <c r="R6656" t="s">
        <v>222</v>
      </c>
      <c r="S6656" t="e" vm="53">
        <f>_FV(-1,"93")</f>
        <v>#VALUE!</v>
      </c>
      <c r="T6656" t="s">
        <v>26</v>
      </c>
    </row>
    <row r="6657" spans="1:20" x14ac:dyDescent="0.3">
      <c r="A6657" t="s">
        <v>20</v>
      </c>
      <c r="B6657" s="1">
        <v>43787</v>
      </c>
      <c r="C6657">
        <v>0</v>
      </c>
      <c r="D6657" t="s">
        <v>63</v>
      </c>
      <c r="E6657" t="s">
        <v>148</v>
      </c>
      <c r="F6657" t="s">
        <v>63</v>
      </c>
      <c r="G6657">
        <v>92</v>
      </c>
      <c r="H6657">
        <v>93</v>
      </c>
      <c r="I6657">
        <v>92</v>
      </c>
      <c r="J6657" t="s">
        <v>36</v>
      </c>
      <c r="K6657" t="s">
        <v>65</v>
      </c>
      <c r="L6657" t="s">
        <v>36</v>
      </c>
      <c r="M6657" t="s">
        <v>298</v>
      </c>
      <c r="N6657" t="s">
        <v>298</v>
      </c>
      <c r="O6657" t="s">
        <v>120</v>
      </c>
      <c r="P6657" t="s">
        <v>176</v>
      </c>
      <c r="Q6657">
        <v>337</v>
      </c>
      <c r="R6657" t="s">
        <v>179</v>
      </c>
      <c r="S6657" t="e" vm="12">
        <f>_FV(-1,"57")</f>
        <v>#VALUE!</v>
      </c>
      <c r="T6657" t="s">
        <v>77</v>
      </c>
    </row>
    <row r="6658" spans="1:20" x14ac:dyDescent="0.3">
      <c r="A6658" t="s">
        <v>20</v>
      </c>
      <c r="B6658" s="1">
        <v>43787</v>
      </c>
      <c r="C6658">
        <v>18</v>
      </c>
      <c r="D6658" t="s">
        <v>281</v>
      </c>
      <c r="E6658" t="s">
        <v>243</v>
      </c>
      <c r="F6658" t="s">
        <v>302</v>
      </c>
      <c r="G6658">
        <v>72</v>
      </c>
      <c r="H6658">
        <v>74</v>
      </c>
      <c r="I6658">
        <v>68</v>
      </c>
      <c r="J6658" t="s">
        <v>49</v>
      </c>
      <c r="K6658" t="s">
        <v>64</v>
      </c>
      <c r="L6658" t="s">
        <v>361</v>
      </c>
      <c r="M6658" t="s">
        <v>140</v>
      </c>
      <c r="N6658" t="s">
        <v>52</v>
      </c>
      <c r="O6658" t="s">
        <v>39</v>
      </c>
      <c r="P6658" t="s">
        <v>115</v>
      </c>
      <c r="Q6658">
        <v>21</v>
      </c>
      <c r="R6658" t="s">
        <v>358</v>
      </c>
      <c r="S6658" t="s">
        <v>3291</v>
      </c>
      <c r="T6658" t="s">
        <v>26</v>
      </c>
    </row>
    <row r="6659" spans="1:20" x14ac:dyDescent="0.3">
      <c r="A6659" t="s">
        <v>20</v>
      </c>
      <c r="B6659" s="1">
        <v>43788</v>
      </c>
      <c r="C6659">
        <v>17</v>
      </c>
      <c r="D6659" t="s">
        <v>2048</v>
      </c>
      <c r="E6659" t="s">
        <v>2490</v>
      </c>
      <c r="F6659" t="s">
        <v>43</v>
      </c>
      <c r="G6659">
        <v>54</v>
      </c>
      <c r="H6659">
        <v>57</v>
      </c>
      <c r="I6659">
        <v>50</v>
      </c>
      <c r="J6659" t="s">
        <v>44</v>
      </c>
      <c r="K6659" t="s">
        <v>361</v>
      </c>
      <c r="L6659" t="s">
        <v>397</v>
      </c>
      <c r="M6659" t="s">
        <v>39</v>
      </c>
      <c r="N6659" t="s">
        <v>66</v>
      </c>
      <c r="O6659" t="s">
        <v>39</v>
      </c>
      <c r="P6659" t="s">
        <v>104</v>
      </c>
      <c r="Q6659">
        <v>96</v>
      </c>
      <c r="R6659" t="s">
        <v>241</v>
      </c>
      <c r="S6659" t="s">
        <v>2066</v>
      </c>
      <c r="T6659" t="s">
        <v>26</v>
      </c>
    </row>
    <row r="6660" spans="1:20" x14ac:dyDescent="0.3">
      <c r="A6660" t="s">
        <v>20</v>
      </c>
      <c r="B6660" s="1">
        <v>43788</v>
      </c>
      <c r="C6660">
        <v>2</v>
      </c>
      <c r="D6660" t="s">
        <v>22</v>
      </c>
      <c r="E6660" t="s">
        <v>58</v>
      </c>
      <c r="F6660" t="s">
        <v>22</v>
      </c>
      <c r="G6660">
        <v>94</v>
      </c>
      <c r="H6660">
        <v>95</v>
      </c>
      <c r="I6660">
        <v>94</v>
      </c>
      <c r="J6660" t="s">
        <v>81</v>
      </c>
      <c r="K6660" t="s">
        <v>119</v>
      </c>
      <c r="L6660" t="s">
        <v>81</v>
      </c>
      <c r="M6660" t="s">
        <v>150</v>
      </c>
      <c r="N6660" t="s">
        <v>82</v>
      </c>
      <c r="O6660" t="s">
        <v>150</v>
      </c>
      <c r="P6660" t="s">
        <v>111</v>
      </c>
      <c r="Q6660">
        <v>2</v>
      </c>
      <c r="R6660" t="s">
        <v>183</v>
      </c>
      <c r="S6660" t="e" vm="15">
        <f>_FV(-2,"16")</f>
        <v>#VALUE!</v>
      </c>
      <c r="T6660" t="s">
        <v>76</v>
      </c>
    </row>
    <row r="6661" spans="1:20" x14ac:dyDescent="0.3">
      <c r="A6661" t="s">
        <v>20</v>
      </c>
      <c r="B6661" s="1">
        <v>43788</v>
      </c>
      <c r="C6661">
        <v>12</v>
      </c>
      <c r="D6661" t="s">
        <v>285</v>
      </c>
      <c r="E6661" t="s">
        <v>285</v>
      </c>
      <c r="F6661" t="s">
        <v>118</v>
      </c>
      <c r="G6661">
        <v>90</v>
      </c>
      <c r="H6661">
        <v>95</v>
      </c>
      <c r="I6661">
        <v>90</v>
      </c>
      <c r="J6661" t="s">
        <v>108</v>
      </c>
      <c r="K6661" t="s">
        <v>108</v>
      </c>
      <c r="L6661" t="s">
        <v>63</v>
      </c>
      <c r="M6661" t="s">
        <v>82</v>
      </c>
      <c r="N6661" t="s">
        <v>82</v>
      </c>
      <c r="O6661" t="s">
        <v>180</v>
      </c>
      <c r="P6661" t="s">
        <v>83</v>
      </c>
      <c r="Q6661">
        <v>27</v>
      </c>
      <c r="R6661" t="s">
        <v>182</v>
      </c>
      <c r="S6661" t="s">
        <v>3292</v>
      </c>
      <c r="T6661" t="s">
        <v>26</v>
      </c>
    </row>
    <row r="6662" spans="1:20" x14ac:dyDescent="0.3">
      <c r="A6662" t="s">
        <v>20</v>
      </c>
      <c r="B6662" s="1">
        <v>43788</v>
      </c>
      <c r="C6662">
        <v>16</v>
      </c>
      <c r="D6662" t="s">
        <v>43</v>
      </c>
      <c r="E6662" t="s">
        <v>2490</v>
      </c>
      <c r="F6662" t="s">
        <v>43</v>
      </c>
      <c r="G6662">
        <v>55</v>
      </c>
      <c r="H6662">
        <v>63</v>
      </c>
      <c r="I6662">
        <v>51</v>
      </c>
      <c r="J6662" t="s">
        <v>292</v>
      </c>
      <c r="K6662" t="s">
        <v>22</v>
      </c>
      <c r="L6662" t="s">
        <v>577</v>
      </c>
      <c r="M6662" t="s">
        <v>66</v>
      </c>
      <c r="N6662" t="s">
        <v>137</v>
      </c>
      <c r="O6662" t="s">
        <v>66</v>
      </c>
      <c r="P6662" t="s">
        <v>179</v>
      </c>
      <c r="Q6662">
        <v>82</v>
      </c>
      <c r="R6662" t="s">
        <v>371</v>
      </c>
      <c r="S6662" t="s">
        <v>3293</v>
      </c>
      <c r="T6662" t="s">
        <v>26</v>
      </c>
    </row>
    <row r="6663" spans="1:20" x14ac:dyDescent="0.3">
      <c r="A6663" t="s">
        <v>20</v>
      </c>
      <c r="B6663" s="1">
        <v>43788</v>
      </c>
      <c r="C6663">
        <v>11</v>
      </c>
      <c r="D6663" t="s">
        <v>118</v>
      </c>
      <c r="E6663" t="s">
        <v>118</v>
      </c>
      <c r="F6663" t="s">
        <v>63</v>
      </c>
      <c r="G6663">
        <v>95</v>
      </c>
      <c r="H6663">
        <v>95</v>
      </c>
      <c r="I6663">
        <v>95</v>
      </c>
      <c r="J6663" t="s">
        <v>63</v>
      </c>
      <c r="K6663" t="s">
        <v>63</v>
      </c>
      <c r="L6663" t="s">
        <v>81</v>
      </c>
      <c r="M6663" t="s">
        <v>180</v>
      </c>
      <c r="N6663" t="s">
        <v>180</v>
      </c>
      <c r="O6663" t="s">
        <v>232</v>
      </c>
      <c r="P6663" t="s">
        <v>70</v>
      </c>
      <c r="Q6663">
        <v>354</v>
      </c>
      <c r="R6663" t="s">
        <v>173</v>
      </c>
      <c r="S6663" t="s">
        <v>3294</v>
      </c>
      <c r="T6663" t="s">
        <v>270</v>
      </c>
    </row>
    <row r="6664" spans="1:20" x14ac:dyDescent="0.3">
      <c r="A6664" t="s">
        <v>20</v>
      </c>
      <c r="B6664" s="1">
        <v>43788</v>
      </c>
      <c r="C6664">
        <v>4</v>
      </c>
      <c r="D6664" t="s">
        <v>80</v>
      </c>
      <c r="E6664" t="s">
        <v>87</v>
      </c>
      <c r="F6664" t="s">
        <v>80</v>
      </c>
      <c r="G6664">
        <v>95</v>
      </c>
      <c r="H6664">
        <v>95</v>
      </c>
      <c r="I6664">
        <v>94</v>
      </c>
      <c r="J6664" t="s">
        <v>100</v>
      </c>
      <c r="K6664" t="s">
        <v>99</v>
      </c>
      <c r="L6664" t="s">
        <v>100</v>
      </c>
      <c r="M6664" t="s">
        <v>59</v>
      </c>
      <c r="N6664" t="s">
        <v>232</v>
      </c>
      <c r="O6664" t="s">
        <v>59</v>
      </c>
      <c r="P6664" t="s">
        <v>178</v>
      </c>
      <c r="Q6664">
        <v>316</v>
      </c>
      <c r="R6664" t="s">
        <v>176</v>
      </c>
      <c r="S6664" t="e" vm="3">
        <f>_FV(-2,"15")</f>
        <v>#VALUE!</v>
      </c>
      <c r="T6664" t="s">
        <v>270</v>
      </c>
    </row>
    <row r="6665" spans="1:20" x14ac:dyDescent="0.3">
      <c r="A6665" t="s">
        <v>20</v>
      </c>
      <c r="B6665" s="1">
        <v>43788</v>
      </c>
      <c r="C6665">
        <v>14</v>
      </c>
      <c r="D6665" t="s">
        <v>392</v>
      </c>
      <c r="E6665" t="s">
        <v>291</v>
      </c>
      <c r="F6665" t="s">
        <v>250</v>
      </c>
      <c r="G6665">
        <v>66</v>
      </c>
      <c r="H6665">
        <v>76</v>
      </c>
      <c r="I6665">
        <v>63</v>
      </c>
      <c r="J6665" t="s">
        <v>109</v>
      </c>
      <c r="K6665" t="s">
        <v>149</v>
      </c>
      <c r="L6665" t="s">
        <v>89</v>
      </c>
      <c r="M6665" t="s">
        <v>209</v>
      </c>
      <c r="N6665" t="s">
        <v>142</v>
      </c>
      <c r="O6665" t="s">
        <v>96</v>
      </c>
      <c r="P6665" t="s">
        <v>182</v>
      </c>
      <c r="Q6665">
        <v>70</v>
      </c>
      <c r="R6665" t="s">
        <v>584</v>
      </c>
      <c r="S6665" t="s">
        <v>3295</v>
      </c>
      <c r="T6665" t="s">
        <v>26</v>
      </c>
    </row>
    <row r="6666" spans="1:20" x14ac:dyDescent="0.3">
      <c r="A6666" t="s">
        <v>20</v>
      </c>
      <c r="B6666" s="1">
        <v>43788</v>
      </c>
      <c r="C6666">
        <v>1</v>
      </c>
      <c r="D6666" t="s">
        <v>58</v>
      </c>
      <c r="E6666" t="s">
        <v>58</v>
      </c>
      <c r="F6666" t="s">
        <v>79</v>
      </c>
      <c r="G6666">
        <v>95</v>
      </c>
      <c r="H6666">
        <v>95</v>
      </c>
      <c r="I6666">
        <v>94</v>
      </c>
      <c r="J6666" t="s">
        <v>65</v>
      </c>
      <c r="K6666" t="s">
        <v>65</v>
      </c>
      <c r="L6666" t="s">
        <v>64</v>
      </c>
      <c r="M6666" t="s">
        <v>137</v>
      </c>
      <c r="N6666" t="s">
        <v>137</v>
      </c>
      <c r="O6666" t="s">
        <v>180</v>
      </c>
      <c r="P6666" t="s">
        <v>115</v>
      </c>
      <c r="Q6666">
        <v>344</v>
      </c>
      <c r="R6666" t="s">
        <v>183</v>
      </c>
      <c r="S6666" t="e" vm="75">
        <f>_FV(-1,"72")</f>
        <v>#VALUE!</v>
      </c>
      <c r="T6666" t="s">
        <v>26</v>
      </c>
    </row>
    <row r="6667" spans="1:20" x14ac:dyDescent="0.3">
      <c r="A6667" t="s">
        <v>20</v>
      </c>
      <c r="B6667" s="1">
        <v>43788</v>
      </c>
      <c r="C6667">
        <v>8</v>
      </c>
      <c r="D6667" t="s">
        <v>80</v>
      </c>
      <c r="E6667" t="s">
        <v>80</v>
      </c>
      <c r="F6667" t="s">
        <v>109</v>
      </c>
      <c r="G6667">
        <v>95</v>
      </c>
      <c r="H6667">
        <v>95</v>
      </c>
      <c r="I6667">
        <v>95</v>
      </c>
      <c r="J6667" t="s">
        <v>100</v>
      </c>
      <c r="K6667" t="s">
        <v>99</v>
      </c>
      <c r="L6667" t="s">
        <v>89</v>
      </c>
      <c r="M6667" t="s">
        <v>140</v>
      </c>
      <c r="N6667" t="s">
        <v>140</v>
      </c>
      <c r="O6667" t="s">
        <v>53</v>
      </c>
      <c r="P6667" t="s">
        <v>67</v>
      </c>
      <c r="Q6667">
        <v>349</v>
      </c>
      <c r="R6667" t="s">
        <v>86</v>
      </c>
      <c r="S6667" t="e" vm="94">
        <f>_FV(-1,"67")</f>
        <v>#VALUE!</v>
      </c>
      <c r="T6667" t="s">
        <v>26</v>
      </c>
    </row>
    <row r="6668" spans="1:20" x14ac:dyDescent="0.3">
      <c r="A6668" t="s">
        <v>20</v>
      </c>
      <c r="B6668" s="1">
        <v>43788</v>
      </c>
      <c r="C6668">
        <v>15</v>
      </c>
      <c r="D6668" t="s">
        <v>32</v>
      </c>
      <c r="E6668" t="s">
        <v>1362</v>
      </c>
      <c r="F6668" t="s">
        <v>21</v>
      </c>
      <c r="G6668">
        <v>63</v>
      </c>
      <c r="H6668">
        <v>68</v>
      </c>
      <c r="I6668">
        <v>59</v>
      </c>
      <c r="J6668" t="s">
        <v>109</v>
      </c>
      <c r="K6668" t="s">
        <v>62</v>
      </c>
      <c r="L6668" t="s">
        <v>89</v>
      </c>
      <c r="M6668" t="s">
        <v>137</v>
      </c>
      <c r="N6668" t="s">
        <v>209</v>
      </c>
      <c r="O6668" t="s">
        <v>137</v>
      </c>
      <c r="P6668" t="s">
        <v>182</v>
      </c>
      <c r="Q6668">
        <v>64</v>
      </c>
      <c r="R6668" t="s">
        <v>343</v>
      </c>
      <c r="S6668" t="s">
        <v>1461</v>
      </c>
      <c r="T6668" t="s">
        <v>26</v>
      </c>
    </row>
    <row r="6669" spans="1:20" x14ac:dyDescent="0.3">
      <c r="A6669" t="s">
        <v>20</v>
      </c>
      <c r="B6669" s="1">
        <v>43788</v>
      </c>
      <c r="C6669">
        <v>10</v>
      </c>
      <c r="D6669" t="s">
        <v>87</v>
      </c>
      <c r="E6669" t="s">
        <v>87</v>
      </c>
      <c r="F6669" t="s">
        <v>80</v>
      </c>
      <c r="G6669">
        <v>95</v>
      </c>
      <c r="H6669">
        <v>95</v>
      </c>
      <c r="I6669">
        <v>95</v>
      </c>
      <c r="J6669" t="s">
        <v>28</v>
      </c>
      <c r="K6669" t="s">
        <v>28</v>
      </c>
      <c r="L6669" t="s">
        <v>99</v>
      </c>
      <c r="M6669" t="s">
        <v>232</v>
      </c>
      <c r="N6669" t="s">
        <v>232</v>
      </c>
      <c r="O6669" t="s">
        <v>131</v>
      </c>
      <c r="P6669" t="s">
        <v>133</v>
      </c>
      <c r="Q6669">
        <v>330</v>
      </c>
      <c r="R6669" t="s">
        <v>128</v>
      </c>
      <c r="S6669" t="s">
        <v>3296</v>
      </c>
      <c r="T6669" t="s">
        <v>26</v>
      </c>
    </row>
    <row r="6670" spans="1:20" x14ac:dyDescent="0.3">
      <c r="A6670" t="s">
        <v>20</v>
      </c>
      <c r="B6670" s="1">
        <v>43788</v>
      </c>
      <c r="C6670">
        <v>6</v>
      </c>
      <c r="D6670" t="s">
        <v>80</v>
      </c>
      <c r="E6670" t="s">
        <v>63</v>
      </c>
      <c r="F6670" t="s">
        <v>109</v>
      </c>
      <c r="G6670">
        <v>95</v>
      </c>
      <c r="H6670">
        <v>95</v>
      </c>
      <c r="I6670">
        <v>95</v>
      </c>
      <c r="J6670" t="s">
        <v>100</v>
      </c>
      <c r="K6670" t="s">
        <v>99</v>
      </c>
      <c r="L6670" t="s">
        <v>100</v>
      </c>
      <c r="M6670" t="s">
        <v>197</v>
      </c>
      <c r="N6670" t="s">
        <v>51</v>
      </c>
      <c r="O6670" t="s">
        <v>120</v>
      </c>
      <c r="P6670" t="s">
        <v>124</v>
      </c>
      <c r="Q6670">
        <v>337</v>
      </c>
      <c r="R6670" t="s">
        <v>68</v>
      </c>
      <c r="S6670" t="e" vm="71">
        <f>_FV(0,"79")</f>
        <v>#VALUE!</v>
      </c>
      <c r="T6670" t="s">
        <v>26</v>
      </c>
    </row>
    <row r="6671" spans="1:20" x14ac:dyDescent="0.3">
      <c r="A6671" t="s">
        <v>20</v>
      </c>
      <c r="B6671" s="1">
        <v>43788</v>
      </c>
      <c r="C6671">
        <v>9</v>
      </c>
      <c r="D6671" t="s">
        <v>80</v>
      </c>
      <c r="E6671" t="s">
        <v>80</v>
      </c>
      <c r="F6671" t="s">
        <v>109</v>
      </c>
      <c r="G6671">
        <v>95</v>
      </c>
      <c r="H6671">
        <v>95</v>
      </c>
      <c r="I6671">
        <v>95</v>
      </c>
      <c r="J6671" t="s">
        <v>99</v>
      </c>
      <c r="K6671" t="s">
        <v>99</v>
      </c>
      <c r="L6671" t="s">
        <v>100</v>
      </c>
      <c r="M6671" t="s">
        <v>131</v>
      </c>
      <c r="N6671" t="s">
        <v>131</v>
      </c>
      <c r="O6671" t="s">
        <v>39</v>
      </c>
      <c r="P6671" t="s">
        <v>111</v>
      </c>
      <c r="Q6671">
        <v>4</v>
      </c>
      <c r="R6671" t="s">
        <v>183</v>
      </c>
      <c r="S6671" t="e" vm="25">
        <f>_FV(-1,"37")</f>
        <v>#VALUE!</v>
      </c>
      <c r="T6671" t="s">
        <v>26</v>
      </c>
    </row>
    <row r="6672" spans="1:20" x14ac:dyDescent="0.3">
      <c r="A6672" t="s">
        <v>20</v>
      </c>
      <c r="B6672" s="1">
        <v>43788</v>
      </c>
      <c r="C6672">
        <v>5</v>
      </c>
      <c r="D6672" t="s">
        <v>80</v>
      </c>
      <c r="E6672" t="s">
        <v>63</v>
      </c>
      <c r="F6672" t="s">
        <v>109</v>
      </c>
      <c r="G6672">
        <v>95</v>
      </c>
      <c r="H6672">
        <v>95</v>
      </c>
      <c r="I6672">
        <v>95</v>
      </c>
      <c r="J6672" t="s">
        <v>100</v>
      </c>
      <c r="K6672" t="s">
        <v>99</v>
      </c>
      <c r="L6672" t="s">
        <v>89</v>
      </c>
      <c r="M6672" t="s">
        <v>51</v>
      </c>
      <c r="N6672" t="s">
        <v>59</v>
      </c>
      <c r="O6672" t="s">
        <v>53</v>
      </c>
      <c r="P6672" t="s">
        <v>67</v>
      </c>
      <c r="Q6672">
        <v>314</v>
      </c>
      <c r="R6672" t="s">
        <v>268</v>
      </c>
      <c r="S6672" t="e" vm="66">
        <f>_FV(-2,"31")</f>
        <v>#VALUE!</v>
      </c>
      <c r="T6672" t="s">
        <v>26</v>
      </c>
    </row>
    <row r="6673" spans="1:20" x14ac:dyDescent="0.3">
      <c r="A6673" t="s">
        <v>20</v>
      </c>
      <c r="B6673" s="1">
        <v>43788</v>
      </c>
      <c r="C6673">
        <v>7</v>
      </c>
      <c r="D6673" t="s">
        <v>109</v>
      </c>
      <c r="E6673" t="s">
        <v>80</v>
      </c>
      <c r="F6673" t="s">
        <v>109</v>
      </c>
      <c r="G6673">
        <v>95</v>
      </c>
      <c r="H6673">
        <v>95</v>
      </c>
      <c r="I6673">
        <v>95</v>
      </c>
      <c r="J6673" t="s">
        <v>100</v>
      </c>
      <c r="K6673" t="s">
        <v>99</v>
      </c>
      <c r="L6673" t="s">
        <v>89</v>
      </c>
      <c r="M6673" t="s">
        <v>53</v>
      </c>
      <c r="N6673" t="s">
        <v>53</v>
      </c>
      <c r="O6673" t="s">
        <v>153</v>
      </c>
      <c r="P6673" t="s">
        <v>70</v>
      </c>
      <c r="Q6673">
        <v>335</v>
      </c>
      <c r="R6673" t="s">
        <v>271</v>
      </c>
      <c r="S6673" t="e" vm="60">
        <f>_FV(-1,"05")</f>
        <v>#VALUE!</v>
      </c>
      <c r="T6673" t="s">
        <v>26</v>
      </c>
    </row>
    <row r="6674" spans="1:20" x14ac:dyDescent="0.3">
      <c r="A6674" t="s">
        <v>20</v>
      </c>
      <c r="B6674" s="1">
        <v>43788</v>
      </c>
      <c r="C6674">
        <v>0</v>
      </c>
      <c r="D6674" t="s">
        <v>58</v>
      </c>
      <c r="E6674" t="s">
        <v>95</v>
      </c>
      <c r="F6674" t="s">
        <v>58</v>
      </c>
      <c r="G6674">
        <v>95</v>
      </c>
      <c r="H6674">
        <v>95</v>
      </c>
      <c r="I6674">
        <v>94</v>
      </c>
      <c r="J6674" t="s">
        <v>119</v>
      </c>
      <c r="K6674" t="s">
        <v>73</v>
      </c>
      <c r="L6674" t="s">
        <v>119</v>
      </c>
      <c r="M6674" t="s">
        <v>231</v>
      </c>
      <c r="N6674" t="s">
        <v>231</v>
      </c>
      <c r="O6674" t="s">
        <v>132</v>
      </c>
      <c r="P6674" t="s">
        <v>105</v>
      </c>
      <c r="Q6674">
        <v>1</v>
      </c>
      <c r="R6674" t="s">
        <v>173</v>
      </c>
      <c r="S6674" t="e" vm="50">
        <f>_FV(-1,"88")</f>
        <v>#VALUE!</v>
      </c>
      <c r="T6674" t="s">
        <v>26</v>
      </c>
    </row>
    <row r="6675" spans="1:20" x14ac:dyDescent="0.3">
      <c r="A6675" t="s">
        <v>20</v>
      </c>
      <c r="B6675" s="1">
        <v>43788</v>
      </c>
      <c r="C6675">
        <v>3</v>
      </c>
      <c r="D6675" t="s">
        <v>63</v>
      </c>
      <c r="E6675" t="s">
        <v>22</v>
      </c>
      <c r="F6675" t="s">
        <v>63</v>
      </c>
      <c r="G6675">
        <v>94</v>
      </c>
      <c r="H6675">
        <v>94</v>
      </c>
      <c r="I6675">
        <v>94</v>
      </c>
      <c r="J6675" t="s">
        <v>100</v>
      </c>
      <c r="K6675" t="s">
        <v>28</v>
      </c>
      <c r="L6675" t="s">
        <v>100</v>
      </c>
      <c r="M6675" t="s">
        <v>232</v>
      </c>
      <c r="N6675" t="s">
        <v>150</v>
      </c>
      <c r="O6675" t="s">
        <v>232</v>
      </c>
      <c r="P6675" t="s">
        <v>133</v>
      </c>
      <c r="Q6675">
        <v>17</v>
      </c>
      <c r="R6675" t="s">
        <v>128</v>
      </c>
      <c r="S6675" t="e" vm="65">
        <f>_FV(-1,"89")</f>
        <v>#VALUE!</v>
      </c>
      <c r="T6675" t="s">
        <v>26</v>
      </c>
    </row>
    <row r="6676" spans="1:20" x14ac:dyDescent="0.3">
      <c r="A6676" t="s">
        <v>20</v>
      </c>
      <c r="B6676" s="1">
        <v>43788</v>
      </c>
      <c r="C6676">
        <v>13</v>
      </c>
      <c r="D6676" t="s">
        <v>200</v>
      </c>
      <c r="E6676" t="s">
        <v>208</v>
      </c>
      <c r="F6676" t="s">
        <v>285</v>
      </c>
      <c r="G6676">
        <v>75</v>
      </c>
      <c r="H6676">
        <v>90</v>
      </c>
      <c r="I6676">
        <v>75</v>
      </c>
      <c r="J6676" t="s">
        <v>118</v>
      </c>
      <c r="K6676" t="s">
        <v>272</v>
      </c>
      <c r="L6676" t="s">
        <v>79</v>
      </c>
      <c r="M6676" t="s">
        <v>96</v>
      </c>
      <c r="N6676" t="s">
        <v>209</v>
      </c>
      <c r="O6676" t="s">
        <v>137</v>
      </c>
      <c r="P6676" t="s">
        <v>97</v>
      </c>
      <c r="Q6676">
        <v>45</v>
      </c>
      <c r="R6676" t="s">
        <v>151</v>
      </c>
      <c r="S6676" t="s">
        <v>3297</v>
      </c>
      <c r="T6676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Planilha1!Novo_Documento_de_Texto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2019-11-19T17:37:24Z</dcterms:created>
  <dcterms:modified xsi:type="dcterms:W3CDTF">2019-11-19T17:39:53Z</dcterms:modified>
</cp:coreProperties>
</file>