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Paulo\Desktop\experimentos ESWA\"/>
    </mc:Choice>
  </mc:AlternateContent>
  <bookViews>
    <workbookView xWindow="0" yWindow="0" windowWidth="20490" windowHeight="7755"/>
  </bookViews>
  <sheets>
    <sheet name="frequentes" sheetId="1" r:id="rId1"/>
    <sheet name="aleatóri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Q34" i="1"/>
  <c r="P34" i="1"/>
  <c r="O34" i="1"/>
  <c r="N34" i="1"/>
  <c r="G34" i="1"/>
  <c r="F34" i="1"/>
  <c r="E34" i="1"/>
  <c r="D34" i="1"/>
  <c r="R32" i="1"/>
  <c r="R31" i="1"/>
  <c r="R30" i="1"/>
  <c r="R29" i="1"/>
  <c r="R28" i="1"/>
  <c r="R27" i="1"/>
  <c r="R26" i="1"/>
  <c r="R25" i="1"/>
  <c r="R24" i="1"/>
  <c r="R23" i="1"/>
  <c r="R34" i="1" s="1"/>
  <c r="H34" i="1" l="1"/>
  <c r="H25" i="3"/>
  <c r="H26" i="3"/>
  <c r="H27" i="3"/>
  <c r="H28" i="3"/>
  <c r="H29" i="3"/>
  <c r="H30" i="3"/>
  <c r="H31" i="3"/>
  <c r="H32" i="3"/>
  <c r="H33" i="3"/>
  <c r="H24" i="3"/>
  <c r="R24" i="3"/>
  <c r="R35" i="3" s="1"/>
  <c r="R25" i="3"/>
  <c r="R26" i="3"/>
  <c r="R27" i="3"/>
  <c r="R28" i="3"/>
  <c r="R29" i="3"/>
  <c r="R30" i="3"/>
  <c r="R31" i="3"/>
  <c r="R32" i="3"/>
  <c r="R33" i="3"/>
  <c r="Q35" i="3"/>
  <c r="P35" i="3"/>
  <c r="O35" i="3"/>
  <c r="N35" i="3"/>
  <c r="G35" i="3"/>
  <c r="F35" i="3"/>
  <c r="E35" i="3"/>
  <c r="D35" i="3"/>
  <c r="H35" i="3" l="1"/>
  <c r="Q16" i="3"/>
  <c r="P16" i="3"/>
  <c r="O16" i="3"/>
  <c r="N16" i="3"/>
  <c r="G16" i="3"/>
  <c r="F16" i="3"/>
  <c r="E16" i="3"/>
  <c r="D16" i="3"/>
  <c r="R16" i="1"/>
  <c r="H12" i="1"/>
  <c r="H13" i="1"/>
  <c r="H14" i="1"/>
  <c r="R12" i="1"/>
  <c r="R13" i="1"/>
  <c r="R14" i="1"/>
  <c r="Q16" i="1"/>
  <c r="P16" i="1"/>
  <c r="O16" i="1"/>
  <c r="N16" i="1"/>
  <c r="G16" i="1"/>
  <c r="F16" i="1"/>
  <c r="E16" i="1"/>
  <c r="D16" i="1"/>
  <c r="R14" i="3"/>
  <c r="H14" i="3"/>
  <c r="R13" i="3"/>
  <c r="H13" i="3"/>
  <c r="R12" i="3"/>
  <c r="H12" i="3"/>
  <c r="R11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6" i="1"/>
  <c r="R7" i="1"/>
  <c r="R8" i="1"/>
  <c r="R9" i="1"/>
  <c r="R10" i="1"/>
  <c r="R11" i="1"/>
  <c r="R5" i="1"/>
  <c r="H6" i="1"/>
  <c r="H7" i="1"/>
  <c r="H8" i="1"/>
  <c r="H9" i="1"/>
  <c r="H10" i="1"/>
  <c r="H11" i="1"/>
  <c r="H5" i="1"/>
  <c r="R16" i="3" l="1"/>
  <c r="H16" i="3"/>
  <c r="H16" i="1"/>
</calcChain>
</file>

<file path=xl/sharedStrings.xml><?xml version="1.0" encoding="utf-8"?>
<sst xmlns="http://schemas.openxmlformats.org/spreadsheetml/2006/main" count="144" uniqueCount="31">
  <si>
    <t>PERSONALIZADO</t>
  </si>
  <si>
    <t>SEM PERSONALIZAR</t>
  </si>
  <si>
    <t>keyword</t>
  </si>
  <si>
    <t>station</t>
  </si>
  <si>
    <t>jesco</t>
  </si>
  <si>
    <t>american</t>
  </si>
  <si>
    <t>chili</t>
  </si>
  <si>
    <t>ras</t>
  </si>
  <si>
    <t>sunset</t>
  </si>
  <si>
    <t>air</t>
  </si>
  <si>
    <t>discount</t>
  </si>
  <si>
    <t>change</t>
  </si>
  <si>
    <t>day</t>
  </si>
  <si>
    <t>amenity</t>
  </si>
  <si>
    <t>shop</t>
  </si>
  <si>
    <t>restaurant</t>
  </si>
  <si>
    <t>al</t>
  </si>
  <si>
    <t>supermarket</t>
  </si>
  <si>
    <t>food</t>
  </si>
  <si>
    <t>fast</t>
  </si>
  <si>
    <t>bank</t>
  </si>
  <si>
    <t>parking</t>
  </si>
  <si>
    <t>cafe</t>
  </si>
  <si>
    <t>5</t>
  </si>
  <si>
    <t>15</t>
  </si>
  <si>
    <t>10</t>
  </si>
  <si>
    <t>20</t>
  </si>
  <si>
    <t>média</t>
  </si>
  <si>
    <t>Total</t>
  </si>
  <si>
    <t>FUZZY</t>
  </si>
  <si>
    <t>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</si>
</sst>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0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9"/>
      <tableStyleElement type="headerRow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C4:H16" totalsRowCount="1" headerRowDxfId="87">
  <autoFilter ref="C4:H15"/>
  <tableColumns count="6">
    <tableColumn id="1" name="keyword" totalsRowLabel="Total"/>
    <tableColumn id="2" name="5" totalsRowFunction="average" dataDxfId="86" totalsRowDxfId="85"/>
    <tableColumn id="3" name="10" totalsRowFunction="average" dataDxfId="84" totalsRowDxfId="83"/>
    <tableColumn id="4" name="15" totalsRowFunction="average" dataDxfId="82" totalsRowDxfId="81"/>
    <tableColumn id="5" name="20" totalsRowFunction="average" dataDxfId="80" totalsRowDxfId="79"/>
    <tableColumn id="6" name="média" totalsRowFunction="average" dataDxfId="78" totalsRowDxfId="77">
      <calculatedColumnFormula>AVERAGEA(Tabela1[[#This Row],[5]:[20]])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16" displayName="Tabela16" ref="M4:R16" totalsRowCount="1" headerRowDxfId="76">
  <autoFilter ref="M4:R15"/>
  <tableColumns count="6">
    <tableColumn id="1" name="keyword" totalsRowLabel="Total"/>
    <tableColumn id="2" name="5" totalsRowFunction="average" dataDxfId="75" totalsRowDxfId="74"/>
    <tableColumn id="3" name="10" totalsRowFunction="average" dataDxfId="73" totalsRowDxfId="72"/>
    <tableColumn id="4" name="15" totalsRowFunction="average" dataDxfId="71" totalsRowDxfId="70"/>
    <tableColumn id="5" name="20" totalsRowFunction="average" dataDxfId="69" totalsRowDxfId="68"/>
    <tableColumn id="6" name="média" totalsRowFunction="average" dataDxfId="67" totalsRowDxfId="66">
      <calculatedColumnFormula>AVERAGEA(Tabela16[[#This Row],[5]:[20]])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1735" displayName="Tabela1735" ref="C22:H34" totalsRowCount="1" headerRowDxfId="65">
  <autoFilter ref="C22:H33"/>
  <tableColumns count="6">
    <tableColumn id="1" name="keyword" totalsRowLabel="Total"/>
    <tableColumn id="2" name="5" totalsRowFunction="average" dataDxfId="64" totalsRowDxfId="4"/>
    <tableColumn id="3" name="10" totalsRowFunction="average" dataDxfId="63" totalsRowDxfId="3"/>
    <tableColumn id="4" name="15" totalsRowFunction="average" dataDxfId="62" totalsRowDxfId="2"/>
    <tableColumn id="5" name="20" totalsRowFunction="average" dataDxfId="61" totalsRowDxfId="1"/>
    <tableColumn id="6" name="média" totalsRowFunction="average" dataDxfId="60" totalsRowDxfId="0">
      <calculatedColumnFormula>AVERAGEA(Tabela1735[[#This Row],[5]:[20]])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ela17349" displayName="Tabela17349" ref="M22:R34" totalsRowCount="1" headerRowDxfId="59">
  <autoFilter ref="M22:R33"/>
  <tableColumns count="6">
    <tableColumn id="1" name="keyword" totalsRowLabel="Total"/>
    <tableColumn id="2" name="5" totalsRowFunction="average" dataDxfId="58" totalsRowDxfId="9"/>
    <tableColumn id="3" name="10" totalsRowFunction="average" dataDxfId="57" totalsRowDxfId="8"/>
    <tableColumn id="4" name="15" totalsRowFunction="average" dataDxfId="56" totalsRowDxfId="7"/>
    <tableColumn id="5" name="20" totalsRowFunction="average" dataDxfId="55" totalsRowDxfId="6"/>
    <tableColumn id="6" name="média" totalsRowFunction="average" dataDxfId="54" totalsRowDxfId="5">
      <calculatedColumnFormula>AVERAGEA(Tabela17349[[#This Row],[5]:[20]])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17" displayName="Tabela17" ref="C4:H16" totalsRowCount="1" headerRowDxfId="53">
  <autoFilter ref="C4:H15"/>
  <tableColumns count="6">
    <tableColumn id="1" name="keyword" totalsRowLabel="Total"/>
    <tableColumn id="2" name="5" totalsRowFunction="average" dataDxfId="52" totalsRowDxfId="51"/>
    <tableColumn id="3" name="10" totalsRowFunction="average" dataDxfId="50" totalsRowDxfId="49"/>
    <tableColumn id="4" name="15" totalsRowFunction="average" dataDxfId="48" totalsRowDxfId="47"/>
    <tableColumn id="5" name="20" totalsRowFunction="average" dataDxfId="46" totalsRowDxfId="45"/>
    <tableColumn id="6" name="média" totalsRowFunction="average" dataDxfId="44" totalsRowDxfId="43">
      <calculatedColumnFormula>AVERAGEA(Tabela17[[#This Row],[5]:[20]])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168" displayName="Tabela168" ref="M4:R16" totalsRowCount="1" headerRowDxfId="42">
  <autoFilter ref="M4:R15"/>
  <tableColumns count="6">
    <tableColumn id="1" name="keyword" totalsRowLabel="Total"/>
    <tableColumn id="2" name="5" totalsRowFunction="average" dataDxfId="41" totalsRowDxfId="40"/>
    <tableColumn id="3" name="10" totalsRowFunction="average" dataDxfId="39" totalsRowDxfId="38"/>
    <tableColumn id="4" name="15" totalsRowFunction="average" dataDxfId="37" totalsRowDxfId="36"/>
    <tableColumn id="5" name="20" totalsRowFunction="average" dataDxfId="35" totalsRowDxfId="34"/>
    <tableColumn id="6" name="média" totalsRowFunction="average" dataDxfId="33" totalsRowDxfId="32">
      <calculatedColumnFormula>AVERAGEA(Tabela168[[#This Row],[5]:[20]])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ela173" displayName="Tabela173" ref="C23:H35" totalsRowCount="1" headerRowDxfId="31">
  <autoFilter ref="C23:H34"/>
  <tableColumns count="6">
    <tableColumn id="1" name="keyword" totalsRowLabel="Total"/>
    <tableColumn id="2" name="5" totalsRowFunction="average" dataDxfId="30" totalsRowDxfId="29"/>
    <tableColumn id="3" name="10" totalsRowFunction="average" dataDxfId="28" totalsRowDxfId="27"/>
    <tableColumn id="4" name="15" totalsRowFunction="average" dataDxfId="26" totalsRowDxfId="25"/>
    <tableColumn id="5" name="20" totalsRowFunction="average" dataDxfId="24" totalsRowDxfId="23"/>
    <tableColumn id="6" name="média" totalsRowFunction="average" dataDxfId="22" totalsRowDxfId="21">
      <calculatedColumnFormula>AVERAGEA(Tabela173[[#This Row],[5]:[20]])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ela1734" displayName="Tabela1734" ref="M23:R35" totalsRowCount="1" headerRowDxfId="20">
  <autoFilter ref="M23:R34"/>
  <tableColumns count="6">
    <tableColumn id="1" name="keyword" totalsRowLabel="Total"/>
    <tableColumn id="2" name="5" totalsRowFunction="average" dataDxfId="19" totalsRowDxfId="18"/>
    <tableColumn id="3" name="10" totalsRowFunction="average" dataDxfId="17" totalsRowDxfId="16"/>
    <tableColumn id="4" name="15" totalsRowFunction="average" dataDxfId="15" totalsRowDxfId="14"/>
    <tableColumn id="5" name="20" totalsRowFunction="average" dataDxfId="13" totalsRowDxfId="12"/>
    <tableColumn id="6" name="média" totalsRowFunction="average" dataDxfId="11" totalsRowDxfId="10">
      <calculatedColumnFormula>AVERAGEA(Tabela1734[[#This Row],[5]:[20]])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4"/>
  <sheetViews>
    <sheetView tabSelected="1" topLeftCell="A14" workbookViewId="0">
      <selection activeCell="G32" sqref="G32"/>
    </sheetView>
  </sheetViews>
  <sheetFormatPr defaultRowHeight="15" x14ac:dyDescent="0.25"/>
  <cols>
    <col min="3" max="3" width="14.5703125" customWidth="1"/>
    <col min="4" max="4" width="11.42578125" customWidth="1"/>
    <col min="8" max="8" width="11.7109375" customWidth="1"/>
    <col min="13" max="13" width="13.7109375" customWidth="1"/>
    <col min="14" max="14" width="10.7109375" customWidth="1"/>
    <col min="18" max="18" width="11.5703125" customWidth="1"/>
  </cols>
  <sheetData>
    <row r="3" spans="3:18" x14ac:dyDescent="0.25">
      <c r="C3" s="3" t="s">
        <v>0</v>
      </c>
      <c r="D3" s="3"/>
      <c r="E3" s="3"/>
      <c r="F3" s="3"/>
      <c r="G3" s="3"/>
      <c r="H3" s="3"/>
      <c r="M3" s="3" t="s">
        <v>1</v>
      </c>
      <c r="N3" s="3"/>
      <c r="O3" s="3"/>
      <c r="P3" s="3"/>
      <c r="Q3" s="3"/>
      <c r="R3" s="3"/>
    </row>
    <row r="4" spans="3:18" x14ac:dyDescent="0.25">
      <c r="C4" s="1" t="s">
        <v>2</v>
      </c>
      <c r="D4" s="1" t="s">
        <v>23</v>
      </c>
      <c r="E4" s="1" t="s">
        <v>25</v>
      </c>
      <c r="F4" s="1" t="s">
        <v>24</v>
      </c>
      <c r="G4" s="1" t="s">
        <v>26</v>
      </c>
      <c r="H4" s="1" t="s">
        <v>27</v>
      </c>
      <c r="M4" s="1" t="s">
        <v>2</v>
      </c>
      <c r="N4" s="1" t="s">
        <v>23</v>
      </c>
      <c r="O4" s="1" t="s">
        <v>25</v>
      </c>
      <c r="P4" s="1" t="s">
        <v>24</v>
      </c>
      <c r="Q4" s="1" t="s">
        <v>26</v>
      </c>
      <c r="R4" s="1" t="s">
        <v>27</v>
      </c>
    </row>
    <row r="5" spans="3:18" x14ac:dyDescent="0.25">
      <c r="C5" t="s">
        <v>13</v>
      </c>
      <c r="D5" s="2">
        <v>0.90547352550668003</v>
      </c>
      <c r="E5" s="2">
        <v>0.92402042308523002</v>
      </c>
      <c r="F5" s="2">
        <v>0.70847920936048603</v>
      </c>
      <c r="G5" s="2">
        <v>0.62381259796676003</v>
      </c>
      <c r="H5" s="2">
        <f>AVERAGEA(Tabela1[[#This Row],[5]:[20]])</f>
        <v>0.79044643897978906</v>
      </c>
      <c r="M5" t="s">
        <v>13</v>
      </c>
      <c r="N5" s="2">
        <v>0.66519819869351204</v>
      </c>
      <c r="O5" s="2">
        <v>0.52087756947766495</v>
      </c>
      <c r="P5" s="2">
        <v>0.47269033542637001</v>
      </c>
      <c r="Q5" s="2">
        <v>0.47848035273999201</v>
      </c>
      <c r="R5" s="2">
        <f>AVERAGEA(Tabela16[[#This Row],[5]:[20]])</f>
        <v>0.53431161408438477</v>
      </c>
    </row>
    <row r="6" spans="3:18" x14ac:dyDescent="0.25">
      <c r="C6" t="s">
        <v>14</v>
      </c>
      <c r="D6" s="2">
        <v>0.97420140551080003</v>
      </c>
      <c r="E6" s="2">
        <v>0.93194981919879705</v>
      </c>
      <c r="F6" s="2">
        <v>0.865791469381467</v>
      </c>
      <c r="G6" s="2">
        <v>0.80467984834837603</v>
      </c>
      <c r="H6" s="2">
        <f>AVERAGEA(Tabela1[[#This Row],[5]:[20]])</f>
        <v>0.89415563560986</v>
      </c>
      <c r="M6" t="s">
        <v>14</v>
      </c>
      <c r="N6" s="2">
        <v>0.80837898906350802</v>
      </c>
      <c r="O6" s="2">
        <v>0.77159679191852704</v>
      </c>
      <c r="P6" s="2">
        <v>0.72979072837349201</v>
      </c>
      <c r="Q6" s="2">
        <v>0.70058320473103897</v>
      </c>
      <c r="R6" s="2">
        <f>AVERAGEA(Tabela16[[#This Row],[5]:[20]])</f>
        <v>0.75258742852164162</v>
      </c>
    </row>
    <row r="7" spans="3:18" x14ac:dyDescent="0.25">
      <c r="C7" t="s">
        <v>15</v>
      </c>
      <c r="D7" s="2">
        <v>0.81294108004824095</v>
      </c>
      <c r="E7" s="2">
        <v>0.64973405937472495</v>
      </c>
      <c r="F7" s="2">
        <v>0.55141367263586005</v>
      </c>
      <c r="G7" s="2">
        <v>0.53272348760036004</v>
      </c>
      <c r="H7" s="2">
        <f>AVERAGEA(Tabela1[[#This Row],[5]:[20]])</f>
        <v>0.6367030749147965</v>
      </c>
      <c r="M7" t="s">
        <v>15</v>
      </c>
      <c r="N7" s="2">
        <v>0.61004448706673597</v>
      </c>
      <c r="O7" s="2">
        <v>0.53073693229479602</v>
      </c>
      <c r="P7" s="2">
        <v>0.50552085972207195</v>
      </c>
      <c r="Q7" s="2">
        <v>0.490054509173799</v>
      </c>
      <c r="R7" s="2">
        <f>AVERAGEA(Tabela16[[#This Row],[5]:[20]])</f>
        <v>0.53408919706435076</v>
      </c>
    </row>
    <row r="8" spans="3:18" x14ac:dyDescent="0.25">
      <c r="C8" t="s">
        <v>16</v>
      </c>
      <c r="D8" s="2">
        <v>0.95067942196684496</v>
      </c>
      <c r="E8" s="2">
        <v>0.91942801883260505</v>
      </c>
      <c r="F8" s="2">
        <v>0.83152760984331098</v>
      </c>
      <c r="G8" s="2">
        <v>0.76580650994293098</v>
      </c>
      <c r="H8" s="2">
        <f>AVERAGEA(Tabela1[[#This Row],[5]:[20]])</f>
        <v>0.86686039014642302</v>
      </c>
      <c r="M8" t="s">
        <v>16</v>
      </c>
      <c r="N8" s="2">
        <v>0.58828886807555103</v>
      </c>
      <c r="O8" s="2">
        <v>0.55536879349719503</v>
      </c>
      <c r="P8" s="2">
        <v>0.54786405170535502</v>
      </c>
      <c r="Q8" s="2">
        <v>0.545314214239499</v>
      </c>
      <c r="R8" s="2">
        <f>AVERAGEA(Tabela16[[#This Row],[5]:[20]])</f>
        <v>0.55920898187940005</v>
      </c>
    </row>
    <row r="9" spans="3:18" x14ac:dyDescent="0.25">
      <c r="C9" t="s">
        <v>17</v>
      </c>
      <c r="D9" s="2">
        <v>0.59686902232063999</v>
      </c>
      <c r="E9" s="2">
        <v>0.56264406138985301</v>
      </c>
      <c r="F9" s="2">
        <v>0.48315172177346499</v>
      </c>
      <c r="G9" s="2">
        <v>0.44556142605055798</v>
      </c>
      <c r="H9" s="2">
        <f>AVERAGEA(Tabela1[[#This Row],[5]:[20]])</f>
        <v>0.52205655788362904</v>
      </c>
      <c r="M9" t="s">
        <v>17</v>
      </c>
      <c r="N9" s="2">
        <v>0.435582822085889</v>
      </c>
      <c r="O9" s="2">
        <v>0.44835643217153498</v>
      </c>
      <c r="P9" s="2">
        <v>0.43798542277288199</v>
      </c>
      <c r="Q9" s="2">
        <v>0.424371419437236</v>
      </c>
      <c r="R9" s="2">
        <f>AVERAGEA(Tabela16[[#This Row],[5]:[20]])</f>
        <v>0.43657402411688551</v>
      </c>
    </row>
    <row r="10" spans="3:18" x14ac:dyDescent="0.25">
      <c r="C10" t="s">
        <v>18</v>
      </c>
      <c r="D10" s="2">
        <v>0.53325807318200502</v>
      </c>
      <c r="E10" s="2">
        <v>0.496969431228104</v>
      </c>
      <c r="F10" s="2">
        <v>0.44646882308846902</v>
      </c>
      <c r="G10" s="2">
        <v>0.41972219490088702</v>
      </c>
      <c r="H10" s="2">
        <f>AVERAGEA(Tabela1[[#This Row],[5]:[20]])</f>
        <v>0.47410463059986629</v>
      </c>
      <c r="M10" t="s">
        <v>18</v>
      </c>
      <c r="N10" s="2">
        <v>0.95652173913043403</v>
      </c>
      <c r="O10" s="2">
        <v>0.72430869336504899</v>
      </c>
      <c r="P10" s="2">
        <v>0.66120345356134202</v>
      </c>
      <c r="Q10" s="2">
        <v>0.689990486080719</v>
      </c>
      <c r="R10" s="2">
        <f>AVERAGEA(Tabela16[[#This Row],[5]:[20]])</f>
        <v>0.75800609303438604</v>
      </c>
    </row>
    <row r="11" spans="3:18" x14ac:dyDescent="0.25">
      <c r="C11" t="s">
        <v>19</v>
      </c>
      <c r="D11" s="2">
        <v>1</v>
      </c>
      <c r="E11" s="2">
        <v>0.902393608979565</v>
      </c>
      <c r="F11" s="2">
        <v>0.74132331474926105</v>
      </c>
      <c r="G11" s="2">
        <v>0.64144601188499095</v>
      </c>
      <c r="H11" s="2">
        <f>AVERAGEA(Tabela1[[#This Row],[5]:[20]])</f>
        <v>0.82129073390345431</v>
      </c>
      <c r="M11" t="s">
        <v>19</v>
      </c>
      <c r="N11" s="2">
        <v>0.95652173913043403</v>
      </c>
      <c r="O11" s="2">
        <v>0.70310555613178005</v>
      </c>
      <c r="P11" s="2">
        <v>0.68606853327731998</v>
      </c>
      <c r="Q11" s="2">
        <v>0.65190702633461395</v>
      </c>
      <c r="R11" s="2">
        <f>AVERAGEA(Tabela16[[#This Row],[5]:[20]])</f>
        <v>0.749400713718537</v>
      </c>
    </row>
    <row r="12" spans="3:18" x14ac:dyDescent="0.25">
      <c r="C12" t="s">
        <v>20</v>
      </c>
      <c r="D12" s="2">
        <v>0.98322200931707104</v>
      </c>
      <c r="E12" s="2">
        <v>0.88452588277074695</v>
      </c>
      <c r="F12" s="2">
        <v>0.82328470183414704</v>
      </c>
      <c r="G12" s="2">
        <v>0.73808696881496905</v>
      </c>
      <c r="H12" s="2">
        <f>AVERAGEA(Tabela1[[#This Row],[5]:[20]])</f>
        <v>0.85727989068423349</v>
      </c>
      <c r="M12" t="s">
        <v>20</v>
      </c>
      <c r="N12" s="2">
        <v>0.63771712158808902</v>
      </c>
      <c r="O12" s="2">
        <v>0.45909609541811902</v>
      </c>
      <c r="P12" s="2">
        <v>0.49292044894732701</v>
      </c>
      <c r="Q12" s="2">
        <v>0.48159115960346699</v>
      </c>
      <c r="R12" s="2">
        <f>AVERAGEA(Tabela16[[#This Row],[5]:[20]])</f>
        <v>0.51783120638925051</v>
      </c>
    </row>
    <row r="13" spans="3:18" x14ac:dyDescent="0.25">
      <c r="C13" t="s">
        <v>21</v>
      </c>
      <c r="D13" s="2">
        <v>0.86509692302472596</v>
      </c>
      <c r="E13" s="2">
        <v>0.89904287767292701</v>
      </c>
      <c r="F13" s="2">
        <v>0.72200619756573203</v>
      </c>
      <c r="G13" s="2">
        <v>0.68840559174334703</v>
      </c>
      <c r="H13" s="2">
        <f>AVERAGEA(Tabela1[[#This Row],[5]:[20]])</f>
        <v>0.79363789750168301</v>
      </c>
      <c r="M13" t="s">
        <v>21</v>
      </c>
      <c r="N13" s="2">
        <v>0.58626056639252799</v>
      </c>
      <c r="O13" s="2">
        <v>0.57570759863644405</v>
      </c>
      <c r="P13" s="2">
        <v>0.60712753726137103</v>
      </c>
      <c r="Q13" s="2">
        <v>0.56996256140119705</v>
      </c>
      <c r="R13" s="2">
        <f>AVERAGEA(Tabela16[[#This Row],[5]:[20]])</f>
        <v>0.58476456592288506</v>
      </c>
    </row>
    <row r="14" spans="3:18" x14ac:dyDescent="0.25">
      <c r="C14" t="s">
        <v>22</v>
      </c>
      <c r="D14" s="2">
        <v>0.99478690984332196</v>
      </c>
      <c r="E14" s="2">
        <v>0.85197796028739903</v>
      </c>
      <c r="F14" s="2">
        <v>0.79142730215921697</v>
      </c>
      <c r="G14" s="2">
        <v>0.72543510588607696</v>
      </c>
      <c r="H14" s="2">
        <f>AVERAGEA(Tabela1[[#This Row],[5]:[20]])</f>
        <v>0.8409068195440037</v>
      </c>
      <c r="M14" t="s">
        <v>22</v>
      </c>
      <c r="N14" s="2">
        <v>0.59486270513375294</v>
      </c>
      <c r="O14" s="2">
        <v>0.57464889997466995</v>
      </c>
      <c r="P14" s="2">
        <v>0.57373961270226603</v>
      </c>
      <c r="Q14" s="2">
        <v>0.58173088118969896</v>
      </c>
      <c r="R14" s="2">
        <f>AVERAGEA(Tabela16[[#This Row],[5]:[20]])</f>
        <v>0.58124552475009694</v>
      </c>
    </row>
    <row r="15" spans="3:18" x14ac:dyDescent="0.25">
      <c r="D15" s="2"/>
      <c r="E15" s="2"/>
      <c r="F15" s="2"/>
      <c r="G15" s="2"/>
      <c r="H15" s="2"/>
      <c r="N15" s="2"/>
      <c r="O15" s="2"/>
      <c r="P15" s="2"/>
      <c r="Q15" s="2"/>
      <c r="R15" s="2"/>
    </row>
    <row r="16" spans="3:18" x14ac:dyDescent="0.25">
      <c r="C16" t="s">
        <v>28</v>
      </c>
      <c r="D16" s="2">
        <f>SUBTOTAL(101,Tabela1[5])</f>
        <v>0.86165283707203311</v>
      </c>
      <c r="E16" s="2">
        <f>SUBTOTAL(101,Tabela1[10])</f>
        <v>0.80226861428199514</v>
      </c>
      <c r="F16" s="2">
        <f>SUBTOTAL(101,Tabela1[15])</f>
        <v>0.69648740223914163</v>
      </c>
      <c r="G16" s="2">
        <f>SUBTOTAL(101,Tabela1[20])</f>
        <v>0.63856797431392553</v>
      </c>
      <c r="H16" s="2">
        <f>SUBTOTAL(101,Tabela1[média])</f>
        <v>0.74974420697677391</v>
      </c>
      <c r="M16" t="s">
        <v>28</v>
      </c>
      <c r="N16" s="2">
        <f>SUBTOTAL(101,Tabela16[5])</f>
        <v>0.68393772363604333</v>
      </c>
      <c r="O16" s="2">
        <f>SUBTOTAL(101,Tabela16[10])</f>
        <v>0.586380336288578</v>
      </c>
      <c r="P16" s="2">
        <f>SUBTOTAL(101,Tabela16[15])</f>
        <v>0.57149109837497958</v>
      </c>
      <c r="Q16" s="2">
        <f>SUBTOTAL(101,Tabela16[20])</f>
        <v>0.56139858149312605</v>
      </c>
      <c r="R16" s="2">
        <f>SUBTOTAL(101,Tabela16[média])</f>
        <v>0.6008019349481819</v>
      </c>
    </row>
    <row r="21" spans="3:18" x14ac:dyDescent="0.25">
      <c r="C21" s="3" t="s">
        <v>30</v>
      </c>
      <c r="D21" s="3"/>
      <c r="E21" s="3"/>
      <c r="F21" s="3"/>
      <c r="G21" s="3"/>
      <c r="H21" s="3"/>
      <c r="M21" s="3" t="s">
        <v>29</v>
      </c>
      <c r="N21" s="3"/>
      <c r="O21" s="3"/>
      <c r="P21" s="3"/>
      <c r="Q21" s="3"/>
      <c r="R21" s="3"/>
    </row>
    <row r="22" spans="3:18" x14ac:dyDescent="0.25">
      <c r="C22" s="1" t="s">
        <v>2</v>
      </c>
      <c r="D22" s="1" t="s">
        <v>23</v>
      </c>
      <c r="E22" s="1" t="s">
        <v>25</v>
      </c>
      <c r="F22" s="1" t="s">
        <v>24</v>
      </c>
      <c r="G22" s="1" t="s">
        <v>26</v>
      </c>
      <c r="H22" s="1" t="s">
        <v>27</v>
      </c>
      <c r="M22" s="1" t="s">
        <v>2</v>
      </c>
      <c r="N22" s="1" t="s">
        <v>23</v>
      </c>
      <c r="O22" s="1" t="s">
        <v>25</v>
      </c>
      <c r="P22" s="1" t="s">
        <v>24</v>
      </c>
      <c r="Q22" s="1" t="s">
        <v>26</v>
      </c>
      <c r="R22" s="1" t="s">
        <v>27</v>
      </c>
    </row>
    <row r="23" spans="3:18" x14ac:dyDescent="0.25">
      <c r="C23" t="s">
        <v>13</v>
      </c>
      <c r="D23" s="2">
        <v>0.62862119258623905</v>
      </c>
      <c r="E23" s="2">
        <v>0.64305929024591202</v>
      </c>
      <c r="F23" s="2">
        <v>0.65118132055020495</v>
      </c>
      <c r="G23" s="2">
        <v>0.61159026836866004</v>
      </c>
      <c r="H23" s="2">
        <f>AVERAGEA(Tabela1735[[#This Row],[5]:[20]])</f>
        <v>0.63361301793775393</v>
      </c>
      <c r="M23" t="s">
        <v>13</v>
      </c>
      <c r="N23" s="2">
        <v>0.58626056639252799</v>
      </c>
      <c r="O23" s="2">
        <v>0.57195974344603095</v>
      </c>
      <c r="P23" s="2">
        <v>0.51551557243491197</v>
      </c>
      <c r="Q23" s="2">
        <v>0.51404155686892505</v>
      </c>
      <c r="R23" s="2">
        <f>AVERAGEA(Tabela17349[[#This Row],[5]:[20]])</f>
        <v>0.54694435978559897</v>
      </c>
    </row>
    <row r="24" spans="3:18" x14ac:dyDescent="0.25">
      <c r="C24" t="s">
        <v>14</v>
      </c>
      <c r="D24" s="2">
        <v>0.55270004261577099</v>
      </c>
      <c r="E24" s="2">
        <v>0.66810223046719497</v>
      </c>
      <c r="F24" s="2">
        <v>0.69460862564988601</v>
      </c>
      <c r="G24" s="2">
        <v>0.70886476654200303</v>
      </c>
      <c r="H24" s="2">
        <f>AVERAGEA(Tabela1735[[#This Row],[5]:[20]])</f>
        <v>0.65606891631871378</v>
      </c>
      <c r="M24" t="s">
        <v>14</v>
      </c>
      <c r="N24" s="2">
        <v>0.545523184403096</v>
      </c>
      <c r="O24" s="2">
        <v>0.56162861286145704</v>
      </c>
      <c r="P24" s="2">
        <v>0.53496252609191997</v>
      </c>
      <c r="Q24" s="2">
        <v>0.523195383285737</v>
      </c>
      <c r="R24" s="2">
        <f>AVERAGEA(Tabela17349[[#This Row],[5]:[20]])</f>
        <v>0.54132742666055256</v>
      </c>
    </row>
    <row r="25" spans="3:18" x14ac:dyDescent="0.25">
      <c r="C25" t="s">
        <v>15</v>
      </c>
      <c r="D25" s="2">
        <v>0.58828886807555103</v>
      </c>
      <c r="E25" s="2">
        <v>0.55536879349719503</v>
      </c>
      <c r="F25" s="2">
        <v>0.54786405170535502</v>
      </c>
      <c r="G25" s="2">
        <v>0.545314214239499</v>
      </c>
      <c r="H25" s="2">
        <f>AVERAGEA(Tabela1735[[#This Row],[5]:[20]])</f>
        <v>0.55920898187940005</v>
      </c>
      <c r="M25" t="s">
        <v>15</v>
      </c>
      <c r="N25" s="2">
        <v>0.57072593533766303</v>
      </c>
      <c r="O25" s="2">
        <v>0.45470873308208398</v>
      </c>
      <c r="P25" s="2">
        <v>0.45278261634376499</v>
      </c>
      <c r="Q25" s="2">
        <v>0.43945661397611102</v>
      </c>
      <c r="R25" s="2">
        <f>AVERAGEA(Tabela17349[[#This Row],[5]:[20]])</f>
        <v>0.47941847468490573</v>
      </c>
    </row>
    <row r="26" spans="3:18" x14ac:dyDescent="0.25">
      <c r="C26" t="s">
        <v>16</v>
      </c>
      <c r="D26" s="2">
        <v>0.58828886807555103</v>
      </c>
      <c r="E26" s="2">
        <v>0.55536879349719503</v>
      </c>
      <c r="F26" s="2">
        <v>0.54786405170535502</v>
      </c>
      <c r="G26" s="2">
        <v>0.545314214239499</v>
      </c>
      <c r="H26" s="2">
        <f>AVERAGEA(Tabela1735[[#This Row],[5]:[20]])</f>
        <v>0.55920898187940005</v>
      </c>
      <c r="M26" t="s">
        <v>16</v>
      </c>
      <c r="N26" s="2">
        <v>0.58771929824561397</v>
      </c>
      <c r="O26" s="2">
        <v>0.45551392562396198</v>
      </c>
      <c r="P26" s="2">
        <v>0.47416469499755298</v>
      </c>
      <c r="Q26" s="2">
        <v>0.470092916200815</v>
      </c>
      <c r="R26" s="2">
        <f>AVERAGEA(Tabela17349[[#This Row],[5]:[20]])</f>
        <v>0.49687270876698597</v>
      </c>
    </row>
    <row r="27" spans="3:18" x14ac:dyDescent="0.25">
      <c r="C27" t="s">
        <v>17</v>
      </c>
      <c r="D27" s="2">
        <v>0.53893098392188898</v>
      </c>
      <c r="E27" s="2">
        <v>0.51218988760274498</v>
      </c>
      <c r="F27" s="2">
        <v>0.48133988020867902</v>
      </c>
      <c r="G27" s="2">
        <v>0.489801956705192</v>
      </c>
      <c r="H27" s="2">
        <f>AVERAGEA(Tabela1735[[#This Row],[5]:[20]])</f>
        <v>0.50556567710962619</v>
      </c>
      <c r="M27" t="s">
        <v>17</v>
      </c>
      <c r="N27" s="2">
        <v>0.58828886807555103</v>
      </c>
      <c r="O27" s="2">
        <v>0.55536879349719503</v>
      </c>
      <c r="P27" s="2">
        <v>0.543956306622286</v>
      </c>
      <c r="Q27" s="2">
        <v>0.51117823088997405</v>
      </c>
      <c r="R27" s="2">
        <f>AVERAGEA(Tabela17349[[#This Row],[5]:[20]])</f>
        <v>0.54969804977125147</v>
      </c>
    </row>
    <row r="28" spans="3:18" x14ac:dyDescent="0.25">
      <c r="C28" t="s">
        <v>18</v>
      </c>
      <c r="D28" s="2">
        <v>0.53417327431045303</v>
      </c>
      <c r="E28" s="2">
        <v>0.64029749830966898</v>
      </c>
      <c r="F28" s="2">
        <v>0.53037259668186798</v>
      </c>
      <c r="G28" s="2">
        <v>0.559403231280586</v>
      </c>
      <c r="H28" s="2">
        <f>AVERAGEA(Tabela1735[[#This Row],[5]:[20]])</f>
        <v>0.56606165014564402</v>
      </c>
      <c r="M28" t="s">
        <v>18</v>
      </c>
      <c r="N28" s="2">
        <v>0.38204171625619499</v>
      </c>
      <c r="O28" s="2">
        <v>0.44545268903995899</v>
      </c>
      <c r="P28" s="2">
        <v>0.43969575222590501</v>
      </c>
      <c r="Q28" s="2">
        <v>0.43202806817392703</v>
      </c>
      <c r="R28" s="2">
        <f>AVERAGEA(Tabela17349[[#This Row],[5]:[20]])</f>
        <v>0.4248045564239965</v>
      </c>
    </row>
    <row r="29" spans="3:18" x14ac:dyDescent="0.25">
      <c r="C29" t="s">
        <v>19</v>
      </c>
      <c r="D29" s="2">
        <v>8.6135311614678495E-2</v>
      </c>
      <c r="E29" s="2">
        <v>0.23493127432539501</v>
      </c>
      <c r="F29" s="2">
        <v>0.28902012707975799</v>
      </c>
      <c r="G29" s="2">
        <v>0.32264968239092701</v>
      </c>
      <c r="H29" s="2">
        <f>AVERAGEA(Tabela1735[[#This Row],[5]:[20]])</f>
        <v>0.23318409885268965</v>
      </c>
      <c r="M29" t="s">
        <v>19</v>
      </c>
      <c r="N29" s="2">
        <v>0.522911868988294</v>
      </c>
      <c r="O29" s="2">
        <v>0.57295198390082702</v>
      </c>
      <c r="P29" s="2">
        <v>0.55994639791715495</v>
      </c>
      <c r="Q29" s="2">
        <v>0.544897818791648</v>
      </c>
      <c r="R29" s="2">
        <f>AVERAGEA(Tabela17349[[#This Row],[5]:[20]])</f>
        <v>0.55017701739948099</v>
      </c>
    </row>
    <row r="30" spans="3:18" x14ac:dyDescent="0.25">
      <c r="C30" t="s">
        <v>20</v>
      </c>
      <c r="D30" s="2">
        <v>0</v>
      </c>
      <c r="E30" s="2">
        <v>0.11747157375601899</v>
      </c>
      <c r="F30" s="2">
        <v>0.21410458460887999</v>
      </c>
      <c r="G30" s="2">
        <v>0.26857526772141999</v>
      </c>
      <c r="H30" s="2">
        <f>AVERAGEA(Tabela1735[[#This Row],[5]:[20]])</f>
        <v>0.15003785652157975</v>
      </c>
      <c r="M30" t="s">
        <v>20</v>
      </c>
      <c r="N30" s="2">
        <v>0.88179080577664903</v>
      </c>
      <c r="O30" s="2">
        <v>0.83309741248230595</v>
      </c>
      <c r="P30" s="2">
        <v>0.76368886966962102</v>
      </c>
      <c r="Q30" s="2">
        <v>0.71131136610578005</v>
      </c>
      <c r="R30" s="2">
        <f>AVERAGEA(Tabela17349[[#This Row],[5]:[20]])</f>
        <v>0.79747211350858904</v>
      </c>
    </row>
    <row r="31" spans="3:18" x14ac:dyDescent="0.25">
      <c r="C31" t="s">
        <v>21</v>
      </c>
      <c r="D31" s="2">
        <v>0.58828886807555103</v>
      </c>
      <c r="E31" s="2">
        <v>0.55536879349719503</v>
      </c>
      <c r="F31" s="2">
        <v>0.58563919567154399</v>
      </c>
      <c r="G31" s="2">
        <v>0.58069336241879299</v>
      </c>
      <c r="H31" s="2">
        <f>AVERAGEA(Tabela1735[[#This Row],[5]:[20]])</f>
        <v>0.57749755491577071</v>
      </c>
      <c r="M31" t="s">
        <v>21</v>
      </c>
      <c r="N31" s="2">
        <v>0.58626056639252799</v>
      </c>
      <c r="O31" s="2">
        <v>0.57195974344603095</v>
      </c>
      <c r="P31" s="2">
        <v>0.51551557243491197</v>
      </c>
      <c r="Q31" s="2">
        <v>0.51404155686892505</v>
      </c>
      <c r="R31" s="2">
        <f>AVERAGEA(Tabela17349[[#This Row],[5]:[20]])</f>
        <v>0.54694435978559897</v>
      </c>
    </row>
    <row r="32" spans="3:18" x14ac:dyDescent="0.25">
      <c r="C32" t="s">
        <v>22</v>
      </c>
      <c r="D32" s="2">
        <v>0.60337927967985705</v>
      </c>
      <c r="E32" s="2">
        <v>0.55857983032507297</v>
      </c>
      <c r="F32" s="2">
        <v>0.48148774318522802</v>
      </c>
      <c r="G32" s="2">
        <v>0.51369114777709701</v>
      </c>
      <c r="H32" s="2">
        <f>AVERAGEA(Tabela1735[[#This Row],[5]:[20]])</f>
        <v>0.53928450024181374</v>
      </c>
      <c r="M32" t="s">
        <v>22</v>
      </c>
      <c r="N32" s="2">
        <v>0.59304089343317901</v>
      </c>
      <c r="O32" s="2">
        <v>0.61429472422398501</v>
      </c>
      <c r="P32" s="2">
        <v>0.646058059737324</v>
      </c>
      <c r="Q32" s="2">
        <v>0.66372549285704496</v>
      </c>
      <c r="R32" s="2">
        <f>AVERAGEA(Tabela17349[[#This Row],[5]:[20]])</f>
        <v>0.62927979256288324</v>
      </c>
    </row>
    <row r="33" spans="3:18" x14ac:dyDescent="0.25">
      <c r="D33" s="2"/>
      <c r="E33" s="2"/>
      <c r="F33" s="2"/>
      <c r="G33" s="2"/>
      <c r="H33" s="2"/>
      <c r="N33" s="2"/>
      <c r="O33" s="2"/>
      <c r="P33" s="2"/>
      <c r="Q33" s="2"/>
      <c r="R33" s="2"/>
    </row>
    <row r="34" spans="3:18" x14ac:dyDescent="0.25">
      <c r="C34" t="s">
        <v>28</v>
      </c>
      <c r="D34" s="2">
        <f>SUBTOTAL(101,Tabela1735[5])</f>
        <v>0.47088066889555408</v>
      </c>
      <c r="E34" s="2">
        <f>SUBTOTAL(101,Tabela1735[10])</f>
        <v>0.50407379655235929</v>
      </c>
      <c r="F34" s="2">
        <f>SUBTOTAL(101,Tabela1735[15])</f>
        <v>0.50234821770467575</v>
      </c>
      <c r="G34" s="2">
        <f>SUBTOTAL(101,Tabela1735[20])</f>
        <v>0.51458981116836755</v>
      </c>
      <c r="H34" s="2">
        <f>SUBTOTAL(101,Tabela1735[média])</f>
        <v>0.4979731235802391</v>
      </c>
      <c r="M34" t="s">
        <v>28</v>
      </c>
      <c r="N34" s="2">
        <f>SUBTOTAL(101,Tabela17349[5])</f>
        <v>0.58445637033012976</v>
      </c>
      <c r="O34" s="2">
        <f>SUBTOTAL(101,Tabela17349[10])</f>
        <v>0.56369363616038359</v>
      </c>
      <c r="P34" s="2">
        <f>SUBTOTAL(101,Tabela17349[15])</f>
        <v>0.54462863684753526</v>
      </c>
      <c r="Q34" s="2">
        <f>SUBTOTAL(101,Tabela17349[20])</f>
        <v>0.5323969004018887</v>
      </c>
      <c r="R34" s="2">
        <f>SUBTOTAL(101,Tabela17349[média])</f>
        <v>0.55629388593498441</v>
      </c>
    </row>
  </sheetData>
  <mergeCells count="4">
    <mergeCell ref="C3:H3"/>
    <mergeCell ref="M3:R3"/>
    <mergeCell ref="C21:H21"/>
    <mergeCell ref="M21:R2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35"/>
  <sheetViews>
    <sheetView topLeftCell="B19" workbookViewId="0">
      <selection activeCell="C22" sqref="C22:H22"/>
    </sheetView>
  </sheetViews>
  <sheetFormatPr defaultRowHeight="15" x14ac:dyDescent="0.25"/>
  <cols>
    <col min="3" max="3" width="14.5703125" customWidth="1"/>
    <col min="4" max="4" width="11.42578125" customWidth="1"/>
    <col min="8" max="8" width="11.7109375" customWidth="1"/>
    <col min="13" max="13" width="13.7109375" customWidth="1"/>
    <col min="14" max="14" width="10.7109375" customWidth="1"/>
    <col min="18" max="18" width="11.5703125" customWidth="1"/>
  </cols>
  <sheetData>
    <row r="3" spans="3:18" x14ac:dyDescent="0.25">
      <c r="C3" s="3" t="s">
        <v>0</v>
      </c>
      <c r="D3" s="3"/>
      <c r="E3" s="3"/>
      <c r="F3" s="3"/>
      <c r="G3" s="3"/>
      <c r="H3" s="3"/>
      <c r="M3" s="3" t="s">
        <v>1</v>
      </c>
      <c r="N3" s="3"/>
      <c r="O3" s="3"/>
      <c r="P3" s="3"/>
      <c r="Q3" s="3"/>
      <c r="R3" s="3"/>
    </row>
    <row r="4" spans="3:18" x14ac:dyDescent="0.25">
      <c r="C4" s="1" t="s">
        <v>2</v>
      </c>
      <c r="D4" s="1" t="s">
        <v>23</v>
      </c>
      <c r="E4" s="1" t="s">
        <v>25</v>
      </c>
      <c r="F4" s="1" t="s">
        <v>24</v>
      </c>
      <c r="G4" s="1" t="s">
        <v>26</v>
      </c>
      <c r="H4" s="1" t="s">
        <v>27</v>
      </c>
      <c r="M4" s="1" t="s">
        <v>2</v>
      </c>
      <c r="N4" s="1" t="s">
        <v>23</v>
      </c>
      <c r="O4" s="1" t="s">
        <v>25</v>
      </c>
      <c r="P4" s="1" t="s">
        <v>24</v>
      </c>
      <c r="Q4" s="1" t="s">
        <v>26</v>
      </c>
      <c r="R4" s="1" t="s">
        <v>27</v>
      </c>
    </row>
    <row r="5" spans="3:18" x14ac:dyDescent="0.25">
      <c r="C5" t="s">
        <v>3</v>
      </c>
      <c r="D5" s="2">
        <v>0.95067942196684496</v>
      </c>
      <c r="E5" s="2">
        <v>0.92854473666915405</v>
      </c>
      <c r="F5" s="2">
        <v>0.83782842285779302</v>
      </c>
      <c r="G5" s="2">
        <v>0.76425433561376799</v>
      </c>
      <c r="H5" s="2">
        <f>AVERAGEA(Tabela17[[#This Row],[5]:[20]])</f>
        <v>0.87032672927689003</v>
      </c>
      <c r="M5" t="s">
        <v>3</v>
      </c>
      <c r="N5" s="2">
        <v>0.58828886807555103</v>
      </c>
      <c r="O5" s="2">
        <v>0.55536879349719503</v>
      </c>
      <c r="P5" s="2">
        <v>0.54565892268961502</v>
      </c>
      <c r="Q5" s="2">
        <v>0.55827408380046395</v>
      </c>
      <c r="R5" s="2">
        <f>AVERAGEA(Tabela168[[#This Row],[5]:[20]])</f>
        <v>0.5618976670157062</v>
      </c>
    </row>
    <row r="6" spans="3:18" x14ac:dyDescent="0.25">
      <c r="C6" t="s">
        <v>4</v>
      </c>
      <c r="D6" s="2">
        <v>0.77125761121115699</v>
      </c>
      <c r="E6" s="2">
        <v>0.695508361891227</v>
      </c>
      <c r="F6" s="2">
        <v>0.60277197814083605</v>
      </c>
      <c r="G6" s="2">
        <v>0.54153488188900401</v>
      </c>
      <c r="H6" s="2">
        <f>AVERAGEA(Tabela17[[#This Row],[5]:[20]])</f>
        <v>0.65276820828305604</v>
      </c>
      <c r="M6" t="s">
        <v>4</v>
      </c>
      <c r="N6" s="2">
        <v>0.52663108577778395</v>
      </c>
      <c r="O6" s="2">
        <v>0.441283495663225</v>
      </c>
      <c r="P6" s="2">
        <v>0.42299073600366</v>
      </c>
      <c r="Q6" s="2">
        <v>0.38523264863363599</v>
      </c>
      <c r="R6" s="2">
        <f>AVERAGEA(Tabela168[[#This Row],[5]:[20]])</f>
        <v>0.44403449151957619</v>
      </c>
    </row>
    <row r="7" spans="3:18" x14ac:dyDescent="0.25">
      <c r="C7" t="s">
        <v>5</v>
      </c>
      <c r="D7" s="2">
        <v>0.90794764336413902</v>
      </c>
      <c r="E7" s="2">
        <v>0.84992029793888302</v>
      </c>
      <c r="F7" s="2">
        <v>0.67629807901441996</v>
      </c>
      <c r="G7" s="2">
        <v>0.64154337262050098</v>
      </c>
      <c r="H7" s="2">
        <f>AVERAGEA(Tabela17[[#This Row],[5]:[20]])</f>
        <v>0.76892734823448583</v>
      </c>
      <c r="M7" t="s">
        <v>5</v>
      </c>
      <c r="N7" s="2">
        <v>0.58828886807555103</v>
      </c>
      <c r="O7" s="2">
        <v>0.55536879349719503</v>
      </c>
      <c r="P7" s="2">
        <v>0.56581911508162597</v>
      </c>
      <c r="Q7" s="2">
        <v>0.54265042539647801</v>
      </c>
      <c r="R7" s="2">
        <f>AVERAGEA(Tabela168[[#This Row],[5]:[20]])</f>
        <v>0.56303180051271251</v>
      </c>
    </row>
    <row r="8" spans="3:18" x14ac:dyDescent="0.25">
      <c r="C8" t="s">
        <v>6</v>
      </c>
      <c r="D8" s="2">
        <v>0.55766291472693996</v>
      </c>
      <c r="E8" s="2">
        <v>0.56448811162814405</v>
      </c>
      <c r="F8" s="2">
        <v>0.48088860360256303</v>
      </c>
      <c r="G8" s="2">
        <v>0.42871147656407099</v>
      </c>
      <c r="H8" s="2">
        <f>AVERAGEA(Tabela17[[#This Row],[5]:[20]])</f>
        <v>0.50793777663042949</v>
      </c>
      <c r="M8" t="s">
        <v>6</v>
      </c>
      <c r="N8" s="2">
        <v>0.261455934494147</v>
      </c>
      <c r="O8" s="2">
        <v>0.28647599195041301</v>
      </c>
      <c r="P8" s="2">
        <v>0.27997319895857697</v>
      </c>
      <c r="Q8" s="2">
        <v>0.272448909395824</v>
      </c>
      <c r="R8" s="2">
        <f>AVERAGEA(Tabela168[[#This Row],[5]:[20]])</f>
        <v>0.27508850869974022</v>
      </c>
    </row>
    <row r="9" spans="3:18" x14ac:dyDescent="0.25">
      <c r="C9" t="s">
        <v>7</v>
      </c>
      <c r="D9" s="2">
        <v>1</v>
      </c>
      <c r="E9" s="2">
        <v>1</v>
      </c>
      <c r="F9" s="2">
        <v>1</v>
      </c>
      <c r="G9" s="2">
        <v>0.86675834962245801</v>
      </c>
      <c r="H9" s="2">
        <f>AVERAGEA(Tabela17[[#This Row],[5]:[20]])</f>
        <v>0.9666895874056145</v>
      </c>
      <c r="M9" t="s">
        <v>7</v>
      </c>
      <c r="N9" s="2">
        <v>0.37855785214287402</v>
      </c>
      <c r="O9" s="2">
        <v>0.50474380285716602</v>
      </c>
      <c r="P9" s="2">
        <v>0.31078625033485802</v>
      </c>
      <c r="Q9" s="2">
        <v>0.30555135904507602</v>
      </c>
      <c r="R9" s="2">
        <f>AVERAGEA(Tabela168[[#This Row],[5]:[20]])</f>
        <v>0.37490981609499352</v>
      </c>
    </row>
    <row r="10" spans="3:18" x14ac:dyDescent="0.25">
      <c r="C10" t="s">
        <v>8</v>
      </c>
      <c r="D10" s="2">
        <v>0.55766291472693996</v>
      </c>
      <c r="E10" s="2">
        <v>0.56448811162814405</v>
      </c>
      <c r="F10" s="2">
        <v>0.48088860360256303</v>
      </c>
      <c r="G10" s="2">
        <v>0.42871147656407099</v>
      </c>
      <c r="H10" s="2">
        <f>AVERAGEA(Tabela17[[#This Row],[5]:[20]])</f>
        <v>0.50793777663042949</v>
      </c>
      <c r="M10" t="s">
        <v>8</v>
      </c>
      <c r="N10" s="2">
        <v>0.261455934494147</v>
      </c>
      <c r="O10" s="2">
        <v>0.28647599195041301</v>
      </c>
      <c r="P10" s="2">
        <v>0.27997319895857697</v>
      </c>
      <c r="Q10" s="2">
        <v>0.272448909395824</v>
      </c>
      <c r="R10" s="2">
        <f>AVERAGEA(Tabela168[[#This Row],[5]:[20]])</f>
        <v>0.27508850869974022</v>
      </c>
    </row>
    <row r="11" spans="3:18" x14ac:dyDescent="0.25">
      <c r="C11" t="s">
        <v>9</v>
      </c>
      <c r="D11" s="2">
        <v>0.90128314079887195</v>
      </c>
      <c r="E11" s="2">
        <v>0.92059416711428499</v>
      </c>
      <c r="F11" s="2">
        <v>0.92630919777759602</v>
      </c>
      <c r="G11" s="2">
        <v>0.81620233344925697</v>
      </c>
      <c r="H11" s="2">
        <f>AVERAGEA(Tabela17[[#This Row],[5]:[20]])</f>
        <v>0.89109720978500251</v>
      </c>
      <c r="M11" t="s">
        <v>9</v>
      </c>
      <c r="N11" s="2">
        <v>0.74257369704481202</v>
      </c>
      <c r="O11" s="2">
        <v>0.77555443769237797</v>
      </c>
      <c r="P11" s="2">
        <v>0.61190156012998398</v>
      </c>
      <c r="Q11" s="2">
        <v>0.55790868610062605</v>
      </c>
      <c r="R11" s="2">
        <f>AVERAGEA(Tabela168[[#This Row],[5]:[20]])</f>
        <v>0.67198459524194998</v>
      </c>
    </row>
    <row r="12" spans="3:18" x14ac:dyDescent="0.25">
      <c r="C12" t="s">
        <v>10</v>
      </c>
      <c r="D12" s="2">
        <v>0.55766291472693996</v>
      </c>
      <c r="E12" s="2">
        <v>0.56448811162814405</v>
      </c>
      <c r="F12" s="2">
        <v>0.48088860360256303</v>
      </c>
      <c r="G12" s="2">
        <v>0.42871147656407099</v>
      </c>
      <c r="H12" s="2">
        <f>AVERAGEA(Tabela17[[#This Row],[5]:[20]])</f>
        <v>0.50793777663042949</v>
      </c>
      <c r="M12" t="s">
        <v>10</v>
      </c>
      <c r="N12" s="2">
        <v>0.261455934494147</v>
      </c>
      <c r="O12" s="2">
        <v>0.28647599195041301</v>
      </c>
      <c r="P12" s="2">
        <v>0.27997319895857697</v>
      </c>
      <c r="Q12" s="2">
        <v>0.272448909395824</v>
      </c>
      <c r="R12" s="2">
        <f>AVERAGEA(Tabela168[[#This Row],[5]:[20]])</f>
        <v>0.27508850869974022</v>
      </c>
    </row>
    <row r="13" spans="3:18" x14ac:dyDescent="0.25">
      <c r="C13" t="s">
        <v>11</v>
      </c>
      <c r="D13" s="2">
        <v>0.90794764336413902</v>
      </c>
      <c r="E13" s="2">
        <v>0.84992029793888302</v>
      </c>
      <c r="F13" s="2">
        <v>0.66350004682889996</v>
      </c>
      <c r="G13" s="2">
        <v>0.61356603653639596</v>
      </c>
      <c r="H13" s="2">
        <f>AVERAGEA(Tabela17[[#This Row],[5]:[20]])</f>
        <v>0.75873350616707946</v>
      </c>
      <c r="M13" t="s">
        <v>11</v>
      </c>
      <c r="N13" s="2">
        <v>0.58828886807555103</v>
      </c>
      <c r="O13" s="2">
        <v>0.55536879349719503</v>
      </c>
      <c r="P13" s="2">
        <v>0.56581911508162597</v>
      </c>
      <c r="Q13" s="2">
        <v>0.54265042539647801</v>
      </c>
      <c r="R13" s="2">
        <f>AVERAGEA(Tabela168[[#This Row],[5]:[20]])</f>
        <v>0.56303180051271251</v>
      </c>
    </row>
    <row r="14" spans="3:18" x14ac:dyDescent="0.25">
      <c r="C14" t="s">
        <v>12</v>
      </c>
      <c r="D14" s="2">
        <v>1</v>
      </c>
      <c r="E14" s="2">
        <v>0.82848095284105805</v>
      </c>
      <c r="F14" s="2">
        <v>0.62416861626790299</v>
      </c>
      <c r="G14" s="2">
        <v>0.578235652834591</v>
      </c>
      <c r="H14" s="2">
        <f>AVERAGEA(Tabela17[[#This Row],[5]:[20]])</f>
        <v>0.75772130548588801</v>
      </c>
      <c r="M14" t="s">
        <v>12</v>
      </c>
      <c r="N14" s="2">
        <v>8.6135311614678606E-2</v>
      </c>
      <c r="O14" s="2">
        <v>0.199404058145803</v>
      </c>
      <c r="P14" s="2">
        <v>0.29242808177219398</v>
      </c>
      <c r="Q14" s="2">
        <v>0.31714415841042798</v>
      </c>
      <c r="R14" s="2">
        <f>AVERAGEA(Tabela168[[#This Row],[5]:[20]])</f>
        <v>0.22377790248577589</v>
      </c>
    </row>
    <row r="15" spans="3:18" x14ac:dyDescent="0.25">
      <c r="D15" s="2"/>
      <c r="E15" s="2"/>
      <c r="F15" s="2"/>
      <c r="G15" s="2"/>
      <c r="H15" s="2"/>
      <c r="N15" s="2"/>
      <c r="O15" s="2"/>
      <c r="P15" s="2"/>
      <c r="Q15" s="2"/>
      <c r="R15" s="2"/>
    </row>
    <row r="16" spans="3:18" x14ac:dyDescent="0.25">
      <c r="C16" t="s">
        <v>28</v>
      </c>
      <c r="D16" s="2">
        <f>SUBTOTAL(101,Tabela17[5])</f>
        <v>0.81121042048859715</v>
      </c>
      <c r="E16" s="2">
        <f>SUBTOTAL(101,Tabela17[10])</f>
        <v>0.77664331492779226</v>
      </c>
      <c r="F16" s="2">
        <f>SUBTOTAL(101,Tabela17[15])</f>
        <v>0.67735421516951355</v>
      </c>
      <c r="G16" s="2">
        <f>SUBTOTAL(101,Tabela17[20])</f>
        <v>0.61082293922581887</v>
      </c>
      <c r="H16" s="2">
        <f>SUBTOTAL(101,Tabela17[média])</f>
        <v>0.71900772245293054</v>
      </c>
      <c r="M16" t="s">
        <v>28</v>
      </c>
      <c r="N16" s="2">
        <f>SUBTOTAL(101,Tabela168[5])</f>
        <v>0.42831323542892424</v>
      </c>
      <c r="O16" s="2">
        <f>SUBTOTAL(101,Tabela168[10])</f>
        <v>0.44465201507013968</v>
      </c>
      <c r="P16" s="2">
        <f>SUBTOTAL(101,Tabela168[15])</f>
        <v>0.41553233779692933</v>
      </c>
      <c r="Q16" s="2">
        <f>SUBTOTAL(101,Tabela168[20])</f>
        <v>0.40267585149706575</v>
      </c>
      <c r="R16" s="2">
        <f>SUBTOTAL(101,Tabela168[média])</f>
        <v>0.42279335994826478</v>
      </c>
    </row>
    <row r="22" spans="3:18" x14ac:dyDescent="0.25">
      <c r="C22" s="3" t="s">
        <v>30</v>
      </c>
      <c r="D22" s="3"/>
      <c r="E22" s="3"/>
      <c r="F22" s="3"/>
      <c r="G22" s="3"/>
      <c r="H22" s="3"/>
      <c r="M22" s="3" t="s">
        <v>29</v>
      </c>
      <c r="N22" s="3"/>
      <c r="O22" s="3"/>
      <c r="P22" s="3"/>
      <c r="Q22" s="3"/>
      <c r="R22" s="3"/>
    </row>
    <row r="23" spans="3:18" x14ac:dyDescent="0.25">
      <c r="C23" s="1" t="s">
        <v>2</v>
      </c>
      <c r="D23" s="1" t="s">
        <v>23</v>
      </c>
      <c r="E23" s="1" t="s">
        <v>25</v>
      </c>
      <c r="F23" s="1" t="s">
        <v>24</v>
      </c>
      <c r="G23" s="1" t="s">
        <v>26</v>
      </c>
      <c r="H23" s="1" t="s">
        <v>27</v>
      </c>
      <c r="M23" s="1" t="s">
        <v>2</v>
      </c>
      <c r="N23" s="1" t="s">
        <v>23</v>
      </c>
      <c r="O23" s="1" t="s">
        <v>25</v>
      </c>
      <c r="P23" s="1" t="s">
        <v>24</v>
      </c>
      <c r="Q23" s="1" t="s">
        <v>26</v>
      </c>
      <c r="R23" s="1" t="s">
        <v>27</v>
      </c>
    </row>
    <row r="24" spans="3:18" x14ac:dyDescent="0.25">
      <c r="C24" t="s">
        <v>3</v>
      </c>
      <c r="D24" s="2">
        <v>0.50026924973787701</v>
      </c>
      <c r="E24" s="2">
        <v>0.51079893610858396</v>
      </c>
      <c r="F24" s="2">
        <v>0.51510027739692898</v>
      </c>
      <c r="G24" s="2">
        <v>0.51619360337708098</v>
      </c>
      <c r="H24" s="2">
        <f>AVERAGEA(Tabela173[[#This Row],[5]:[20]])</f>
        <v>0.51059051665511779</v>
      </c>
      <c r="M24" t="s">
        <v>3</v>
      </c>
      <c r="N24" s="2">
        <v>0.33231906063644501</v>
      </c>
      <c r="O24" s="2">
        <v>0.35792911896484197</v>
      </c>
      <c r="P24" s="2">
        <v>0.40908630813576102</v>
      </c>
      <c r="Q24" s="2">
        <v>0.42468528697222901</v>
      </c>
      <c r="R24" s="2">
        <f>AVERAGEA(Tabela1734[[#This Row],[5]:[20]])</f>
        <v>0.38100494367731924</v>
      </c>
    </row>
    <row r="25" spans="3:18" x14ac:dyDescent="0.25">
      <c r="C25" t="s">
        <v>4</v>
      </c>
      <c r="D25" s="2">
        <v>0.57115697174973701</v>
      </c>
      <c r="E25" s="2">
        <v>0.63596043436504901</v>
      </c>
      <c r="F25" s="2">
        <v>0.63596043436504901</v>
      </c>
      <c r="G25" s="2">
        <v>0.566071727851305</v>
      </c>
      <c r="H25" s="2">
        <f>AVERAGEA(Tabela173[[#This Row],[5]:[20]])</f>
        <v>0.60228739208278503</v>
      </c>
      <c r="M25" t="s">
        <v>4</v>
      </c>
      <c r="N25" s="2">
        <v>0.83451353772519798</v>
      </c>
      <c r="O25" s="2">
        <v>0.83485636466860402</v>
      </c>
      <c r="P25" s="2">
        <v>0.82711390838881504</v>
      </c>
      <c r="Q25" s="2">
        <v>0.75493121934043605</v>
      </c>
      <c r="R25" s="2">
        <f>AVERAGEA(Tabela1734[[#This Row],[5]:[20]])</f>
        <v>0.81285375753076328</v>
      </c>
    </row>
    <row r="26" spans="3:18" x14ac:dyDescent="0.25">
      <c r="C26" t="s">
        <v>5</v>
      </c>
      <c r="D26" s="2">
        <v>0.58828886807555103</v>
      </c>
      <c r="E26" s="2">
        <v>0.55536879349719503</v>
      </c>
      <c r="F26" s="2">
        <v>0.54786405170535502</v>
      </c>
      <c r="G26" s="2">
        <v>0.545314214239499</v>
      </c>
      <c r="H26" s="2">
        <f>AVERAGEA(Tabela173[[#This Row],[5]:[20]])</f>
        <v>0.55920898187940005</v>
      </c>
      <c r="M26" t="s">
        <v>5</v>
      </c>
      <c r="N26" s="2">
        <v>0.88179080577664903</v>
      </c>
      <c r="O26" s="2">
        <v>0.83309741248230595</v>
      </c>
      <c r="P26" s="2">
        <v>0.76368886966962102</v>
      </c>
      <c r="Q26" s="2">
        <v>0.71131136610578005</v>
      </c>
      <c r="R26" s="2">
        <f>AVERAGEA(Tabela1734[[#This Row],[5]:[20]])</f>
        <v>0.79747211350858904</v>
      </c>
    </row>
    <row r="27" spans="3:18" x14ac:dyDescent="0.25">
      <c r="C27" t="s">
        <v>6</v>
      </c>
      <c r="D27" s="2">
        <v>0.91110008131498699</v>
      </c>
      <c r="E27" s="2">
        <v>0.75515176408638296</v>
      </c>
      <c r="F27" s="2">
        <v>0.70781403156435496</v>
      </c>
      <c r="G27" s="2">
        <v>0.67054316344274201</v>
      </c>
      <c r="H27" s="2">
        <f>AVERAGEA(Tabela173[[#This Row],[5]:[20]])</f>
        <v>0.76115226010211667</v>
      </c>
      <c r="M27" t="s">
        <v>6</v>
      </c>
      <c r="N27" s="2">
        <v>0.74257369704481202</v>
      </c>
      <c r="O27" s="2">
        <v>0.58260976487780702</v>
      </c>
      <c r="P27" s="2">
        <v>0.62244227959168397</v>
      </c>
      <c r="Q27" s="2">
        <v>0.53458643416879004</v>
      </c>
      <c r="R27" s="2">
        <f>AVERAGEA(Tabela1734[[#This Row],[5]:[20]])</f>
        <v>0.62055304392077326</v>
      </c>
    </row>
    <row r="28" spans="3:18" x14ac:dyDescent="0.25">
      <c r="C28" t="s">
        <v>7</v>
      </c>
      <c r="D28" s="2">
        <v>0.46314113656814498</v>
      </c>
      <c r="E28" s="2">
        <v>0.42577242575396601</v>
      </c>
      <c r="F28" s="2">
        <v>0.44894420693784898</v>
      </c>
      <c r="G28" s="2">
        <v>0.46409749302963299</v>
      </c>
      <c r="H28" s="2">
        <f>AVERAGEA(Tabela173[[#This Row],[5]:[20]])</f>
        <v>0.45048881557239817</v>
      </c>
      <c r="M28" t="s">
        <v>7</v>
      </c>
      <c r="N28" s="2">
        <v>0.40674843352192203</v>
      </c>
      <c r="O28" s="2">
        <v>0.37949345578291199</v>
      </c>
      <c r="P28" s="2">
        <v>0.349925665670271</v>
      </c>
      <c r="Q28" s="2">
        <v>0.36731152345115597</v>
      </c>
      <c r="R28" s="2">
        <f>AVERAGEA(Tabela1734[[#This Row],[5]:[20]])</f>
        <v>0.37586976960656521</v>
      </c>
    </row>
    <row r="29" spans="3:18" x14ac:dyDescent="0.25">
      <c r="C29" t="s">
        <v>8</v>
      </c>
      <c r="D29" s="2">
        <v>0.8</v>
      </c>
      <c r="E29" s="2">
        <v>0.55752671544864496</v>
      </c>
      <c r="F29" s="2">
        <v>0.371017668146916</v>
      </c>
      <c r="G29" s="2">
        <v>0.37557064722045003</v>
      </c>
      <c r="H29" s="2">
        <f>AVERAGEA(Tabela173[[#This Row],[5]:[20]])</f>
        <v>0.5260287577040027</v>
      </c>
      <c r="M29" t="s">
        <v>8</v>
      </c>
      <c r="N29" s="2">
        <v>0.58626056639252799</v>
      </c>
      <c r="O29" s="2">
        <v>0.57195974344603095</v>
      </c>
      <c r="P29" s="2">
        <v>0.51551557243491197</v>
      </c>
      <c r="Q29" s="2">
        <v>0.51404155686892505</v>
      </c>
      <c r="R29" s="2">
        <f>AVERAGEA(Tabela1734[[#This Row],[5]:[20]])</f>
        <v>0.54694435978559897</v>
      </c>
    </row>
    <row r="30" spans="3:18" x14ac:dyDescent="0.25">
      <c r="C30" t="s">
        <v>9</v>
      </c>
      <c r="D30" s="2">
        <v>0.58828886807555103</v>
      </c>
      <c r="E30" s="2">
        <v>0.55536879349719503</v>
      </c>
      <c r="F30" s="2">
        <v>0.54786405170535502</v>
      </c>
      <c r="G30" s="2">
        <v>0.545314214239499</v>
      </c>
      <c r="H30" s="2">
        <f>AVERAGEA(Tabela173[[#This Row],[5]:[20]])</f>
        <v>0.55920898187940005</v>
      </c>
      <c r="M30" t="s">
        <v>9</v>
      </c>
      <c r="N30" s="2">
        <v>0.522911868988294</v>
      </c>
      <c r="O30" s="2">
        <v>0.57295198390082702</v>
      </c>
      <c r="P30" s="2">
        <v>0.55994639791715495</v>
      </c>
      <c r="Q30" s="2">
        <v>0.544897818791648</v>
      </c>
      <c r="R30" s="2">
        <f>AVERAGEA(Tabela1734[[#This Row],[5]:[20]])</f>
        <v>0.55017701739948099</v>
      </c>
    </row>
    <row r="31" spans="3:18" x14ac:dyDescent="0.25">
      <c r="C31" t="s">
        <v>10</v>
      </c>
      <c r="D31" s="2">
        <v>0.58828886807555103</v>
      </c>
      <c r="E31" s="2">
        <v>0.55536879349719503</v>
      </c>
      <c r="F31" s="2">
        <v>0.54786405170535502</v>
      </c>
      <c r="G31" s="2">
        <v>0.545314214239499</v>
      </c>
      <c r="H31" s="2">
        <f>AVERAGEA(Tabela173[[#This Row],[5]:[20]])</f>
        <v>0.55920898187940005</v>
      </c>
      <c r="M31" t="s">
        <v>10</v>
      </c>
      <c r="N31" s="2">
        <v>0.57188322022806803</v>
      </c>
      <c r="O31" s="2">
        <v>0.62945182770694696</v>
      </c>
      <c r="P31" s="2">
        <v>0.58406661032011398</v>
      </c>
      <c r="Q31" s="2">
        <v>0.56362158413423402</v>
      </c>
      <c r="R31" s="2">
        <f>AVERAGEA(Tabela1734[[#This Row],[5]:[20]])</f>
        <v>0.58725581059734067</v>
      </c>
    </row>
    <row r="32" spans="3:18" x14ac:dyDescent="0.25">
      <c r="C32" t="s">
        <v>11</v>
      </c>
      <c r="D32" s="2">
        <v>1</v>
      </c>
      <c r="E32" s="2">
        <v>0.72836521232378604</v>
      </c>
      <c r="F32" s="2">
        <v>0.66724157587873401</v>
      </c>
      <c r="G32" s="2">
        <v>0.65595505555203404</v>
      </c>
      <c r="H32" s="2">
        <f>AVERAGEA(Tabela173[[#This Row],[5]:[20]])</f>
        <v>0.76289046093863855</v>
      </c>
      <c r="M32" t="s">
        <v>11</v>
      </c>
      <c r="N32" s="2">
        <v>0.428834569759174</v>
      </c>
      <c r="O32" s="2">
        <v>0.413844314047004</v>
      </c>
      <c r="P32" s="2">
        <v>0.469874037354931</v>
      </c>
      <c r="Q32" s="2">
        <v>0.45535953847300698</v>
      </c>
      <c r="R32" s="2">
        <f>AVERAGEA(Tabela1734[[#This Row],[5]:[20]])</f>
        <v>0.44197811490852901</v>
      </c>
    </row>
    <row r="33" spans="3:18" x14ac:dyDescent="0.25">
      <c r="C33" t="s">
        <v>12</v>
      </c>
      <c r="D33" s="2">
        <v>0.58828886807555103</v>
      </c>
      <c r="E33" s="2">
        <v>0.55536879349719503</v>
      </c>
      <c r="F33" s="2">
        <v>0.54786405170535502</v>
      </c>
      <c r="G33" s="2">
        <v>0.545314214239499</v>
      </c>
      <c r="H33" s="2">
        <f>AVERAGEA(Tabela173[[#This Row],[5]:[20]])</f>
        <v>0.55920898187940005</v>
      </c>
      <c r="M33" t="s">
        <v>12</v>
      </c>
      <c r="N33" s="2">
        <v>0.58626056639252799</v>
      </c>
      <c r="O33" s="2">
        <v>0.56401705356370302</v>
      </c>
      <c r="P33" s="2">
        <v>0.54566239543852202</v>
      </c>
      <c r="Q33" s="2">
        <v>0.55711694037649295</v>
      </c>
      <c r="R33" s="2">
        <f>AVERAGEA(Tabela1734[[#This Row],[5]:[20]])</f>
        <v>0.56326423894281152</v>
      </c>
    </row>
    <row r="34" spans="3:18" x14ac:dyDescent="0.25">
      <c r="D34" s="2"/>
      <c r="E34" s="2"/>
      <c r="F34" s="2"/>
      <c r="G34" s="2"/>
      <c r="H34" s="2"/>
      <c r="N34" s="2"/>
      <c r="O34" s="2"/>
      <c r="P34" s="2"/>
      <c r="Q34" s="2"/>
      <c r="R34" s="2"/>
    </row>
    <row r="35" spans="3:18" x14ac:dyDescent="0.25">
      <c r="C35" t="s">
        <v>28</v>
      </c>
      <c r="D35" s="2">
        <f>SUBTOTAL(101,Tabela173[5])</f>
        <v>0.65988229116729513</v>
      </c>
      <c r="E35" s="2">
        <f>SUBTOTAL(101,Tabela173[10])</f>
        <v>0.58350506620751941</v>
      </c>
      <c r="F35" s="2">
        <f>SUBTOTAL(101,Tabela173[15])</f>
        <v>0.55375344011112526</v>
      </c>
      <c r="G35" s="2">
        <f>SUBTOTAL(101,Tabela173[20])</f>
        <v>0.54296885474312406</v>
      </c>
      <c r="H35" s="2">
        <f>SUBTOTAL(101,Tabela173[média])</f>
        <v>0.58502741305726591</v>
      </c>
      <c r="M35" t="s">
        <v>28</v>
      </c>
      <c r="N35" s="2">
        <f>SUBTOTAL(101,Tabela1734[5])</f>
        <v>0.58940963264656188</v>
      </c>
      <c r="O35" s="2">
        <f>SUBTOTAL(101,Tabela1734[10])</f>
        <v>0.57402110394409822</v>
      </c>
      <c r="P35" s="2">
        <f>SUBTOTAL(101,Tabela1734[15])</f>
        <v>0.56473220449217854</v>
      </c>
      <c r="Q35" s="2">
        <f>SUBTOTAL(101,Tabela1734[20])</f>
        <v>0.54278632686826989</v>
      </c>
      <c r="R35" s="2">
        <f>SUBTOTAL(101,Tabela1734[média])</f>
        <v>0.56773731698777719</v>
      </c>
    </row>
  </sheetData>
  <mergeCells count="4">
    <mergeCell ref="C3:H3"/>
    <mergeCell ref="M3:R3"/>
    <mergeCell ref="C22:H22"/>
    <mergeCell ref="M22:R2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frequentes</vt:lpstr>
      <vt:lpstr>aleatório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Dias de Almeida</dc:creator>
  <cp:lastModifiedBy>João Paulo Dias de Almeida</cp:lastModifiedBy>
  <dcterms:created xsi:type="dcterms:W3CDTF">2019-03-11T01:20:40Z</dcterms:created>
  <dcterms:modified xsi:type="dcterms:W3CDTF">2019-04-24T16:12:22Z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8734e9a7-06e3-46f1-a868-bb27afc0d334</vt:lpwstr>
  </property>
</Properties>
</file>