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I:\O meu disco\PhD\Tese\REFUSS\QT_PYTHON\database\"/>
    </mc:Choice>
  </mc:AlternateContent>
  <xr:revisionPtr revIDLastSave="0" documentId="13_ncr:1_{B3B97AEC-28AD-4CCF-A0A1-6D6C112ECBBD}" xr6:coauthVersionLast="47" xr6:coauthVersionMax="47" xr10:uidLastSave="{00000000-0000-0000-0000-000000000000}"/>
  <bookViews>
    <workbookView xWindow="-105" yWindow="0" windowWidth="19410" windowHeight="15585" tabRatio="779" activeTab="2" xr2:uid="{00000000-000D-0000-FFFF-FFFF00000000}"/>
    <workbookView xWindow="19095" yWindow="0" windowWidth="19410" windowHeight="15585" firstSheet="2" activeTab="14" xr2:uid="{62B3C5EE-D54D-4E00-8844-AC1B480538B2}"/>
  </bookViews>
  <sheets>
    <sheet name="REFUSS" sheetId="15" r:id="rId1"/>
    <sheet name="FunctionalDimension" sheetId="13" r:id="rId2"/>
    <sheet name="PerformanceDimension" sheetId="14" r:id="rId3"/>
    <sheet name="F1.1" sheetId="1" r:id="rId4"/>
    <sheet name="F1.2" sheetId="2" r:id="rId5"/>
    <sheet name="F2.1" sheetId="3" r:id="rId6"/>
    <sheet name="F2.2" sheetId="4" r:id="rId7"/>
    <sheet name="F3.1" sheetId="5" r:id="rId8"/>
    <sheet name="F3.2" sheetId="6" r:id="rId9"/>
    <sheet name="F3.3" sheetId="7" r:id="rId10"/>
    <sheet name="F3.4" sheetId="8" r:id="rId11"/>
    <sheet name="F3.5" sheetId="9" r:id="rId12"/>
    <sheet name="F4.1" sheetId="10" r:id="rId13"/>
    <sheet name="F4.2" sheetId="11" r:id="rId14"/>
    <sheet name="F4.3" sheetId="12" r:id="rId15"/>
  </sheets>
  <definedNames>
    <definedName name="_xlnm.Print_Area" localSheetId="3">'F1.1'!$A:$D</definedName>
    <definedName name="_xlnm.Print_Area" localSheetId="4">'F1.2'!$A:$D</definedName>
    <definedName name="_xlnm.Print_Area" localSheetId="5">'F2.1'!$A:$D</definedName>
    <definedName name="_xlnm.Print_Area" localSheetId="6">'F2.2'!$A:$D</definedName>
    <definedName name="_xlnm.Print_Area" localSheetId="7">'F3.1'!$A:$D</definedName>
    <definedName name="_xlnm.Print_Area" localSheetId="8">'F3.2'!$A:$D</definedName>
    <definedName name="_xlnm.Print_Area" localSheetId="9">'F3.3'!$A:$D</definedName>
    <definedName name="_xlnm.Print_Area" localSheetId="10">'F3.4'!$A:$D</definedName>
    <definedName name="_xlnm.Print_Area" localSheetId="11">'F3.5'!$A:$D</definedName>
    <definedName name="_xlnm.Print_Area" localSheetId="12">'F4.1'!$A:$D</definedName>
    <definedName name="_xlnm.Print_Area" localSheetId="13">'F4.2'!$A:$D</definedName>
    <definedName name="_xlnm.Print_Area" localSheetId="14">'F4.3'!$A:$D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3" l="1"/>
  <c r="I4" i="13"/>
  <c r="J46" i="13"/>
  <c r="J21" i="13"/>
  <c r="J13" i="13"/>
  <c r="J8" i="13"/>
  <c r="J14" i="13"/>
  <c r="J18" i="13"/>
  <c r="J22" i="13"/>
  <c r="J27" i="13"/>
  <c r="J32" i="13"/>
  <c r="J36" i="13"/>
  <c r="I41" i="13"/>
  <c r="J41" i="13"/>
  <c r="J47" i="13"/>
  <c r="J50" i="13"/>
  <c r="J53" i="13"/>
  <c r="J2" i="13"/>
  <c r="J4" i="13"/>
  <c r="I53" i="13"/>
  <c r="I50" i="13"/>
  <c r="I47" i="13"/>
  <c r="I22" i="13"/>
  <c r="G46" i="13"/>
  <c r="G21" i="13"/>
  <c r="G13" i="13"/>
  <c r="G3" i="13"/>
  <c r="F53" i="13"/>
  <c r="F50" i="13"/>
  <c r="F47" i="13"/>
  <c r="F41" i="13"/>
  <c r="F36" i="13"/>
  <c r="F32" i="13"/>
  <c r="F27" i="13"/>
  <c r="F22" i="13"/>
  <c r="F18" i="13"/>
  <c r="F14" i="13"/>
  <c r="F8" i="13"/>
  <c r="F4" i="13"/>
  <c r="D2" i="13"/>
  <c r="D50" i="13"/>
  <c r="E51" i="13" s="1"/>
  <c r="E52" i="13" s="1"/>
  <c r="D53" i="13"/>
  <c r="E54" i="13" s="1"/>
  <c r="E55" i="13" s="1"/>
  <c r="E56" i="13" s="1"/>
  <c r="E57" i="13" s="1"/>
  <c r="E58" i="13" s="1"/>
  <c r="D47" i="13"/>
  <c r="E48" i="13" s="1"/>
  <c r="E49" i="13" s="1"/>
  <c r="D41" i="13"/>
  <c r="E42" i="13" s="1"/>
  <c r="E43" i="13" s="1"/>
  <c r="E44" i="13" s="1"/>
  <c r="E45" i="13" s="1"/>
  <c r="D36" i="13"/>
  <c r="E37" i="13" s="1"/>
  <c r="E38" i="13" s="1"/>
  <c r="E39" i="13" s="1"/>
  <c r="E40" i="13" s="1"/>
  <c r="D32" i="13"/>
  <c r="E33" i="13" s="1"/>
  <c r="E34" i="13" s="1"/>
  <c r="E35" i="13" s="1"/>
  <c r="D27" i="13"/>
  <c r="E28" i="13" s="1"/>
  <c r="E29" i="13" s="1"/>
  <c r="E30" i="13" s="1"/>
  <c r="E31" i="13" s="1"/>
  <c r="D22" i="13"/>
  <c r="D18" i="13"/>
  <c r="E19" i="13" s="1"/>
  <c r="E20" i="13" s="1"/>
  <c r="D8" i="13"/>
  <c r="E9" i="13" s="1"/>
  <c r="E10" i="13" s="1"/>
  <c r="E11" i="13" s="1"/>
  <c r="E12" i="13" s="1"/>
  <c r="D4" i="13"/>
  <c r="E5" i="13" s="1"/>
  <c r="E6" i="13" s="1"/>
  <c r="E7" i="13" s="1"/>
  <c r="D14" i="13"/>
  <c r="D13" i="13" s="1"/>
  <c r="D43" i="12"/>
  <c r="D42" i="12"/>
  <c r="D40" i="12"/>
  <c r="D35" i="12"/>
  <c r="D34" i="12"/>
  <c r="D32" i="12"/>
  <c r="D27" i="12"/>
  <c r="D26" i="12"/>
  <c r="D24" i="12"/>
  <c r="D18" i="12"/>
  <c r="D19" i="12" s="1"/>
  <c r="D15" i="12"/>
  <c r="D17" i="12"/>
  <c r="D7" i="12"/>
  <c r="D10" i="12" s="1"/>
  <c r="D22" i="11"/>
  <c r="D21" i="11"/>
  <c r="D19" i="11"/>
  <c r="D10" i="11"/>
  <c r="D11" i="11"/>
  <c r="D12" i="11"/>
  <c r="D13" i="11"/>
  <c r="D14" i="11"/>
  <c r="D7" i="11"/>
  <c r="D20" i="10"/>
  <c r="D17" i="10"/>
  <c r="D19" i="10" s="1"/>
  <c r="D10" i="10"/>
  <c r="D11" i="10"/>
  <c r="D12" i="10"/>
  <c r="D9" i="10"/>
  <c r="D7" i="10"/>
  <c r="D36" i="9"/>
  <c r="D37" i="9"/>
  <c r="D38" i="9"/>
  <c r="D39" i="9"/>
  <c r="D40" i="9"/>
  <c r="D41" i="9"/>
  <c r="D42" i="9"/>
  <c r="D43" i="9"/>
  <c r="D35" i="9"/>
  <c r="D33" i="9"/>
  <c r="D28" i="9"/>
  <c r="D27" i="9"/>
  <c r="D25" i="9"/>
  <c r="D19" i="9"/>
  <c r="D20" i="9"/>
  <c r="D16" i="9"/>
  <c r="D18" i="9"/>
  <c r="D10" i="9"/>
  <c r="D11" i="9"/>
  <c r="D9" i="9"/>
  <c r="D7" i="9"/>
  <c r="D37" i="8"/>
  <c r="D35" i="8"/>
  <c r="D30" i="8"/>
  <c r="D28" i="8"/>
  <c r="D19" i="8"/>
  <c r="D20" i="8"/>
  <c r="D21" i="8"/>
  <c r="D22" i="8"/>
  <c r="D23" i="8"/>
  <c r="D18" i="8"/>
  <c r="D16" i="8"/>
  <c r="D10" i="8"/>
  <c r="D11" i="8" s="1"/>
  <c r="D9" i="8"/>
  <c r="D7" i="8"/>
  <c r="D26" i="7"/>
  <c r="D25" i="7"/>
  <c r="D23" i="7"/>
  <c r="D17" i="7"/>
  <c r="D18" i="7" s="1"/>
  <c r="D15" i="7"/>
  <c r="D10" i="7"/>
  <c r="D9" i="7"/>
  <c r="D7" i="7"/>
  <c r="D37" i="6"/>
  <c r="D39" i="6"/>
  <c r="D32" i="6"/>
  <c r="D30" i="6"/>
  <c r="D20" i="6"/>
  <c r="D23" i="6"/>
  <c r="D24" i="6"/>
  <c r="D25" i="6"/>
  <c r="D22" i="6"/>
  <c r="D10" i="6"/>
  <c r="D11" i="6"/>
  <c r="D12" i="6"/>
  <c r="D13" i="6"/>
  <c r="D14" i="6"/>
  <c r="D15" i="6"/>
  <c r="D9" i="6"/>
  <c r="D7" i="6"/>
  <c r="D34" i="5"/>
  <c r="D35" i="5"/>
  <c r="D33" i="5"/>
  <c r="D32" i="5"/>
  <c r="D19" i="5"/>
  <c r="D20" i="5"/>
  <c r="D18" i="5"/>
  <c r="D16" i="5"/>
  <c r="D7" i="4"/>
  <c r="D25" i="5"/>
  <c r="D27" i="5" s="1"/>
  <c r="D11" i="5"/>
  <c r="D10" i="5"/>
  <c r="D7" i="5"/>
  <c r="D9" i="5" s="1"/>
  <c r="D10" i="4"/>
  <c r="D11" i="4"/>
  <c r="D12" i="4"/>
  <c r="D13" i="4"/>
  <c r="D14" i="4"/>
  <c r="D15" i="4"/>
  <c r="D9" i="4"/>
  <c r="D23" i="4"/>
  <c r="D22" i="4"/>
  <c r="D20" i="4"/>
  <c r="D28" i="3"/>
  <c r="D27" i="3"/>
  <c r="D25" i="3"/>
  <c r="D19" i="3"/>
  <c r="D20" i="3"/>
  <c r="D18" i="3"/>
  <c r="D16" i="3"/>
  <c r="D10" i="3"/>
  <c r="D11" i="3"/>
  <c r="D9" i="3"/>
  <c r="D7" i="3"/>
  <c r="D34" i="2"/>
  <c r="D33" i="2"/>
  <c r="D31" i="2"/>
  <c r="D10" i="2"/>
  <c r="D9" i="2"/>
  <c r="D18" i="2"/>
  <c r="D17" i="2"/>
  <c r="D26" i="2"/>
  <c r="D25" i="2"/>
  <c r="D23" i="2"/>
  <c r="D15" i="2"/>
  <c r="D7" i="2"/>
  <c r="D24" i="1"/>
  <c r="D16" i="1"/>
  <c r="D26" i="1"/>
  <c r="D27" i="1" s="1"/>
  <c r="D18" i="1"/>
  <c r="D19" i="1" s="1"/>
  <c r="D7" i="1"/>
  <c r="D9" i="1"/>
  <c r="D10" i="1" s="1"/>
  <c r="D11" i="1" s="1"/>
  <c r="I46" i="13" l="1"/>
  <c r="I3" i="13"/>
  <c r="I32" i="13"/>
  <c r="I36" i="13"/>
  <c r="I18" i="13"/>
  <c r="I27" i="13"/>
  <c r="I21" i="13" s="1"/>
  <c r="I14" i="13"/>
  <c r="I13" i="13" s="1"/>
  <c r="I2" i="13" s="1"/>
  <c r="J3" i="13"/>
  <c r="D21" i="13"/>
  <c r="E15" i="13"/>
  <c r="E16" i="13" s="1"/>
  <c r="E17" i="13" s="1"/>
  <c r="E23" i="13"/>
  <c r="E24" i="13" s="1"/>
  <c r="E25" i="13" s="1"/>
  <c r="E26" i="13" s="1"/>
  <c r="D46" i="13"/>
  <c r="D3" i="13"/>
  <c r="D9" i="12"/>
  <c r="D9" i="11"/>
</calcChain>
</file>

<file path=xl/sharedStrings.xml><?xml version="1.0" encoding="utf-8"?>
<sst xmlns="http://schemas.openxmlformats.org/spreadsheetml/2006/main" count="853" uniqueCount="290">
  <si>
    <t>Functional Dimension</t>
  </si>
  <si>
    <t>Objective</t>
  </si>
  <si>
    <t>F1 - Institutional capacity</t>
  </si>
  <si>
    <t>Criteria</t>
  </si>
  <si>
    <t>F1.1 - Resilience planning and policies</t>
  </si>
  <si>
    <t>Metric</t>
  </si>
  <si>
    <t>F1.1.1 - Stormwater strategic plan</t>
  </si>
  <si>
    <t>Source</t>
  </si>
  <si>
    <t>Adapted from RAF (FSwt01 and FWst03)</t>
  </si>
  <si>
    <t>Answer type</t>
  </si>
  <si>
    <t>Single choice</t>
  </si>
  <si>
    <t>Question</t>
  </si>
  <si>
    <t>Does the service have an implemented strategic plan with adequate monitoring and review?</t>
  </si>
  <si>
    <t>1)</t>
  </si>
  <si>
    <t>The strategic plan does not exist.</t>
  </si>
  <si>
    <t>2)</t>
  </si>
  <si>
    <t>The strategic plan exists but is not   implemented (is outdated / is not monitored).</t>
  </si>
  <si>
    <t>3)</t>
  </si>
  <si>
    <t>The strategic plan is implemented but considers only a technical component.</t>
  </si>
  <si>
    <t>4)</t>
  </si>
  <si>
    <t>The strategic plan is implemented and considers technical and non-technical components.</t>
  </si>
  <si>
    <t>F1.1.2 - Plan alignment with the City Master Plan</t>
  </si>
  <si>
    <t>Adapted from RAF RESCCUE (FSwt02 and FSwt05)</t>
  </si>
  <si>
    <t>Is the plan aligned and complying with the City Master Plan, including land use zoning?</t>
  </si>
  <si>
    <t>No.</t>
  </si>
  <si>
    <t>Partially.</t>
  </si>
  <si>
    <t>Yes.</t>
  </si>
  <si>
    <t>F1.1.3 - Plan alignment with Resilience system-thinking</t>
  </si>
  <si>
    <t>-</t>
  </si>
  <si>
    <t>Does the plan have an explicit resilience-oriented view?</t>
  </si>
  <si>
    <t>Partially or indirectly.</t>
  </si>
  <si>
    <t>F1.2 - Service system thinking</t>
  </si>
  <si>
    <t>F1.2.1 - Service management inclusion in city planning and strategic involvement</t>
  </si>
  <si>
    <t>Is the stormwater service included in the city strategic planning?</t>
  </si>
  <si>
    <t>No strategic involvement.</t>
  </si>
  <si>
    <t>Yes, but indirectly, marginally, or sporadically.</t>
  </si>
  <si>
    <t>F1.2.2 - Knowledge exchange with other urban services</t>
  </si>
  <si>
    <t>Adapted from RAF RESCCUE (FSwt10, FSwt11)</t>
  </si>
  <si>
    <t>Does the service have knowledge exchange procedures with other urban services (partnerships, participation in conferences, etc.)?</t>
  </si>
  <si>
    <t>No explicit knowledge exchange procedures in place.</t>
  </si>
  <si>
    <t>Yes, but informally or unofficially.</t>
  </si>
  <si>
    <t>F1.2.3 - Service involvement in R&amp;D activities</t>
  </si>
  <si>
    <t>Is the service involved in R&amp;D or other innovation activities or projects?</t>
  </si>
  <si>
    <t>No involvement in the last 5 years.</t>
  </si>
  <si>
    <t>Yes, in the last 5 years but not at the moment.</t>
  </si>
  <si>
    <t>Yes, at the moment or up to the next 5 years.</t>
  </si>
  <si>
    <t>F1.2.4 - Service contribution to societal change</t>
  </si>
  <si>
    <t>Does the service provide opportunities for public engagement and participation?</t>
  </si>
  <si>
    <t>Not explicitly.</t>
  </si>
  <si>
    <t>Only when mandatory.</t>
  </si>
  <si>
    <t>Yes, regularly.</t>
  </si>
  <si>
    <t>F2 - Urban service relationships</t>
  </si>
  <si>
    <t>F2.1 - Interdependencies</t>
  </si>
  <si>
    <t>F2.1.1 - Stormwater service dependencies on other urban services</t>
  </si>
  <si>
    <t>Adapted from RAF RESCCUE (FSwt32)</t>
  </si>
  <si>
    <t>To what extent are dependencies on other services known?</t>
  </si>
  <si>
    <t>No knowledge or formal understanding about dependencies.</t>
  </si>
  <si>
    <t>Minor understanding about dependencies.</t>
  </si>
  <si>
    <t>Critical dependencies known.</t>
  </si>
  <si>
    <t>Full map on dependencies is depicted.</t>
  </si>
  <si>
    <t>F2.1.2 - Urban services dependencies on Stormwater service</t>
  </si>
  <si>
    <t>Adapted from RAF RESCCUE (FSwt31)</t>
  </si>
  <si>
    <t>To what extent are dependencies from other services known?</t>
  </si>
  <si>
    <t>F2.1.3 - Autonomy capacity</t>
  </si>
  <si>
    <t>No</t>
  </si>
  <si>
    <t>Yes, but for short-term service disruptions</t>
  </si>
  <si>
    <t>Yes, including for above-average service disruptions</t>
  </si>
  <si>
    <t>F2.2 - Redundancies</t>
  </si>
  <si>
    <t>F2.2.1 - Type of redundancies in place</t>
  </si>
  <si>
    <t>Adapted from RAF RESCCUE (PSwt30 and PSwt32)</t>
  </si>
  <si>
    <t>Multiple choice</t>
  </si>
  <si>
    <t>What type of redundancies are purposely in place?</t>
  </si>
  <si>
    <t>None.</t>
  </si>
  <si>
    <t>Meshed network (relief sewers)</t>
  </si>
  <si>
    <t>Oversized sewers (onsite storage)</t>
  </si>
  <si>
    <t>Storm tanks</t>
  </si>
  <si>
    <t>5)</t>
  </si>
  <si>
    <t>Multi-purpose flooding areas</t>
  </si>
  <si>
    <t>6)</t>
  </si>
  <si>
    <t>Alternative flow pathways</t>
  </si>
  <si>
    <t>7)</t>
  </si>
  <si>
    <t>Detention/Retention ponds</t>
  </si>
  <si>
    <t>8)</t>
  </si>
  <si>
    <t>Other NBS</t>
  </si>
  <si>
    <t>F2.2.2 - Redundancies communication</t>
  </si>
  <si>
    <t>Are redundancies communicated to population?</t>
  </si>
  <si>
    <t>Yes, passively.</t>
  </si>
  <si>
    <t>Yes, actively.</t>
  </si>
  <si>
    <t>F3 - System knowledge</t>
  </si>
  <si>
    <t>F3.1 - Infrastructures' register</t>
  </si>
  <si>
    <t>F3.1.1 - Infrastructures' register existence and completeness</t>
  </si>
  <si>
    <t>Are the infrastructures properly identified and mapped?</t>
  </si>
  <si>
    <t>No structured register of infrastructures exist.</t>
  </si>
  <si>
    <t>Global infrastructures' register exists with low detailed level</t>
  </si>
  <si>
    <t>Detailed infrastructures' register exists for critical areas</t>
  </si>
  <si>
    <t>Global and detailed infrastructures' register exists</t>
  </si>
  <si>
    <t>F3.1.2 - Infrastructures' register update</t>
  </si>
  <si>
    <t>How frequent is the infrastructures' register updated?</t>
  </si>
  <si>
    <t>No update routines/criteria</t>
  </si>
  <si>
    <t>Updated but with no defined frequency or other criteria.</t>
  </si>
  <si>
    <t>Updated on periodic basis.</t>
  </si>
  <si>
    <t>Updated when infrastructures have any modifications.</t>
  </si>
  <si>
    <t>F3.1.3 - Infrastructures' register format</t>
  </si>
  <si>
    <t>In what format is the infrastructures register kept?</t>
  </si>
  <si>
    <t>Sketched based register (CAD or similar)</t>
  </si>
  <si>
    <t>GIS attribute based (shapefiles or similar)</t>
  </si>
  <si>
    <t>F3.1.4 - Infrastructures' register sharing</t>
  </si>
  <si>
    <t>What is the infrastructures' register sharing policy?</t>
  </si>
  <si>
    <t>Detailed sharing with other municipal services</t>
  </si>
  <si>
    <t>Unrefined sharing with the public</t>
  </si>
  <si>
    <t>Detailed sharing with the public</t>
  </si>
  <si>
    <t>F3.2 - Monitoring, real-time control and early warning</t>
  </si>
  <si>
    <t>F3.2.1 - Monitoring equipment in place</t>
  </si>
  <si>
    <t>What type of monitoring equipment is installed?</t>
  </si>
  <si>
    <t>Rain gauges</t>
  </si>
  <si>
    <t>Rainfall radar/satellite data</t>
  </si>
  <si>
    <t>Flow level in underground infrastructures</t>
  </si>
  <si>
    <t>Flow rate in underground infrastructures</t>
  </si>
  <si>
    <t>Flow quality in underground infrastructures/outfall</t>
  </si>
  <si>
    <t>Flow level at surface</t>
  </si>
  <si>
    <t>Other(s)</t>
  </si>
  <si>
    <t>F3.2.2 - Monitoring data treatment, usage and sharing</t>
  </si>
  <si>
    <t>How is monitoring data used?</t>
  </si>
  <si>
    <t>No specific treatment</t>
  </si>
  <si>
    <t>Real-time performance dashboard</t>
  </si>
  <si>
    <t>Early warning indicators</t>
  </si>
  <si>
    <t>Real-time control of equipment</t>
  </si>
  <si>
    <t>Statistical analysis</t>
  </si>
  <si>
    <t>F3.2.3 - Real-time control equipment in place</t>
  </si>
  <si>
    <t>Is there real-time controlled equipment installed?</t>
  </si>
  <si>
    <t>Yes</t>
  </si>
  <si>
    <t>F3.2.4 - Early warning procedures</t>
  </si>
  <si>
    <t>Adapted from RAF RESCCUE (FSwt35)</t>
  </si>
  <si>
    <t>Are there forecasts and/or early warning procedures?</t>
  </si>
  <si>
    <t>Yes, with internal early warning only</t>
  </si>
  <si>
    <t>Yes, with internal and public early warning procedures exist</t>
  </si>
  <si>
    <t>F3.3 - Human and financial resources</t>
  </si>
  <si>
    <t>F3.3.1 - Human resources adequacy for service cover</t>
  </si>
  <si>
    <t>Adapted from RAF RESCCUE (FSwt44)</t>
  </si>
  <si>
    <t>Does the service have adequate human resources?</t>
  </si>
  <si>
    <t>Yes, for normal conditions</t>
  </si>
  <si>
    <t>Yes, for normal conditions and emergency situations</t>
  </si>
  <si>
    <t>F3.3.2 - Financial plan and budget allocation</t>
  </si>
  <si>
    <t>Adapted from RAF RESCCUE (FSwt08)</t>
  </si>
  <si>
    <t>Does the service have a financial plan with dedicated budget for resilience building/disaster risk reduction (DRR)?</t>
  </si>
  <si>
    <t>No clear financial plan.</t>
  </si>
  <si>
    <t>The financial plan indirectly includes resilience building/DRR, but budgets are not ring fenced.</t>
  </si>
  <si>
    <t>The financial plan directly considers resilience building/DRR  and budgets are ring fenced.</t>
  </si>
  <si>
    <t>F3.3.3 - Service material resources in case of failure</t>
  </si>
  <si>
    <t>Does the service have adequate material resources?</t>
  </si>
  <si>
    <t>F3.4 - Disturbing events</t>
  </si>
  <si>
    <t>F3.4.1 - Response protocol for disturbing events</t>
  </si>
  <si>
    <t>Does the service have a standard protocol for emergency situations?</t>
  </si>
  <si>
    <t>No formal/informal protocol exists.</t>
  </si>
  <si>
    <t>Protocol exists, but informally (based on past occurrences and available resources)</t>
  </si>
  <si>
    <t>Protocol exists formally, but not integrated/aligned with city-wide emergency plan</t>
  </si>
  <si>
    <t>Protocol exist formally and is integrated/aligned with city-wide emergency plan</t>
  </si>
  <si>
    <t>F3.4.2 - Recording procedures for disturbing events</t>
  </si>
  <si>
    <t>Are recording procedures implemented in the case of a disruptive event?</t>
  </si>
  <si>
    <t>No recording procedures implemented.</t>
  </si>
  <si>
    <t>Emergency/civil protection calls</t>
  </si>
  <si>
    <t>Flood duration is measured/estimated.</t>
  </si>
  <si>
    <t>Flood hazardousness (e.g. depth) is measured/estimated.</t>
  </si>
  <si>
    <t>Flooded area is measured/estimated.</t>
  </si>
  <si>
    <t>Infrastructure failure is registered.</t>
  </si>
  <si>
    <t>F3.4.3 - Adaptation capacity after disturbing events</t>
  </si>
  <si>
    <t>Does the service have cases of adaptation measures/strategies taken as a consequence of past disruptive events?</t>
  </si>
  <si>
    <t>F3.4.4 - Transformability capacity after disturbing events</t>
  </si>
  <si>
    <t>Does the service have cases of transformational measures/strategies taken as a consequence of past disruptive events?</t>
  </si>
  <si>
    <t>F3.5 - Climate change preparedness</t>
  </si>
  <si>
    <t>F3.5.1 - Commitment to CC mitigation (%GHG reduction)</t>
  </si>
  <si>
    <t>Adapted from RAF RESCCUE (FSwt37)</t>
  </si>
  <si>
    <t>Is the service committed with CC mitigation through reduction of GHG emissions?</t>
  </si>
  <si>
    <t>No commitment.</t>
  </si>
  <si>
    <t>Yes, but the target is lower than 20% or is not defined.</t>
  </si>
  <si>
    <t>Yes, with a 20 - 49% reduction target.</t>
  </si>
  <si>
    <t>Yes, with a minimum 50% reduction target.</t>
  </si>
  <si>
    <t>F3.5.2 - Existence of local/downscaled CC scenarios</t>
  </si>
  <si>
    <t>For which relevant climate variables/events are there agreed CC scenarios/local projections?</t>
  </si>
  <si>
    <t>Sea level rise</t>
  </si>
  <si>
    <t>Rainfall intensities</t>
  </si>
  <si>
    <t>Storm surges or coastal overtopping</t>
  </si>
  <si>
    <t>F3.5.3 - Current performance with future conditions</t>
  </si>
  <si>
    <t>Has the performance of the current system been evaluated on the basis of known CC scenarios?</t>
  </si>
  <si>
    <t>Yes, for the minor system</t>
  </si>
  <si>
    <t>Yes, for the minor and major systems</t>
  </si>
  <si>
    <t>F3.5.4 - In place or planned CC adaptation measures</t>
  </si>
  <si>
    <t>Adapted from RAF RESCCUE (FSwt40, 41, 42)</t>
  </si>
  <si>
    <t>What type of measures has the service implemented/planned to address climate change mitigation and adaptation?</t>
  </si>
  <si>
    <t>Stakeholder or public engagement or awareness</t>
  </si>
  <si>
    <t>Strengthening relationships between (inter)dependent services</t>
  </si>
  <si>
    <t>Improvement of information collection and analysis</t>
  </si>
  <si>
    <t>Development of emergency or contingency plans</t>
  </si>
  <si>
    <t>Implementation/improvement of green infrastructure</t>
  </si>
  <si>
    <t>Implementation/improvement of grey infrastructure</t>
  </si>
  <si>
    <t>Power generation in drainage infrastructures (e.g. turbinating)</t>
  </si>
  <si>
    <t>9)</t>
  </si>
  <si>
    <t>Energy consumption reduction (service fleet, pumping station optimization, etc.)</t>
  </si>
  <si>
    <t>10)</t>
  </si>
  <si>
    <t>F4 - Infrastructural risk</t>
  </si>
  <si>
    <t>F4.1 - Internal risks understanding</t>
  </si>
  <si>
    <t>F4.1.1 - Known internal risks</t>
  </si>
  <si>
    <t>Adapted from RAF RESCCUE (FSwt12)</t>
  </si>
  <si>
    <t>Which of the following physical internal risks are currently assessed?</t>
  </si>
  <si>
    <t>Structural conditions of sewers and manholes</t>
  </si>
  <si>
    <t>Discharge conditions at outfalls</t>
  </si>
  <si>
    <t>Electromechanical equipment failure</t>
  </si>
  <si>
    <t>Inlets' and connection branches clogging</t>
  </si>
  <si>
    <t>F4.1.2 - Mapping of internal risks</t>
  </si>
  <si>
    <t>Adapted from RAF RESCCUE (PSwt03)</t>
  </si>
  <si>
    <t>Are the physical internal risks mapped?</t>
  </si>
  <si>
    <t>Partially, not covering the all the risks or all the infrastructure</t>
  </si>
  <si>
    <t>Yes (if suitable)</t>
  </si>
  <si>
    <t>F4.2 - External risks understanding</t>
  </si>
  <si>
    <t>F4.2.1 - Known external risks</t>
  </si>
  <si>
    <t>Which of the following physical external risks are currently assessed?</t>
  </si>
  <si>
    <t>Electromechanical equipment exposure to flooding</t>
  </si>
  <si>
    <t>Special equipment exposure to tides</t>
  </si>
  <si>
    <t>Sewer exposure to tides</t>
  </si>
  <si>
    <t>Sewers exposure to clogging</t>
  </si>
  <si>
    <t>Inlet devices exposure to clogging</t>
  </si>
  <si>
    <t>Seweres exposure to silting up and deposition of sediments</t>
  </si>
  <si>
    <t>F4.2.2 - Mapping of external risks</t>
  </si>
  <si>
    <t>Are the physical external risks mapped?</t>
  </si>
  <si>
    <t>F4.3 - Inspection, maintenance and rehabilitation</t>
  </si>
  <si>
    <t>F4.3.1 - Inspection procedures</t>
  </si>
  <si>
    <t>How are inspection procedures implemented?</t>
  </si>
  <si>
    <t>No inspection routines implemented</t>
  </si>
  <si>
    <t>Locally, when issues are reported</t>
  </si>
  <si>
    <t>Periodic inspection on critical assets</t>
  </si>
  <si>
    <t>F4.3.2 - Maintenance of inlet devices</t>
  </si>
  <si>
    <t>Are there inlet devices maintenance procedures?</t>
  </si>
  <si>
    <t>No maintenance procedures</t>
  </si>
  <si>
    <t>Maintenance is responsibility of external player</t>
  </si>
  <si>
    <t>Yes, with no established criteria (arbitrary)</t>
  </si>
  <si>
    <t>Yes, regularly and with established criteria</t>
  </si>
  <si>
    <t>F4.3.3 - Maintenance of special equipment</t>
  </si>
  <si>
    <t>Are there special equipment maintenance procedures?</t>
  </si>
  <si>
    <t>Yes, with no established criteria (arbitrary or when needed)</t>
  </si>
  <si>
    <t>F4.3.4 - Rehabilitation of sewers/open channels</t>
  </si>
  <si>
    <t>Adapted from ERSAR (AR09)</t>
  </si>
  <si>
    <t>What is the average annual percentage of storm sewers/open channels with more than 10 years rehabilitated in the last 5 years?</t>
  </si>
  <si>
    <t>Less than 4.0</t>
  </si>
  <si>
    <t>Between 4.0 and 20.0</t>
  </si>
  <si>
    <t xml:space="preserve">More than 20.0
</t>
  </si>
  <si>
    <t>F4.3.5 - Coverage of expenditure with inspection, maintenance and rehabilitation</t>
  </si>
  <si>
    <t>Adapted from RAF RESSCUE PSwt15</t>
  </si>
  <si>
    <t>What is the ratio between expenditure with rehabilitation, operation and management of infrastructure and annual operating budget of last year?</t>
  </si>
  <si>
    <t>Less than 0.9 or more than 1.2</t>
  </si>
  <si>
    <t>More than or equal to 0.9 and less than 1.0 or more than 1.1 and less than or equal to 1.2</t>
  </si>
  <si>
    <t>More than or equal to 1.0 and less than or equal to 1.1</t>
  </si>
  <si>
    <t>Do infrastructures that are dependent on other services have any degree of autonomy?</t>
  </si>
  <si>
    <t>Answer score</t>
  </si>
  <si>
    <t>Nr metrics</t>
  </si>
  <si>
    <t>weight on criteria</t>
  </si>
  <si>
    <t>weight on objetive</t>
  </si>
  <si>
    <t>weight on dimension</t>
  </si>
  <si>
    <t>média total das métricas</t>
  </si>
  <si>
    <t>Performance Dimension</t>
  </si>
  <si>
    <t>P1 - System Performance</t>
  </si>
  <si>
    <t>P2 - Consequences in the city</t>
  </si>
  <si>
    <t>Node surcharge performance</t>
  </si>
  <si>
    <t>Node flooding performance</t>
  </si>
  <si>
    <t>Surface flooding performance</t>
  </si>
  <si>
    <t>Pedestrian Hazard</t>
  </si>
  <si>
    <t>Vehicle Hazard</t>
  </si>
  <si>
    <t>Building Damage</t>
  </si>
  <si>
    <t>REFUSS</t>
  </si>
  <si>
    <t>Resilience Framework for Urban Stormwater Systems</t>
  </si>
  <si>
    <t>4 objectives</t>
  </si>
  <si>
    <t xml:space="preserve">The Functional Dimension pretends to assess the role of the stormwater service within the city, that is, what is the service institutional capacity for resilience, how does the service interact with the remaining urban services, what is the degree of knowledge regarding the stormwater system and what risks are posed to the system. </t>
  </si>
  <si>
    <t>2 objectives</t>
  </si>
  <si>
    <t>12 criteria</t>
  </si>
  <si>
    <t>40 metrics</t>
  </si>
  <si>
    <t>The Performance Dimension aims at assessing the resilience of the stormwater system from the perspective of performance and consequent physical impacts on the city through 1D and 1D/2D modeling and considering scenarios.</t>
  </si>
  <si>
    <t>6 metrics / scenario</t>
  </si>
  <si>
    <t>Perforamnce Dimension</t>
  </si>
  <si>
    <t>Para discutir:</t>
  </si>
  <si>
    <t>respostas aleatórias</t>
  </si>
  <si>
    <t>média do sub-nível</t>
  </si>
  <si>
    <t>1. O cálculo da pontuação de objetivo e da dimensão deve corresponder à média de todas as métricas dentro de da nível, ou seja, todas as métricas têm o mesmo peso (1/nr métricas) - coluna J da Folha Functional Dimesion</t>
  </si>
  <si>
    <t>ou a pontuação de cada objetivo e da dimensão deve ser a média dos subníveis - coluna I da Folha Functional Dimesion</t>
  </si>
  <si>
    <t>- As métricas podem ser de escolha única ou múltipla, sendo avaliadas entre 0 (pior situação) e 1 (melhor situação)</t>
  </si>
  <si>
    <t>- Cada métrica de escolha única é avaliada linearmente em função do nr de hipóteses de escolha</t>
  </si>
  <si>
    <t>- Cada métrica de escolha múltipla é avaliada cumulativamente em função do nr de hipóteses escolhidas</t>
  </si>
  <si>
    <t>2. Nas resposta de escolha múltipla, o valor final da métrica é cumulativo em função das respostas seleccionadas. Deverá definir-se um número de respostas a partir da qual a métrica toma o valor 1? Ex.lo ver F2.2.1</t>
  </si>
  <si>
    <t>- Cada conjunto de métricas é respondido para cada cenário.</t>
  </si>
  <si>
    <t xml:space="preserve">- As métricas respeitantes às consequências para a cidade (perigosidade para pedestres, perigosidade para veículos, danos no edificado) são indicativas/sugeridas uma vez que são dependentes do contexto. Em contextos/casos diferentes pode ser pertinente considerar outros indicadores. </t>
  </si>
  <si>
    <t>- Cada métrica é avaliada entre 0 (pior caso) e 1 (melhor caso)</t>
  </si>
  <si>
    <t xml:space="preserve">- A pontuação da resiliência desta dimensão é a média das métricas, sendo que as métricas 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</si>
</sst>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quot;nr options:&quot;\ 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sz val="12"/>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rgb="FFC1D0B5"/>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39997558519241921"/>
        <bgColor indexed="64"/>
      </patternFill>
    </fill>
  </fills>
  <borders count="1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99">
    <xf numFmtId="0" fontId="0" fillId="0" borderId="0" xfId="0"/>
    <xf numFmtId="0" fontId="3" fillId="2" borderId="0" xfId="0" applyFont="1" applyFill="1"/>
    <xf numFmtId="0" fontId="4" fillId="0" borderId="0" xfId="0" applyFont="1"/>
    <xf numFmtId="0" fontId="4" fillId="4" borderId="0" xfId="0" applyFont="1" applyFill="1"/>
    <xf numFmtId="0" fontId="4" fillId="4" borderId="0" xfId="0" applyFont="1" applyFill="1" applyAlignment="1">
      <alignment horizontal="left"/>
    </xf>
    <xf numFmtId="0" fontId="0" fillId="4" borderId="0" xfId="0" applyFill="1"/>
    <xf numFmtId="0" fontId="4" fillId="4" borderId="0" xfId="0" applyFont="1" applyFill="1" applyAlignment="1">
      <alignment horizontal="right"/>
    </xf>
    <xf numFmtId="0" fontId="4" fillId="4" borderId="1" xfId="0" applyFont="1" applyFill="1" applyBorder="1"/>
    <xf numFmtId="0" fontId="2" fillId="5" borderId="0" xfId="0" applyFont="1" applyFill="1" applyAlignment="1">
      <alignment horizontal="center"/>
    </xf>
    <xf numFmtId="0" fontId="2" fillId="5" borderId="0" xfId="0" applyFont="1" applyFill="1"/>
    <xf numFmtId="0" fontId="2" fillId="5" borderId="1" xfId="0" applyFont="1" applyFill="1" applyBorder="1" applyAlignment="1">
      <alignment horizontal="center"/>
    </xf>
    <xf numFmtId="0" fontId="2" fillId="5" borderId="1" xfId="0" applyFont="1" applyFill="1" applyBorder="1"/>
    <xf numFmtId="0" fontId="1" fillId="3" borderId="2" xfId="0" applyFont="1" applyFill="1" applyBorder="1" applyAlignment="1">
      <alignment horizontal="left"/>
    </xf>
    <xf numFmtId="0" fontId="1" fillId="3" borderId="2" xfId="0" applyFont="1" applyFill="1" applyBorder="1"/>
    <xf numFmtId="0" fontId="0" fillId="3" borderId="2" xfId="0" applyFill="1" applyBorder="1"/>
    <xf numFmtId="0" fontId="3" fillId="2" borderId="0" xfId="0" applyFont="1" applyFill="1" applyAlignment="1">
      <alignment vertical="center"/>
    </xf>
    <xf numFmtId="0" fontId="2" fillId="5" borderId="0" xfId="0" applyFont="1" applyFill="1" applyAlignment="1">
      <alignment horizontal="center" vertical="center"/>
    </xf>
    <xf numFmtId="0" fontId="2" fillId="5" borderId="0" xfId="0" applyFont="1" applyFill="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0" fillId="0" borderId="0" xfId="0" applyAlignment="1">
      <alignment vertical="center"/>
    </xf>
    <xf numFmtId="0" fontId="3" fillId="2" borderId="0" xfId="0" applyFont="1" applyFill="1" applyAlignment="1">
      <alignment wrapText="1"/>
    </xf>
    <xf numFmtId="0" fontId="2" fillId="5" borderId="0" xfId="0" applyFont="1" applyFill="1" applyAlignment="1">
      <alignment wrapText="1"/>
    </xf>
    <xf numFmtId="0" fontId="2" fillId="5" borderId="1" xfId="0" applyFont="1" applyFill="1" applyBorder="1" applyAlignment="1">
      <alignment wrapText="1"/>
    </xf>
    <xf numFmtId="0" fontId="1" fillId="3" borderId="2" xfId="0" applyFont="1" applyFill="1" applyBorder="1" applyAlignment="1">
      <alignment wrapText="1"/>
    </xf>
    <xf numFmtId="0" fontId="4" fillId="4" borderId="0" xfId="0" applyFont="1" applyFill="1" applyAlignment="1">
      <alignment wrapText="1"/>
    </xf>
    <xf numFmtId="0" fontId="0" fillId="4" borderId="0" xfId="0" applyFill="1" applyAlignment="1">
      <alignment wrapText="1"/>
    </xf>
    <xf numFmtId="0" fontId="0" fillId="0" borderId="0" xfId="0" applyAlignment="1">
      <alignment wrapText="1"/>
    </xf>
    <xf numFmtId="0" fontId="0" fillId="4" borderId="0" xfId="0" applyFill="1" applyAlignment="1">
      <alignment horizontal="left" vertical="top"/>
    </xf>
    <xf numFmtId="0" fontId="0" fillId="4" borderId="0" xfId="0" applyFill="1" applyAlignment="1">
      <alignment vertical="top" wrapText="1"/>
    </xf>
    <xf numFmtId="0" fontId="0" fillId="4" borderId="0" xfId="0" applyFill="1" applyAlignment="1">
      <alignment vertical="top"/>
    </xf>
    <xf numFmtId="0" fontId="4" fillId="4" borderId="0" xfId="0" applyFont="1" applyFill="1" applyAlignment="1">
      <alignment horizontal="left" vertical="top"/>
    </xf>
    <xf numFmtId="0" fontId="4" fillId="4" borderId="0" xfId="0" applyFont="1" applyFill="1" applyAlignment="1">
      <alignment vertical="top"/>
    </xf>
    <xf numFmtId="0" fontId="4" fillId="4" borderId="0" xfId="0" applyFont="1" applyFill="1" applyAlignment="1">
      <alignment vertical="top" wrapText="1"/>
    </xf>
    <xf numFmtId="0" fontId="3" fillId="2" borderId="0" xfId="0" applyFont="1" applyFill="1" applyAlignment="1">
      <alignment horizontal="center" vertical="center"/>
    </xf>
    <xf numFmtId="0" fontId="0" fillId="3" borderId="2" xfId="0" applyFill="1" applyBorder="1" applyAlignment="1">
      <alignment horizontal="center" vertical="center"/>
    </xf>
    <xf numFmtId="0" fontId="4" fillId="4" borderId="0" xfId="0" applyFont="1" applyFill="1" applyAlignment="1">
      <alignment horizontal="center" vertical="center"/>
    </xf>
    <xf numFmtId="0" fontId="4" fillId="4" borderId="1" xfId="0"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2" fontId="0" fillId="4" borderId="0" xfId="0" applyNumberFormat="1" applyFill="1" applyAlignment="1">
      <alignment horizontal="center" vertical="center"/>
    </xf>
    <xf numFmtId="172" fontId="0" fillId="4" borderId="0" xfId="0" applyNumberFormat="1" applyFill="1" applyAlignment="1">
      <alignment horizontal="center" vertical="center"/>
    </xf>
    <xf numFmtId="0" fontId="0" fillId="4" borderId="0" xfId="0" applyFont="1" applyFill="1" applyBorder="1" applyAlignment="1">
      <alignment horizontal="center" vertical="center"/>
    </xf>
    <xf numFmtId="0" fontId="2" fillId="3" borderId="0" xfId="0" applyFont="1" applyFill="1" applyBorder="1" applyAlignment="1">
      <alignment horizontal="center" vertical="center"/>
    </xf>
    <xf numFmtId="0" fontId="2" fillId="5" borderId="3" xfId="0" applyFont="1" applyFill="1" applyBorder="1" applyAlignment="1">
      <alignment horizontal="center" vertical="center"/>
    </xf>
    <xf numFmtId="0" fontId="1" fillId="2" borderId="0" xfId="0" applyFont="1" applyFill="1" applyAlignment="1">
      <alignment horizontal="center" vertical="center"/>
    </xf>
    <xf numFmtId="0" fontId="2" fillId="5" borderId="3" xfId="0" applyFont="1" applyFill="1" applyBorder="1" applyAlignment="1">
      <alignment vertical="center"/>
    </xf>
    <xf numFmtId="0" fontId="2" fillId="3" borderId="0" xfId="0" applyFont="1" applyFill="1" applyBorder="1" applyAlignment="1">
      <alignment vertical="center"/>
    </xf>
    <xf numFmtId="0" fontId="0" fillId="4" borderId="0" xfId="0" applyFont="1" applyFill="1" applyBorder="1" applyAlignment="1">
      <alignment vertical="center"/>
    </xf>
    <xf numFmtId="0" fontId="0" fillId="4" borderId="0" xfId="0" applyFont="1" applyFill="1" applyBorder="1" applyAlignment="1">
      <alignment horizontal="right" vertical="center"/>
    </xf>
    <xf numFmtId="2" fontId="0" fillId="4" borderId="0" xfId="0" applyNumberFormat="1" applyFont="1" applyFill="1" applyBorder="1" applyAlignment="1">
      <alignment horizontal="center" vertical="center"/>
    </xf>
    <xf numFmtId="2" fontId="1" fillId="2" borderId="0" xfId="0" applyNumberFormat="1" applyFont="1" applyFill="1" applyAlignment="1">
      <alignment horizontal="center" vertical="center" wrapText="1"/>
    </xf>
    <xf numFmtId="2" fontId="3" fillId="2" borderId="0" xfId="0" applyNumberFormat="1" applyFont="1" applyFill="1" applyAlignment="1">
      <alignment horizontal="center" vertical="center"/>
    </xf>
    <xf numFmtId="2" fontId="2" fillId="5" borderId="3" xfId="0" applyNumberFormat="1" applyFont="1" applyFill="1" applyBorder="1" applyAlignment="1">
      <alignment horizontal="center" vertical="center"/>
    </xf>
    <xf numFmtId="2" fontId="2" fillId="3" borderId="0" xfId="0" applyNumberFormat="1" applyFont="1" applyFill="1" applyBorder="1" applyAlignment="1">
      <alignment horizontal="center" vertical="center"/>
    </xf>
    <xf numFmtId="2" fontId="0" fillId="0" borderId="0" xfId="0" applyNumberFormat="1" applyAlignment="1">
      <alignment horizontal="center" vertical="center"/>
    </xf>
    <xf numFmtId="2" fontId="5" fillId="3" borderId="0" xfId="0" applyNumberFormat="1" applyFont="1" applyFill="1" applyBorder="1" applyAlignment="1">
      <alignment horizontal="center" vertical="center"/>
    </xf>
    <xf numFmtId="2" fontId="5" fillId="5" borderId="3" xfId="0" applyNumberFormat="1" applyFont="1" applyFill="1" applyBorder="1" applyAlignment="1">
      <alignment horizontal="center" vertical="center"/>
    </xf>
    <xf numFmtId="2" fontId="0" fillId="0" borderId="0" xfId="0" applyNumberFormat="1" applyAlignment="1">
      <alignment horizontal="center" vertical="center" wrapText="1"/>
    </xf>
    <xf numFmtId="0" fontId="0" fillId="4" borderId="0" xfId="0" applyFill="1" applyAlignment="1">
      <alignment vertical="center"/>
    </xf>
    <xf numFmtId="2" fontId="6" fillId="4" borderId="0" xfId="0" applyNumberFormat="1" applyFont="1" applyFill="1" applyAlignment="1">
      <alignment horizontal="center" vertical="center"/>
    </xf>
    <xf numFmtId="0" fontId="3" fillId="6" borderId="0" xfId="0" applyFont="1" applyFill="1" applyAlignment="1">
      <alignment vertical="center"/>
    </xf>
    <xf numFmtId="0" fontId="3" fillId="6" borderId="0" xfId="0" applyFont="1" applyFill="1" applyAlignment="1">
      <alignment horizontal="center" vertical="center"/>
    </xf>
    <xf numFmtId="2" fontId="3" fillId="6" borderId="0" xfId="0" applyNumberFormat="1" applyFont="1" applyFill="1" applyAlignment="1">
      <alignment horizontal="center" vertical="center"/>
    </xf>
    <xf numFmtId="0" fontId="2" fillId="7" borderId="3" xfId="0" applyFont="1" applyFill="1" applyBorder="1" applyAlignment="1">
      <alignment vertical="center"/>
    </xf>
    <xf numFmtId="0" fontId="2" fillId="7" borderId="3" xfId="0" applyFont="1" applyFill="1" applyBorder="1" applyAlignment="1">
      <alignment horizontal="center" vertical="center"/>
    </xf>
    <xf numFmtId="2" fontId="2" fillId="7" borderId="3" xfId="0" applyNumberFormat="1" applyFont="1" applyFill="1" applyBorder="1" applyAlignment="1">
      <alignment horizontal="center" vertical="center"/>
    </xf>
    <xf numFmtId="0" fontId="2" fillId="4" borderId="0" xfId="0" applyFont="1" applyFill="1" applyBorder="1" applyAlignment="1">
      <alignment vertical="center"/>
    </xf>
    <xf numFmtId="0" fontId="2" fillId="4" borderId="0" xfId="0" applyFont="1" applyFill="1" applyBorder="1" applyAlignment="1">
      <alignment horizontal="center" vertical="center"/>
    </xf>
    <xf numFmtId="0" fontId="2" fillId="4" borderId="0" xfId="0" applyFont="1" applyFill="1" applyBorder="1" applyAlignment="1">
      <alignment horizontal="left" vertical="center"/>
    </xf>
    <xf numFmtId="0" fontId="3" fillId="9" borderId="0" xfId="0" applyFont="1" applyFill="1" applyAlignment="1">
      <alignment vertical="center"/>
    </xf>
    <xf numFmtId="0" fontId="3" fillId="9" borderId="0" xfId="0" applyFont="1" applyFill="1" applyAlignment="1">
      <alignment horizontal="center" vertical="center"/>
    </xf>
    <xf numFmtId="2" fontId="3" fillId="9" borderId="0" xfId="0" applyNumberFormat="1" applyFont="1" applyFill="1" applyAlignment="1">
      <alignment horizontal="center" vertical="center"/>
    </xf>
    <xf numFmtId="0" fontId="0" fillId="4" borderId="0" xfId="0" applyFill="1" applyAlignment="1">
      <alignment horizontal="left"/>
    </xf>
    <xf numFmtId="0" fontId="2" fillId="2" borderId="4" xfId="0" applyFont="1" applyFill="1" applyBorder="1" applyAlignment="1">
      <alignment vertical="top"/>
    </xf>
    <xf numFmtId="0" fontId="2" fillId="5" borderId="6" xfId="0" applyFont="1" applyFill="1" applyBorder="1" applyAlignment="1">
      <alignment horizontal="center" vertical="center"/>
    </xf>
    <xf numFmtId="0" fontId="2" fillId="5" borderId="7" xfId="0" applyFont="1" applyFill="1" applyBorder="1" applyAlignment="1">
      <alignment horizontal="left" vertical="center"/>
    </xf>
    <xf numFmtId="0" fontId="2" fillId="3" borderId="8" xfId="0" applyFont="1" applyFill="1" applyBorder="1" applyAlignment="1">
      <alignment horizontal="center" vertical="center"/>
    </xf>
    <xf numFmtId="0" fontId="5" fillId="4" borderId="10" xfId="0" applyFont="1" applyFill="1" applyBorder="1" applyAlignment="1">
      <alignment horizontal="right" vertical="center"/>
    </xf>
    <xf numFmtId="0" fontId="2" fillId="6" borderId="4" xfId="0" applyFont="1" applyFill="1" applyBorder="1" applyAlignment="1">
      <alignment vertical="top"/>
    </xf>
    <xf numFmtId="0" fontId="2" fillId="7" borderId="6" xfId="0" applyFont="1" applyFill="1" applyBorder="1" applyAlignment="1">
      <alignment horizontal="center" vertical="center"/>
    </xf>
    <xf numFmtId="0" fontId="2" fillId="7" borderId="7" xfId="0" applyFont="1" applyFill="1" applyBorder="1" applyAlignment="1">
      <alignment horizontal="left" vertical="center"/>
    </xf>
    <xf numFmtId="0" fontId="5" fillId="4" borderId="0" xfId="0" applyFont="1" applyFill="1"/>
    <xf numFmtId="0" fontId="0" fillId="2" borderId="5" xfId="0" applyFont="1" applyFill="1" applyBorder="1" applyAlignment="1">
      <alignment horizontal="justify" vertical="center" wrapText="1"/>
    </xf>
    <xf numFmtId="0" fontId="0" fillId="6" borderId="5" xfId="0" applyFont="1" applyFill="1" applyBorder="1" applyAlignment="1">
      <alignment horizontal="justify" vertical="center" wrapText="1"/>
    </xf>
    <xf numFmtId="0" fontId="2" fillId="4" borderId="8" xfId="0" applyFont="1" applyFill="1" applyBorder="1" applyAlignment="1">
      <alignment horizontal="center" vertical="center"/>
    </xf>
    <xf numFmtId="0" fontId="5" fillId="3" borderId="9" xfId="0" applyFont="1" applyFill="1" applyBorder="1" applyAlignment="1">
      <alignment horizontal="left" vertical="center"/>
    </xf>
    <xf numFmtId="0" fontId="0" fillId="4" borderId="9" xfId="0" applyFont="1" applyFill="1" applyBorder="1" applyAlignment="1">
      <alignment horizontal="left" vertical="center" wrapText="1"/>
    </xf>
    <xf numFmtId="0" fontId="2" fillId="4" borderId="8" xfId="0" applyFont="1" applyFill="1" applyBorder="1" applyAlignment="1">
      <alignment horizontal="center" vertical="top"/>
    </xf>
    <xf numFmtId="0" fontId="0" fillId="4" borderId="9" xfId="0" quotePrefix="1" applyFont="1" applyFill="1" applyBorder="1" applyAlignment="1">
      <alignment horizontal="left" vertical="center" wrapText="1"/>
    </xf>
    <xf numFmtId="0" fontId="5" fillId="4" borderId="11" xfId="0" applyFont="1" applyFill="1" applyBorder="1" applyAlignment="1">
      <alignment horizontal="left" wrapText="1"/>
    </xf>
    <xf numFmtId="0" fontId="2" fillId="4" borderId="10" xfId="0" applyFont="1" applyFill="1" applyBorder="1" applyAlignment="1">
      <alignment horizontal="center" vertical="center"/>
    </xf>
    <xf numFmtId="0" fontId="0" fillId="4" borderId="11" xfId="0" applyFont="1" applyFill="1" applyBorder="1" applyAlignment="1">
      <alignment horizontal="left" vertical="center" wrapText="1"/>
    </xf>
    <xf numFmtId="0" fontId="2" fillId="4" borderId="12" xfId="0" applyFont="1" applyFill="1" applyBorder="1" applyAlignment="1">
      <alignment horizontal="center" vertical="center"/>
    </xf>
    <xf numFmtId="0" fontId="0" fillId="4" borderId="13" xfId="0" quotePrefix="1" applyFont="1" applyFill="1" applyBorder="1" applyAlignment="1">
      <alignment horizontal="left" vertical="center" wrapText="1"/>
    </xf>
    <xf numFmtId="0" fontId="2" fillId="4" borderId="13" xfId="0" applyFont="1" applyFill="1" applyBorder="1" applyAlignment="1">
      <alignment horizontal="left" vertical="center" wrapText="1"/>
    </xf>
    <xf numFmtId="0" fontId="2" fillId="8" borderId="6" xfId="0" applyFont="1" applyFill="1" applyBorder="1" applyAlignment="1">
      <alignment horizontal="center" vertical="center"/>
    </xf>
    <xf numFmtId="0" fontId="2" fillId="8" borderId="7" xfId="0" applyFont="1" applyFill="1" applyBorder="1" applyAlignment="1">
      <alignment horizontal="left" vertical="center"/>
    </xf>
    <xf numFmtId="0" fontId="0" fillId="4" borderId="9" xfId="0" quotePrefix="1" applyFont="1" applyFill="1" applyBorder="1" applyAlignment="1">
      <alignment horizontal="justify"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580087</xdr:colOff>
      <xdr:row>58</xdr:row>
      <xdr:rowOff>117268</xdr:rowOff>
    </xdr:from>
    <xdr:ext cx="3774199" cy="756233"/>
    <mc:AlternateContent xmlns:mc="http://schemas.openxmlformats.org/markup-compatibility/2006">
      <mc:Choice xmlns:a14="http://schemas.microsoft.com/office/drawing/2010/main" Requires="a14">
        <xdr:sp macro="" textlink="">
          <xdr:nvSpPr>
            <xdr:cNvPr id="2" name="CaixaDeTexto 1">
              <a:extLst>
                <a:ext uri="{FF2B5EF4-FFF2-40B4-BE49-F238E27FC236}">
                  <a16:creationId xmlns:a16="http://schemas.microsoft.com/office/drawing/2014/main" id="{999347C3-29FC-3F71-079F-6ACA7BBBAAAF}"/>
                </a:ext>
              </a:extLst>
            </xdr:cNvPr>
            <xdr:cNvSpPr txBox="1"/>
          </xdr:nvSpPr>
          <xdr:spPr>
            <a:xfrm>
              <a:off x="974694" y="6376554"/>
              <a:ext cx="3774199"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pt-PT" sz="1800" b="0" i="1">
                        <a:latin typeface="Cambria Math" panose="02040503050406030204" pitchFamily="18" charset="0"/>
                      </a:rPr>
                      <m:t>𝐶𝑟𝑖𝑡𝑒𝑟𝑖𝑎</m:t>
                    </m:r>
                    <m:r>
                      <a:rPr lang="pt-PT" sz="1800" b="0" i="1">
                        <a:latin typeface="Cambria Math" panose="02040503050406030204" pitchFamily="18" charset="0"/>
                      </a:rPr>
                      <m:t> </m:t>
                    </m:r>
                    <m:r>
                      <a:rPr lang="pt-PT" sz="1800" b="0" i="1">
                        <a:latin typeface="Cambria Math" panose="02040503050406030204" pitchFamily="18" charset="0"/>
                      </a:rPr>
                      <m:t>𝑠𝑐𝑜𝑟𝑒</m:t>
                    </m:r>
                    <m:r>
                      <a:rPr lang="pt-PT" sz="1800" b="0" i="1">
                        <a:latin typeface="Cambria Math" panose="02040503050406030204" pitchFamily="18" charset="0"/>
                      </a:rPr>
                      <m:t>= </m:t>
                    </m:r>
                    <m:f>
                      <m:fPr>
                        <m:ctrlPr>
                          <a:rPr lang="pt-PT" sz="1800" b="0" i="1">
                            <a:latin typeface="Cambria Math" panose="02040503050406030204" pitchFamily="18" charset="0"/>
                          </a:rPr>
                        </m:ctrlPr>
                      </m:fPr>
                      <m:num>
                        <m:r>
                          <a:rPr lang="pt-PT" sz="1800" b="0" i="1">
                            <a:latin typeface="Cambria Math" panose="02040503050406030204" pitchFamily="18" charset="0"/>
                          </a:rPr>
                          <m:t>1</m:t>
                        </m:r>
                      </m:num>
                      <m:den>
                        <m:r>
                          <a:rPr lang="pt-PT" sz="1800" b="0" i="1">
                            <a:latin typeface="Cambria Math" panose="02040503050406030204" pitchFamily="18" charset="0"/>
                          </a:rPr>
                          <m:t>𝑛</m:t>
                        </m:r>
                      </m:den>
                    </m:f>
                    <m:nary>
                      <m:naryPr>
                        <m:chr m:val="∑"/>
                        <m:ctrlPr>
                          <a:rPr lang="pt-PT" sz="1800" b="0" i="1">
                            <a:latin typeface="Cambria Math" panose="02040503050406030204" pitchFamily="18" charset="0"/>
                          </a:rPr>
                        </m:ctrlPr>
                      </m:naryPr>
                      <m:sub>
                        <m:r>
                          <m:rPr>
                            <m:brk m:alnAt="23"/>
                          </m:rPr>
                          <a:rPr lang="pt-PT" sz="1800" b="0" i="1">
                            <a:latin typeface="Cambria Math" panose="02040503050406030204" pitchFamily="18" charset="0"/>
                          </a:rPr>
                          <m:t>𝑖</m:t>
                        </m:r>
                      </m:sub>
                      <m:sup>
                        <m:r>
                          <a:rPr lang="pt-PT" sz="1800" b="0" i="1">
                            <a:latin typeface="Cambria Math" panose="02040503050406030204" pitchFamily="18" charset="0"/>
                          </a:rPr>
                          <m:t>𝑛</m:t>
                        </m:r>
                      </m:sup>
                      <m:e>
                        <m:sSub>
                          <m:sSubPr>
                            <m:ctrlPr>
                              <a:rPr lang="pt-PT" sz="1800" b="0" i="1">
                                <a:latin typeface="Cambria Math" panose="02040503050406030204" pitchFamily="18" charset="0"/>
                              </a:rPr>
                            </m:ctrlPr>
                          </m:sSubPr>
                          <m:e>
                            <m:r>
                              <a:rPr lang="pt-PT" sz="1800" b="0" i="1">
                                <a:latin typeface="Cambria Math" panose="02040503050406030204" pitchFamily="18" charset="0"/>
                              </a:rPr>
                              <m:t>𝑀𝑒𝑡𝑟𝑖𝑐</m:t>
                            </m:r>
                            <m:r>
                              <a:rPr lang="pt-PT" sz="1800" b="0" i="1">
                                <a:latin typeface="Cambria Math" panose="02040503050406030204" pitchFamily="18" charset="0"/>
                              </a:rPr>
                              <m:t> </m:t>
                            </m:r>
                            <m:r>
                              <a:rPr lang="pt-PT" sz="1800" b="0" i="1">
                                <a:latin typeface="Cambria Math" panose="02040503050406030204" pitchFamily="18" charset="0"/>
                              </a:rPr>
                              <m:t>𝑠𝑐𝑜𝑟𝑒</m:t>
                            </m:r>
                          </m:e>
                          <m:sub>
                            <m:r>
                              <a:rPr lang="pt-PT" sz="1800" b="0" i="1">
                                <a:latin typeface="Cambria Math" panose="02040503050406030204" pitchFamily="18" charset="0"/>
                              </a:rPr>
                              <m:t>𝑖</m:t>
                            </m:r>
                          </m:sub>
                        </m:sSub>
                      </m:e>
                    </m:nary>
                  </m:oMath>
                </m:oMathPara>
              </a14:m>
              <a:endParaRPr lang="pt-PT" sz="1800"/>
            </a:p>
          </xdr:txBody>
        </xdr:sp>
      </mc:Choice>
      <mc:Fallback>
        <xdr:sp macro="" textlink="">
          <xdr:nvSpPr>
            <xdr:cNvPr id="2" name="CaixaDeTexto 1">
              <a:extLst>
                <a:ext uri="{FF2B5EF4-FFF2-40B4-BE49-F238E27FC236}">
                  <a16:creationId xmlns:a16="http://schemas.microsoft.com/office/drawing/2014/main" id="{999347C3-29FC-3F71-079F-6ACA7BBBAAAF}"/>
                </a:ext>
              </a:extLst>
            </xdr:cNvPr>
            <xdr:cNvSpPr txBox="1"/>
          </xdr:nvSpPr>
          <xdr:spPr>
            <a:xfrm>
              <a:off x="974694" y="6376554"/>
              <a:ext cx="3774199"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PT" sz="1800" b="0" i="0">
                  <a:latin typeface="Cambria Math" panose="02040503050406030204" pitchFamily="18" charset="0"/>
                </a:rPr>
                <a:t>𝐶𝑟𝑖𝑡𝑒𝑟𝑖𝑎 𝑠𝑐𝑜𝑟𝑒=  1/𝑛 ∑24_𝑖^𝑛▒〖𝑀𝑒𝑡𝑟𝑖𝑐 𝑠𝑐𝑜𝑟𝑒〗_𝑖 </a:t>
              </a:r>
              <a:endParaRPr lang="pt-PT" sz="1800"/>
            </a:p>
          </xdr:txBody>
        </xdr:sp>
      </mc:Fallback>
    </mc:AlternateContent>
    <xdr:clientData/>
  </xdr:oneCellAnchor>
  <xdr:oneCellAnchor>
    <xdr:from>
      <xdr:col>1</xdr:col>
      <xdr:colOff>52130</xdr:colOff>
      <xdr:row>62</xdr:row>
      <xdr:rowOff>174421</xdr:rowOff>
    </xdr:from>
    <xdr:ext cx="4832834" cy="756233"/>
    <mc:AlternateContent xmlns:mc="http://schemas.openxmlformats.org/markup-compatibility/2006">
      <mc:Choice xmlns:a14="http://schemas.microsoft.com/office/drawing/2010/main" Requires="a14">
        <xdr:sp macro="" textlink="">
          <xdr:nvSpPr>
            <xdr:cNvPr id="3" name="CaixaDeTexto 2">
              <a:extLst>
                <a:ext uri="{FF2B5EF4-FFF2-40B4-BE49-F238E27FC236}">
                  <a16:creationId xmlns:a16="http://schemas.microsoft.com/office/drawing/2014/main" id="{F4217FE3-167A-442C-A3B2-B22C5934BB53}"/>
                </a:ext>
              </a:extLst>
            </xdr:cNvPr>
            <xdr:cNvSpPr txBox="1"/>
          </xdr:nvSpPr>
          <xdr:spPr>
            <a:xfrm>
              <a:off x="446737" y="7195707"/>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pt-PT" sz="1800" b="0" i="1">
                        <a:latin typeface="Cambria Math" panose="02040503050406030204" pitchFamily="18" charset="0"/>
                      </a:rPr>
                      <m:t>𝑂𝑏𝑗𝑒𝑐𝑡𝑖𝑣𝑒</m:t>
                    </m:r>
                    <m:r>
                      <a:rPr lang="pt-PT" sz="1800" b="0" i="1">
                        <a:latin typeface="Cambria Math" panose="02040503050406030204" pitchFamily="18" charset="0"/>
                      </a:rPr>
                      <m:t> </m:t>
                    </m:r>
                    <m:r>
                      <a:rPr lang="pt-PT" sz="1800" b="0" i="1">
                        <a:latin typeface="Cambria Math" panose="02040503050406030204" pitchFamily="18" charset="0"/>
                      </a:rPr>
                      <m:t>𝑠𝑐𝑜𝑟𝑒</m:t>
                    </m:r>
                    <m:r>
                      <a:rPr lang="pt-PT" sz="1800" b="0" i="1">
                        <a:latin typeface="Cambria Math" panose="02040503050406030204" pitchFamily="18" charset="0"/>
                      </a:rPr>
                      <m:t>= </m:t>
                    </m:r>
                    <m:f>
                      <m:fPr>
                        <m:ctrlPr>
                          <a:rPr lang="pt-PT" sz="1800" b="0" i="1">
                            <a:latin typeface="Cambria Math" panose="02040503050406030204" pitchFamily="18" charset="0"/>
                          </a:rPr>
                        </m:ctrlPr>
                      </m:fPr>
                      <m:num>
                        <m:r>
                          <a:rPr lang="pt-PT" sz="1800" b="0" i="1">
                            <a:latin typeface="Cambria Math" panose="02040503050406030204" pitchFamily="18" charset="0"/>
                          </a:rPr>
                          <m:t>1</m:t>
                        </m:r>
                      </m:num>
                      <m:den>
                        <m:r>
                          <a:rPr lang="pt-PT" sz="1800" b="0" i="1">
                            <a:latin typeface="Cambria Math" panose="02040503050406030204" pitchFamily="18" charset="0"/>
                          </a:rPr>
                          <m:t>𝑛</m:t>
                        </m:r>
                      </m:den>
                    </m:f>
                    <m:nary>
                      <m:naryPr>
                        <m:chr m:val="∑"/>
                        <m:ctrlPr>
                          <a:rPr lang="pt-PT" sz="1800" b="0" i="1">
                            <a:latin typeface="Cambria Math" panose="02040503050406030204" pitchFamily="18" charset="0"/>
                          </a:rPr>
                        </m:ctrlPr>
                      </m:naryPr>
                      <m:sub>
                        <m:r>
                          <m:rPr>
                            <m:brk m:alnAt="23"/>
                          </m:rPr>
                          <a:rPr lang="pt-PT" sz="1800" b="0" i="1">
                            <a:latin typeface="Cambria Math" panose="02040503050406030204" pitchFamily="18" charset="0"/>
                          </a:rPr>
                          <m:t>𝑖</m:t>
                        </m:r>
                      </m:sub>
                      <m:sup>
                        <m:r>
                          <a:rPr lang="pt-PT" sz="1800" b="0" i="1">
                            <a:latin typeface="Cambria Math" panose="02040503050406030204" pitchFamily="18" charset="0"/>
                          </a:rPr>
                          <m:t>𝑛</m:t>
                        </m:r>
                      </m:sup>
                      <m:e>
                        <m:sSub>
                          <m:sSubPr>
                            <m:ctrlPr>
                              <a:rPr lang="pt-PT" sz="1800" b="0" i="1">
                                <a:latin typeface="Cambria Math" panose="02040503050406030204" pitchFamily="18" charset="0"/>
                              </a:rPr>
                            </m:ctrlPr>
                          </m:sSubPr>
                          <m:e>
                            <m:r>
                              <a:rPr lang="pt-PT" sz="1800" b="0" i="1">
                                <a:latin typeface="Cambria Math" panose="02040503050406030204" pitchFamily="18" charset="0"/>
                              </a:rPr>
                              <m:t>𝐶𝑟𝑖𝑡𝑒𝑟𝑖𝑎</m:t>
                            </m:r>
                            <m:r>
                              <a:rPr lang="pt-PT" sz="1800" b="0" i="1">
                                <a:latin typeface="Cambria Math" panose="02040503050406030204" pitchFamily="18" charset="0"/>
                              </a:rPr>
                              <m:t> </m:t>
                            </m:r>
                            <m:r>
                              <a:rPr lang="pt-PT" sz="1800" b="0" i="1">
                                <a:latin typeface="Cambria Math" panose="02040503050406030204" pitchFamily="18" charset="0"/>
                              </a:rPr>
                              <m:t>𝑠𝑐𝑜𝑟𝑒</m:t>
                            </m:r>
                          </m:e>
                          <m:sub>
                            <m:r>
                              <a:rPr lang="pt-PT" sz="1800" b="0" i="1">
                                <a:latin typeface="Cambria Math" panose="02040503050406030204" pitchFamily="18" charset="0"/>
                              </a:rPr>
                              <m:t>𝑖</m:t>
                            </m:r>
                          </m:sub>
                        </m:sSub>
                      </m:e>
                    </m:nary>
                  </m:oMath>
                </m:oMathPara>
              </a14:m>
              <a:endParaRPr lang="pt-PT" sz="1800"/>
            </a:p>
          </xdr:txBody>
        </xdr:sp>
      </mc:Choice>
      <mc:Fallback>
        <xdr:sp macro="" textlink="">
          <xdr:nvSpPr>
            <xdr:cNvPr id="3" name="CaixaDeTexto 2">
              <a:extLst>
                <a:ext uri="{FF2B5EF4-FFF2-40B4-BE49-F238E27FC236}">
                  <a16:creationId xmlns:a16="http://schemas.microsoft.com/office/drawing/2014/main" id="{F4217FE3-167A-442C-A3B2-B22C5934BB53}"/>
                </a:ext>
              </a:extLst>
            </xdr:cNvPr>
            <xdr:cNvSpPr txBox="1"/>
          </xdr:nvSpPr>
          <xdr:spPr>
            <a:xfrm>
              <a:off x="446737" y="7195707"/>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PT" sz="1800" b="0" i="0">
                  <a:latin typeface="Cambria Math" panose="02040503050406030204" pitchFamily="18" charset="0"/>
                </a:rPr>
                <a:t>𝑂𝑏𝑗𝑒𝑐𝑡𝑖𝑣𝑒 𝑠𝑐𝑜𝑟𝑒=  1/𝑛 ∑24_𝑖^𝑛▒〖𝐶𝑟𝑖𝑡𝑒𝑟𝑖𝑎 𝑠𝑐𝑜𝑟𝑒〗_𝑖 </a:t>
              </a:r>
              <a:endParaRPr lang="pt-PT" sz="1800"/>
            </a:p>
          </xdr:txBody>
        </xdr:sp>
      </mc:Fallback>
    </mc:AlternateContent>
    <xdr:clientData/>
  </xdr:oneCellAnchor>
  <xdr:oneCellAnchor>
    <xdr:from>
      <xdr:col>0</xdr:col>
      <xdr:colOff>326572</xdr:colOff>
      <xdr:row>66</xdr:row>
      <xdr:rowOff>163285</xdr:rowOff>
    </xdr:from>
    <xdr:ext cx="4832834" cy="756233"/>
    <mc:AlternateContent xmlns:mc="http://schemas.openxmlformats.org/markup-compatibility/2006">
      <mc:Choice xmlns:a14="http://schemas.microsoft.com/office/drawing/2010/main" Requires="a14">
        <xdr:sp macro="" textlink="">
          <xdr:nvSpPr>
            <xdr:cNvPr id="4" name="CaixaDeTexto 3">
              <a:extLst>
                <a:ext uri="{FF2B5EF4-FFF2-40B4-BE49-F238E27FC236}">
                  <a16:creationId xmlns:a16="http://schemas.microsoft.com/office/drawing/2014/main" id="{94583F0D-8721-4D45-90B9-50D99A6B2A95}"/>
                </a:ext>
              </a:extLst>
            </xdr:cNvPr>
            <xdr:cNvSpPr txBox="1"/>
          </xdr:nvSpPr>
          <xdr:spPr>
            <a:xfrm>
              <a:off x="326572" y="7946571"/>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pt-PT" sz="1800" b="0" i="1">
                        <a:latin typeface="Cambria Math" panose="02040503050406030204" pitchFamily="18" charset="0"/>
                      </a:rPr>
                      <m:t>𝐹𝑢𝑛𝑐𝑡𝑖𝑜𝑛𝑎𝑙</m:t>
                    </m:r>
                    <m:r>
                      <a:rPr lang="pt-PT" sz="1800" b="0" i="1">
                        <a:latin typeface="Cambria Math" panose="02040503050406030204" pitchFamily="18" charset="0"/>
                      </a:rPr>
                      <m:t> </m:t>
                    </m:r>
                    <m:r>
                      <a:rPr lang="pt-PT" sz="1800" b="0" i="1">
                        <a:latin typeface="Cambria Math" panose="02040503050406030204" pitchFamily="18" charset="0"/>
                      </a:rPr>
                      <m:t>𝑅𝑒𝑠𝑖𝑙𝑖𝑒𝑛𝑐𝑒</m:t>
                    </m:r>
                    <m:r>
                      <a:rPr lang="pt-PT" sz="1800" b="0" i="1">
                        <a:latin typeface="Cambria Math" panose="02040503050406030204" pitchFamily="18" charset="0"/>
                      </a:rPr>
                      <m:t>= </m:t>
                    </m:r>
                    <m:f>
                      <m:fPr>
                        <m:ctrlPr>
                          <a:rPr lang="pt-PT" sz="1800" b="0" i="1">
                            <a:latin typeface="Cambria Math" panose="02040503050406030204" pitchFamily="18" charset="0"/>
                          </a:rPr>
                        </m:ctrlPr>
                      </m:fPr>
                      <m:num>
                        <m:r>
                          <a:rPr lang="pt-PT" sz="1800" b="0" i="1">
                            <a:latin typeface="Cambria Math" panose="02040503050406030204" pitchFamily="18" charset="0"/>
                          </a:rPr>
                          <m:t>1</m:t>
                        </m:r>
                      </m:num>
                      <m:den>
                        <m:r>
                          <a:rPr lang="pt-PT" sz="1800" b="0" i="1">
                            <a:latin typeface="Cambria Math" panose="02040503050406030204" pitchFamily="18" charset="0"/>
                          </a:rPr>
                          <m:t>𝑛</m:t>
                        </m:r>
                      </m:den>
                    </m:f>
                    <m:nary>
                      <m:naryPr>
                        <m:chr m:val="∑"/>
                        <m:ctrlPr>
                          <a:rPr lang="pt-PT" sz="1800" b="0" i="1">
                            <a:latin typeface="Cambria Math" panose="02040503050406030204" pitchFamily="18" charset="0"/>
                          </a:rPr>
                        </m:ctrlPr>
                      </m:naryPr>
                      <m:sub>
                        <m:r>
                          <m:rPr>
                            <m:brk m:alnAt="23"/>
                          </m:rPr>
                          <a:rPr lang="pt-PT" sz="1800" b="0" i="1">
                            <a:latin typeface="Cambria Math" panose="02040503050406030204" pitchFamily="18" charset="0"/>
                          </a:rPr>
                          <m:t>𝑖</m:t>
                        </m:r>
                      </m:sub>
                      <m:sup>
                        <m:r>
                          <a:rPr lang="pt-PT" sz="1800" b="0" i="1">
                            <a:latin typeface="Cambria Math" panose="02040503050406030204" pitchFamily="18" charset="0"/>
                          </a:rPr>
                          <m:t>𝑛</m:t>
                        </m:r>
                      </m:sup>
                      <m:e>
                        <m:sSub>
                          <m:sSubPr>
                            <m:ctrlPr>
                              <a:rPr lang="pt-PT" sz="1800" b="0" i="1">
                                <a:latin typeface="Cambria Math" panose="02040503050406030204" pitchFamily="18" charset="0"/>
                              </a:rPr>
                            </m:ctrlPr>
                          </m:sSubPr>
                          <m:e>
                            <m:r>
                              <a:rPr lang="pt-PT" sz="1800" b="0" i="1">
                                <a:latin typeface="Cambria Math" panose="02040503050406030204" pitchFamily="18" charset="0"/>
                              </a:rPr>
                              <m:t>𝑂𝑏𝑗𝑒𝑐𝑡𝑖𝑣𝑒</m:t>
                            </m:r>
                            <m:r>
                              <a:rPr lang="pt-PT" sz="1800" b="0" i="1">
                                <a:latin typeface="Cambria Math" panose="02040503050406030204" pitchFamily="18" charset="0"/>
                              </a:rPr>
                              <m:t> </m:t>
                            </m:r>
                            <m:r>
                              <a:rPr lang="pt-PT" sz="1800" b="0" i="1">
                                <a:latin typeface="Cambria Math" panose="02040503050406030204" pitchFamily="18" charset="0"/>
                              </a:rPr>
                              <m:t>𝑠𝑐𝑜𝑟𝑒</m:t>
                            </m:r>
                          </m:e>
                          <m:sub>
                            <m:r>
                              <a:rPr lang="pt-PT" sz="1800" b="0" i="1">
                                <a:latin typeface="Cambria Math" panose="02040503050406030204" pitchFamily="18" charset="0"/>
                              </a:rPr>
                              <m:t>𝑖</m:t>
                            </m:r>
                          </m:sub>
                        </m:sSub>
                      </m:e>
                    </m:nary>
                  </m:oMath>
                </m:oMathPara>
              </a14:m>
              <a:endParaRPr lang="pt-PT" sz="1800"/>
            </a:p>
          </xdr:txBody>
        </xdr:sp>
      </mc:Choice>
      <mc:Fallback>
        <xdr:sp macro="" textlink="">
          <xdr:nvSpPr>
            <xdr:cNvPr id="4" name="CaixaDeTexto 3">
              <a:extLst>
                <a:ext uri="{FF2B5EF4-FFF2-40B4-BE49-F238E27FC236}">
                  <a16:creationId xmlns:a16="http://schemas.microsoft.com/office/drawing/2014/main" id="{94583F0D-8721-4D45-90B9-50D99A6B2A95}"/>
                </a:ext>
              </a:extLst>
            </xdr:cNvPr>
            <xdr:cNvSpPr txBox="1"/>
          </xdr:nvSpPr>
          <xdr:spPr>
            <a:xfrm>
              <a:off x="326572" y="7946571"/>
              <a:ext cx="4832834" cy="756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PT" sz="1800" b="0" i="0">
                  <a:latin typeface="Cambria Math" panose="02040503050406030204" pitchFamily="18" charset="0"/>
                </a:rPr>
                <a:t>𝐹𝑢𝑛𝑐𝑡𝑖𝑜𝑛𝑎𝑙 𝑅𝑒𝑠𝑖𝑙𝑖𝑒𝑛𝑐𝑒=  1/𝑛 ∑24_𝑖^𝑛▒〖𝑂𝑏𝑗𝑒𝑐𝑡𝑖𝑣𝑒 𝑠𝑐𝑜𝑟𝑒〗_𝑖 </a:t>
              </a:r>
              <a:endParaRPr lang="pt-PT" sz="18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6</xdr:row>
      <xdr:rowOff>85725</xdr:rowOff>
    </xdr:from>
    <xdr:to>
      <xdr:col>2</xdr:col>
      <xdr:colOff>2752141</xdr:colOff>
      <xdr:row>16</xdr:row>
      <xdr:rowOff>190499</xdr:rowOff>
    </xdr:to>
    <xdr:pic>
      <xdr:nvPicPr>
        <xdr:cNvPr id="2" name="Imagem 1">
          <a:extLst>
            <a:ext uri="{FF2B5EF4-FFF2-40B4-BE49-F238E27FC236}">
              <a16:creationId xmlns:a16="http://schemas.microsoft.com/office/drawing/2014/main" id="{CE9A3333-E736-801E-0BC0-A47739D5CCF5}"/>
            </a:ext>
          </a:extLst>
        </xdr:cNvPr>
        <xdr:cNvPicPr>
          <a:picLocks noChangeAspect="1"/>
        </xdr:cNvPicPr>
      </xdr:nvPicPr>
      <xdr:blipFill rotWithShape="1">
        <a:blip xmlns:r="http://schemas.openxmlformats.org/officeDocument/2006/relationships" r:embed="rId1"/>
        <a:srcRect l="45603" r="6544"/>
        <a:stretch/>
      </xdr:blipFill>
      <xdr:spPr bwMode="auto">
        <a:xfrm>
          <a:off x="400051" y="1314450"/>
          <a:ext cx="3361740" cy="201929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9525</xdr:colOff>
      <xdr:row>17</xdr:row>
      <xdr:rowOff>15412</xdr:rowOff>
    </xdr:from>
    <xdr:to>
      <xdr:col>2</xdr:col>
      <xdr:colOff>4991100</xdr:colOff>
      <xdr:row>23</xdr:row>
      <xdr:rowOff>186689</xdr:rowOff>
    </xdr:to>
    <xdr:pic>
      <xdr:nvPicPr>
        <xdr:cNvPr id="3" name="Imagem 2" descr="Uma imagem com captura de ecrã, Saturação de cores, file&#10;&#10;Descrição gerada automaticamente">
          <a:extLst>
            <a:ext uri="{FF2B5EF4-FFF2-40B4-BE49-F238E27FC236}">
              <a16:creationId xmlns:a16="http://schemas.microsoft.com/office/drawing/2014/main" id="{93799C77-1ADA-314A-C7F8-F4FCA07332E0}"/>
            </a:ext>
          </a:extLst>
        </xdr:cNvPr>
        <xdr:cNvPicPr>
          <a:picLocks noChangeAspect="1"/>
        </xdr:cNvPicPr>
      </xdr:nvPicPr>
      <xdr:blipFill>
        <a:blip xmlns:r="http://schemas.openxmlformats.org/officeDocument/2006/relationships" r:embed="rId2"/>
        <a:stretch>
          <a:fillRect/>
        </a:stretch>
      </xdr:blipFill>
      <xdr:spPr>
        <a:xfrm>
          <a:off x="1019175" y="3349162"/>
          <a:ext cx="4981575" cy="1314277"/>
        </a:xfrm>
        <a:prstGeom prst="rect">
          <a:avLst/>
        </a:prstGeom>
      </xdr:spPr>
    </xdr:pic>
    <xdr:clientData/>
  </xdr:twoCellAnchor>
  <xdr:twoCellAnchor editAs="oneCell">
    <xdr:from>
      <xdr:col>2</xdr:col>
      <xdr:colOff>2657474</xdr:colOff>
      <xdr:row>6</xdr:row>
      <xdr:rowOff>81858</xdr:rowOff>
    </xdr:from>
    <xdr:to>
      <xdr:col>2</xdr:col>
      <xdr:colOff>5553929</xdr:colOff>
      <xdr:row>16</xdr:row>
      <xdr:rowOff>86291</xdr:rowOff>
    </xdr:to>
    <xdr:pic>
      <xdr:nvPicPr>
        <xdr:cNvPr id="24" name="Imagem 23">
          <a:extLst>
            <a:ext uri="{FF2B5EF4-FFF2-40B4-BE49-F238E27FC236}">
              <a16:creationId xmlns:a16="http://schemas.microsoft.com/office/drawing/2014/main" id="{35D198B8-8920-F049-BCCE-3BF2269DD67D}"/>
            </a:ext>
          </a:extLst>
        </xdr:cNvPr>
        <xdr:cNvPicPr>
          <a:picLocks noChangeAspect="1"/>
        </xdr:cNvPicPr>
      </xdr:nvPicPr>
      <xdr:blipFill>
        <a:blip xmlns:r="http://schemas.openxmlformats.org/officeDocument/2006/relationships" r:embed="rId3"/>
        <a:stretch>
          <a:fillRect/>
        </a:stretch>
      </xdr:blipFill>
      <xdr:spPr>
        <a:xfrm>
          <a:off x="3667124" y="1310583"/>
          <a:ext cx="2896455" cy="19189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A7BA-7D72-4309-ABC2-E4C8B630FA36}">
  <sheetPr>
    <tabColor theme="3" tint="0.39997558519241921"/>
  </sheetPr>
  <dimension ref="B2:T34"/>
  <sheetViews>
    <sheetView topLeftCell="A6" workbookViewId="0">
      <selection activeCell="C23" sqref="C23"/>
    </sheetView>
    <sheetView workbookViewId="1"/>
  </sheetViews>
  <sheetFormatPr defaultRowHeight="15" x14ac:dyDescent="0.25"/>
  <cols>
    <col min="2" max="2" width="22.140625" style="20" customWidth="1"/>
    <col min="3" max="3" width="88.42578125" customWidth="1"/>
  </cols>
  <sheetData>
    <row r="2" spans="2:20" s="70" customFormat="1" ht="18.75" x14ac:dyDescent="0.25">
      <c r="B2" s="71" t="s">
        <v>267</v>
      </c>
      <c r="C2" s="70" t="s">
        <v>268</v>
      </c>
      <c r="E2" s="71"/>
      <c r="F2" s="72"/>
      <c r="G2" s="72"/>
      <c r="H2" s="72"/>
      <c r="I2" s="72"/>
      <c r="J2" s="72"/>
      <c r="K2" s="72"/>
      <c r="L2" s="72"/>
      <c r="M2" s="72"/>
      <c r="N2" s="72"/>
      <c r="O2" s="72"/>
      <c r="P2" s="72"/>
      <c r="Q2" s="72"/>
      <c r="R2" s="72"/>
      <c r="S2" s="72"/>
      <c r="T2" s="72"/>
    </row>
    <row r="3" spans="2:20" s="5" customFormat="1" ht="15.75" thickBot="1" x14ac:dyDescent="0.3">
      <c r="B3" s="59"/>
    </row>
    <row r="4" spans="2:20" s="82" customFormat="1" ht="60" x14ac:dyDescent="0.25">
      <c r="B4" s="74" t="s">
        <v>0</v>
      </c>
      <c r="C4" s="83" t="s">
        <v>270</v>
      </c>
    </row>
    <row r="5" spans="2:20" s="82" customFormat="1" ht="15.75" x14ac:dyDescent="0.25">
      <c r="B5" s="75"/>
      <c r="C5" s="76" t="s">
        <v>269</v>
      </c>
    </row>
    <row r="6" spans="2:20" s="82" customFormat="1" ht="15.75" x14ac:dyDescent="0.25">
      <c r="B6" s="77"/>
      <c r="C6" s="86" t="s">
        <v>272</v>
      </c>
    </row>
    <row r="7" spans="2:20" s="82" customFormat="1" ht="15.75" x14ac:dyDescent="0.25">
      <c r="B7" s="93"/>
      <c r="C7" s="95" t="s">
        <v>273</v>
      </c>
    </row>
    <row r="8" spans="2:20" s="82" customFormat="1" ht="30" x14ac:dyDescent="0.25">
      <c r="B8" s="85"/>
      <c r="C8" s="89" t="s">
        <v>282</v>
      </c>
    </row>
    <row r="9" spans="2:20" s="82" customFormat="1" ht="15.75" x14ac:dyDescent="0.25">
      <c r="B9" s="85"/>
      <c r="C9" s="89" t="s">
        <v>283</v>
      </c>
    </row>
    <row r="10" spans="2:20" s="82" customFormat="1" ht="30" x14ac:dyDescent="0.25">
      <c r="B10" s="93"/>
      <c r="C10" s="94" t="s">
        <v>284</v>
      </c>
    </row>
    <row r="11" spans="2:20" s="82" customFormat="1" ht="45" x14ac:dyDescent="0.25">
      <c r="B11" s="88" t="s">
        <v>277</v>
      </c>
      <c r="C11" s="87" t="s">
        <v>280</v>
      </c>
    </row>
    <row r="12" spans="2:20" s="82" customFormat="1" ht="30" x14ac:dyDescent="0.25">
      <c r="B12" s="85"/>
      <c r="C12" s="87" t="s">
        <v>281</v>
      </c>
    </row>
    <row r="13" spans="2:20" s="82" customFormat="1" ht="45" x14ac:dyDescent="0.25">
      <c r="B13" s="85"/>
      <c r="C13" s="87" t="s">
        <v>285</v>
      </c>
    </row>
    <row r="14" spans="2:20" s="82" customFormat="1" ht="15.75" x14ac:dyDescent="0.25">
      <c r="B14" s="85"/>
      <c r="C14" s="87"/>
    </row>
    <row r="15" spans="2:20" s="82" customFormat="1" ht="16.5" thickBot="1" x14ac:dyDescent="0.3">
      <c r="B15" s="78"/>
      <c r="C15" s="90"/>
    </row>
    <row r="16" spans="2:20" s="5" customFormat="1" ht="15.75" thickBot="1" x14ac:dyDescent="0.3">
      <c r="B16" s="49"/>
      <c r="C16" s="73"/>
    </row>
    <row r="17" spans="2:3" s="5" customFormat="1" ht="45" x14ac:dyDescent="0.25">
      <c r="B17" s="79" t="s">
        <v>276</v>
      </c>
      <c r="C17" s="84" t="s">
        <v>274</v>
      </c>
    </row>
    <row r="18" spans="2:3" s="5" customFormat="1" ht="15.75" x14ac:dyDescent="0.25">
      <c r="B18" s="80"/>
      <c r="C18" s="81" t="s">
        <v>271</v>
      </c>
    </row>
    <row r="19" spans="2:3" s="5" customFormat="1" ht="15.75" x14ac:dyDescent="0.25">
      <c r="B19" s="96"/>
      <c r="C19" s="97" t="s">
        <v>275</v>
      </c>
    </row>
    <row r="20" spans="2:3" s="5" customFormat="1" ht="15.75" x14ac:dyDescent="0.25">
      <c r="B20" s="88"/>
      <c r="C20" s="98" t="s">
        <v>286</v>
      </c>
    </row>
    <row r="21" spans="2:3" s="5" customFormat="1" ht="60" x14ac:dyDescent="0.25">
      <c r="B21" s="85"/>
      <c r="C21" s="98" t="s">
        <v>287</v>
      </c>
    </row>
    <row r="22" spans="2:3" s="5" customFormat="1" ht="15.75" x14ac:dyDescent="0.25">
      <c r="B22" s="85"/>
      <c r="C22" s="89" t="s">
        <v>288</v>
      </c>
    </row>
    <row r="23" spans="2:3" s="5" customFormat="1" ht="15.75" x14ac:dyDescent="0.25">
      <c r="B23" s="85"/>
      <c r="C23" s="89" t="s">
        <v>289</v>
      </c>
    </row>
    <row r="24" spans="2:3" s="5" customFormat="1" ht="16.5" thickBot="1" x14ac:dyDescent="0.3">
      <c r="B24" s="91"/>
      <c r="C24" s="92"/>
    </row>
    <row r="25" spans="2:3" s="5" customFormat="1" x14ac:dyDescent="0.25">
      <c r="B25" s="59"/>
    </row>
    <row r="26" spans="2:3" s="5" customFormat="1" x14ac:dyDescent="0.25">
      <c r="B26" s="59"/>
    </row>
    <row r="27" spans="2:3" s="5" customFormat="1" x14ac:dyDescent="0.25">
      <c r="B27" s="59"/>
    </row>
    <row r="28" spans="2:3" s="5" customFormat="1" x14ac:dyDescent="0.25">
      <c r="B28" s="59"/>
    </row>
    <row r="29" spans="2:3" s="5" customFormat="1" x14ac:dyDescent="0.25">
      <c r="B29" s="59"/>
    </row>
    <row r="30" spans="2:3" s="5" customFormat="1" x14ac:dyDescent="0.25">
      <c r="B30" s="59"/>
    </row>
    <row r="31" spans="2:3" s="5" customFormat="1" x14ac:dyDescent="0.25">
      <c r="B31" s="59"/>
    </row>
    <row r="32" spans="2:3" s="5" customFormat="1" x14ac:dyDescent="0.25">
      <c r="B32" s="59"/>
    </row>
    <row r="33" spans="2:2" s="5" customFormat="1" x14ac:dyDescent="0.25">
      <c r="B33" s="59"/>
    </row>
    <row r="34" spans="2:2" s="5" customFormat="1" x14ac:dyDescent="0.25">
      <c r="B34" s="5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pageSetUpPr fitToPage="1"/>
  </sheetPr>
  <dimension ref="B1:D27"/>
  <sheetViews>
    <sheetView workbookViewId="0">
      <selection activeCell="C31" sqref="C31"/>
    </sheetView>
    <sheetView workbookViewId="1">
      <selection activeCell="A20" activeCellId="2" sqref="A3:XFD4 A12:XFD12 A20:XFD20"/>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136</v>
      </c>
      <c r="D3" s="18" t="s">
        <v>252</v>
      </c>
    </row>
    <row r="4" spans="2:4" s="14" customFormat="1" x14ac:dyDescent="0.25">
      <c r="B4" s="12" t="s">
        <v>5</v>
      </c>
      <c r="C4" s="13" t="s">
        <v>137</v>
      </c>
    </row>
    <row r="5" spans="2:4" s="3" customFormat="1" ht="12.75" x14ac:dyDescent="0.2">
      <c r="B5" s="4" t="s">
        <v>7</v>
      </c>
      <c r="C5" s="25" t="s">
        <v>138</v>
      </c>
    </row>
    <row r="6" spans="2:4" s="32" customFormat="1" ht="24.95" customHeight="1" x14ac:dyDescent="0.25">
      <c r="B6" s="31" t="s">
        <v>9</v>
      </c>
      <c r="C6" s="33" t="s">
        <v>10</v>
      </c>
    </row>
    <row r="7" spans="2:4" s="30" customFormat="1" x14ac:dyDescent="0.25">
      <c r="B7" s="28" t="s">
        <v>11</v>
      </c>
      <c r="C7" s="29" t="s">
        <v>139</v>
      </c>
      <c r="D7" s="41">
        <f>+COUNTA(B8:B10)</f>
        <v>3</v>
      </c>
    </row>
    <row r="8" spans="2:4" s="5" customFormat="1" x14ac:dyDescent="0.25">
      <c r="B8" s="6" t="s">
        <v>13</v>
      </c>
      <c r="C8" s="5" t="s">
        <v>64</v>
      </c>
      <c r="D8" s="40">
        <v>0</v>
      </c>
    </row>
    <row r="9" spans="2:4" s="5" customFormat="1" x14ac:dyDescent="0.25">
      <c r="B9" s="6" t="s">
        <v>15</v>
      </c>
      <c r="C9" s="5" t="s">
        <v>140</v>
      </c>
      <c r="D9" s="40">
        <f>+D8+1/(D$7-1)</f>
        <v>0.5</v>
      </c>
    </row>
    <row r="10" spans="2:4" s="5" customFormat="1" x14ac:dyDescent="0.25">
      <c r="B10" s="6" t="s">
        <v>17</v>
      </c>
      <c r="C10" s="5" t="s">
        <v>141</v>
      </c>
      <c r="D10" s="40">
        <f>+D9+1/(D$7-1)</f>
        <v>1</v>
      </c>
    </row>
    <row r="11" spans="2:4" s="5" customFormat="1" x14ac:dyDescent="0.25">
      <c r="B11" s="6"/>
    </row>
    <row r="12" spans="2:4" s="14" customFormat="1" x14ac:dyDescent="0.25">
      <c r="B12" s="12" t="s">
        <v>5</v>
      </c>
      <c r="C12" s="13" t="s">
        <v>142</v>
      </c>
    </row>
    <row r="13" spans="2:4" s="3" customFormat="1" ht="12.75" x14ac:dyDescent="0.2">
      <c r="B13" s="4" t="s">
        <v>7</v>
      </c>
      <c r="C13" s="25" t="s">
        <v>143</v>
      </c>
    </row>
    <row r="14" spans="2:4" s="32" customFormat="1" ht="25.5" customHeight="1" x14ac:dyDescent="0.25">
      <c r="B14" s="31" t="s">
        <v>9</v>
      </c>
      <c r="C14" s="33" t="s">
        <v>10</v>
      </c>
    </row>
    <row r="15" spans="2:4" s="30" customFormat="1" ht="30" x14ac:dyDescent="0.25">
      <c r="B15" s="28" t="s">
        <v>11</v>
      </c>
      <c r="C15" s="29" t="s">
        <v>144</v>
      </c>
      <c r="D15" s="41">
        <f>+COUNTA(B16:B18)</f>
        <v>3</v>
      </c>
    </row>
    <row r="16" spans="2:4" s="5" customFormat="1" x14ac:dyDescent="0.25">
      <c r="B16" s="6" t="s">
        <v>13</v>
      </c>
      <c r="C16" s="5" t="s">
        <v>145</v>
      </c>
      <c r="D16" s="40">
        <v>0</v>
      </c>
    </row>
    <row r="17" spans="2:4" s="5" customFormat="1" x14ac:dyDescent="0.25">
      <c r="B17" s="6" t="s">
        <v>15</v>
      </c>
      <c r="C17" s="5" t="s">
        <v>146</v>
      </c>
      <c r="D17" s="40">
        <f>+D16+1/(D$15-1)</f>
        <v>0.5</v>
      </c>
    </row>
    <row r="18" spans="2:4" s="5" customFormat="1" x14ac:dyDescent="0.25">
      <c r="B18" s="6" t="s">
        <v>17</v>
      </c>
      <c r="C18" s="5" t="s">
        <v>147</v>
      </c>
      <c r="D18" s="40">
        <f>+D17+1/(D$7-1)</f>
        <v>1</v>
      </c>
    </row>
    <row r="19" spans="2:4" s="5" customFormat="1" x14ac:dyDescent="0.25">
      <c r="B19" s="6"/>
    </row>
    <row r="20" spans="2:4" s="14" customFormat="1" x14ac:dyDescent="0.25">
      <c r="B20" s="12" t="s">
        <v>5</v>
      </c>
      <c r="C20" s="13" t="s">
        <v>148</v>
      </c>
    </row>
    <row r="21" spans="2:4" s="3" customFormat="1" ht="12.75" x14ac:dyDescent="0.2">
      <c r="B21" s="4" t="s">
        <v>7</v>
      </c>
      <c r="C21" s="25" t="s">
        <v>28</v>
      </c>
    </row>
    <row r="22" spans="2:4" s="32" customFormat="1" ht="25.5" customHeight="1" x14ac:dyDescent="0.25">
      <c r="B22" s="31" t="s">
        <v>9</v>
      </c>
      <c r="C22" s="33" t="s">
        <v>10</v>
      </c>
    </row>
    <row r="23" spans="2:4" s="30" customFormat="1" x14ac:dyDescent="0.25">
      <c r="B23" s="28" t="s">
        <v>11</v>
      </c>
      <c r="C23" s="29" t="s">
        <v>149</v>
      </c>
      <c r="D23" s="41">
        <f>+COUNTA(B24:B26)</f>
        <v>3</v>
      </c>
    </row>
    <row r="24" spans="2:4" s="5" customFormat="1" x14ac:dyDescent="0.25">
      <c r="B24" s="6" t="s">
        <v>13</v>
      </c>
      <c r="C24" s="5" t="s">
        <v>64</v>
      </c>
      <c r="D24" s="40">
        <v>0</v>
      </c>
    </row>
    <row r="25" spans="2:4" s="5" customFormat="1" x14ac:dyDescent="0.25">
      <c r="B25" s="6" t="s">
        <v>15</v>
      </c>
      <c r="C25" s="5" t="s">
        <v>140</v>
      </c>
      <c r="D25" s="40">
        <f>+D24+1/(D$23-1)</f>
        <v>0.5</v>
      </c>
    </row>
    <row r="26" spans="2:4" s="5" customFormat="1" x14ac:dyDescent="0.25">
      <c r="B26" s="6" t="s">
        <v>17</v>
      </c>
      <c r="C26" s="5" t="s">
        <v>141</v>
      </c>
      <c r="D26" s="40">
        <f>+D25+1/(D$23-1)</f>
        <v>1</v>
      </c>
    </row>
    <row r="27" spans="2:4" s="5" customFormat="1" x14ac:dyDescent="0.25">
      <c r="B27" s="6"/>
    </row>
  </sheetData>
  <pageMargins left="0.25" right="0.25" top="0.75" bottom="0.75" header="0.3" footer="0.3"/>
  <pageSetup paperSize="9" scale="85"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pageSetUpPr fitToPage="1"/>
  </sheetPr>
  <dimension ref="B1:D38"/>
  <sheetViews>
    <sheetView topLeftCell="A12" workbookViewId="0">
      <selection activeCell="C31" sqref="C31"/>
    </sheetView>
    <sheetView topLeftCell="A12" workbookViewId="1">
      <selection activeCell="A32" activeCellId="3" sqref="A3:XFD4 A13:XFD13 A25:XFD25 A32:XFD32"/>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150</v>
      </c>
      <c r="D3" s="18" t="s">
        <v>252</v>
      </c>
    </row>
    <row r="4" spans="2:4" s="14" customFormat="1" x14ac:dyDescent="0.25">
      <c r="B4" s="12" t="s">
        <v>5</v>
      </c>
      <c r="C4" s="13" t="s">
        <v>151</v>
      </c>
    </row>
    <row r="5" spans="2:4" s="3" customFormat="1" ht="12.75" x14ac:dyDescent="0.2">
      <c r="B5" s="4" t="s">
        <v>7</v>
      </c>
      <c r="C5" s="25" t="s">
        <v>28</v>
      </c>
    </row>
    <row r="6" spans="2:4" s="32" customFormat="1" ht="24.95" customHeight="1" x14ac:dyDescent="0.25">
      <c r="B6" s="31" t="s">
        <v>9</v>
      </c>
      <c r="C6" s="33" t="s">
        <v>10</v>
      </c>
    </row>
    <row r="7" spans="2:4" s="30" customFormat="1" x14ac:dyDescent="0.25">
      <c r="B7" s="28" t="s">
        <v>11</v>
      </c>
      <c r="C7" s="29" t="s">
        <v>152</v>
      </c>
      <c r="D7" s="41">
        <f>+COUNTA(B8:B11)</f>
        <v>4</v>
      </c>
    </row>
    <row r="8" spans="2:4" s="5" customFormat="1" x14ac:dyDescent="0.25">
      <c r="B8" s="6" t="s">
        <v>13</v>
      </c>
      <c r="C8" s="5" t="s">
        <v>153</v>
      </c>
      <c r="D8" s="40">
        <v>0</v>
      </c>
    </row>
    <row r="9" spans="2:4" s="5" customFormat="1" x14ac:dyDescent="0.25">
      <c r="B9" s="6" t="s">
        <v>15</v>
      </c>
      <c r="C9" s="5" t="s">
        <v>154</v>
      </c>
      <c r="D9" s="40">
        <f>+D8+1/(D$7-1)</f>
        <v>0.33333333333333331</v>
      </c>
    </row>
    <row r="10" spans="2:4" s="5" customFormat="1" x14ac:dyDescent="0.25">
      <c r="B10" s="6" t="s">
        <v>17</v>
      </c>
      <c r="C10" s="5" t="s">
        <v>155</v>
      </c>
      <c r="D10" s="40">
        <f t="shared" ref="D10:D11" si="0">+D9+1/(D$7-1)</f>
        <v>0.66666666666666663</v>
      </c>
    </row>
    <row r="11" spans="2:4" s="5" customFormat="1" x14ac:dyDescent="0.25">
      <c r="B11" s="6" t="s">
        <v>19</v>
      </c>
      <c r="C11" s="5" t="s">
        <v>156</v>
      </c>
      <c r="D11" s="40">
        <f t="shared" si="0"/>
        <v>1</v>
      </c>
    </row>
    <row r="12" spans="2:4" s="7" customFormat="1" ht="12.75" x14ac:dyDescent="0.2"/>
    <row r="13" spans="2:4" s="14" customFormat="1" x14ac:dyDescent="0.25">
      <c r="B13" s="12" t="s">
        <v>5</v>
      </c>
      <c r="C13" s="13" t="s">
        <v>157</v>
      </c>
    </row>
    <row r="14" spans="2:4" s="3" customFormat="1" ht="12.75" x14ac:dyDescent="0.2">
      <c r="B14" s="4" t="s">
        <v>7</v>
      </c>
      <c r="C14" s="25" t="s">
        <v>28</v>
      </c>
    </row>
    <row r="15" spans="2:4" s="32" customFormat="1" ht="25.5" customHeight="1" x14ac:dyDescent="0.25">
      <c r="B15" s="31" t="s">
        <v>9</v>
      </c>
      <c r="C15" s="33" t="s">
        <v>70</v>
      </c>
    </row>
    <row r="16" spans="2:4" s="30" customFormat="1" x14ac:dyDescent="0.25">
      <c r="B16" s="28" t="s">
        <v>11</v>
      </c>
      <c r="C16" s="29" t="s">
        <v>158</v>
      </c>
      <c r="D16" s="41">
        <f>+COUNTA(B17:B23)-1</f>
        <v>6</v>
      </c>
    </row>
    <row r="17" spans="2:4" s="5" customFormat="1" x14ac:dyDescent="0.25">
      <c r="B17" s="6" t="s">
        <v>13</v>
      </c>
      <c r="C17" s="5" t="s">
        <v>159</v>
      </c>
      <c r="D17" s="40">
        <v>0</v>
      </c>
    </row>
    <row r="18" spans="2:4" s="5" customFormat="1" x14ac:dyDescent="0.25">
      <c r="B18" s="6" t="s">
        <v>15</v>
      </c>
      <c r="C18" s="5" t="s">
        <v>160</v>
      </c>
      <c r="D18" s="40">
        <f>1/D$16</f>
        <v>0.16666666666666666</v>
      </c>
    </row>
    <row r="19" spans="2:4" s="5" customFormat="1" x14ac:dyDescent="0.25">
      <c r="B19" s="6" t="s">
        <v>17</v>
      </c>
      <c r="C19" s="5" t="s">
        <v>161</v>
      </c>
      <c r="D19" s="40">
        <f t="shared" ref="D19:D23" si="1">1/D$16</f>
        <v>0.16666666666666666</v>
      </c>
    </row>
    <row r="20" spans="2:4" s="5" customFormat="1" x14ac:dyDescent="0.25">
      <c r="B20" s="6" t="s">
        <v>19</v>
      </c>
      <c r="C20" s="5" t="s">
        <v>162</v>
      </c>
      <c r="D20" s="40">
        <f t="shared" si="1"/>
        <v>0.16666666666666666</v>
      </c>
    </row>
    <row r="21" spans="2:4" s="5" customFormat="1" x14ac:dyDescent="0.25">
      <c r="B21" s="6" t="s">
        <v>76</v>
      </c>
      <c r="C21" s="5" t="s">
        <v>163</v>
      </c>
      <c r="D21" s="40">
        <f t="shared" si="1"/>
        <v>0.16666666666666666</v>
      </c>
    </row>
    <row r="22" spans="2:4" s="5" customFormat="1" x14ac:dyDescent="0.25">
      <c r="B22" s="6" t="s">
        <v>78</v>
      </c>
      <c r="C22" s="5" t="s">
        <v>164</v>
      </c>
      <c r="D22" s="40">
        <f t="shared" si="1"/>
        <v>0.16666666666666666</v>
      </c>
    </row>
    <row r="23" spans="2:4" s="5" customFormat="1" x14ac:dyDescent="0.25">
      <c r="B23" s="6" t="s">
        <v>80</v>
      </c>
      <c r="C23" s="5" t="s">
        <v>120</v>
      </c>
      <c r="D23" s="40">
        <f t="shared" si="1"/>
        <v>0.16666666666666666</v>
      </c>
    </row>
    <row r="24" spans="2:4" s="5" customFormat="1" x14ac:dyDescent="0.25">
      <c r="B24" s="6"/>
    </row>
    <row r="25" spans="2:4" s="14" customFormat="1" x14ac:dyDescent="0.25">
      <c r="B25" s="12" t="s">
        <v>5</v>
      </c>
      <c r="C25" s="13" t="s">
        <v>165</v>
      </c>
    </row>
    <row r="26" spans="2:4" s="3" customFormat="1" ht="12.75" x14ac:dyDescent="0.2">
      <c r="B26" s="4" t="s">
        <v>7</v>
      </c>
      <c r="C26" s="25" t="s">
        <v>28</v>
      </c>
    </row>
    <row r="27" spans="2:4" s="32" customFormat="1" ht="25.5" customHeight="1" x14ac:dyDescent="0.25">
      <c r="B27" s="31" t="s">
        <v>9</v>
      </c>
      <c r="C27" s="33" t="s">
        <v>10</v>
      </c>
    </row>
    <row r="28" spans="2:4" s="30" customFormat="1" ht="30" x14ac:dyDescent="0.25">
      <c r="B28" s="28" t="s">
        <v>11</v>
      </c>
      <c r="C28" s="29" t="s">
        <v>166</v>
      </c>
      <c r="D28" s="41">
        <f>+COUNTA(B29:B30)</f>
        <v>2</v>
      </c>
    </row>
    <row r="29" spans="2:4" s="5" customFormat="1" x14ac:dyDescent="0.25">
      <c r="B29" s="6" t="s">
        <v>13</v>
      </c>
      <c r="C29" s="5" t="s">
        <v>64</v>
      </c>
      <c r="D29" s="40">
        <v>0</v>
      </c>
    </row>
    <row r="30" spans="2:4" s="5" customFormat="1" x14ac:dyDescent="0.25">
      <c r="B30" s="6" t="s">
        <v>15</v>
      </c>
      <c r="C30" s="5" t="s">
        <v>130</v>
      </c>
      <c r="D30" s="40">
        <f>+D29+1/(D$28-1)</f>
        <v>1</v>
      </c>
    </row>
    <row r="31" spans="2:4" s="5" customFormat="1" x14ac:dyDescent="0.25">
      <c r="B31" s="6"/>
      <c r="D31" s="40"/>
    </row>
    <row r="32" spans="2:4" s="14" customFormat="1" x14ac:dyDescent="0.25">
      <c r="B32" s="12" t="s">
        <v>5</v>
      </c>
      <c r="C32" s="13" t="s">
        <v>167</v>
      </c>
    </row>
    <row r="33" spans="2:4" s="3" customFormat="1" ht="12.75" x14ac:dyDescent="0.2">
      <c r="B33" s="4" t="s">
        <v>7</v>
      </c>
      <c r="C33" s="25" t="s">
        <v>28</v>
      </c>
    </row>
    <row r="34" spans="2:4" s="32" customFormat="1" ht="25.5" customHeight="1" x14ac:dyDescent="0.25">
      <c r="B34" s="31" t="s">
        <v>9</v>
      </c>
      <c r="C34" s="33" t="s">
        <v>10</v>
      </c>
    </row>
    <row r="35" spans="2:4" s="30" customFormat="1" ht="30" x14ac:dyDescent="0.25">
      <c r="B35" s="28" t="s">
        <v>11</v>
      </c>
      <c r="C35" s="29" t="s">
        <v>168</v>
      </c>
      <c r="D35" s="41">
        <f>+COUNTA(B36:B37)</f>
        <v>2</v>
      </c>
    </row>
    <row r="36" spans="2:4" s="5" customFormat="1" x14ac:dyDescent="0.25">
      <c r="B36" s="6" t="s">
        <v>13</v>
      </c>
      <c r="C36" s="5" t="s">
        <v>64</v>
      </c>
      <c r="D36" s="40">
        <v>0</v>
      </c>
    </row>
    <row r="37" spans="2:4" s="5" customFormat="1" x14ac:dyDescent="0.25">
      <c r="B37" s="6" t="s">
        <v>15</v>
      </c>
      <c r="C37" s="5" t="s">
        <v>130</v>
      </c>
      <c r="D37" s="40">
        <f>+D36+1/(D$35-1)</f>
        <v>1</v>
      </c>
    </row>
    <row r="38" spans="2:4" s="5" customFormat="1" x14ac:dyDescent="0.25">
      <c r="B38" s="6"/>
    </row>
  </sheetData>
  <pageMargins left="0.25" right="0.25" top="0.75" bottom="0.75" header="0.3" footer="0.3"/>
  <pageSetup paperSize="9" scale="85"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pageSetUpPr fitToPage="1"/>
  </sheetPr>
  <dimension ref="B1:D44"/>
  <sheetViews>
    <sheetView topLeftCell="A12" workbookViewId="0">
      <selection activeCell="C31" sqref="C31"/>
    </sheetView>
    <sheetView topLeftCell="A15" workbookViewId="1">
      <selection activeCell="A30" activeCellId="3" sqref="A3:XFD4 A13:XFD13 A22:XFD22 A30:XFD30"/>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169</v>
      </c>
      <c r="D3" s="18" t="s">
        <v>252</v>
      </c>
    </row>
    <row r="4" spans="2:4" s="14" customFormat="1" x14ac:dyDescent="0.25">
      <c r="B4" s="12" t="s">
        <v>5</v>
      </c>
      <c r="C4" s="13" t="s">
        <v>170</v>
      </c>
    </row>
    <row r="5" spans="2:4" s="3" customFormat="1" ht="12.75" x14ac:dyDescent="0.2">
      <c r="B5" s="4" t="s">
        <v>7</v>
      </c>
      <c r="C5" s="25" t="s">
        <v>171</v>
      </c>
    </row>
    <row r="6" spans="2:4" s="32" customFormat="1" ht="24.95" customHeight="1" x14ac:dyDescent="0.25">
      <c r="B6" s="31" t="s">
        <v>9</v>
      </c>
      <c r="C6" s="33" t="s">
        <v>10</v>
      </c>
    </row>
    <row r="7" spans="2:4" s="30" customFormat="1" x14ac:dyDescent="0.25">
      <c r="B7" s="28" t="s">
        <v>11</v>
      </c>
      <c r="C7" s="29" t="s">
        <v>172</v>
      </c>
      <c r="D7" s="41">
        <f>+COUNTA(B8:B11)</f>
        <v>4</v>
      </c>
    </row>
    <row r="8" spans="2:4" s="5" customFormat="1" x14ac:dyDescent="0.25">
      <c r="B8" s="6" t="s">
        <v>13</v>
      </c>
      <c r="C8" s="5" t="s">
        <v>173</v>
      </c>
      <c r="D8" s="40">
        <v>0</v>
      </c>
    </row>
    <row r="9" spans="2:4" s="5" customFormat="1" x14ac:dyDescent="0.25">
      <c r="B9" s="6" t="s">
        <v>15</v>
      </c>
      <c r="C9" s="5" t="s">
        <v>174</v>
      </c>
      <c r="D9" s="40">
        <f>+D8+1/(D$7-1)</f>
        <v>0.33333333333333331</v>
      </c>
    </row>
    <row r="10" spans="2:4" s="5" customFormat="1" x14ac:dyDescent="0.25">
      <c r="B10" s="6" t="s">
        <v>17</v>
      </c>
      <c r="C10" s="5" t="s">
        <v>175</v>
      </c>
      <c r="D10" s="40">
        <f t="shared" ref="D10:D11" si="0">+D9+1/(D$7-1)</f>
        <v>0.66666666666666663</v>
      </c>
    </row>
    <row r="11" spans="2:4" s="5" customFormat="1" x14ac:dyDescent="0.25">
      <c r="B11" s="6" t="s">
        <v>19</v>
      </c>
      <c r="C11" s="5" t="s">
        <v>176</v>
      </c>
      <c r="D11" s="40">
        <f t="shared" si="0"/>
        <v>1</v>
      </c>
    </row>
    <row r="12" spans="2:4" s="7" customFormat="1" ht="12.75" x14ac:dyDescent="0.2"/>
    <row r="13" spans="2:4" s="14" customFormat="1" x14ac:dyDescent="0.25">
      <c r="B13" s="12" t="s">
        <v>5</v>
      </c>
      <c r="C13" s="13" t="s">
        <v>177</v>
      </c>
    </row>
    <row r="14" spans="2:4" s="3" customFormat="1" ht="12.75" x14ac:dyDescent="0.2">
      <c r="B14" s="4" t="s">
        <v>7</v>
      </c>
      <c r="C14" s="25" t="s">
        <v>28</v>
      </c>
    </row>
    <row r="15" spans="2:4" s="32" customFormat="1" ht="25.5" customHeight="1" x14ac:dyDescent="0.25">
      <c r="B15" s="31" t="s">
        <v>9</v>
      </c>
      <c r="C15" s="33" t="s">
        <v>70</v>
      </c>
    </row>
    <row r="16" spans="2:4" s="30" customFormat="1" x14ac:dyDescent="0.25">
      <c r="B16" s="28" t="s">
        <v>11</v>
      </c>
      <c r="C16" s="29" t="s">
        <v>178</v>
      </c>
      <c r="D16" s="41">
        <f>+COUNTA(B17:B20)-1</f>
        <v>3</v>
      </c>
    </row>
    <row r="17" spans="2:4" s="5" customFormat="1" x14ac:dyDescent="0.25">
      <c r="B17" s="6" t="s">
        <v>13</v>
      </c>
      <c r="C17" s="5" t="s">
        <v>72</v>
      </c>
      <c r="D17" s="40">
        <v>0</v>
      </c>
    </row>
    <row r="18" spans="2:4" s="5" customFormat="1" x14ac:dyDescent="0.25">
      <c r="B18" s="6" t="s">
        <v>15</v>
      </c>
      <c r="C18" s="5" t="s">
        <v>179</v>
      </c>
      <c r="D18" s="40">
        <f>1/D$16</f>
        <v>0.33333333333333331</v>
      </c>
    </row>
    <row r="19" spans="2:4" s="5" customFormat="1" x14ac:dyDescent="0.25">
      <c r="B19" s="6" t="s">
        <v>17</v>
      </c>
      <c r="C19" s="5" t="s">
        <v>180</v>
      </c>
      <c r="D19" s="40">
        <f t="shared" ref="D19:D20" si="1">1/D$16</f>
        <v>0.33333333333333331</v>
      </c>
    </row>
    <row r="20" spans="2:4" s="5" customFormat="1" x14ac:dyDescent="0.25">
      <c r="B20" s="6" t="s">
        <v>19</v>
      </c>
      <c r="C20" s="5" t="s">
        <v>181</v>
      </c>
      <c r="D20" s="40">
        <f t="shared" si="1"/>
        <v>0.33333333333333331</v>
      </c>
    </row>
    <row r="21" spans="2:4" s="7" customFormat="1" ht="12.75" x14ac:dyDescent="0.2"/>
    <row r="22" spans="2:4" s="14" customFormat="1" x14ac:dyDescent="0.25">
      <c r="B22" s="12" t="s">
        <v>5</v>
      </c>
      <c r="C22" s="13" t="s">
        <v>182</v>
      </c>
    </row>
    <row r="23" spans="2:4" s="3" customFormat="1" ht="12.75" x14ac:dyDescent="0.2">
      <c r="B23" s="4" t="s">
        <v>7</v>
      </c>
      <c r="C23" s="25" t="s">
        <v>28</v>
      </c>
    </row>
    <row r="24" spans="2:4" s="32" customFormat="1" ht="25.5" customHeight="1" x14ac:dyDescent="0.25">
      <c r="B24" s="31" t="s">
        <v>9</v>
      </c>
      <c r="C24" s="33" t="s">
        <v>10</v>
      </c>
    </row>
    <row r="25" spans="2:4" s="30" customFormat="1" x14ac:dyDescent="0.25">
      <c r="B25" s="28" t="s">
        <v>11</v>
      </c>
      <c r="C25" s="29" t="s">
        <v>183</v>
      </c>
      <c r="D25" s="41">
        <f>+COUNTA(B26:B29)</f>
        <v>3</v>
      </c>
    </row>
    <row r="26" spans="2:4" s="5" customFormat="1" x14ac:dyDescent="0.25">
      <c r="B26" s="6" t="s">
        <v>13</v>
      </c>
      <c r="C26" s="5" t="s">
        <v>64</v>
      </c>
      <c r="D26" s="40">
        <v>0</v>
      </c>
    </row>
    <row r="27" spans="2:4" s="5" customFormat="1" x14ac:dyDescent="0.25">
      <c r="B27" s="6" t="s">
        <v>15</v>
      </c>
      <c r="C27" s="5" t="s">
        <v>184</v>
      </c>
      <c r="D27" s="40">
        <f>+D26+1/(D$25-1)</f>
        <v>0.5</v>
      </c>
    </row>
    <row r="28" spans="2:4" s="5" customFormat="1" x14ac:dyDescent="0.25">
      <c r="B28" s="6" t="s">
        <v>17</v>
      </c>
      <c r="C28" s="5" t="s">
        <v>185</v>
      </c>
      <c r="D28" s="40">
        <f>+D27+1/(D$25-1)</f>
        <v>1</v>
      </c>
    </row>
    <row r="29" spans="2:4" s="5" customFormat="1" x14ac:dyDescent="0.25">
      <c r="B29" s="6"/>
    </row>
    <row r="30" spans="2:4" s="14" customFormat="1" x14ac:dyDescent="0.25">
      <c r="B30" s="12" t="s">
        <v>5</v>
      </c>
      <c r="C30" s="13" t="s">
        <v>186</v>
      </c>
    </row>
    <row r="31" spans="2:4" s="3" customFormat="1" ht="12.75" x14ac:dyDescent="0.2">
      <c r="B31" s="4" t="s">
        <v>7</v>
      </c>
      <c r="C31" s="25" t="s">
        <v>187</v>
      </c>
    </row>
    <row r="32" spans="2:4" s="32" customFormat="1" ht="25.5" customHeight="1" x14ac:dyDescent="0.25">
      <c r="B32" s="31" t="s">
        <v>9</v>
      </c>
      <c r="C32" s="33" t="s">
        <v>70</v>
      </c>
    </row>
    <row r="33" spans="2:4" s="30" customFormat="1" ht="30" x14ac:dyDescent="0.25">
      <c r="B33" s="28" t="s">
        <v>11</v>
      </c>
      <c r="C33" s="29" t="s">
        <v>188</v>
      </c>
      <c r="D33" s="41">
        <f>+COUNTA(B34:B43)-1</f>
        <v>9</v>
      </c>
    </row>
    <row r="34" spans="2:4" s="5" customFormat="1" x14ac:dyDescent="0.25">
      <c r="B34" s="6" t="s">
        <v>13</v>
      </c>
      <c r="C34" s="5" t="s">
        <v>72</v>
      </c>
      <c r="D34" s="40">
        <v>0</v>
      </c>
    </row>
    <row r="35" spans="2:4" s="5" customFormat="1" x14ac:dyDescent="0.25">
      <c r="B35" s="6" t="s">
        <v>15</v>
      </c>
      <c r="C35" s="5" t="s">
        <v>189</v>
      </c>
      <c r="D35" s="40">
        <f>1/D$33</f>
        <v>0.1111111111111111</v>
      </c>
    </row>
    <row r="36" spans="2:4" s="5" customFormat="1" x14ac:dyDescent="0.25">
      <c r="B36" s="6" t="s">
        <v>17</v>
      </c>
      <c r="C36" s="5" t="s">
        <v>190</v>
      </c>
      <c r="D36" s="40">
        <f t="shared" ref="D36:D43" si="2">1/D$33</f>
        <v>0.1111111111111111</v>
      </c>
    </row>
    <row r="37" spans="2:4" s="5" customFormat="1" x14ac:dyDescent="0.25">
      <c r="B37" s="6" t="s">
        <v>19</v>
      </c>
      <c r="C37" s="5" t="s">
        <v>191</v>
      </c>
      <c r="D37" s="40">
        <f t="shared" si="2"/>
        <v>0.1111111111111111</v>
      </c>
    </row>
    <row r="38" spans="2:4" s="5" customFormat="1" x14ac:dyDescent="0.25">
      <c r="B38" s="6" t="s">
        <v>76</v>
      </c>
      <c r="C38" s="5" t="s">
        <v>192</v>
      </c>
      <c r="D38" s="40">
        <f t="shared" si="2"/>
        <v>0.1111111111111111</v>
      </c>
    </row>
    <row r="39" spans="2:4" s="5" customFormat="1" x14ac:dyDescent="0.25">
      <c r="B39" s="6" t="s">
        <v>78</v>
      </c>
      <c r="C39" s="5" t="s">
        <v>193</v>
      </c>
      <c r="D39" s="40">
        <f t="shared" si="2"/>
        <v>0.1111111111111111</v>
      </c>
    </row>
    <row r="40" spans="2:4" s="5" customFormat="1" x14ac:dyDescent="0.25">
      <c r="B40" s="6" t="s">
        <v>80</v>
      </c>
      <c r="C40" s="5" t="s">
        <v>194</v>
      </c>
      <c r="D40" s="40">
        <f t="shared" si="2"/>
        <v>0.1111111111111111</v>
      </c>
    </row>
    <row r="41" spans="2:4" s="5" customFormat="1" x14ac:dyDescent="0.25">
      <c r="B41" s="6" t="s">
        <v>82</v>
      </c>
      <c r="C41" s="5" t="s">
        <v>195</v>
      </c>
      <c r="D41" s="40">
        <f t="shared" si="2"/>
        <v>0.1111111111111111</v>
      </c>
    </row>
    <row r="42" spans="2:4" s="5" customFormat="1" x14ac:dyDescent="0.25">
      <c r="B42" s="6" t="s">
        <v>196</v>
      </c>
      <c r="C42" s="5" t="s">
        <v>197</v>
      </c>
      <c r="D42" s="40">
        <f t="shared" si="2"/>
        <v>0.1111111111111111</v>
      </c>
    </row>
    <row r="43" spans="2:4" s="5" customFormat="1" x14ac:dyDescent="0.25">
      <c r="B43" s="6" t="s">
        <v>198</v>
      </c>
      <c r="C43" s="5" t="s">
        <v>120</v>
      </c>
      <c r="D43" s="40">
        <f t="shared" si="2"/>
        <v>0.1111111111111111</v>
      </c>
    </row>
    <row r="44" spans="2:4" s="5" customFormat="1" x14ac:dyDescent="0.25">
      <c r="B44" s="6"/>
    </row>
  </sheetData>
  <pageMargins left="0.25" right="0.25" top="0.75" bottom="0.75" header="0.3" footer="0.3"/>
  <pageSetup paperSize="9" scale="85"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39997558519241921"/>
    <pageSetUpPr fitToPage="1"/>
  </sheetPr>
  <dimension ref="B1:D21"/>
  <sheetViews>
    <sheetView workbookViewId="0">
      <selection activeCell="C31" sqref="C31"/>
    </sheetView>
    <sheetView workbookViewId="1">
      <selection activeCell="A14" activeCellId="1" sqref="A2:XFD4 A14:XFD14"/>
    </sheetView>
  </sheetViews>
  <sheetFormatPr defaultColWidth="9.140625" defaultRowHeight="15" x14ac:dyDescent="0.25"/>
  <cols>
    <col min="1" max="1" width="3.7109375" style="20" customWidth="1"/>
    <col min="2" max="2" width="11.7109375" style="20" customWidth="1"/>
    <col min="3" max="3" width="100.7109375" style="20" customWidth="1"/>
    <col min="4" max="4" width="14.140625" style="20" bestFit="1" customWidth="1"/>
    <col min="5" max="16384" width="9.140625" style="20"/>
  </cols>
  <sheetData>
    <row r="1" spans="2:4" s="15" customFormat="1" ht="18.75" x14ac:dyDescent="0.25">
      <c r="B1" s="15" t="s">
        <v>0</v>
      </c>
    </row>
    <row r="2" spans="2:4" s="17" customFormat="1" ht="15.75" x14ac:dyDescent="0.25">
      <c r="B2" s="16" t="s">
        <v>1</v>
      </c>
      <c r="C2" s="17" t="s">
        <v>199</v>
      </c>
    </row>
    <row r="3" spans="2:4" s="19" customFormat="1" ht="15.75" x14ac:dyDescent="0.25">
      <c r="B3" s="18" t="s">
        <v>3</v>
      </c>
      <c r="C3" s="19" t="s">
        <v>200</v>
      </c>
      <c r="D3" s="18" t="s">
        <v>252</v>
      </c>
    </row>
    <row r="4" spans="2:4" s="14" customFormat="1" x14ac:dyDescent="0.25">
      <c r="B4" s="12" t="s">
        <v>5</v>
      </c>
      <c r="C4" s="13" t="s">
        <v>201</v>
      </c>
    </row>
    <row r="5" spans="2:4" s="3" customFormat="1" ht="12.75" x14ac:dyDescent="0.2">
      <c r="B5" s="4" t="s">
        <v>7</v>
      </c>
      <c r="C5" s="25" t="s">
        <v>202</v>
      </c>
    </row>
    <row r="6" spans="2:4" s="32" customFormat="1" ht="24.95" customHeight="1" x14ac:dyDescent="0.25">
      <c r="B6" s="31" t="s">
        <v>9</v>
      </c>
      <c r="C6" s="33" t="s">
        <v>70</v>
      </c>
    </row>
    <row r="7" spans="2:4" s="30" customFormat="1" x14ac:dyDescent="0.25">
      <c r="B7" s="28" t="s">
        <v>11</v>
      </c>
      <c r="C7" s="29" t="s">
        <v>203</v>
      </c>
      <c r="D7" s="41">
        <f>+COUNTA(B8:B13)-1</f>
        <v>4</v>
      </c>
    </row>
    <row r="8" spans="2:4" s="5" customFormat="1" x14ac:dyDescent="0.25">
      <c r="B8" s="6" t="s">
        <v>13</v>
      </c>
      <c r="C8" s="5" t="s">
        <v>72</v>
      </c>
      <c r="D8" s="40">
        <v>0</v>
      </c>
    </row>
    <row r="9" spans="2:4" s="5" customFormat="1" x14ac:dyDescent="0.25">
      <c r="B9" s="6" t="s">
        <v>15</v>
      </c>
      <c r="C9" s="5" t="s">
        <v>204</v>
      </c>
      <c r="D9" s="40">
        <f>1/D$7</f>
        <v>0.25</v>
      </c>
    </row>
    <row r="10" spans="2:4" s="5" customFormat="1" x14ac:dyDescent="0.25">
      <c r="B10" s="6" t="s">
        <v>17</v>
      </c>
      <c r="C10" s="5" t="s">
        <v>205</v>
      </c>
      <c r="D10" s="40">
        <f t="shared" ref="D10:D12" si="0">1/D$7</f>
        <v>0.25</v>
      </c>
    </row>
    <row r="11" spans="2:4" s="5" customFormat="1" x14ac:dyDescent="0.25">
      <c r="B11" s="6" t="s">
        <v>19</v>
      </c>
      <c r="C11" s="5" t="s">
        <v>206</v>
      </c>
      <c r="D11" s="40">
        <f t="shared" si="0"/>
        <v>0.25</v>
      </c>
    </row>
    <row r="12" spans="2:4" s="5" customFormat="1" x14ac:dyDescent="0.25">
      <c r="B12" s="6" t="s">
        <v>76</v>
      </c>
      <c r="C12" s="5" t="s">
        <v>207</v>
      </c>
      <c r="D12" s="40">
        <f t="shared" si="0"/>
        <v>0.25</v>
      </c>
    </row>
    <row r="13" spans="2:4" s="5" customFormat="1" x14ac:dyDescent="0.25">
      <c r="B13" s="6"/>
    </row>
    <row r="14" spans="2:4" s="14" customFormat="1" x14ac:dyDescent="0.25">
      <c r="B14" s="12" t="s">
        <v>5</v>
      </c>
      <c r="C14" s="13" t="s">
        <v>208</v>
      </c>
    </row>
    <row r="15" spans="2:4" s="3" customFormat="1" ht="12.75" x14ac:dyDescent="0.2">
      <c r="B15" s="4" t="s">
        <v>7</v>
      </c>
      <c r="C15" s="25" t="s">
        <v>209</v>
      </c>
    </row>
    <row r="16" spans="2:4" s="32" customFormat="1" ht="25.5" customHeight="1" x14ac:dyDescent="0.25">
      <c r="B16" s="31" t="s">
        <v>9</v>
      </c>
      <c r="C16" s="33" t="s">
        <v>10</v>
      </c>
    </row>
    <row r="17" spans="2:4" s="30" customFormat="1" x14ac:dyDescent="0.25">
      <c r="B17" s="28" t="s">
        <v>11</v>
      </c>
      <c r="C17" s="29" t="s">
        <v>210</v>
      </c>
      <c r="D17" s="41">
        <f>+COUNTA(B18:B20)</f>
        <v>3</v>
      </c>
    </row>
    <row r="18" spans="2:4" s="5" customFormat="1" x14ac:dyDescent="0.25">
      <c r="B18" s="6" t="s">
        <v>13</v>
      </c>
      <c r="C18" s="5" t="s">
        <v>64</v>
      </c>
      <c r="D18" s="40">
        <v>0</v>
      </c>
    </row>
    <row r="19" spans="2:4" s="5" customFormat="1" x14ac:dyDescent="0.25">
      <c r="B19" s="6" t="s">
        <v>15</v>
      </c>
      <c r="C19" s="5" t="s">
        <v>211</v>
      </c>
      <c r="D19" s="40">
        <f>+D18+1/(D$17-1)</f>
        <v>0.5</v>
      </c>
    </row>
    <row r="20" spans="2:4" s="5" customFormat="1" x14ac:dyDescent="0.25">
      <c r="B20" s="6" t="s">
        <v>17</v>
      </c>
      <c r="C20" s="5" t="s">
        <v>212</v>
      </c>
      <c r="D20" s="40">
        <f>+D19+1/(D$17-1)</f>
        <v>1</v>
      </c>
    </row>
    <row r="21" spans="2:4" s="5" customFormat="1" x14ac:dyDescent="0.25">
      <c r="B21" s="6"/>
    </row>
  </sheetData>
  <pageMargins left="0.25" right="0.25" top="0.75" bottom="0.75" header="0.3" footer="0.3"/>
  <pageSetup paperSize="9" scale="85"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39997558519241921"/>
    <pageSetUpPr fitToPage="1"/>
  </sheetPr>
  <dimension ref="B1:D23"/>
  <sheetViews>
    <sheetView workbookViewId="0">
      <selection activeCell="C31" sqref="C31"/>
    </sheetView>
    <sheetView workbookViewId="1">
      <selection activeCell="A16" activeCellId="1" sqref="A3:XFD4 A16:XFD16"/>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199</v>
      </c>
    </row>
    <row r="3" spans="2:4" s="11" customFormat="1" ht="15.75" x14ac:dyDescent="0.25">
      <c r="B3" s="10" t="s">
        <v>3</v>
      </c>
      <c r="C3" s="11" t="s">
        <v>213</v>
      </c>
      <c r="D3" s="18" t="s">
        <v>252</v>
      </c>
    </row>
    <row r="4" spans="2:4" s="14" customFormat="1" x14ac:dyDescent="0.25">
      <c r="B4" s="12" t="s">
        <v>5</v>
      </c>
      <c r="C4" s="13" t="s">
        <v>214</v>
      </c>
    </row>
    <row r="5" spans="2:4" s="3" customFormat="1" ht="12.75" x14ac:dyDescent="0.2">
      <c r="B5" s="4" t="s">
        <v>7</v>
      </c>
      <c r="C5" s="25" t="s">
        <v>202</v>
      </c>
    </row>
    <row r="6" spans="2:4" s="32" customFormat="1" ht="24.95" customHeight="1" x14ac:dyDescent="0.25">
      <c r="B6" s="31" t="s">
        <v>9</v>
      </c>
      <c r="C6" s="33" t="s">
        <v>70</v>
      </c>
    </row>
    <row r="7" spans="2:4" s="30" customFormat="1" x14ac:dyDescent="0.25">
      <c r="B7" s="28" t="s">
        <v>11</v>
      </c>
      <c r="C7" s="29" t="s">
        <v>215</v>
      </c>
      <c r="D7" s="41">
        <f>+COUNTA(B8:B14)-1</f>
        <v>6</v>
      </c>
    </row>
    <row r="8" spans="2:4" s="5" customFormat="1" x14ac:dyDescent="0.25">
      <c r="B8" s="6" t="s">
        <v>13</v>
      </c>
      <c r="C8" s="5" t="s">
        <v>72</v>
      </c>
      <c r="D8" s="40">
        <v>0</v>
      </c>
    </row>
    <row r="9" spans="2:4" s="5" customFormat="1" x14ac:dyDescent="0.25">
      <c r="B9" s="6" t="s">
        <v>15</v>
      </c>
      <c r="C9" s="5" t="s">
        <v>216</v>
      </c>
      <c r="D9" s="40">
        <f>1/D$7</f>
        <v>0.16666666666666666</v>
      </c>
    </row>
    <row r="10" spans="2:4" s="5" customFormat="1" x14ac:dyDescent="0.25">
      <c r="B10" s="6" t="s">
        <v>17</v>
      </c>
      <c r="C10" s="5" t="s">
        <v>217</v>
      </c>
      <c r="D10" s="40">
        <f t="shared" ref="D10:D14" si="0">1/D$7</f>
        <v>0.16666666666666666</v>
      </c>
    </row>
    <row r="11" spans="2:4" s="5" customFormat="1" x14ac:dyDescent="0.25">
      <c r="B11" s="6" t="s">
        <v>19</v>
      </c>
      <c r="C11" s="5" t="s">
        <v>218</v>
      </c>
      <c r="D11" s="40">
        <f t="shared" si="0"/>
        <v>0.16666666666666666</v>
      </c>
    </row>
    <row r="12" spans="2:4" s="5" customFormat="1" x14ac:dyDescent="0.25">
      <c r="B12" s="6" t="s">
        <v>76</v>
      </c>
      <c r="C12" s="5" t="s">
        <v>219</v>
      </c>
      <c r="D12" s="40">
        <f t="shared" si="0"/>
        <v>0.16666666666666666</v>
      </c>
    </row>
    <row r="13" spans="2:4" s="5" customFormat="1" x14ac:dyDescent="0.25">
      <c r="B13" s="6" t="s">
        <v>78</v>
      </c>
      <c r="C13" s="5" t="s">
        <v>220</v>
      </c>
      <c r="D13" s="40">
        <f t="shared" si="0"/>
        <v>0.16666666666666666</v>
      </c>
    </row>
    <row r="14" spans="2:4" s="5" customFormat="1" x14ac:dyDescent="0.25">
      <c r="B14" s="6" t="s">
        <v>80</v>
      </c>
      <c r="C14" s="5" t="s">
        <v>221</v>
      </c>
      <c r="D14" s="40">
        <f t="shared" si="0"/>
        <v>0.16666666666666666</v>
      </c>
    </row>
    <row r="15" spans="2:4" s="5" customFormat="1" x14ac:dyDescent="0.25">
      <c r="B15" s="6"/>
    </row>
    <row r="16" spans="2:4" s="14" customFormat="1" x14ac:dyDescent="0.25">
      <c r="B16" s="12" t="s">
        <v>5</v>
      </c>
      <c r="C16" s="13" t="s">
        <v>222</v>
      </c>
    </row>
    <row r="17" spans="2:4" s="3" customFormat="1" ht="12.75" x14ac:dyDescent="0.2">
      <c r="B17" s="4" t="s">
        <v>7</v>
      </c>
      <c r="C17" s="25" t="s">
        <v>28</v>
      </c>
    </row>
    <row r="18" spans="2:4" s="32" customFormat="1" ht="25.5" customHeight="1" x14ac:dyDescent="0.25">
      <c r="B18" s="31" t="s">
        <v>9</v>
      </c>
      <c r="C18" s="33" t="s">
        <v>10</v>
      </c>
    </row>
    <row r="19" spans="2:4" s="30" customFormat="1" x14ac:dyDescent="0.25">
      <c r="B19" s="28" t="s">
        <v>11</v>
      </c>
      <c r="C19" s="29" t="s">
        <v>223</v>
      </c>
      <c r="D19" s="41">
        <f>+COUNTA(B20:B22)</f>
        <v>3</v>
      </c>
    </row>
    <row r="20" spans="2:4" s="5" customFormat="1" x14ac:dyDescent="0.25">
      <c r="B20" s="6" t="s">
        <v>13</v>
      </c>
      <c r="C20" s="5" t="s">
        <v>64</v>
      </c>
      <c r="D20" s="40">
        <v>0</v>
      </c>
    </row>
    <row r="21" spans="2:4" s="5" customFormat="1" x14ac:dyDescent="0.25">
      <c r="B21" s="6" t="s">
        <v>15</v>
      </c>
      <c r="C21" s="5" t="s">
        <v>211</v>
      </c>
      <c r="D21" s="40">
        <f>+D20+1/(D$19-1)</f>
        <v>0.5</v>
      </c>
    </row>
    <row r="22" spans="2:4" s="5" customFormat="1" x14ac:dyDescent="0.25">
      <c r="B22" s="6" t="s">
        <v>17</v>
      </c>
      <c r="C22" s="5" t="s">
        <v>212</v>
      </c>
      <c r="D22" s="40">
        <f>+D21+1/(D$19-1)</f>
        <v>1</v>
      </c>
    </row>
    <row r="23" spans="2:4" s="5" customFormat="1" x14ac:dyDescent="0.25">
      <c r="B23" s="6"/>
    </row>
  </sheetData>
  <pageMargins left="0.25" right="0.25" top="0.75" bottom="0.75" header="0.3" footer="0.3"/>
  <pageSetup paperSize="9" scale="85"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39997558519241921"/>
    <pageSetUpPr fitToPage="1"/>
  </sheetPr>
  <dimension ref="B1:D44"/>
  <sheetViews>
    <sheetView workbookViewId="0">
      <selection activeCell="C31" sqref="C31"/>
    </sheetView>
    <sheetView tabSelected="1" topLeftCell="A20" workbookViewId="1">
      <selection activeCell="A37" activeCellId="4" sqref="A3:XFD4 A12:XFD12 A21:XFD21 A29:XFD29 A37:XFD37"/>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199</v>
      </c>
    </row>
    <row r="3" spans="2:4" s="11" customFormat="1" ht="15.75" x14ac:dyDescent="0.25">
      <c r="B3" s="10" t="s">
        <v>3</v>
      </c>
      <c r="C3" s="11" t="s">
        <v>224</v>
      </c>
      <c r="D3" s="18" t="s">
        <v>252</v>
      </c>
    </row>
    <row r="4" spans="2:4" s="14" customFormat="1" x14ac:dyDescent="0.25">
      <c r="B4" s="12" t="s">
        <v>5</v>
      </c>
      <c r="C4" s="13" t="s">
        <v>225</v>
      </c>
    </row>
    <row r="5" spans="2:4" s="3" customFormat="1" ht="12.75" x14ac:dyDescent="0.2">
      <c r="B5" s="4" t="s">
        <v>7</v>
      </c>
      <c r="C5" s="25" t="s">
        <v>28</v>
      </c>
    </row>
    <row r="6" spans="2:4" s="32" customFormat="1" ht="24.95" customHeight="1" x14ac:dyDescent="0.25">
      <c r="B6" s="31" t="s">
        <v>9</v>
      </c>
      <c r="C6" s="33" t="s">
        <v>70</v>
      </c>
    </row>
    <row r="7" spans="2:4" s="30" customFormat="1" x14ac:dyDescent="0.25">
      <c r="B7" s="28" t="s">
        <v>11</v>
      </c>
      <c r="C7" s="29" t="s">
        <v>226</v>
      </c>
      <c r="D7" s="41">
        <f>+COUNTA(B8:B10)-1</f>
        <v>2</v>
      </c>
    </row>
    <row r="8" spans="2:4" s="5" customFormat="1" x14ac:dyDescent="0.25">
      <c r="B8" s="6" t="s">
        <v>13</v>
      </c>
      <c r="C8" s="5" t="s">
        <v>227</v>
      </c>
      <c r="D8" s="40">
        <v>0</v>
      </c>
    </row>
    <row r="9" spans="2:4" s="5" customFormat="1" x14ac:dyDescent="0.25">
      <c r="B9" s="6" t="s">
        <v>15</v>
      </c>
      <c r="C9" s="5" t="s">
        <v>228</v>
      </c>
      <c r="D9" s="40">
        <f>1/D$7</f>
        <v>0.5</v>
      </c>
    </row>
    <row r="10" spans="2:4" s="5" customFormat="1" x14ac:dyDescent="0.25">
      <c r="B10" s="6" t="s">
        <v>17</v>
      </c>
      <c r="C10" s="5" t="s">
        <v>229</v>
      </c>
      <c r="D10" s="40">
        <f t="shared" ref="D10" si="0">1/D$7</f>
        <v>0.5</v>
      </c>
    </row>
    <row r="11" spans="2:4" s="5" customFormat="1" x14ac:dyDescent="0.25">
      <c r="B11" s="6"/>
    </row>
    <row r="12" spans="2:4" s="14" customFormat="1" x14ac:dyDescent="0.25">
      <c r="B12" s="12" t="s">
        <v>5</v>
      </c>
      <c r="C12" s="13" t="s">
        <v>230</v>
      </c>
    </row>
    <row r="13" spans="2:4" s="3" customFormat="1" ht="12.75" x14ac:dyDescent="0.2">
      <c r="B13" s="4" t="s">
        <v>7</v>
      </c>
      <c r="C13" s="25" t="s">
        <v>28</v>
      </c>
    </row>
    <row r="14" spans="2:4" s="32" customFormat="1" ht="25.5" customHeight="1" x14ac:dyDescent="0.25">
      <c r="B14" s="31" t="s">
        <v>9</v>
      </c>
      <c r="C14" s="33" t="s">
        <v>10</v>
      </c>
    </row>
    <row r="15" spans="2:4" s="30" customFormat="1" x14ac:dyDescent="0.25">
      <c r="B15" s="28" t="s">
        <v>11</v>
      </c>
      <c r="C15" s="29" t="s">
        <v>231</v>
      </c>
      <c r="D15" s="41">
        <f>+COUNTA(B16:B19)</f>
        <v>4</v>
      </c>
    </row>
    <row r="16" spans="2:4" s="5" customFormat="1" x14ac:dyDescent="0.25">
      <c r="B16" s="6" t="s">
        <v>13</v>
      </c>
      <c r="C16" s="5" t="s">
        <v>232</v>
      </c>
      <c r="D16" s="40">
        <v>0</v>
      </c>
    </row>
    <row r="17" spans="2:4" s="5" customFormat="1" x14ac:dyDescent="0.25">
      <c r="B17" s="6" t="s">
        <v>15</v>
      </c>
      <c r="C17" s="5" t="s">
        <v>233</v>
      </c>
      <c r="D17" s="40">
        <f>+D16+1/(D$15-1)</f>
        <v>0.33333333333333331</v>
      </c>
    </row>
    <row r="18" spans="2:4" s="5" customFormat="1" x14ac:dyDescent="0.25">
      <c r="B18" s="6" t="s">
        <v>17</v>
      </c>
      <c r="C18" s="5" t="s">
        <v>234</v>
      </c>
      <c r="D18" s="40">
        <f t="shared" ref="D18:D19" si="1">+D17+1/(D$15-1)</f>
        <v>0.66666666666666663</v>
      </c>
    </row>
    <row r="19" spans="2:4" s="5" customFormat="1" x14ac:dyDescent="0.25">
      <c r="B19" s="6" t="s">
        <v>19</v>
      </c>
      <c r="C19" s="5" t="s">
        <v>235</v>
      </c>
      <c r="D19" s="40">
        <f t="shared" si="1"/>
        <v>1</v>
      </c>
    </row>
    <row r="20" spans="2:4" s="5" customFormat="1" x14ac:dyDescent="0.25">
      <c r="B20" s="6"/>
    </row>
    <row r="21" spans="2:4" s="14" customFormat="1" x14ac:dyDescent="0.25">
      <c r="B21" s="12" t="s">
        <v>5</v>
      </c>
      <c r="C21" s="13" t="s">
        <v>236</v>
      </c>
    </row>
    <row r="22" spans="2:4" s="3" customFormat="1" ht="12.75" x14ac:dyDescent="0.2">
      <c r="B22" s="4" t="s">
        <v>7</v>
      </c>
      <c r="C22" s="25" t="s">
        <v>28</v>
      </c>
    </row>
    <row r="23" spans="2:4" s="32" customFormat="1" ht="25.5" customHeight="1" x14ac:dyDescent="0.25">
      <c r="B23" s="31" t="s">
        <v>9</v>
      </c>
      <c r="C23" s="33" t="s">
        <v>10</v>
      </c>
    </row>
    <row r="24" spans="2:4" s="30" customFormat="1" x14ac:dyDescent="0.25">
      <c r="B24" s="28" t="s">
        <v>11</v>
      </c>
      <c r="C24" s="29" t="s">
        <v>237</v>
      </c>
      <c r="D24" s="41">
        <f>+COUNTA(B25:B28)</f>
        <v>3</v>
      </c>
    </row>
    <row r="25" spans="2:4" s="5" customFormat="1" x14ac:dyDescent="0.25">
      <c r="B25" s="6" t="s">
        <v>13</v>
      </c>
      <c r="C25" s="5" t="s">
        <v>232</v>
      </c>
      <c r="D25" s="40">
        <v>0</v>
      </c>
    </row>
    <row r="26" spans="2:4" s="5" customFormat="1" x14ac:dyDescent="0.25">
      <c r="B26" s="6" t="s">
        <v>15</v>
      </c>
      <c r="C26" s="5" t="s">
        <v>238</v>
      </c>
      <c r="D26" s="40">
        <f>+D25+1/(D$24-1)</f>
        <v>0.5</v>
      </c>
    </row>
    <row r="27" spans="2:4" s="5" customFormat="1" x14ac:dyDescent="0.25">
      <c r="B27" s="6" t="s">
        <v>17</v>
      </c>
      <c r="C27" s="5" t="s">
        <v>235</v>
      </c>
      <c r="D27" s="40">
        <f>+D26+1/(D$24-1)</f>
        <v>1</v>
      </c>
    </row>
    <row r="28" spans="2:4" s="5" customFormat="1" x14ac:dyDescent="0.25">
      <c r="B28" s="6"/>
    </row>
    <row r="29" spans="2:4" s="14" customFormat="1" x14ac:dyDescent="0.25">
      <c r="B29" s="12" t="s">
        <v>5</v>
      </c>
      <c r="C29" s="13" t="s">
        <v>239</v>
      </c>
    </row>
    <row r="30" spans="2:4" s="3" customFormat="1" ht="12.75" x14ac:dyDescent="0.2">
      <c r="B30" s="4" t="s">
        <v>7</v>
      </c>
      <c r="C30" s="25" t="s">
        <v>240</v>
      </c>
    </row>
    <row r="31" spans="2:4" s="32" customFormat="1" ht="25.5" customHeight="1" x14ac:dyDescent="0.25">
      <c r="B31" s="31" t="s">
        <v>9</v>
      </c>
      <c r="C31" s="33" t="s">
        <v>10</v>
      </c>
    </row>
    <row r="32" spans="2:4" s="30" customFormat="1" ht="30" x14ac:dyDescent="0.25">
      <c r="B32" s="28" t="s">
        <v>11</v>
      </c>
      <c r="C32" s="29" t="s">
        <v>241</v>
      </c>
      <c r="D32" s="41">
        <f>+COUNTA(B33:B36)</f>
        <v>3</v>
      </c>
    </row>
    <row r="33" spans="2:4" s="5" customFormat="1" x14ac:dyDescent="0.25">
      <c r="B33" s="6" t="s">
        <v>13</v>
      </c>
      <c r="C33" s="5" t="s">
        <v>242</v>
      </c>
      <c r="D33" s="40">
        <v>0</v>
      </c>
    </row>
    <row r="34" spans="2:4" s="5" customFormat="1" x14ac:dyDescent="0.25">
      <c r="B34" s="6" t="s">
        <v>15</v>
      </c>
      <c r="C34" s="5" t="s">
        <v>243</v>
      </c>
      <c r="D34" s="40">
        <f>+D33+1/(D$32-1)</f>
        <v>0.5</v>
      </c>
    </row>
    <row r="35" spans="2:4" s="5" customFormat="1" x14ac:dyDescent="0.25">
      <c r="B35" s="6" t="s">
        <v>17</v>
      </c>
      <c r="C35" s="5" t="s">
        <v>244</v>
      </c>
      <c r="D35" s="40">
        <f>+D34+1/(D$32-1)</f>
        <v>1</v>
      </c>
    </row>
    <row r="36" spans="2:4" s="5" customFormat="1" x14ac:dyDescent="0.25">
      <c r="B36" s="6"/>
    </row>
    <row r="37" spans="2:4" s="14" customFormat="1" x14ac:dyDescent="0.25">
      <c r="B37" s="12" t="s">
        <v>5</v>
      </c>
      <c r="C37" s="13" t="s">
        <v>245</v>
      </c>
    </row>
    <row r="38" spans="2:4" s="3" customFormat="1" ht="12.75" x14ac:dyDescent="0.2">
      <c r="B38" s="4" t="s">
        <v>7</v>
      </c>
      <c r="C38" s="25" t="s">
        <v>246</v>
      </c>
    </row>
    <row r="39" spans="2:4" s="32" customFormat="1" ht="25.5" customHeight="1" x14ac:dyDescent="0.25">
      <c r="B39" s="31" t="s">
        <v>9</v>
      </c>
      <c r="C39" s="33" t="s">
        <v>10</v>
      </c>
    </row>
    <row r="40" spans="2:4" s="30" customFormat="1" ht="30" x14ac:dyDescent="0.25">
      <c r="B40" s="28" t="s">
        <v>11</v>
      </c>
      <c r="C40" s="29" t="s">
        <v>247</v>
      </c>
      <c r="D40" s="41">
        <f>+COUNTA(B41:B44)</f>
        <v>3</v>
      </c>
    </row>
    <row r="41" spans="2:4" s="5" customFormat="1" x14ac:dyDescent="0.25">
      <c r="B41" s="6" t="s">
        <v>13</v>
      </c>
      <c r="C41" s="5" t="s">
        <v>248</v>
      </c>
      <c r="D41" s="40">
        <v>0</v>
      </c>
    </row>
    <row r="42" spans="2:4" s="5" customFormat="1" x14ac:dyDescent="0.25">
      <c r="B42" s="6" t="s">
        <v>15</v>
      </c>
      <c r="C42" s="5" t="s">
        <v>249</v>
      </c>
      <c r="D42" s="40">
        <f>+D41+1/(D$40-1)</f>
        <v>0.5</v>
      </c>
    </row>
    <row r="43" spans="2:4" s="5" customFormat="1" x14ac:dyDescent="0.25">
      <c r="B43" s="6" t="s">
        <v>17</v>
      </c>
      <c r="C43" s="5" t="s">
        <v>250</v>
      </c>
      <c r="D43" s="40">
        <f>+D42+1/(D$40-1)</f>
        <v>1</v>
      </c>
    </row>
    <row r="44" spans="2:4" s="5" customFormat="1" x14ac:dyDescent="0.25">
      <c r="B44" s="6"/>
    </row>
  </sheetData>
  <pageMargins left="0.25" right="0.25" top="0.75" bottom="0.75" header="0.3" footer="0.3"/>
  <pageSetup paperSize="9" scale="8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4DB22-533F-4F24-8D86-D323F248465A}">
  <sheetPr>
    <tabColor theme="6" tint="-0.249977111117893"/>
  </sheetPr>
  <dimension ref="A1:S81"/>
  <sheetViews>
    <sheetView topLeftCell="A27" zoomScale="85" zoomScaleNormal="85" workbookViewId="0">
      <selection activeCell="J3" sqref="J3"/>
    </sheetView>
    <sheetView workbookViewId="1"/>
  </sheetViews>
  <sheetFormatPr defaultRowHeight="15" outlineLevelRow="1" x14ac:dyDescent="0.25"/>
  <cols>
    <col min="1" max="1" width="6" style="20" customWidth="1"/>
    <col min="2" max="2" width="9.140625" style="20"/>
    <col min="3" max="3" width="74.85546875" style="20" bestFit="1" customWidth="1"/>
    <col min="4" max="4" width="13" style="20" bestFit="1" customWidth="1"/>
    <col min="5" max="5" width="9.85546875" style="55" bestFit="1" customWidth="1"/>
    <col min="6" max="6" width="10.7109375" style="55" bestFit="1" customWidth="1"/>
    <col min="7" max="7" width="12.5703125" style="55" bestFit="1" customWidth="1"/>
    <col min="8" max="8" width="10.28515625" style="55" customWidth="1"/>
    <col min="9" max="9" width="18.140625" style="55" customWidth="1"/>
    <col min="10" max="10" width="17.140625" style="55" bestFit="1" customWidth="1"/>
    <col min="11" max="19" width="9.140625" style="55"/>
    <col min="20" max="16384" width="9.140625" style="20"/>
  </cols>
  <sheetData>
    <row r="1" spans="1:19" ht="51.75" customHeight="1" x14ac:dyDescent="0.25">
      <c r="D1" s="45" t="s">
        <v>253</v>
      </c>
      <c r="E1" s="51" t="s">
        <v>254</v>
      </c>
      <c r="F1" s="51" t="s">
        <v>255</v>
      </c>
      <c r="G1" s="51" t="s">
        <v>256</v>
      </c>
      <c r="H1" s="58" t="s">
        <v>278</v>
      </c>
      <c r="I1" s="58" t="s">
        <v>279</v>
      </c>
      <c r="J1" s="58" t="s">
        <v>257</v>
      </c>
    </row>
    <row r="2" spans="1:19" s="15" customFormat="1" ht="18.75" x14ac:dyDescent="0.25">
      <c r="A2" s="15" t="s">
        <v>0</v>
      </c>
      <c r="D2" s="34">
        <f>+COUNTIF($B:$B,"Metric")</f>
        <v>40</v>
      </c>
      <c r="E2" s="52"/>
      <c r="F2" s="52"/>
      <c r="G2" s="52"/>
      <c r="H2" s="52"/>
      <c r="I2" s="52">
        <f>AVERAGE(I3,I13,I21,I46)</f>
        <v>0.46008504830075642</v>
      </c>
      <c r="J2" s="52">
        <f>+AVERAGE(H:H)</f>
        <v>0.49186752269175982</v>
      </c>
      <c r="K2" s="52"/>
      <c r="L2" s="52"/>
      <c r="M2" s="52"/>
      <c r="N2" s="52"/>
      <c r="O2" s="52"/>
      <c r="P2" s="52"/>
      <c r="Q2" s="52"/>
      <c r="R2" s="52"/>
      <c r="S2" s="52"/>
    </row>
    <row r="3" spans="1:19" s="46" customFormat="1" ht="15.75" x14ac:dyDescent="0.25">
      <c r="B3" s="44" t="s">
        <v>1</v>
      </c>
      <c r="C3" s="46" t="s">
        <v>2</v>
      </c>
      <c r="D3" s="44">
        <f>+SUM(D4:D12)</f>
        <v>7</v>
      </c>
      <c r="E3" s="53"/>
      <c r="F3" s="53"/>
      <c r="G3" s="53">
        <f>1/4</f>
        <v>0.25</v>
      </c>
      <c r="H3" s="53"/>
      <c r="I3" s="53">
        <f>+AVERAGE(I4:I12)</f>
        <v>0.30160646691003995</v>
      </c>
      <c r="J3" s="53">
        <f>+AVERAGE(H5:H12)</f>
        <v>0.30979570355184627</v>
      </c>
      <c r="K3" s="53"/>
      <c r="L3" s="53"/>
      <c r="M3" s="53"/>
      <c r="N3" s="53"/>
      <c r="O3" s="53"/>
      <c r="P3" s="53"/>
      <c r="Q3" s="53"/>
      <c r="R3" s="53"/>
      <c r="S3" s="53"/>
    </row>
    <row r="4" spans="1:19" s="47" customFormat="1" ht="15.75" x14ac:dyDescent="0.25">
      <c r="B4" s="43" t="s">
        <v>3</v>
      </c>
      <c r="C4" s="47" t="s">
        <v>4</v>
      </c>
      <c r="D4" s="43">
        <f>COUNTIF($C:$C,LEFT(C4, SEARCH(" ", C4) - 1) &amp; ".*")</f>
        <v>3</v>
      </c>
      <c r="E4" s="54"/>
      <c r="F4" s="56">
        <f>1/2</f>
        <v>0.5</v>
      </c>
      <c r="G4" s="54"/>
      <c r="H4" s="54"/>
      <c r="I4" s="54">
        <f>+AVERAGE(H5:H7)</f>
        <v>0.24428181041739572</v>
      </c>
      <c r="J4" s="54">
        <f>+AVERAGE(H5:H7)</f>
        <v>0.24428181041739572</v>
      </c>
      <c r="K4" s="54"/>
      <c r="L4" s="54"/>
      <c r="M4" s="54"/>
      <c r="N4" s="54"/>
      <c r="O4" s="54"/>
      <c r="P4" s="54"/>
      <c r="Q4" s="54"/>
      <c r="R4" s="54"/>
      <c r="S4" s="54"/>
    </row>
    <row r="5" spans="1:19" s="48" customFormat="1" outlineLevel="1" x14ac:dyDescent="0.25">
      <c r="B5" s="49" t="s">
        <v>5</v>
      </c>
      <c r="C5" s="48" t="s">
        <v>6</v>
      </c>
      <c r="D5" s="42"/>
      <c r="E5" s="50">
        <f>1/D4</f>
        <v>0.33333333333333331</v>
      </c>
      <c r="F5" s="50"/>
      <c r="G5" s="50"/>
      <c r="H5" s="50">
        <v>0.17366878020564699</v>
      </c>
      <c r="I5" s="50"/>
      <c r="J5" s="50"/>
      <c r="K5" s="50"/>
      <c r="L5" s="50"/>
      <c r="M5" s="50"/>
      <c r="N5" s="50"/>
      <c r="O5" s="50"/>
      <c r="P5" s="50"/>
      <c r="Q5" s="50"/>
      <c r="R5" s="50"/>
      <c r="S5" s="50"/>
    </row>
    <row r="6" spans="1:19" s="48" customFormat="1" outlineLevel="1" x14ac:dyDescent="0.25">
      <c r="B6" s="49" t="s">
        <v>5</v>
      </c>
      <c r="C6" s="48" t="s">
        <v>21</v>
      </c>
      <c r="D6" s="42"/>
      <c r="E6" s="50">
        <f>+E5</f>
        <v>0.33333333333333331</v>
      </c>
      <c r="F6" s="50"/>
      <c r="G6" s="50"/>
      <c r="H6" s="50">
        <v>0.13616447369785789</v>
      </c>
      <c r="I6" s="50"/>
      <c r="J6" s="50"/>
      <c r="K6" s="50"/>
      <c r="L6" s="50"/>
      <c r="M6" s="50"/>
      <c r="N6" s="50"/>
      <c r="O6" s="50"/>
      <c r="P6" s="50"/>
      <c r="Q6" s="50"/>
      <c r="R6" s="50"/>
      <c r="S6" s="50"/>
    </row>
    <row r="7" spans="1:19" s="48" customFormat="1" outlineLevel="1" x14ac:dyDescent="0.25">
      <c r="B7" s="49" t="s">
        <v>5</v>
      </c>
      <c r="C7" s="48" t="s">
        <v>27</v>
      </c>
      <c r="D7" s="42"/>
      <c r="E7" s="50">
        <f>+E6</f>
        <v>0.33333333333333331</v>
      </c>
      <c r="F7" s="50"/>
      <c r="G7" s="50"/>
      <c r="H7" s="50">
        <v>0.42301217734868224</v>
      </c>
      <c r="I7" s="50"/>
      <c r="J7" s="50"/>
      <c r="K7" s="50"/>
      <c r="L7" s="50"/>
      <c r="M7" s="50"/>
      <c r="N7" s="50"/>
      <c r="O7" s="50"/>
      <c r="P7" s="50"/>
      <c r="Q7" s="50"/>
      <c r="R7" s="50"/>
      <c r="S7" s="50"/>
    </row>
    <row r="8" spans="1:19" s="47" customFormat="1" ht="15.75" x14ac:dyDescent="0.25">
      <c r="B8" s="43" t="s">
        <v>3</v>
      </c>
      <c r="C8" s="47" t="s">
        <v>31</v>
      </c>
      <c r="D8" s="43">
        <f>COUNTIF($C:$C,LEFT(C8, SEARCH(" ", C8) - 1) &amp; ".*")</f>
        <v>4</v>
      </c>
      <c r="E8" s="54"/>
      <c r="F8" s="56">
        <f>1/2</f>
        <v>0.5</v>
      </c>
      <c r="G8" s="54"/>
      <c r="H8" s="54"/>
      <c r="I8" s="54">
        <f>+AVERAGE(H9:H12)</f>
        <v>0.35893112340268418</v>
      </c>
      <c r="J8" s="54">
        <f>+AVERAGE(H9:H12)</f>
        <v>0.35893112340268418</v>
      </c>
      <c r="K8" s="54"/>
      <c r="L8" s="54"/>
      <c r="M8" s="54"/>
      <c r="N8" s="54"/>
      <c r="O8" s="54"/>
      <c r="P8" s="54"/>
      <c r="Q8" s="54"/>
      <c r="R8" s="54"/>
      <c r="S8" s="54"/>
    </row>
    <row r="9" spans="1:19" s="48" customFormat="1" outlineLevel="1" x14ac:dyDescent="0.25">
      <c r="B9" s="49" t="s">
        <v>5</v>
      </c>
      <c r="C9" s="48" t="s">
        <v>32</v>
      </c>
      <c r="D9" s="42"/>
      <c r="E9" s="50">
        <f>1/D8</f>
        <v>0.25</v>
      </c>
      <c r="F9" s="50"/>
      <c r="G9" s="50"/>
      <c r="H9" s="50">
        <v>0.60462349829891582</v>
      </c>
      <c r="I9" s="50"/>
      <c r="J9" s="50"/>
      <c r="K9" s="50"/>
      <c r="L9" s="50"/>
      <c r="M9" s="50"/>
      <c r="N9" s="50"/>
      <c r="O9" s="50"/>
      <c r="P9" s="50"/>
      <c r="Q9" s="50"/>
      <c r="R9" s="50"/>
      <c r="S9" s="50"/>
    </row>
    <row r="10" spans="1:19" s="48" customFormat="1" outlineLevel="1" x14ac:dyDescent="0.25">
      <c r="B10" s="49" t="s">
        <v>5</v>
      </c>
      <c r="C10" s="48" t="s">
        <v>36</v>
      </c>
      <c r="D10" s="42"/>
      <c r="E10" s="50">
        <f>+E9</f>
        <v>0.25</v>
      </c>
      <c r="F10" s="50"/>
      <c r="G10" s="50"/>
      <c r="H10" s="50">
        <v>0.18552931209539369</v>
      </c>
      <c r="I10" s="50"/>
      <c r="J10" s="50"/>
      <c r="K10" s="50"/>
      <c r="L10" s="50"/>
      <c r="M10" s="50"/>
      <c r="N10" s="50"/>
      <c r="O10" s="50"/>
      <c r="P10" s="50"/>
      <c r="Q10" s="50"/>
      <c r="R10" s="50"/>
      <c r="S10" s="50"/>
    </row>
    <row r="11" spans="1:19" s="48" customFormat="1" outlineLevel="1" x14ac:dyDescent="0.25">
      <c r="B11" s="49" t="s">
        <v>5</v>
      </c>
      <c r="C11" s="48" t="s">
        <v>41</v>
      </c>
      <c r="D11" s="42"/>
      <c r="E11" s="50">
        <f t="shared" ref="E11:E12" si="0">+E10</f>
        <v>0.25</v>
      </c>
      <c r="F11" s="50"/>
      <c r="G11" s="50"/>
      <c r="H11" s="50">
        <v>2.3272680740411555E-3</v>
      </c>
      <c r="I11" s="50"/>
      <c r="J11" s="50"/>
      <c r="K11" s="50"/>
      <c r="L11" s="50"/>
      <c r="M11" s="50"/>
      <c r="N11" s="50"/>
      <c r="O11" s="50"/>
      <c r="P11" s="50"/>
      <c r="Q11" s="50"/>
      <c r="R11" s="50"/>
      <c r="S11" s="50"/>
    </row>
    <row r="12" spans="1:19" s="48" customFormat="1" outlineLevel="1" x14ac:dyDescent="0.25">
      <c r="B12" s="49" t="s">
        <v>5</v>
      </c>
      <c r="C12" s="48" t="s">
        <v>46</v>
      </c>
      <c r="D12" s="42"/>
      <c r="E12" s="50">
        <f t="shared" si="0"/>
        <v>0.25</v>
      </c>
      <c r="F12" s="50"/>
      <c r="G12" s="50"/>
      <c r="H12" s="50">
        <v>0.64324441514238595</v>
      </c>
      <c r="I12" s="50"/>
      <c r="J12" s="50"/>
      <c r="K12" s="50"/>
      <c r="L12" s="50"/>
      <c r="M12" s="50"/>
      <c r="N12" s="50"/>
      <c r="O12" s="50"/>
      <c r="P12" s="50"/>
      <c r="Q12" s="50"/>
      <c r="R12" s="50"/>
      <c r="S12" s="50"/>
    </row>
    <row r="13" spans="1:19" s="46" customFormat="1" ht="15.75" x14ac:dyDescent="0.25">
      <c r="B13" s="44" t="s">
        <v>1</v>
      </c>
      <c r="C13" s="46" t="s">
        <v>51</v>
      </c>
      <c r="D13" s="44">
        <f>+SUM(D14:D20)</f>
        <v>5</v>
      </c>
      <c r="E13" s="53"/>
      <c r="F13" s="57"/>
      <c r="G13" s="53">
        <f>1/4</f>
        <v>0.25</v>
      </c>
      <c r="H13" s="53"/>
      <c r="I13" s="53">
        <f>+AVERAGE(I14:I20)</f>
        <v>0.56206413248622078</v>
      </c>
      <c r="J13" s="53">
        <f>+AVERAGE(H14:H20)</f>
        <v>0.50888762625728357</v>
      </c>
      <c r="K13" s="53"/>
      <c r="L13" s="53"/>
      <c r="M13" s="53"/>
      <c r="N13" s="53"/>
      <c r="O13" s="53"/>
      <c r="P13" s="53"/>
      <c r="Q13" s="53"/>
      <c r="R13" s="53"/>
      <c r="S13" s="53"/>
    </row>
    <row r="14" spans="1:19" s="47" customFormat="1" ht="15.75" x14ac:dyDescent="0.25">
      <c r="B14" s="43" t="s">
        <v>3</v>
      </c>
      <c r="C14" s="47" t="s">
        <v>52</v>
      </c>
      <c r="D14" s="43">
        <f>COUNTIF($C:$C,LEFT(C14, SEARCH(" ", C14) - 1) &amp; ".*")</f>
        <v>3</v>
      </c>
      <c r="E14" s="54"/>
      <c r="F14" s="56">
        <f>1/2</f>
        <v>0.5</v>
      </c>
      <c r="G14" s="54"/>
      <c r="H14" s="54"/>
      <c r="I14" s="54">
        <f>+AVERAGE(H15:H17)</f>
        <v>0.29618160134153404</v>
      </c>
      <c r="J14" s="54">
        <f>+AVERAGE(H15:H17)</f>
        <v>0.29618160134153404</v>
      </c>
      <c r="K14" s="54"/>
      <c r="L14" s="54"/>
      <c r="M14" s="54"/>
      <c r="N14" s="54"/>
      <c r="O14" s="54"/>
      <c r="P14" s="54"/>
      <c r="Q14" s="54"/>
      <c r="R14" s="54"/>
      <c r="S14" s="54"/>
    </row>
    <row r="15" spans="1:19" s="48" customFormat="1" outlineLevel="1" x14ac:dyDescent="0.25">
      <c r="B15" s="49" t="s">
        <v>5</v>
      </c>
      <c r="C15" s="48" t="s">
        <v>53</v>
      </c>
      <c r="D15" s="42"/>
      <c r="E15" s="50">
        <f>1/D14</f>
        <v>0.33333333333333331</v>
      </c>
      <c r="F15" s="50"/>
      <c r="G15" s="50"/>
      <c r="H15" s="50">
        <v>0.34243000901214848</v>
      </c>
      <c r="I15" s="50"/>
      <c r="J15" s="50"/>
      <c r="K15" s="50"/>
      <c r="L15" s="50"/>
      <c r="M15" s="50"/>
      <c r="N15" s="50"/>
      <c r="O15" s="50"/>
      <c r="P15" s="50"/>
      <c r="Q15" s="50"/>
      <c r="R15" s="50"/>
      <c r="S15" s="50"/>
    </row>
    <row r="16" spans="1:19" s="48" customFormat="1" outlineLevel="1" x14ac:dyDescent="0.25">
      <c r="B16" s="49" t="s">
        <v>5</v>
      </c>
      <c r="C16" s="48" t="s">
        <v>60</v>
      </c>
      <c r="D16" s="42"/>
      <c r="E16" s="50">
        <f>+E15</f>
        <v>0.33333333333333331</v>
      </c>
      <c r="F16" s="50"/>
      <c r="G16" s="50"/>
      <c r="H16" s="50">
        <v>0.32988083944612245</v>
      </c>
      <c r="I16" s="50"/>
      <c r="J16" s="50"/>
      <c r="K16" s="50"/>
      <c r="L16" s="50"/>
      <c r="M16" s="50"/>
      <c r="N16" s="50"/>
      <c r="O16" s="50"/>
      <c r="P16" s="50"/>
      <c r="Q16" s="50"/>
      <c r="R16" s="50"/>
      <c r="S16" s="50"/>
    </row>
    <row r="17" spans="2:19" s="48" customFormat="1" outlineLevel="1" x14ac:dyDescent="0.25">
      <c r="B17" s="49" t="s">
        <v>5</v>
      </c>
      <c r="C17" s="48" t="s">
        <v>63</v>
      </c>
      <c r="D17" s="42"/>
      <c r="E17" s="50">
        <f>+E16</f>
        <v>0.33333333333333331</v>
      </c>
      <c r="F17" s="50"/>
      <c r="G17" s="50"/>
      <c r="H17" s="50">
        <v>0.21623395556633118</v>
      </c>
      <c r="I17" s="50"/>
      <c r="J17" s="50"/>
      <c r="K17" s="50"/>
      <c r="L17" s="50"/>
      <c r="M17" s="50"/>
      <c r="N17" s="50"/>
      <c r="O17" s="50"/>
      <c r="P17" s="50"/>
      <c r="Q17" s="50"/>
      <c r="R17" s="50"/>
      <c r="S17" s="50"/>
    </row>
    <row r="18" spans="2:19" s="47" customFormat="1" ht="15.75" x14ac:dyDescent="0.25">
      <c r="B18" s="43" t="s">
        <v>3</v>
      </c>
      <c r="C18" s="47" t="s">
        <v>67</v>
      </c>
      <c r="D18" s="43">
        <f>COUNTIF($C:$C,LEFT(C18, SEARCH(" ", C18) - 1) &amp; ".*")</f>
        <v>2</v>
      </c>
      <c r="E18" s="54"/>
      <c r="F18" s="56">
        <f>1/2</f>
        <v>0.5</v>
      </c>
      <c r="G18" s="54"/>
      <c r="H18" s="54"/>
      <c r="I18" s="54">
        <f>+AVERAGE(H19:H20)</f>
        <v>0.82794666363090763</v>
      </c>
      <c r="J18" s="54">
        <f>+AVERAGE(H19:H20)</f>
        <v>0.82794666363090763</v>
      </c>
      <c r="K18" s="54"/>
      <c r="L18" s="54"/>
      <c r="M18" s="54"/>
      <c r="N18" s="54"/>
      <c r="O18" s="54"/>
      <c r="P18" s="54"/>
      <c r="Q18" s="54"/>
      <c r="R18" s="54"/>
      <c r="S18" s="54"/>
    </row>
    <row r="19" spans="2:19" s="48" customFormat="1" outlineLevel="1" x14ac:dyDescent="0.25">
      <c r="B19" s="49" t="s">
        <v>5</v>
      </c>
      <c r="C19" s="48" t="s">
        <v>68</v>
      </c>
      <c r="D19" s="42"/>
      <c r="E19" s="50">
        <f>1/D18</f>
        <v>0.5</v>
      </c>
      <c r="F19" s="50"/>
      <c r="G19" s="50"/>
      <c r="H19" s="50">
        <v>0.80404150666874841</v>
      </c>
      <c r="I19" s="50"/>
      <c r="J19" s="50"/>
      <c r="K19" s="50"/>
      <c r="L19" s="50"/>
      <c r="M19" s="50"/>
      <c r="N19" s="50"/>
      <c r="O19" s="50"/>
      <c r="P19" s="50"/>
      <c r="Q19" s="50"/>
      <c r="R19" s="50"/>
      <c r="S19" s="50"/>
    </row>
    <row r="20" spans="2:19" s="48" customFormat="1" outlineLevel="1" x14ac:dyDescent="0.25">
      <c r="B20" s="49" t="s">
        <v>5</v>
      </c>
      <c r="C20" s="48" t="s">
        <v>84</v>
      </c>
      <c r="D20" s="42"/>
      <c r="E20" s="50">
        <f>+E19</f>
        <v>0.5</v>
      </c>
      <c r="F20" s="50"/>
      <c r="G20" s="50"/>
      <c r="H20" s="50">
        <v>0.85185182059306697</v>
      </c>
      <c r="I20" s="50"/>
      <c r="J20" s="50"/>
      <c r="K20" s="50"/>
      <c r="L20" s="50"/>
      <c r="M20" s="50"/>
      <c r="N20" s="50"/>
      <c r="O20" s="50"/>
      <c r="P20" s="50"/>
      <c r="Q20" s="50"/>
      <c r="R20" s="50"/>
      <c r="S20" s="50"/>
    </row>
    <row r="21" spans="2:19" s="46" customFormat="1" ht="15.75" x14ac:dyDescent="0.25">
      <c r="B21" s="44" t="s">
        <v>1</v>
      </c>
      <c r="C21" s="46" t="s">
        <v>88</v>
      </c>
      <c r="D21" s="44">
        <f>+SUM(D22:D41)</f>
        <v>19</v>
      </c>
      <c r="E21" s="53"/>
      <c r="F21" s="57"/>
      <c r="G21" s="53">
        <f>1/4</f>
        <v>0.25</v>
      </c>
      <c r="H21" s="53"/>
      <c r="I21" s="53">
        <f>+AVERAGE(I22:I45)</f>
        <v>0.55468446815186689</v>
      </c>
      <c r="J21" s="53">
        <f>+AVERAGE(H22:H45)</f>
        <v>0.57200415676093752</v>
      </c>
      <c r="K21" s="53"/>
      <c r="L21" s="53"/>
      <c r="M21" s="53"/>
      <c r="N21" s="53"/>
      <c r="O21" s="53"/>
      <c r="P21" s="53"/>
      <c r="Q21" s="53"/>
      <c r="R21" s="53"/>
      <c r="S21" s="53"/>
    </row>
    <row r="22" spans="2:19" s="47" customFormat="1" ht="15.75" x14ac:dyDescent="0.25">
      <c r="B22" s="43" t="s">
        <v>3</v>
      </c>
      <c r="C22" s="47" t="s">
        <v>89</v>
      </c>
      <c r="D22" s="43">
        <f>COUNTIF($C:$C,LEFT(C22, SEARCH(" ", C22) - 1) &amp; ".*")</f>
        <v>4</v>
      </c>
      <c r="E22" s="54"/>
      <c r="F22" s="56">
        <f>1/5</f>
        <v>0.2</v>
      </c>
      <c r="G22" s="54"/>
      <c r="H22" s="54"/>
      <c r="I22" s="54">
        <f>+AVERAGE(H23:H26)</f>
        <v>0.63455420540830088</v>
      </c>
      <c r="J22" s="54">
        <f>+AVERAGE(H23:H26)</f>
        <v>0.63455420540830088</v>
      </c>
      <c r="K22" s="54"/>
      <c r="L22" s="54"/>
      <c r="M22" s="54"/>
      <c r="N22" s="54"/>
      <c r="O22" s="54"/>
      <c r="P22" s="54"/>
      <c r="Q22" s="54"/>
      <c r="R22" s="54"/>
      <c r="S22" s="54"/>
    </row>
    <row r="23" spans="2:19" s="48" customFormat="1" outlineLevel="1" x14ac:dyDescent="0.25">
      <c r="B23" s="49" t="s">
        <v>5</v>
      </c>
      <c r="C23" s="48" t="s">
        <v>90</v>
      </c>
      <c r="D23" s="42"/>
      <c r="E23" s="50">
        <f>1/D22</f>
        <v>0.25</v>
      </c>
      <c r="F23" s="50"/>
      <c r="G23" s="50"/>
      <c r="H23" s="50">
        <v>0.74156402963390622</v>
      </c>
      <c r="I23" s="50"/>
      <c r="J23" s="50"/>
      <c r="K23" s="50"/>
      <c r="L23" s="50"/>
      <c r="M23" s="50"/>
      <c r="N23" s="50"/>
      <c r="O23" s="50"/>
      <c r="P23" s="50"/>
      <c r="Q23" s="50"/>
      <c r="R23" s="50"/>
      <c r="S23" s="50"/>
    </row>
    <row r="24" spans="2:19" s="48" customFormat="1" outlineLevel="1" x14ac:dyDescent="0.25">
      <c r="B24" s="49" t="s">
        <v>5</v>
      </c>
      <c r="C24" s="48" t="s">
        <v>96</v>
      </c>
      <c r="D24" s="42"/>
      <c r="E24" s="50">
        <f>+E23</f>
        <v>0.25</v>
      </c>
      <c r="F24" s="50"/>
      <c r="G24" s="50"/>
      <c r="H24" s="50">
        <v>0.86550293347900853</v>
      </c>
      <c r="I24" s="50"/>
      <c r="J24" s="50"/>
      <c r="K24" s="50"/>
      <c r="L24" s="50"/>
      <c r="M24" s="50"/>
      <c r="N24" s="50"/>
      <c r="O24" s="50"/>
      <c r="P24" s="50"/>
      <c r="Q24" s="50"/>
      <c r="R24" s="50"/>
      <c r="S24" s="50"/>
    </row>
    <row r="25" spans="2:19" s="48" customFormat="1" outlineLevel="1" x14ac:dyDescent="0.25">
      <c r="B25" s="49" t="s">
        <v>5</v>
      </c>
      <c r="C25" s="48" t="s">
        <v>102</v>
      </c>
      <c r="D25" s="42"/>
      <c r="E25" s="50">
        <f t="shared" ref="E25:E26" si="1">+E24</f>
        <v>0.25</v>
      </c>
      <c r="F25" s="50"/>
      <c r="G25" s="50"/>
      <c r="H25" s="50">
        <v>0.37713025174284687</v>
      </c>
      <c r="I25" s="50"/>
      <c r="J25" s="50"/>
      <c r="K25" s="50"/>
      <c r="L25" s="50"/>
      <c r="M25" s="50"/>
      <c r="N25" s="50"/>
      <c r="O25" s="50"/>
      <c r="P25" s="50"/>
      <c r="Q25" s="50"/>
      <c r="R25" s="50"/>
      <c r="S25" s="50"/>
    </row>
    <row r="26" spans="2:19" s="48" customFormat="1" outlineLevel="1" x14ac:dyDescent="0.25">
      <c r="B26" s="49" t="s">
        <v>5</v>
      </c>
      <c r="C26" s="48" t="s">
        <v>106</v>
      </c>
      <c r="D26" s="42"/>
      <c r="E26" s="50">
        <f t="shared" si="1"/>
        <v>0.25</v>
      </c>
      <c r="F26" s="50"/>
      <c r="G26" s="50"/>
      <c r="H26" s="50">
        <v>0.55401960677744178</v>
      </c>
      <c r="I26" s="50"/>
      <c r="J26" s="50"/>
      <c r="K26" s="50"/>
      <c r="L26" s="50"/>
      <c r="M26" s="50"/>
      <c r="N26" s="50"/>
      <c r="O26" s="50"/>
      <c r="P26" s="50"/>
      <c r="Q26" s="50"/>
      <c r="R26" s="50"/>
      <c r="S26" s="50"/>
    </row>
    <row r="27" spans="2:19" s="47" customFormat="1" ht="15.75" x14ac:dyDescent="0.25">
      <c r="B27" s="43" t="s">
        <v>3</v>
      </c>
      <c r="C27" s="47" t="s">
        <v>111</v>
      </c>
      <c r="D27" s="43">
        <f>COUNTIF($C:$C,LEFT(C27, SEARCH(" ", C27) - 1) &amp; ".*")</f>
        <v>4</v>
      </c>
      <c r="E27" s="54"/>
      <c r="F27" s="56">
        <f>1/5</f>
        <v>0.2</v>
      </c>
      <c r="G27" s="54"/>
      <c r="H27" s="54"/>
      <c r="I27" s="54">
        <f>+AVERAGE(H28:H31)</f>
        <v>0.80785840386438124</v>
      </c>
      <c r="J27" s="54">
        <f>+AVERAGE(H28:H31)</f>
        <v>0.80785840386438124</v>
      </c>
      <c r="K27" s="54"/>
      <c r="L27" s="54"/>
      <c r="M27" s="54"/>
      <c r="N27" s="54"/>
      <c r="O27" s="54"/>
      <c r="P27" s="54"/>
      <c r="Q27" s="54"/>
      <c r="R27" s="54"/>
      <c r="S27" s="54"/>
    </row>
    <row r="28" spans="2:19" s="48" customFormat="1" outlineLevel="1" x14ac:dyDescent="0.25">
      <c r="B28" s="49" t="s">
        <v>5</v>
      </c>
      <c r="C28" s="48" t="s">
        <v>112</v>
      </c>
      <c r="D28" s="42"/>
      <c r="E28" s="50">
        <f>1/D27</f>
        <v>0.25</v>
      </c>
      <c r="F28" s="50"/>
      <c r="G28" s="50"/>
      <c r="H28" s="50">
        <v>0.8789117882001779</v>
      </c>
      <c r="I28" s="50"/>
      <c r="J28" s="50"/>
      <c r="K28" s="50"/>
      <c r="L28" s="50"/>
      <c r="M28" s="50"/>
      <c r="N28" s="50"/>
      <c r="O28" s="50"/>
      <c r="P28" s="50"/>
      <c r="Q28" s="50"/>
      <c r="R28" s="50"/>
      <c r="S28" s="50"/>
    </row>
    <row r="29" spans="2:19" s="48" customFormat="1" outlineLevel="1" x14ac:dyDescent="0.25">
      <c r="B29" s="49" t="s">
        <v>5</v>
      </c>
      <c r="C29" s="48" t="s">
        <v>121</v>
      </c>
      <c r="D29" s="42"/>
      <c r="E29" s="50">
        <f>+E28</f>
        <v>0.25</v>
      </c>
      <c r="F29" s="50"/>
      <c r="G29" s="50"/>
      <c r="H29" s="50">
        <v>0.87455875551664353</v>
      </c>
      <c r="I29" s="50"/>
      <c r="J29" s="50"/>
      <c r="K29" s="50"/>
      <c r="L29" s="50"/>
      <c r="M29" s="50"/>
      <c r="N29" s="50"/>
      <c r="O29" s="50"/>
      <c r="P29" s="50"/>
      <c r="Q29" s="50"/>
      <c r="R29" s="50"/>
      <c r="S29" s="50"/>
    </row>
    <row r="30" spans="2:19" s="48" customFormat="1" outlineLevel="1" x14ac:dyDescent="0.25">
      <c r="B30" s="49" t="s">
        <v>5</v>
      </c>
      <c r="C30" s="48" t="s">
        <v>128</v>
      </c>
      <c r="D30" s="42"/>
      <c r="E30" s="50">
        <f t="shared" ref="E30:E31" si="2">+E29</f>
        <v>0.25</v>
      </c>
      <c r="F30" s="50"/>
      <c r="G30" s="50"/>
      <c r="H30" s="50">
        <v>0.71480036598191854</v>
      </c>
      <c r="I30" s="50"/>
      <c r="J30" s="50"/>
      <c r="K30" s="50"/>
      <c r="L30" s="50"/>
      <c r="M30" s="50"/>
      <c r="N30" s="50"/>
      <c r="O30" s="50"/>
      <c r="P30" s="50"/>
      <c r="Q30" s="50"/>
      <c r="R30" s="50"/>
      <c r="S30" s="50"/>
    </row>
    <row r="31" spans="2:19" s="48" customFormat="1" outlineLevel="1" x14ac:dyDescent="0.25">
      <c r="B31" s="49" t="s">
        <v>5</v>
      </c>
      <c r="C31" s="48" t="s">
        <v>131</v>
      </c>
      <c r="D31" s="42"/>
      <c r="E31" s="50">
        <f t="shared" si="2"/>
        <v>0.25</v>
      </c>
      <c r="F31" s="50"/>
      <c r="G31" s="50"/>
      <c r="H31" s="50">
        <v>0.76316270575878531</v>
      </c>
      <c r="I31" s="50"/>
      <c r="J31" s="50"/>
      <c r="K31" s="50"/>
      <c r="L31" s="50"/>
      <c r="M31" s="50"/>
      <c r="N31" s="50"/>
      <c r="O31" s="50"/>
      <c r="P31" s="50"/>
      <c r="Q31" s="50"/>
      <c r="R31" s="50"/>
      <c r="S31" s="50"/>
    </row>
    <row r="32" spans="2:19" s="47" customFormat="1" ht="15.75" x14ac:dyDescent="0.25">
      <c r="B32" s="43" t="s">
        <v>3</v>
      </c>
      <c r="C32" s="47" t="s">
        <v>136</v>
      </c>
      <c r="D32" s="43">
        <f>COUNTIF($C:$C,LEFT(C32, SEARCH(" ", C32) - 1) &amp; ".*")</f>
        <v>3</v>
      </c>
      <c r="E32" s="54"/>
      <c r="F32" s="56">
        <f>1/5</f>
        <v>0.2</v>
      </c>
      <c r="G32" s="54"/>
      <c r="H32" s="54"/>
      <c r="I32" s="54">
        <f>+AVERAGE(H33:H35)</f>
        <v>0.22561038457952401</v>
      </c>
      <c r="J32" s="54">
        <f>+AVERAGE(H33:H35)</f>
        <v>0.22561038457952401</v>
      </c>
      <c r="K32" s="54"/>
      <c r="L32" s="54"/>
      <c r="M32" s="54"/>
      <c r="N32" s="54"/>
      <c r="O32" s="54"/>
      <c r="P32" s="54"/>
      <c r="Q32" s="54"/>
      <c r="R32" s="54"/>
      <c r="S32" s="54"/>
    </row>
    <row r="33" spans="2:19" s="48" customFormat="1" outlineLevel="1" x14ac:dyDescent="0.25">
      <c r="B33" s="49" t="s">
        <v>5</v>
      </c>
      <c r="C33" s="48" t="s">
        <v>137</v>
      </c>
      <c r="D33" s="42"/>
      <c r="E33" s="50">
        <f>1/D32</f>
        <v>0.33333333333333331</v>
      </c>
      <c r="F33" s="50"/>
      <c r="G33" s="50"/>
      <c r="H33" s="50">
        <v>0.34052492688190161</v>
      </c>
      <c r="I33" s="50"/>
      <c r="J33" s="50"/>
      <c r="K33" s="50"/>
      <c r="L33" s="50"/>
      <c r="M33" s="50"/>
      <c r="N33" s="50"/>
      <c r="O33" s="50"/>
      <c r="P33" s="50"/>
      <c r="Q33" s="50"/>
      <c r="R33" s="50"/>
      <c r="S33" s="50"/>
    </row>
    <row r="34" spans="2:19" s="48" customFormat="1" outlineLevel="1" x14ac:dyDescent="0.25">
      <c r="B34" s="49" t="s">
        <v>5</v>
      </c>
      <c r="C34" s="48" t="s">
        <v>142</v>
      </c>
      <c r="D34" s="42"/>
      <c r="E34" s="50">
        <f>+E33</f>
        <v>0.33333333333333331</v>
      </c>
      <c r="F34" s="50"/>
      <c r="G34" s="50"/>
      <c r="H34" s="50">
        <v>8.5648175870571719E-2</v>
      </c>
      <c r="I34" s="50"/>
      <c r="J34" s="50"/>
      <c r="K34" s="50"/>
      <c r="L34" s="50"/>
      <c r="M34" s="50"/>
      <c r="N34" s="50"/>
      <c r="O34" s="50"/>
      <c r="P34" s="50"/>
      <c r="Q34" s="50"/>
      <c r="R34" s="50"/>
      <c r="S34" s="50"/>
    </row>
    <row r="35" spans="2:19" s="48" customFormat="1" outlineLevel="1" x14ac:dyDescent="0.25">
      <c r="B35" s="49" t="s">
        <v>5</v>
      </c>
      <c r="C35" s="48" t="s">
        <v>148</v>
      </c>
      <c r="D35" s="42"/>
      <c r="E35" s="50">
        <f t="shared" ref="E35" si="3">+E34</f>
        <v>0.33333333333333331</v>
      </c>
      <c r="F35" s="50"/>
      <c r="G35" s="50"/>
      <c r="H35" s="50">
        <v>0.25065805098609872</v>
      </c>
      <c r="I35" s="50"/>
      <c r="J35" s="50"/>
      <c r="K35" s="50"/>
      <c r="L35" s="50"/>
      <c r="M35" s="50"/>
      <c r="N35" s="50"/>
      <c r="O35" s="50"/>
      <c r="P35" s="50"/>
      <c r="Q35" s="50"/>
      <c r="R35" s="50"/>
      <c r="S35" s="50"/>
    </row>
    <row r="36" spans="2:19" s="47" customFormat="1" ht="15.75" x14ac:dyDescent="0.25">
      <c r="B36" s="43" t="s">
        <v>3</v>
      </c>
      <c r="C36" s="47" t="s">
        <v>150</v>
      </c>
      <c r="D36" s="43">
        <f>COUNTIF($C:$C,LEFT(C36, SEARCH(" ", C36) - 1) &amp; ".*")</f>
        <v>4</v>
      </c>
      <c r="E36" s="54"/>
      <c r="F36" s="56">
        <f>1/5</f>
        <v>0.2</v>
      </c>
      <c r="G36" s="54"/>
      <c r="H36" s="54"/>
      <c r="I36" s="54">
        <f>+AVERAGE(H37:H40)</f>
        <v>0.51025861437563214</v>
      </c>
      <c r="J36" s="54">
        <f>+AVERAGE(H37:H40)</f>
        <v>0.51025861437563214</v>
      </c>
      <c r="K36" s="54"/>
      <c r="L36" s="54"/>
      <c r="M36" s="54"/>
      <c r="N36" s="54"/>
      <c r="O36" s="54"/>
      <c r="P36" s="54"/>
      <c r="Q36" s="54"/>
      <c r="R36" s="54"/>
      <c r="S36" s="54"/>
    </row>
    <row r="37" spans="2:19" s="48" customFormat="1" outlineLevel="1" x14ac:dyDescent="0.25">
      <c r="B37" s="49" t="s">
        <v>5</v>
      </c>
      <c r="C37" s="48" t="s">
        <v>151</v>
      </c>
      <c r="D37" s="42"/>
      <c r="E37" s="50">
        <f>1/D36</f>
        <v>0.25</v>
      </c>
      <c r="F37" s="50"/>
      <c r="G37" s="50"/>
      <c r="H37" s="50">
        <v>0.49181078811237722</v>
      </c>
      <c r="I37" s="50"/>
      <c r="J37" s="50"/>
      <c r="K37" s="50"/>
      <c r="L37" s="50"/>
      <c r="M37" s="50"/>
      <c r="N37" s="50"/>
      <c r="O37" s="50"/>
      <c r="P37" s="50"/>
      <c r="Q37" s="50"/>
      <c r="R37" s="50"/>
      <c r="S37" s="50"/>
    </row>
    <row r="38" spans="2:19" s="48" customFormat="1" outlineLevel="1" x14ac:dyDescent="0.25">
      <c r="B38" s="49" t="s">
        <v>5</v>
      </c>
      <c r="C38" s="48" t="s">
        <v>157</v>
      </c>
      <c r="D38" s="42"/>
      <c r="E38" s="50">
        <f>+E37</f>
        <v>0.25</v>
      </c>
      <c r="F38" s="50"/>
      <c r="G38" s="50"/>
      <c r="H38" s="50">
        <v>7.2064954219237642E-2</v>
      </c>
      <c r="I38" s="50"/>
      <c r="J38" s="50"/>
      <c r="K38" s="50"/>
      <c r="L38" s="50"/>
      <c r="M38" s="50"/>
      <c r="N38" s="50"/>
      <c r="O38" s="50"/>
      <c r="P38" s="50"/>
      <c r="Q38" s="50"/>
      <c r="R38" s="50"/>
      <c r="S38" s="50"/>
    </row>
    <row r="39" spans="2:19" s="48" customFormat="1" outlineLevel="1" x14ac:dyDescent="0.25">
      <c r="B39" s="49" t="s">
        <v>5</v>
      </c>
      <c r="C39" s="48" t="s">
        <v>165</v>
      </c>
      <c r="D39" s="42"/>
      <c r="E39" s="50">
        <f t="shared" ref="E39:E40" si="4">+E38</f>
        <v>0.25</v>
      </c>
      <c r="F39" s="50"/>
      <c r="G39" s="50"/>
      <c r="H39" s="50">
        <v>0.86111027789476258</v>
      </c>
      <c r="I39" s="50"/>
      <c r="J39" s="50"/>
      <c r="K39" s="50"/>
      <c r="L39" s="50"/>
      <c r="M39" s="50"/>
      <c r="N39" s="50"/>
      <c r="O39" s="50"/>
      <c r="P39" s="50"/>
      <c r="Q39" s="50"/>
      <c r="R39" s="50"/>
      <c r="S39" s="50"/>
    </row>
    <row r="40" spans="2:19" s="48" customFormat="1" outlineLevel="1" x14ac:dyDescent="0.25">
      <c r="B40" s="49" t="s">
        <v>5</v>
      </c>
      <c r="C40" s="48" t="s">
        <v>167</v>
      </c>
      <c r="D40" s="42"/>
      <c r="E40" s="50">
        <f t="shared" si="4"/>
        <v>0.25</v>
      </c>
      <c r="F40" s="50"/>
      <c r="G40" s="50"/>
      <c r="H40" s="50">
        <v>0.61604843727615111</v>
      </c>
      <c r="I40" s="50"/>
      <c r="J40" s="50"/>
      <c r="K40" s="50"/>
      <c r="L40" s="50"/>
      <c r="M40" s="50"/>
      <c r="N40" s="50"/>
      <c r="O40" s="50"/>
      <c r="P40" s="50"/>
      <c r="Q40" s="50"/>
      <c r="R40" s="50"/>
      <c r="S40" s="50"/>
    </row>
    <row r="41" spans="2:19" s="47" customFormat="1" ht="15.75" x14ac:dyDescent="0.25">
      <c r="B41" s="43" t="s">
        <v>3</v>
      </c>
      <c r="C41" s="47" t="s">
        <v>169</v>
      </c>
      <c r="D41" s="43">
        <f>COUNTIF($C:$C,LEFT(C41, SEARCH(" ", C41) - 1) &amp; ".*")</f>
        <v>4</v>
      </c>
      <c r="E41" s="54"/>
      <c r="F41" s="56">
        <f>1/5</f>
        <v>0.2</v>
      </c>
      <c r="G41" s="54"/>
      <c r="H41" s="54"/>
      <c r="I41" s="54">
        <f>+AVERAGE(H42:H45)</f>
        <v>0.59514073253149591</v>
      </c>
      <c r="J41" s="54">
        <f>+AVERAGE(H42:H45)</f>
        <v>0.59514073253149591</v>
      </c>
      <c r="K41" s="54"/>
      <c r="L41" s="54"/>
      <c r="M41" s="54"/>
      <c r="N41" s="54"/>
      <c r="O41" s="54"/>
      <c r="P41" s="54"/>
      <c r="Q41" s="54"/>
      <c r="R41" s="54"/>
      <c r="S41" s="54"/>
    </row>
    <row r="42" spans="2:19" s="48" customFormat="1" outlineLevel="1" x14ac:dyDescent="0.25">
      <c r="B42" s="49" t="s">
        <v>5</v>
      </c>
      <c r="C42" s="48" t="s">
        <v>170</v>
      </c>
      <c r="D42" s="42"/>
      <c r="E42" s="50">
        <f>1/D41</f>
        <v>0.25</v>
      </c>
      <c r="F42" s="50"/>
      <c r="G42" s="50"/>
      <c r="H42" s="50">
        <v>0.79932719183244738</v>
      </c>
      <c r="I42" s="50"/>
      <c r="J42" s="50"/>
      <c r="K42" s="50"/>
      <c r="L42" s="50"/>
      <c r="M42" s="50"/>
      <c r="N42" s="50"/>
      <c r="O42" s="50"/>
      <c r="P42" s="50"/>
      <c r="Q42" s="50"/>
      <c r="R42" s="50"/>
      <c r="S42" s="50"/>
    </row>
    <row r="43" spans="2:19" s="48" customFormat="1" outlineLevel="1" x14ac:dyDescent="0.25">
      <c r="B43" s="49" t="s">
        <v>5</v>
      </c>
      <c r="C43" s="48" t="s">
        <v>177</v>
      </c>
      <c r="D43" s="42"/>
      <c r="E43" s="50">
        <f>+E42</f>
        <v>0.25</v>
      </c>
      <c r="F43" s="50"/>
      <c r="G43" s="50"/>
      <c r="H43" s="50">
        <v>0.62061194288487775</v>
      </c>
      <c r="I43" s="50"/>
      <c r="J43" s="50"/>
      <c r="K43" s="50"/>
      <c r="L43" s="50"/>
      <c r="M43" s="50"/>
      <c r="N43" s="50"/>
      <c r="O43" s="50"/>
      <c r="P43" s="50"/>
      <c r="Q43" s="50"/>
      <c r="R43" s="50"/>
      <c r="S43" s="50"/>
    </row>
    <row r="44" spans="2:19" s="48" customFormat="1" outlineLevel="1" x14ac:dyDescent="0.25">
      <c r="B44" s="49" t="s">
        <v>5</v>
      </c>
      <c r="C44" s="48" t="s">
        <v>182</v>
      </c>
      <c r="D44" s="42"/>
      <c r="E44" s="50">
        <f t="shared" ref="E44:E47" si="5">+E43</f>
        <v>0.25</v>
      </c>
      <c r="F44" s="50"/>
      <c r="G44" s="50"/>
      <c r="H44" s="50">
        <v>0.12368880787914183</v>
      </c>
      <c r="I44" s="50"/>
      <c r="J44" s="50"/>
      <c r="K44" s="50"/>
      <c r="L44" s="50"/>
      <c r="M44" s="50"/>
      <c r="N44" s="50"/>
      <c r="O44" s="50"/>
      <c r="P44" s="50"/>
      <c r="Q44" s="50"/>
      <c r="R44" s="50"/>
      <c r="S44" s="50"/>
    </row>
    <row r="45" spans="2:19" s="48" customFormat="1" outlineLevel="1" x14ac:dyDescent="0.25">
      <c r="B45" s="49" t="s">
        <v>5</v>
      </c>
      <c r="C45" s="48" t="s">
        <v>186</v>
      </c>
      <c r="D45" s="42"/>
      <c r="E45" s="50">
        <f t="shared" si="5"/>
        <v>0.25</v>
      </c>
      <c r="F45" s="50"/>
      <c r="G45" s="50"/>
      <c r="H45" s="50">
        <v>0.83693498752951667</v>
      </c>
      <c r="I45" s="50"/>
      <c r="J45" s="50"/>
      <c r="K45" s="50"/>
      <c r="L45" s="50"/>
      <c r="M45" s="50"/>
      <c r="N45" s="50"/>
      <c r="O45" s="50"/>
      <c r="P45" s="50"/>
      <c r="Q45" s="50"/>
      <c r="R45" s="50"/>
      <c r="S45" s="50"/>
    </row>
    <row r="46" spans="2:19" s="46" customFormat="1" ht="15.75" x14ac:dyDescent="0.25">
      <c r="B46" s="44" t="s">
        <v>1</v>
      </c>
      <c r="C46" s="46" t="s">
        <v>199</v>
      </c>
      <c r="D46" s="44">
        <f>+SUM(D47:D58)</f>
        <v>9</v>
      </c>
      <c r="E46" s="53"/>
      <c r="F46" s="57"/>
      <c r="G46" s="53">
        <f>1/4</f>
        <v>0.25</v>
      </c>
      <c r="H46" s="53"/>
      <c r="I46" s="53">
        <f>+AVERAGE(I47:I58)</f>
        <v>0.42198512565489804</v>
      </c>
      <c r="J46" s="53">
        <f>+AVERAGE(H47:H58)</f>
        <v>0.45484598589591535</v>
      </c>
      <c r="K46" s="53"/>
      <c r="L46" s="53"/>
      <c r="M46" s="53"/>
      <c r="N46" s="53"/>
      <c r="O46" s="53"/>
      <c r="P46" s="53"/>
      <c r="Q46" s="53"/>
      <c r="R46" s="53"/>
      <c r="S46" s="53"/>
    </row>
    <row r="47" spans="2:19" s="47" customFormat="1" ht="15.75" x14ac:dyDescent="0.25">
      <c r="B47" s="43" t="s">
        <v>3</v>
      </c>
      <c r="C47" s="47" t="s">
        <v>200</v>
      </c>
      <c r="D47" s="43">
        <f>COUNTIF($C:$C,LEFT(C47, SEARCH(" ", C47) - 1) &amp; ".*")</f>
        <v>2</v>
      </c>
      <c r="E47" s="54"/>
      <c r="F47" s="56">
        <f>1/3</f>
        <v>0.33333333333333331</v>
      </c>
      <c r="G47" s="54"/>
      <c r="H47" s="54"/>
      <c r="I47" s="54">
        <f>+AVERAGE(H48:H49)</f>
        <v>0.36634748785409199</v>
      </c>
      <c r="J47" s="54">
        <f>+AVERAGE(H48:H49)</f>
        <v>0.36634748785409199</v>
      </c>
      <c r="K47" s="54"/>
      <c r="L47" s="54"/>
      <c r="M47" s="54"/>
      <c r="N47" s="54"/>
      <c r="O47" s="54"/>
      <c r="P47" s="54"/>
      <c r="Q47" s="54"/>
      <c r="R47" s="54"/>
      <c r="S47" s="54"/>
    </row>
    <row r="48" spans="2:19" s="48" customFormat="1" outlineLevel="1" x14ac:dyDescent="0.25">
      <c r="B48" s="49" t="s">
        <v>5</v>
      </c>
      <c r="C48" s="48" t="s">
        <v>201</v>
      </c>
      <c r="D48" s="42"/>
      <c r="E48" s="50">
        <f>1/D47</f>
        <v>0.5</v>
      </c>
      <c r="F48" s="50"/>
      <c r="G48" s="50"/>
      <c r="H48" s="50">
        <v>0.49884723485775784</v>
      </c>
      <c r="I48" s="50"/>
      <c r="J48" s="50"/>
      <c r="K48" s="50"/>
      <c r="L48" s="50"/>
      <c r="M48" s="50"/>
      <c r="N48" s="50"/>
      <c r="O48" s="50"/>
      <c r="P48" s="50"/>
      <c r="Q48" s="50"/>
      <c r="R48" s="50"/>
      <c r="S48" s="50"/>
    </row>
    <row r="49" spans="2:19" s="48" customFormat="1" outlineLevel="1" x14ac:dyDescent="0.25">
      <c r="B49" s="49" t="s">
        <v>5</v>
      </c>
      <c r="C49" s="48" t="s">
        <v>208</v>
      </c>
      <c r="D49" s="42"/>
      <c r="E49" s="50">
        <f>+E48</f>
        <v>0.5</v>
      </c>
      <c r="F49" s="50"/>
      <c r="G49" s="50"/>
      <c r="H49" s="50">
        <v>0.23384774085042614</v>
      </c>
      <c r="I49" s="50"/>
      <c r="J49" s="50"/>
      <c r="K49" s="50"/>
      <c r="L49" s="50"/>
      <c r="M49" s="50"/>
      <c r="N49" s="50"/>
      <c r="O49" s="50"/>
      <c r="P49" s="50"/>
      <c r="Q49" s="50"/>
      <c r="R49" s="50"/>
      <c r="S49" s="50"/>
    </row>
    <row r="50" spans="2:19" s="47" customFormat="1" ht="15.75" x14ac:dyDescent="0.25">
      <c r="B50" s="43" t="s">
        <v>3</v>
      </c>
      <c r="C50" s="47" t="s">
        <v>213</v>
      </c>
      <c r="D50" s="43">
        <f>COUNTIF($C:$C,LEFT(C50, SEARCH(" ", C50) - 1) &amp; ".*")</f>
        <v>2</v>
      </c>
      <c r="E50" s="54"/>
      <c r="F50" s="56">
        <f>1/3</f>
        <v>0.33333333333333331</v>
      </c>
      <c r="G50" s="54"/>
      <c r="H50" s="54"/>
      <c r="I50" s="54">
        <f>+AVERAGE(H51:H52)</f>
        <v>0.37904018273265211</v>
      </c>
      <c r="J50" s="54">
        <f>+AVERAGE(H51:H52)</f>
        <v>0.37904018273265211</v>
      </c>
      <c r="K50" s="54"/>
      <c r="L50" s="54"/>
      <c r="M50" s="54"/>
      <c r="N50" s="54"/>
      <c r="O50" s="54"/>
      <c r="P50" s="54"/>
      <c r="Q50" s="54"/>
      <c r="R50" s="54"/>
      <c r="S50" s="54"/>
    </row>
    <row r="51" spans="2:19" s="48" customFormat="1" outlineLevel="1" x14ac:dyDescent="0.25">
      <c r="B51" s="49" t="s">
        <v>5</v>
      </c>
      <c r="C51" s="48" t="s">
        <v>214</v>
      </c>
      <c r="D51" s="42"/>
      <c r="E51" s="50">
        <f>1/D50</f>
        <v>0.5</v>
      </c>
      <c r="F51" s="50"/>
      <c r="G51" s="50"/>
      <c r="H51" s="50">
        <v>0.13319498003001817</v>
      </c>
      <c r="I51" s="50"/>
      <c r="J51" s="50"/>
      <c r="K51" s="50"/>
      <c r="L51" s="50"/>
      <c r="M51" s="50"/>
      <c r="N51" s="50"/>
      <c r="O51" s="50"/>
      <c r="P51" s="50"/>
      <c r="Q51" s="50"/>
      <c r="R51" s="50"/>
      <c r="S51" s="50"/>
    </row>
    <row r="52" spans="2:19" s="48" customFormat="1" outlineLevel="1" x14ac:dyDescent="0.25">
      <c r="B52" s="49" t="s">
        <v>5</v>
      </c>
      <c r="C52" s="48" t="s">
        <v>222</v>
      </c>
      <c r="D52" s="42"/>
      <c r="E52" s="50">
        <f>+E51</f>
        <v>0.5</v>
      </c>
      <c r="F52" s="50"/>
      <c r="G52" s="50"/>
      <c r="H52" s="50">
        <v>0.62488538543528604</v>
      </c>
      <c r="I52" s="50"/>
      <c r="J52" s="50"/>
      <c r="K52" s="50"/>
      <c r="L52" s="50"/>
      <c r="M52" s="50"/>
      <c r="N52" s="50"/>
      <c r="O52" s="50"/>
      <c r="P52" s="50"/>
      <c r="Q52" s="50"/>
      <c r="R52" s="50"/>
      <c r="S52" s="50"/>
    </row>
    <row r="53" spans="2:19" s="47" customFormat="1" ht="15.75" x14ac:dyDescent="0.25">
      <c r="B53" s="43" t="s">
        <v>3</v>
      </c>
      <c r="C53" s="47" t="s">
        <v>224</v>
      </c>
      <c r="D53" s="43">
        <f>COUNTIF($C:$C,LEFT(C53, SEARCH(" ", C53) - 1) &amp; ".*")</f>
        <v>5</v>
      </c>
      <c r="E53" s="54"/>
      <c r="F53" s="56">
        <f>1/3</f>
        <v>0.33333333333333331</v>
      </c>
      <c r="G53" s="54"/>
      <c r="H53" s="54"/>
      <c r="I53" s="54">
        <f>+AVERAGE(H54:H58)</f>
        <v>0.52056770637794991</v>
      </c>
      <c r="J53" s="54">
        <f>+AVERAGE(H54:H58)</f>
        <v>0.52056770637794991</v>
      </c>
      <c r="K53" s="54"/>
      <c r="L53" s="54"/>
      <c r="M53" s="54"/>
      <c r="N53" s="54"/>
      <c r="O53" s="54"/>
      <c r="P53" s="54"/>
      <c r="Q53" s="54"/>
      <c r="R53" s="54"/>
      <c r="S53" s="54"/>
    </row>
    <row r="54" spans="2:19" s="48" customFormat="1" outlineLevel="1" x14ac:dyDescent="0.25">
      <c r="B54" s="49" t="s">
        <v>5</v>
      </c>
      <c r="C54" s="48" t="s">
        <v>225</v>
      </c>
      <c r="D54" s="42"/>
      <c r="E54" s="50">
        <f>1/D53</f>
        <v>0.2</v>
      </c>
      <c r="F54" s="50"/>
      <c r="G54" s="50"/>
      <c r="H54" s="50">
        <v>0.85260626698361919</v>
      </c>
      <c r="I54" s="50"/>
      <c r="J54" s="50"/>
      <c r="K54" s="50"/>
      <c r="L54" s="50"/>
      <c r="M54" s="50"/>
      <c r="N54" s="50"/>
      <c r="O54" s="50"/>
      <c r="P54" s="50"/>
      <c r="Q54" s="50"/>
      <c r="R54" s="50"/>
      <c r="S54" s="50"/>
    </row>
    <row r="55" spans="2:19" s="48" customFormat="1" outlineLevel="1" x14ac:dyDescent="0.25">
      <c r="B55" s="49" t="s">
        <v>5</v>
      </c>
      <c r="C55" s="48" t="s">
        <v>230</v>
      </c>
      <c r="D55" s="42"/>
      <c r="E55" s="50">
        <f>+E54</f>
        <v>0.2</v>
      </c>
      <c r="F55" s="50"/>
      <c r="G55" s="50"/>
      <c r="H55" s="50">
        <v>0.36425817885333989</v>
      </c>
      <c r="I55" s="50"/>
      <c r="J55" s="50"/>
      <c r="K55" s="50"/>
      <c r="L55" s="50"/>
      <c r="M55" s="50"/>
      <c r="N55" s="50"/>
      <c r="O55" s="50"/>
      <c r="P55" s="50"/>
      <c r="Q55" s="50"/>
      <c r="R55" s="50"/>
      <c r="S55" s="50"/>
    </row>
    <row r="56" spans="2:19" s="48" customFormat="1" outlineLevel="1" x14ac:dyDescent="0.25">
      <c r="B56" s="49" t="s">
        <v>5</v>
      </c>
      <c r="C56" s="48" t="s">
        <v>236</v>
      </c>
      <c r="D56" s="42"/>
      <c r="E56" s="50">
        <f t="shared" ref="E56:E58" si="6">+E55</f>
        <v>0.2</v>
      </c>
      <c r="F56" s="50"/>
      <c r="G56" s="50"/>
      <c r="H56" s="50">
        <v>0.69545416790559977</v>
      </c>
      <c r="I56" s="50"/>
      <c r="J56" s="50"/>
      <c r="K56" s="50"/>
      <c r="L56" s="50"/>
      <c r="M56" s="50"/>
      <c r="N56" s="50"/>
      <c r="O56" s="50"/>
      <c r="P56" s="50"/>
      <c r="Q56" s="50"/>
      <c r="R56" s="50"/>
      <c r="S56" s="50"/>
    </row>
    <row r="57" spans="2:19" s="48" customFormat="1" outlineLevel="1" x14ac:dyDescent="0.25">
      <c r="B57" s="49" t="s">
        <v>5</v>
      </c>
      <c r="C57" s="48" t="s">
        <v>239</v>
      </c>
      <c r="D57" s="42"/>
      <c r="E57" s="50">
        <f t="shared" si="6"/>
        <v>0.2</v>
      </c>
      <c r="F57" s="50"/>
      <c r="G57" s="50"/>
      <c r="H57" s="50">
        <v>0.49389044451478326</v>
      </c>
      <c r="I57" s="50"/>
      <c r="J57" s="50"/>
      <c r="K57" s="50"/>
      <c r="L57" s="50"/>
      <c r="M57" s="50"/>
      <c r="N57" s="50"/>
      <c r="O57" s="50"/>
      <c r="P57" s="50"/>
      <c r="Q57" s="50"/>
      <c r="R57" s="50"/>
      <c r="S57" s="50"/>
    </row>
    <row r="58" spans="2:19" s="48" customFormat="1" outlineLevel="1" x14ac:dyDescent="0.25">
      <c r="B58" s="49" t="s">
        <v>5</v>
      </c>
      <c r="C58" s="48" t="s">
        <v>245</v>
      </c>
      <c r="D58" s="42"/>
      <c r="E58" s="50">
        <f t="shared" si="6"/>
        <v>0.2</v>
      </c>
      <c r="F58" s="50"/>
      <c r="G58" s="50"/>
      <c r="H58" s="50">
        <v>0.19662947363240735</v>
      </c>
      <c r="I58" s="50"/>
      <c r="J58" s="50"/>
      <c r="K58" s="50"/>
      <c r="L58" s="50"/>
      <c r="M58" s="50"/>
      <c r="N58" s="50"/>
      <c r="O58" s="50"/>
      <c r="P58" s="50"/>
      <c r="Q58" s="50"/>
      <c r="R58" s="50"/>
      <c r="S58" s="50"/>
    </row>
    <row r="59" spans="2:19" s="59" customFormat="1" x14ac:dyDescent="0.25">
      <c r="E59" s="40"/>
      <c r="F59" s="40"/>
      <c r="G59" s="40"/>
      <c r="H59" s="40"/>
      <c r="I59" s="40"/>
      <c r="J59" s="40"/>
      <c r="K59" s="40"/>
      <c r="L59" s="40"/>
      <c r="M59" s="40"/>
      <c r="N59" s="40"/>
      <c r="O59" s="40"/>
      <c r="P59" s="40"/>
      <c r="Q59" s="40"/>
      <c r="R59" s="40"/>
      <c r="S59" s="40"/>
    </row>
    <row r="60" spans="2:19" s="59" customFormat="1" x14ac:dyDescent="0.25">
      <c r="E60" s="40"/>
      <c r="F60" s="40"/>
      <c r="G60" s="40"/>
      <c r="H60" s="40"/>
      <c r="I60" s="40"/>
      <c r="J60" s="40"/>
      <c r="K60" s="40"/>
      <c r="L60" s="40"/>
      <c r="M60" s="40"/>
      <c r="N60" s="40"/>
      <c r="O60" s="40"/>
      <c r="P60" s="40"/>
      <c r="Q60" s="40"/>
      <c r="R60" s="40"/>
      <c r="S60" s="40"/>
    </row>
    <row r="61" spans="2:19" s="59" customFormat="1" x14ac:dyDescent="0.25">
      <c r="E61" s="40"/>
      <c r="F61" s="40"/>
      <c r="G61" s="40"/>
      <c r="H61" s="40"/>
      <c r="I61" s="60"/>
      <c r="J61" s="40"/>
      <c r="K61" s="40"/>
      <c r="L61" s="40"/>
      <c r="M61" s="40"/>
      <c r="N61" s="40"/>
      <c r="O61" s="40"/>
      <c r="P61" s="40"/>
      <c r="Q61" s="40"/>
      <c r="R61" s="40"/>
      <c r="S61" s="40"/>
    </row>
    <row r="62" spans="2:19" s="59" customFormat="1" x14ac:dyDescent="0.25">
      <c r="E62" s="40"/>
      <c r="F62" s="40"/>
      <c r="G62" s="40"/>
      <c r="H62" s="40"/>
      <c r="I62" s="40"/>
      <c r="J62" s="40"/>
      <c r="K62" s="40"/>
      <c r="L62" s="40"/>
      <c r="M62" s="40"/>
      <c r="N62" s="40"/>
      <c r="O62" s="40"/>
      <c r="P62" s="40"/>
      <c r="Q62" s="40"/>
      <c r="R62" s="40"/>
      <c r="S62" s="40"/>
    </row>
    <row r="63" spans="2:19" s="59" customFormat="1" x14ac:dyDescent="0.25">
      <c r="E63" s="40"/>
      <c r="F63" s="40"/>
      <c r="G63" s="40"/>
      <c r="H63" s="40"/>
      <c r="I63" s="40"/>
      <c r="J63" s="40"/>
      <c r="K63" s="40"/>
      <c r="L63" s="40"/>
      <c r="M63" s="40"/>
      <c r="N63" s="40"/>
      <c r="O63" s="40"/>
      <c r="P63" s="40"/>
      <c r="Q63" s="40"/>
      <c r="R63" s="40"/>
      <c r="S63" s="40"/>
    </row>
    <row r="64" spans="2:19" s="59" customFormat="1" x14ac:dyDescent="0.25">
      <c r="E64" s="40"/>
      <c r="F64" s="40"/>
      <c r="G64" s="40"/>
      <c r="H64" s="40"/>
      <c r="I64" s="40"/>
      <c r="J64" s="40"/>
      <c r="K64" s="40"/>
      <c r="L64" s="40"/>
      <c r="M64" s="40"/>
      <c r="N64" s="40"/>
      <c r="O64" s="40"/>
      <c r="P64" s="40"/>
      <c r="Q64" s="40"/>
      <c r="R64" s="40"/>
      <c r="S64" s="40"/>
    </row>
    <row r="65" spans="5:19" s="59" customFormat="1" x14ac:dyDescent="0.25">
      <c r="E65" s="40"/>
      <c r="F65" s="40"/>
      <c r="G65" s="40"/>
      <c r="H65" s="40"/>
      <c r="I65" s="40"/>
      <c r="J65" s="40"/>
      <c r="K65" s="40"/>
      <c r="L65" s="40"/>
      <c r="M65" s="40"/>
      <c r="N65" s="40"/>
      <c r="O65" s="40"/>
      <c r="P65" s="40"/>
      <c r="Q65" s="40"/>
      <c r="R65" s="40"/>
      <c r="S65" s="40"/>
    </row>
    <row r="66" spans="5:19" s="59" customFormat="1" x14ac:dyDescent="0.25">
      <c r="E66" s="40"/>
      <c r="F66" s="40"/>
      <c r="G66" s="40"/>
      <c r="H66" s="40"/>
      <c r="I66" s="40"/>
      <c r="J66" s="40"/>
      <c r="K66" s="40"/>
      <c r="L66" s="40"/>
      <c r="M66" s="40"/>
      <c r="N66" s="40"/>
      <c r="O66" s="40"/>
      <c r="P66" s="40"/>
      <c r="Q66" s="40"/>
      <c r="R66" s="40"/>
      <c r="S66" s="40"/>
    </row>
    <row r="67" spans="5:19" s="59" customFormat="1" x14ac:dyDescent="0.25">
      <c r="E67" s="40"/>
      <c r="F67" s="40"/>
      <c r="G67" s="40"/>
      <c r="H67" s="40"/>
      <c r="I67" s="40"/>
      <c r="J67" s="40"/>
      <c r="K67" s="40"/>
      <c r="L67" s="40"/>
      <c r="M67" s="40"/>
      <c r="N67" s="40"/>
      <c r="O67" s="40"/>
      <c r="P67" s="40"/>
      <c r="Q67" s="40"/>
      <c r="R67" s="40"/>
      <c r="S67" s="40"/>
    </row>
    <row r="68" spans="5:19" s="59" customFormat="1" x14ac:dyDescent="0.25">
      <c r="E68" s="40"/>
      <c r="F68" s="40"/>
      <c r="G68" s="40"/>
      <c r="H68" s="40"/>
      <c r="I68" s="40"/>
      <c r="J68" s="40"/>
      <c r="K68" s="40"/>
      <c r="L68" s="40"/>
      <c r="M68" s="40"/>
      <c r="N68" s="40"/>
      <c r="O68" s="40"/>
      <c r="P68" s="40"/>
      <c r="Q68" s="40"/>
      <c r="R68" s="40"/>
      <c r="S68" s="40"/>
    </row>
    <row r="69" spans="5:19" s="59" customFormat="1" x14ac:dyDescent="0.25">
      <c r="E69" s="40"/>
      <c r="F69" s="40"/>
      <c r="G69" s="40"/>
      <c r="H69" s="40"/>
      <c r="I69" s="40"/>
      <c r="J69" s="40"/>
      <c r="K69" s="40"/>
      <c r="L69" s="40"/>
      <c r="M69" s="40"/>
      <c r="N69" s="40"/>
      <c r="O69" s="40"/>
      <c r="P69" s="40"/>
      <c r="Q69" s="40"/>
      <c r="R69" s="40"/>
      <c r="S69" s="40"/>
    </row>
    <row r="70" spans="5:19" s="59" customFormat="1" x14ac:dyDescent="0.25">
      <c r="E70" s="40"/>
      <c r="F70" s="40"/>
      <c r="G70" s="40"/>
      <c r="H70" s="40"/>
      <c r="I70" s="40"/>
      <c r="J70" s="40"/>
      <c r="K70" s="40"/>
      <c r="L70" s="40"/>
      <c r="M70" s="40"/>
      <c r="N70" s="40"/>
      <c r="O70" s="40"/>
      <c r="P70" s="40"/>
      <c r="Q70" s="40"/>
      <c r="R70" s="40"/>
      <c r="S70" s="40"/>
    </row>
    <row r="71" spans="5:19" s="59" customFormat="1" x14ac:dyDescent="0.25">
      <c r="E71" s="40"/>
      <c r="F71" s="40"/>
      <c r="G71" s="40"/>
      <c r="H71" s="40"/>
      <c r="I71" s="40"/>
      <c r="J71" s="40"/>
      <c r="K71" s="40"/>
      <c r="L71" s="40"/>
      <c r="M71" s="40"/>
      <c r="N71" s="40"/>
      <c r="O71" s="40"/>
      <c r="P71" s="40"/>
      <c r="Q71" s="40"/>
      <c r="R71" s="40"/>
      <c r="S71" s="40"/>
    </row>
    <row r="72" spans="5:19" s="59" customFormat="1" x14ac:dyDescent="0.25">
      <c r="E72" s="40"/>
      <c r="F72" s="40"/>
      <c r="G72" s="40"/>
      <c r="H72" s="40"/>
      <c r="I72" s="40"/>
      <c r="J72" s="40"/>
      <c r="K72" s="40"/>
      <c r="L72" s="40"/>
      <c r="M72" s="40"/>
      <c r="N72" s="40"/>
      <c r="O72" s="40"/>
      <c r="P72" s="40"/>
      <c r="Q72" s="40"/>
      <c r="R72" s="40"/>
      <c r="S72" s="40"/>
    </row>
    <row r="73" spans="5:19" s="59" customFormat="1" x14ac:dyDescent="0.25">
      <c r="E73" s="40"/>
      <c r="F73" s="40"/>
      <c r="G73" s="40"/>
      <c r="H73" s="40"/>
      <c r="I73" s="40"/>
      <c r="J73" s="40"/>
      <c r="K73" s="40"/>
      <c r="L73" s="40"/>
      <c r="M73" s="40"/>
      <c r="N73" s="40"/>
      <c r="O73" s="40"/>
      <c r="P73" s="40"/>
      <c r="Q73" s="40"/>
      <c r="R73" s="40"/>
      <c r="S73" s="40"/>
    </row>
    <row r="74" spans="5:19" s="59" customFormat="1" x14ac:dyDescent="0.25">
      <c r="E74" s="40"/>
      <c r="F74" s="40"/>
      <c r="G74" s="40"/>
      <c r="H74" s="40"/>
      <c r="I74" s="40"/>
      <c r="J74" s="40"/>
      <c r="K74" s="40"/>
      <c r="L74" s="40"/>
      <c r="M74" s="40"/>
      <c r="N74" s="40"/>
      <c r="O74" s="40"/>
      <c r="P74" s="40"/>
      <c r="Q74" s="40"/>
      <c r="R74" s="40"/>
      <c r="S74" s="40"/>
    </row>
    <row r="75" spans="5:19" s="59" customFormat="1" x14ac:dyDescent="0.25">
      <c r="E75" s="40"/>
      <c r="F75" s="40"/>
      <c r="G75" s="40"/>
      <c r="H75" s="40"/>
      <c r="I75" s="40"/>
      <c r="J75" s="40"/>
      <c r="K75" s="40"/>
      <c r="L75" s="40"/>
      <c r="M75" s="40"/>
      <c r="N75" s="40"/>
      <c r="O75" s="40"/>
      <c r="P75" s="40"/>
      <c r="Q75" s="40"/>
      <c r="R75" s="40"/>
      <c r="S75" s="40"/>
    </row>
    <row r="76" spans="5:19" s="59" customFormat="1" x14ac:dyDescent="0.25">
      <c r="E76" s="40"/>
      <c r="F76" s="40"/>
      <c r="G76" s="40"/>
      <c r="H76" s="40"/>
      <c r="I76" s="40"/>
      <c r="J76" s="40"/>
      <c r="K76" s="40"/>
      <c r="L76" s="40"/>
      <c r="M76" s="40"/>
      <c r="N76" s="40"/>
      <c r="O76" s="40"/>
      <c r="P76" s="40"/>
      <c r="Q76" s="40"/>
      <c r="R76" s="40"/>
      <c r="S76" s="40"/>
    </row>
    <row r="77" spans="5:19" s="59" customFormat="1" x14ac:dyDescent="0.25">
      <c r="E77" s="40"/>
      <c r="F77" s="40"/>
      <c r="G77" s="40"/>
      <c r="H77" s="40"/>
      <c r="I77" s="40"/>
      <c r="J77" s="40"/>
      <c r="K77" s="40"/>
      <c r="L77" s="40"/>
      <c r="M77" s="40"/>
      <c r="N77" s="40"/>
      <c r="O77" s="40"/>
      <c r="P77" s="40"/>
      <c r="Q77" s="40"/>
      <c r="R77" s="40"/>
      <c r="S77" s="40"/>
    </row>
    <row r="78" spans="5:19" s="59" customFormat="1" x14ac:dyDescent="0.25">
      <c r="E78" s="40"/>
      <c r="F78" s="40"/>
      <c r="G78" s="40"/>
      <c r="H78" s="40"/>
      <c r="I78" s="40"/>
      <c r="J78" s="40"/>
      <c r="K78" s="40"/>
      <c r="L78" s="40"/>
      <c r="M78" s="40"/>
      <c r="N78" s="40"/>
      <c r="O78" s="40"/>
      <c r="P78" s="40"/>
      <c r="Q78" s="40"/>
      <c r="R78" s="40"/>
      <c r="S78" s="40"/>
    </row>
    <row r="79" spans="5:19" s="59" customFormat="1" x14ac:dyDescent="0.25">
      <c r="E79" s="40"/>
      <c r="F79" s="40"/>
      <c r="G79" s="40"/>
      <c r="H79" s="40"/>
      <c r="I79" s="40"/>
      <c r="J79" s="40"/>
      <c r="K79" s="40"/>
      <c r="L79" s="40"/>
      <c r="M79" s="40"/>
      <c r="N79" s="40"/>
      <c r="O79" s="40"/>
      <c r="P79" s="40"/>
      <c r="Q79" s="40"/>
      <c r="R79" s="40"/>
      <c r="S79" s="40"/>
    </row>
    <row r="80" spans="5:19" s="59" customFormat="1" x14ac:dyDescent="0.25">
      <c r="E80" s="40"/>
      <c r="F80" s="40"/>
      <c r="G80" s="40"/>
      <c r="H80" s="40"/>
      <c r="I80" s="40"/>
      <c r="J80" s="40"/>
      <c r="K80" s="40"/>
      <c r="L80" s="40"/>
      <c r="M80" s="40"/>
      <c r="N80" s="40"/>
      <c r="O80" s="40"/>
      <c r="P80" s="40"/>
      <c r="Q80" s="40"/>
      <c r="R80" s="40"/>
      <c r="S80" s="40"/>
    </row>
    <row r="81" spans="5:19" s="59" customFormat="1" x14ac:dyDescent="0.25">
      <c r="E81" s="40"/>
      <c r="F81" s="40"/>
      <c r="G81" s="40"/>
      <c r="H81" s="40"/>
      <c r="I81" s="40"/>
      <c r="J81" s="40"/>
      <c r="K81" s="40"/>
      <c r="L81" s="40"/>
      <c r="M81" s="40"/>
      <c r="N81" s="40"/>
      <c r="O81" s="40"/>
      <c r="P81" s="40"/>
      <c r="Q81" s="40"/>
      <c r="R81" s="40"/>
      <c r="S81" s="4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53610-56AC-48FB-9FF8-00A33DD6D552}">
  <sheetPr>
    <tabColor theme="9" tint="-0.249977111117893"/>
  </sheetPr>
  <dimension ref="A2:S34"/>
  <sheetViews>
    <sheetView tabSelected="1" topLeftCell="A9" zoomScaleNormal="100" workbookViewId="0">
      <selection activeCell="D33" sqref="D33"/>
    </sheetView>
    <sheetView workbookViewId="1"/>
  </sheetViews>
  <sheetFormatPr defaultRowHeight="15" x14ac:dyDescent="0.25"/>
  <cols>
    <col min="1" max="1" width="6" style="20" customWidth="1"/>
    <col min="2" max="2" width="9.140625" style="20"/>
    <col min="3" max="3" width="87.5703125" style="20" customWidth="1"/>
  </cols>
  <sheetData>
    <row r="2" spans="1:19" s="61" customFormat="1" ht="18.75" x14ac:dyDescent="0.25">
      <c r="A2" s="61" t="s">
        <v>258</v>
      </c>
      <c r="D2" s="62"/>
      <c r="E2" s="63"/>
      <c r="F2" s="63"/>
      <c r="G2" s="63"/>
      <c r="H2" s="63"/>
      <c r="I2" s="63"/>
      <c r="J2" s="63"/>
      <c r="K2" s="63"/>
      <c r="L2" s="63"/>
      <c r="M2" s="63"/>
      <c r="N2" s="63"/>
      <c r="O2" s="63"/>
      <c r="P2" s="63"/>
      <c r="Q2" s="63"/>
      <c r="R2" s="63"/>
      <c r="S2" s="63"/>
    </row>
    <row r="3" spans="1:19" s="64" customFormat="1" ht="15.75" x14ac:dyDescent="0.25">
      <c r="B3" s="65" t="s">
        <v>1</v>
      </c>
      <c r="C3" s="64" t="s">
        <v>259</v>
      </c>
      <c r="D3" s="65"/>
      <c r="E3" s="66"/>
      <c r="F3" s="66"/>
      <c r="G3" s="66"/>
      <c r="H3" s="66"/>
      <c r="I3" s="66"/>
      <c r="J3" s="66"/>
      <c r="K3" s="66"/>
      <c r="L3" s="66"/>
      <c r="M3" s="66"/>
      <c r="N3" s="66"/>
      <c r="O3" s="66"/>
      <c r="P3" s="66"/>
      <c r="Q3" s="66"/>
      <c r="R3" s="66"/>
      <c r="S3" s="66"/>
    </row>
    <row r="4" spans="1:19" s="5" customFormat="1" ht="15.75" x14ac:dyDescent="0.25">
      <c r="A4" s="67"/>
      <c r="C4" s="69" t="s">
        <v>261</v>
      </c>
    </row>
    <row r="5" spans="1:19" s="5" customFormat="1" ht="15.75" x14ac:dyDescent="0.25">
      <c r="A5" s="48"/>
      <c r="B5" s="49"/>
      <c r="C5" s="69" t="s">
        <v>262</v>
      </c>
    </row>
    <row r="6" spans="1:19" s="5" customFormat="1" ht="15.75" x14ac:dyDescent="0.25">
      <c r="A6" s="48"/>
      <c r="B6" s="49"/>
      <c r="C6" s="69" t="s">
        <v>263</v>
      </c>
    </row>
    <row r="7" spans="1:19" s="5" customFormat="1" x14ac:dyDescent="0.25">
      <c r="A7" s="48"/>
      <c r="B7" s="49"/>
      <c r="C7" s="48"/>
    </row>
    <row r="8" spans="1:19" s="5" customFormat="1" ht="15.75" x14ac:dyDescent="0.25">
      <c r="A8" s="67"/>
      <c r="B8" s="68"/>
      <c r="C8" s="67"/>
    </row>
    <row r="9" spans="1:19" s="5" customFormat="1" x14ac:dyDescent="0.25">
      <c r="A9" s="48"/>
      <c r="B9" s="49"/>
      <c r="C9" s="48"/>
    </row>
    <row r="10" spans="1:19" s="5" customFormat="1" x14ac:dyDescent="0.25">
      <c r="A10" s="48"/>
      <c r="B10" s="49"/>
      <c r="C10" s="48"/>
    </row>
    <row r="11" spans="1:19" s="5" customFormat="1" x14ac:dyDescent="0.25">
      <c r="A11" s="48"/>
      <c r="B11" s="49"/>
      <c r="C11" s="48"/>
    </row>
    <row r="12" spans="1:19" s="5" customFormat="1" x14ac:dyDescent="0.25">
      <c r="A12" s="48"/>
      <c r="B12" s="49"/>
      <c r="C12" s="48"/>
    </row>
    <row r="13" spans="1:19" s="5" customFormat="1" x14ac:dyDescent="0.25">
      <c r="A13" s="48"/>
      <c r="B13" s="49"/>
      <c r="C13" s="48"/>
    </row>
    <row r="14" spans="1:19" s="5" customFormat="1" x14ac:dyDescent="0.25">
      <c r="A14" s="48"/>
      <c r="B14" s="49"/>
      <c r="C14" s="48"/>
    </row>
    <row r="15" spans="1:19" s="5" customFormat="1" x14ac:dyDescent="0.25">
      <c r="A15" s="48"/>
      <c r="B15" s="49"/>
      <c r="C15" s="48"/>
    </row>
    <row r="16" spans="1:19" s="5" customFormat="1" x14ac:dyDescent="0.25">
      <c r="A16" s="48"/>
      <c r="B16" s="49"/>
      <c r="C16" s="48"/>
    </row>
    <row r="17" spans="1:19" s="5" customFormat="1" x14ac:dyDescent="0.25">
      <c r="A17" s="48"/>
      <c r="B17" s="49"/>
      <c r="C17" s="48"/>
    </row>
    <row r="18" spans="1:19" s="5" customFormat="1" x14ac:dyDescent="0.25">
      <c r="A18" s="48"/>
      <c r="B18" s="49"/>
      <c r="C18" s="48"/>
    </row>
    <row r="19" spans="1:19" s="5" customFormat="1" x14ac:dyDescent="0.25">
      <c r="A19" s="48"/>
      <c r="B19" s="49"/>
      <c r="C19" s="48"/>
    </row>
    <row r="20" spans="1:19" s="5" customFormat="1" x14ac:dyDescent="0.25">
      <c r="A20" s="48"/>
      <c r="B20" s="49"/>
      <c r="C20" s="48"/>
    </row>
    <row r="21" spans="1:19" s="5" customFormat="1" x14ac:dyDescent="0.25">
      <c r="A21" s="48"/>
      <c r="B21" s="49"/>
      <c r="C21" s="48"/>
    </row>
    <row r="22" spans="1:19" s="5" customFormat="1" x14ac:dyDescent="0.25">
      <c r="A22" s="48"/>
      <c r="B22" s="49"/>
      <c r="C22" s="48"/>
    </row>
    <row r="23" spans="1:19" s="5" customFormat="1" x14ac:dyDescent="0.25">
      <c r="A23" s="48"/>
      <c r="B23" s="49"/>
      <c r="C23" s="48"/>
    </row>
    <row r="24" spans="1:19" s="5" customFormat="1" x14ac:dyDescent="0.25">
      <c r="A24" s="48"/>
      <c r="B24" s="49"/>
      <c r="C24" s="48"/>
    </row>
    <row r="25" spans="1:19" s="5" customFormat="1" x14ac:dyDescent="0.25">
      <c r="A25" s="48"/>
      <c r="B25" s="49"/>
      <c r="C25" s="48"/>
    </row>
    <row r="26" spans="1:19" s="64" customFormat="1" ht="15.75" x14ac:dyDescent="0.25">
      <c r="B26" s="65" t="s">
        <v>1</v>
      </c>
      <c r="C26" s="64" t="s">
        <v>260</v>
      </c>
      <c r="D26" s="65"/>
      <c r="E26" s="66"/>
      <c r="F26" s="66"/>
      <c r="G26" s="66"/>
      <c r="H26" s="66"/>
      <c r="I26" s="66"/>
      <c r="J26" s="66"/>
      <c r="K26" s="66"/>
      <c r="L26" s="66"/>
      <c r="M26" s="66"/>
      <c r="N26" s="66"/>
      <c r="O26" s="66"/>
      <c r="P26" s="66"/>
      <c r="Q26" s="66"/>
      <c r="R26" s="66"/>
      <c r="S26" s="66"/>
    </row>
    <row r="27" spans="1:19" s="5" customFormat="1" ht="15.75" x14ac:dyDescent="0.25">
      <c r="A27" s="67"/>
      <c r="C27" s="69" t="s">
        <v>264</v>
      </c>
    </row>
    <row r="28" spans="1:19" s="5" customFormat="1" ht="15.75" x14ac:dyDescent="0.25">
      <c r="A28" s="48"/>
      <c r="B28" s="49"/>
      <c r="C28" s="69" t="s">
        <v>265</v>
      </c>
    </row>
    <row r="29" spans="1:19" s="5" customFormat="1" ht="15.75" x14ac:dyDescent="0.25">
      <c r="A29" s="48"/>
      <c r="B29" s="49"/>
      <c r="C29" s="69" t="s">
        <v>266</v>
      </c>
    </row>
    <row r="30" spans="1:19" s="5" customFormat="1" x14ac:dyDescent="0.25">
      <c r="A30" s="48"/>
      <c r="B30" s="49"/>
      <c r="C30" s="48"/>
    </row>
    <row r="31" spans="1:19" s="5" customFormat="1" ht="15.75" x14ac:dyDescent="0.25">
      <c r="A31" s="67"/>
      <c r="B31" s="68"/>
      <c r="C31" s="67"/>
    </row>
    <row r="32" spans="1:19" s="5" customFormat="1" ht="15.75" x14ac:dyDescent="0.25">
      <c r="A32" s="67"/>
      <c r="C32" s="69"/>
    </row>
    <row r="33" spans="1:3" s="5" customFormat="1" ht="15.75" x14ac:dyDescent="0.25">
      <c r="A33" s="48"/>
      <c r="B33" s="49"/>
      <c r="C33" s="69"/>
    </row>
    <row r="34" spans="1:3" s="5" customFormat="1" ht="15.75" x14ac:dyDescent="0.25">
      <c r="A34" s="48"/>
      <c r="B34" s="49"/>
      <c r="C34" s="6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pageSetUpPr fitToPage="1"/>
  </sheetPr>
  <dimension ref="B1:D29"/>
  <sheetViews>
    <sheetView workbookViewId="0">
      <selection activeCell="C31" sqref="C31"/>
    </sheetView>
    <sheetView workbookViewId="1"/>
  </sheetViews>
  <sheetFormatPr defaultRowHeight="15" x14ac:dyDescent="0.25"/>
  <cols>
    <col min="1" max="1" width="3.7109375" customWidth="1"/>
    <col min="2" max="2" width="11.7109375" customWidth="1"/>
    <col min="3" max="3" width="100.7109375" customWidth="1"/>
    <col min="4" max="4" width="14.28515625" style="39" customWidth="1"/>
  </cols>
  <sheetData>
    <row r="1" spans="2:4" s="1" customFormat="1" ht="18.75" x14ac:dyDescent="0.3">
      <c r="B1" s="1" t="s">
        <v>0</v>
      </c>
      <c r="D1" s="34"/>
    </row>
    <row r="2" spans="2:4" s="9" customFormat="1" ht="15.75" x14ac:dyDescent="0.25">
      <c r="B2" s="8" t="s">
        <v>1</v>
      </c>
      <c r="C2" s="9" t="s">
        <v>2</v>
      </c>
      <c r="D2" s="16"/>
    </row>
    <row r="3" spans="2:4" s="11" customFormat="1" ht="15.75" x14ac:dyDescent="0.25">
      <c r="B3" s="10" t="s">
        <v>3</v>
      </c>
      <c r="C3" s="11" t="s">
        <v>4</v>
      </c>
      <c r="D3" s="18" t="s">
        <v>252</v>
      </c>
    </row>
    <row r="4" spans="2:4" s="14" customFormat="1" x14ac:dyDescent="0.25">
      <c r="B4" s="12" t="s">
        <v>5</v>
      </c>
      <c r="C4" s="13" t="s">
        <v>6</v>
      </c>
      <c r="D4" s="35"/>
    </row>
    <row r="5" spans="2:4" s="3" customFormat="1" ht="12.75" x14ac:dyDescent="0.2">
      <c r="B5" s="4" t="s">
        <v>7</v>
      </c>
      <c r="C5" s="25" t="s">
        <v>8</v>
      </c>
      <c r="D5" s="36"/>
    </row>
    <row r="6" spans="2:4" s="32" customFormat="1" ht="24.95" customHeight="1" x14ac:dyDescent="0.25">
      <c r="B6" s="31" t="s">
        <v>9</v>
      </c>
      <c r="C6" s="33" t="s">
        <v>10</v>
      </c>
      <c r="D6" s="36"/>
    </row>
    <row r="7" spans="2:4" s="30" customFormat="1" x14ac:dyDescent="0.25">
      <c r="B7" s="28" t="s">
        <v>11</v>
      </c>
      <c r="C7" s="29" t="s">
        <v>12</v>
      </c>
      <c r="D7" s="41">
        <f>+COUNTA(B8:B11)</f>
        <v>4</v>
      </c>
    </row>
    <row r="8" spans="2:4" s="5" customFormat="1" x14ac:dyDescent="0.25">
      <c r="B8" s="6" t="s">
        <v>13</v>
      </c>
      <c r="C8" s="5" t="s">
        <v>14</v>
      </c>
      <c r="D8" s="40">
        <v>0</v>
      </c>
    </row>
    <row r="9" spans="2:4" s="5" customFormat="1" x14ac:dyDescent="0.25">
      <c r="B9" s="6" t="s">
        <v>15</v>
      </c>
      <c r="C9" s="5" t="s">
        <v>16</v>
      </c>
      <c r="D9" s="40">
        <f>+D8+1/($D$7-1)</f>
        <v>0.33333333333333331</v>
      </c>
    </row>
    <row r="10" spans="2:4" s="5" customFormat="1" x14ac:dyDescent="0.25">
      <c r="B10" s="6" t="s">
        <v>17</v>
      </c>
      <c r="C10" s="5" t="s">
        <v>18</v>
      </c>
      <c r="D10" s="40">
        <f t="shared" ref="D10:D11" si="0">+D9+1/($D$7-1)</f>
        <v>0.66666666666666663</v>
      </c>
    </row>
    <row r="11" spans="2:4" s="5" customFormat="1" x14ac:dyDescent="0.25">
      <c r="B11" s="6" t="s">
        <v>19</v>
      </c>
      <c r="C11" s="5" t="s">
        <v>20</v>
      </c>
      <c r="D11" s="40">
        <f t="shared" si="0"/>
        <v>1</v>
      </c>
    </row>
    <row r="12" spans="2:4" s="7" customFormat="1" ht="12.75" x14ac:dyDescent="0.2">
      <c r="D12" s="37"/>
    </row>
    <row r="13" spans="2:4" s="14" customFormat="1" x14ac:dyDescent="0.25">
      <c r="B13" s="12" t="s">
        <v>5</v>
      </c>
      <c r="C13" s="13" t="s">
        <v>21</v>
      </c>
      <c r="D13" s="35"/>
    </row>
    <row r="14" spans="2:4" s="3" customFormat="1" ht="12.75" x14ac:dyDescent="0.2">
      <c r="B14" s="4" t="s">
        <v>7</v>
      </c>
      <c r="C14" s="25" t="s">
        <v>22</v>
      </c>
      <c r="D14" s="36"/>
    </row>
    <row r="15" spans="2:4" s="32" customFormat="1" ht="25.5" customHeight="1" x14ac:dyDescent="0.25">
      <c r="B15" s="31" t="s">
        <v>9</v>
      </c>
      <c r="C15" s="33" t="s">
        <v>10</v>
      </c>
      <c r="D15" s="36"/>
    </row>
    <row r="16" spans="2:4" s="30" customFormat="1" x14ac:dyDescent="0.25">
      <c r="B16" s="28" t="s">
        <v>11</v>
      </c>
      <c r="C16" s="29" t="s">
        <v>23</v>
      </c>
      <c r="D16" s="41">
        <f>+COUNTA(B17:B20)</f>
        <v>3</v>
      </c>
    </row>
    <row r="17" spans="2:4" s="5" customFormat="1" x14ac:dyDescent="0.25">
      <c r="B17" s="6" t="s">
        <v>13</v>
      </c>
      <c r="C17" s="5" t="s">
        <v>24</v>
      </c>
      <c r="D17" s="40">
        <v>0</v>
      </c>
    </row>
    <row r="18" spans="2:4" s="5" customFormat="1" x14ac:dyDescent="0.25">
      <c r="B18" s="6" t="s">
        <v>15</v>
      </c>
      <c r="C18" s="5" t="s">
        <v>25</v>
      </c>
      <c r="D18" s="40">
        <f>+D17+1/($D$16-1)</f>
        <v>0.5</v>
      </c>
    </row>
    <row r="19" spans="2:4" s="5" customFormat="1" x14ac:dyDescent="0.25">
      <c r="B19" s="6" t="s">
        <v>17</v>
      </c>
      <c r="C19" s="5" t="s">
        <v>26</v>
      </c>
      <c r="D19" s="40">
        <f>+D18+1/($D$16-1)</f>
        <v>1</v>
      </c>
    </row>
    <row r="20" spans="2:4" s="7" customFormat="1" x14ac:dyDescent="0.2">
      <c r="D20" s="40"/>
    </row>
    <row r="21" spans="2:4" s="14" customFormat="1" x14ac:dyDescent="0.25">
      <c r="B21" s="12" t="s">
        <v>5</v>
      </c>
      <c r="C21" s="13" t="s">
        <v>27</v>
      </c>
      <c r="D21" s="35"/>
    </row>
    <row r="22" spans="2:4" s="3" customFormat="1" ht="12.75" x14ac:dyDescent="0.2">
      <c r="B22" s="4" t="s">
        <v>7</v>
      </c>
      <c r="C22" s="25" t="s">
        <v>28</v>
      </c>
      <c r="D22" s="36"/>
    </row>
    <row r="23" spans="2:4" s="32" customFormat="1" ht="25.5" customHeight="1" x14ac:dyDescent="0.25">
      <c r="B23" s="31" t="s">
        <v>9</v>
      </c>
      <c r="C23" s="33" t="s">
        <v>10</v>
      </c>
      <c r="D23" s="36"/>
    </row>
    <row r="24" spans="2:4" s="30" customFormat="1" x14ac:dyDescent="0.25">
      <c r="B24" s="28" t="s">
        <v>11</v>
      </c>
      <c r="C24" s="29" t="s">
        <v>29</v>
      </c>
      <c r="D24" s="41">
        <f>+COUNTA(B25:B28)</f>
        <v>3</v>
      </c>
    </row>
    <row r="25" spans="2:4" s="5" customFormat="1" x14ac:dyDescent="0.25">
      <c r="B25" s="6" t="s">
        <v>13</v>
      </c>
      <c r="C25" s="5" t="s">
        <v>24</v>
      </c>
      <c r="D25" s="40">
        <v>0</v>
      </c>
    </row>
    <row r="26" spans="2:4" s="5" customFormat="1" x14ac:dyDescent="0.25">
      <c r="B26" s="6" t="s">
        <v>15</v>
      </c>
      <c r="C26" s="5" t="s">
        <v>30</v>
      </c>
      <c r="D26" s="40">
        <f>+D25+1/($D$16-1)</f>
        <v>0.5</v>
      </c>
    </row>
    <row r="27" spans="2:4" s="5" customFormat="1" x14ac:dyDescent="0.25">
      <c r="B27" s="6" t="s">
        <v>17</v>
      </c>
      <c r="C27" s="5" t="s">
        <v>26</v>
      </c>
      <c r="D27" s="40">
        <f>+D26+1/($D$16-1)</f>
        <v>1</v>
      </c>
    </row>
    <row r="28" spans="2:4" s="3" customFormat="1" ht="12.75" x14ac:dyDescent="0.2">
      <c r="D28" s="36"/>
    </row>
    <row r="29" spans="2:4" s="2" customFormat="1" ht="12.75" x14ac:dyDescent="0.2">
      <c r="D29" s="38"/>
    </row>
  </sheetData>
  <pageMargins left="0.25" right="0.25" top="0.75" bottom="0.75" header="0.3" footer="0.3"/>
  <pageSetup paperSize="9" scale="8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pageSetUpPr fitToPage="1"/>
  </sheetPr>
  <dimension ref="B1:D35"/>
  <sheetViews>
    <sheetView workbookViewId="0">
      <selection activeCell="C31" sqref="C31"/>
    </sheetView>
    <sheetView workbookViewId="1">
      <selection activeCell="A28" activeCellId="3" sqref="A3:XFD4 A12:XFD12 A20:XFD20 A28:XFD28"/>
    </sheetView>
  </sheetViews>
  <sheetFormatPr defaultRowHeight="15" x14ac:dyDescent="0.25"/>
  <cols>
    <col min="1" max="1" width="3.7109375" customWidth="1"/>
    <col min="2" max="2" width="11.7109375" customWidth="1"/>
    <col min="3" max="3" width="100.7109375" style="27" customWidth="1"/>
    <col min="4" max="4" width="14.140625" bestFit="1" customWidth="1"/>
  </cols>
  <sheetData>
    <row r="1" spans="2:4" s="1" customFormat="1" ht="18.75" x14ac:dyDescent="0.3">
      <c r="B1" s="1" t="s">
        <v>0</v>
      </c>
      <c r="C1" s="21"/>
    </row>
    <row r="2" spans="2:4" s="9" customFormat="1" ht="15.75" x14ac:dyDescent="0.25">
      <c r="B2" s="8" t="s">
        <v>1</v>
      </c>
      <c r="C2" s="22" t="s">
        <v>2</v>
      </c>
    </row>
    <row r="3" spans="2:4" s="11" customFormat="1" ht="15.75" x14ac:dyDescent="0.25">
      <c r="B3" s="10" t="s">
        <v>3</v>
      </c>
      <c r="C3" s="23" t="s">
        <v>31</v>
      </c>
      <c r="D3" s="18" t="s">
        <v>252</v>
      </c>
    </row>
    <row r="4" spans="2:4" s="14" customFormat="1" x14ac:dyDescent="0.25">
      <c r="B4" s="12" t="s">
        <v>5</v>
      </c>
      <c r="C4" s="24" t="s">
        <v>32</v>
      </c>
    </row>
    <row r="5" spans="2:4" s="3" customFormat="1" ht="12.75" x14ac:dyDescent="0.2">
      <c r="B5" s="4" t="s">
        <v>7</v>
      </c>
      <c r="C5" s="25" t="s">
        <v>28</v>
      </c>
    </row>
    <row r="6" spans="2:4" s="32" customFormat="1" ht="24.95" customHeight="1" x14ac:dyDescent="0.25">
      <c r="B6" s="31" t="s">
        <v>9</v>
      </c>
      <c r="C6" s="33" t="s">
        <v>10</v>
      </c>
    </row>
    <row r="7" spans="2:4" s="30" customFormat="1" x14ac:dyDescent="0.25">
      <c r="B7" s="28" t="s">
        <v>11</v>
      </c>
      <c r="C7" s="29" t="s">
        <v>33</v>
      </c>
      <c r="D7" s="41">
        <f>+COUNTA(B8:B10)</f>
        <v>3</v>
      </c>
    </row>
    <row r="8" spans="2:4" s="5" customFormat="1" x14ac:dyDescent="0.25">
      <c r="B8" s="6" t="s">
        <v>13</v>
      </c>
      <c r="C8" s="26" t="s">
        <v>34</v>
      </c>
      <c r="D8" s="40">
        <v>0</v>
      </c>
    </row>
    <row r="9" spans="2:4" s="5" customFormat="1" x14ac:dyDescent="0.25">
      <c r="B9" s="6" t="s">
        <v>15</v>
      </c>
      <c r="C9" s="26" t="s">
        <v>35</v>
      </c>
      <c r="D9" s="40">
        <f>+D8+1/(D$7-1)</f>
        <v>0.5</v>
      </c>
    </row>
    <row r="10" spans="2:4" s="5" customFormat="1" x14ac:dyDescent="0.25">
      <c r="B10" s="6" t="s">
        <v>17</v>
      </c>
      <c r="C10" s="26" t="s">
        <v>26</v>
      </c>
      <c r="D10" s="40">
        <f>+D9+1/(D$7-1)</f>
        <v>1</v>
      </c>
    </row>
    <row r="11" spans="2:4" s="5" customFormat="1" x14ac:dyDescent="0.25">
      <c r="B11" s="6"/>
      <c r="C11" s="26"/>
    </row>
    <row r="12" spans="2:4" s="14" customFormat="1" x14ac:dyDescent="0.25">
      <c r="B12" s="12" t="s">
        <v>5</v>
      </c>
      <c r="C12" s="24" t="s">
        <v>36</v>
      </c>
    </row>
    <row r="13" spans="2:4" s="3" customFormat="1" ht="12.75" x14ac:dyDescent="0.2">
      <c r="B13" s="4" t="s">
        <v>7</v>
      </c>
      <c r="C13" s="25" t="s">
        <v>37</v>
      </c>
    </row>
    <row r="14" spans="2:4" s="32" customFormat="1" ht="25.5" customHeight="1" x14ac:dyDescent="0.25">
      <c r="B14" s="31" t="s">
        <v>9</v>
      </c>
      <c r="C14" s="33" t="s">
        <v>10</v>
      </c>
    </row>
    <row r="15" spans="2:4" s="30" customFormat="1" ht="30" x14ac:dyDescent="0.25">
      <c r="B15" s="28" t="s">
        <v>11</v>
      </c>
      <c r="C15" s="29" t="s">
        <v>38</v>
      </c>
      <c r="D15" s="41">
        <f>+COUNTA(B16:B18)</f>
        <v>3</v>
      </c>
    </row>
    <row r="16" spans="2:4" s="5" customFormat="1" x14ac:dyDescent="0.25">
      <c r="B16" s="6" t="s">
        <v>13</v>
      </c>
      <c r="C16" s="26" t="s">
        <v>39</v>
      </c>
      <c r="D16" s="40">
        <v>0</v>
      </c>
    </row>
    <row r="17" spans="2:4" s="5" customFormat="1" x14ac:dyDescent="0.25">
      <c r="B17" s="6" t="s">
        <v>15</v>
      </c>
      <c r="C17" s="26" t="s">
        <v>40</v>
      </c>
      <c r="D17" s="40">
        <f>+D16+1/(D$15-1)</f>
        <v>0.5</v>
      </c>
    </row>
    <row r="18" spans="2:4" s="5" customFormat="1" x14ac:dyDescent="0.25">
      <c r="B18" s="6" t="s">
        <v>17</v>
      </c>
      <c r="C18" s="26" t="s">
        <v>26</v>
      </c>
      <c r="D18" s="40">
        <f>+D17+1/(D$15-1)</f>
        <v>1</v>
      </c>
    </row>
    <row r="19" spans="2:4" s="5" customFormat="1" x14ac:dyDescent="0.25">
      <c r="B19" s="6"/>
      <c r="C19" s="26"/>
    </row>
    <row r="20" spans="2:4" s="14" customFormat="1" x14ac:dyDescent="0.25">
      <c r="B20" s="12" t="s">
        <v>5</v>
      </c>
      <c r="C20" s="24" t="s">
        <v>41</v>
      </c>
    </row>
    <row r="21" spans="2:4" s="3" customFormat="1" ht="12.75" x14ac:dyDescent="0.2">
      <c r="B21" s="4" t="s">
        <v>7</v>
      </c>
      <c r="C21" s="25" t="s">
        <v>28</v>
      </c>
    </row>
    <row r="22" spans="2:4" s="32" customFormat="1" ht="25.5" customHeight="1" x14ac:dyDescent="0.25">
      <c r="B22" s="31" t="s">
        <v>9</v>
      </c>
      <c r="C22" s="33" t="s">
        <v>10</v>
      </c>
    </row>
    <row r="23" spans="2:4" s="30" customFormat="1" x14ac:dyDescent="0.25">
      <c r="B23" s="28" t="s">
        <v>11</v>
      </c>
      <c r="C23" s="29" t="s">
        <v>42</v>
      </c>
      <c r="D23" s="41">
        <f>+COUNTA(B24:B26)</f>
        <v>3</v>
      </c>
    </row>
    <row r="24" spans="2:4" s="5" customFormat="1" x14ac:dyDescent="0.25">
      <c r="B24" s="6" t="s">
        <v>13</v>
      </c>
      <c r="C24" s="26" t="s">
        <v>43</v>
      </c>
      <c r="D24" s="40">
        <v>0</v>
      </c>
    </row>
    <row r="25" spans="2:4" s="5" customFormat="1" x14ac:dyDescent="0.25">
      <c r="B25" s="6" t="s">
        <v>15</v>
      </c>
      <c r="C25" s="26" t="s">
        <v>44</v>
      </c>
      <c r="D25" s="40">
        <f>+D24+1/(D$23-1)</f>
        <v>0.5</v>
      </c>
    </row>
    <row r="26" spans="2:4" s="5" customFormat="1" x14ac:dyDescent="0.25">
      <c r="B26" s="6" t="s">
        <v>17</v>
      </c>
      <c r="C26" s="26" t="s">
        <v>45</v>
      </c>
      <c r="D26" s="40">
        <f>+D25+1/(D$23-1)</f>
        <v>1</v>
      </c>
    </row>
    <row r="27" spans="2:4" s="5" customFormat="1" x14ac:dyDescent="0.25">
      <c r="B27" s="6"/>
      <c r="C27" s="26"/>
    </row>
    <row r="28" spans="2:4" s="14" customFormat="1" x14ac:dyDescent="0.25">
      <c r="B28" s="12" t="s">
        <v>5</v>
      </c>
      <c r="C28" s="24" t="s">
        <v>46</v>
      </c>
    </row>
    <row r="29" spans="2:4" s="3" customFormat="1" ht="12.75" x14ac:dyDescent="0.2">
      <c r="B29" s="4" t="s">
        <v>7</v>
      </c>
      <c r="C29" s="25" t="s">
        <v>28</v>
      </c>
    </row>
    <row r="30" spans="2:4" s="32" customFormat="1" ht="25.5" customHeight="1" x14ac:dyDescent="0.25">
      <c r="B30" s="31" t="s">
        <v>9</v>
      </c>
      <c r="C30" s="33" t="s">
        <v>10</v>
      </c>
    </row>
    <row r="31" spans="2:4" s="30" customFormat="1" x14ac:dyDescent="0.25">
      <c r="B31" s="28" t="s">
        <v>11</v>
      </c>
      <c r="C31" s="29" t="s">
        <v>47</v>
      </c>
      <c r="D31" s="41">
        <f>+COUNTA(B32:B34)</f>
        <v>3</v>
      </c>
    </row>
    <row r="32" spans="2:4" s="5" customFormat="1" x14ac:dyDescent="0.25">
      <c r="B32" s="6" t="s">
        <v>13</v>
      </c>
      <c r="C32" s="26" t="s">
        <v>48</v>
      </c>
      <c r="D32" s="40">
        <v>0</v>
      </c>
    </row>
    <row r="33" spans="2:4" s="5" customFormat="1" x14ac:dyDescent="0.25">
      <c r="B33" s="6" t="s">
        <v>15</v>
      </c>
      <c r="C33" s="26" t="s">
        <v>49</v>
      </c>
      <c r="D33" s="40">
        <f>+D32+1/(D$31-1)</f>
        <v>0.5</v>
      </c>
    </row>
    <row r="34" spans="2:4" s="5" customFormat="1" x14ac:dyDescent="0.25">
      <c r="B34" s="6" t="s">
        <v>17</v>
      </c>
      <c r="C34" s="26" t="s">
        <v>50</v>
      </c>
      <c r="D34" s="40">
        <f>+D33+1/(D$31-1)</f>
        <v>1</v>
      </c>
    </row>
    <row r="35" spans="2:4" s="5" customFormat="1" x14ac:dyDescent="0.25">
      <c r="B35" s="6"/>
      <c r="C35" s="26"/>
    </row>
  </sheetData>
  <pageMargins left="0.25" right="0.25" top="0.75" bottom="0.75" header="0.3" footer="0.3"/>
  <pageSetup paperSize="9" scale="8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pageSetUpPr fitToPage="1"/>
  </sheetPr>
  <dimension ref="B1:D29"/>
  <sheetViews>
    <sheetView workbookViewId="0">
      <selection activeCell="C31" sqref="C31"/>
    </sheetView>
    <sheetView workbookViewId="1">
      <selection activeCell="A22" activeCellId="2" sqref="A2:XFD4 A13:XFD13 A22:XFD22"/>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51</v>
      </c>
    </row>
    <row r="3" spans="2:4" s="11" customFormat="1" ht="15.75" x14ac:dyDescent="0.25">
      <c r="B3" s="10" t="s">
        <v>3</v>
      </c>
      <c r="C3" s="11" t="s">
        <v>52</v>
      </c>
      <c r="D3" s="18" t="s">
        <v>252</v>
      </c>
    </row>
    <row r="4" spans="2:4" s="14" customFormat="1" x14ac:dyDescent="0.25">
      <c r="B4" s="12" t="s">
        <v>5</v>
      </c>
      <c r="C4" s="13" t="s">
        <v>53</v>
      </c>
    </row>
    <row r="5" spans="2:4" s="3" customFormat="1" ht="12.75" x14ac:dyDescent="0.2">
      <c r="B5" s="4" t="s">
        <v>7</v>
      </c>
      <c r="C5" s="25" t="s">
        <v>54</v>
      </c>
    </row>
    <row r="6" spans="2:4" s="32" customFormat="1" ht="24.95" customHeight="1" x14ac:dyDescent="0.25">
      <c r="B6" s="31" t="s">
        <v>9</v>
      </c>
      <c r="C6" s="33" t="s">
        <v>10</v>
      </c>
    </row>
    <row r="7" spans="2:4" s="30" customFormat="1" x14ac:dyDescent="0.25">
      <c r="B7" s="28" t="s">
        <v>11</v>
      </c>
      <c r="C7" s="29" t="s">
        <v>55</v>
      </c>
      <c r="D7" s="41">
        <f>+COUNTA(B8:B11)</f>
        <v>4</v>
      </c>
    </row>
    <row r="8" spans="2:4" s="5" customFormat="1" x14ac:dyDescent="0.25">
      <c r="B8" s="6" t="s">
        <v>13</v>
      </c>
      <c r="C8" s="5" t="s">
        <v>56</v>
      </c>
      <c r="D8" s="40">
        <v>0</v>
      </c>
    </row>
    <row r="9" spans="2:4" s="5" customFormat="1" x14ac:dyDescent="0.25">
      <c r="B9" s="6" t="s">
        <v>15</v>
      </c>
      <c r="C9" s="5" t="s">
        <v>57</v>
      </c>
      <c r="D9" s="40">
        <f>+D8+1/(D$7-1)</f>
        <v>0.33333333333333331</v>
      </c>
    </row>
    <row r="10" spans="2:4" s="5" customFormat="1" x14ac:dyDescent="0.25">
      <c r="B10" s="6" t="s">
        <v>17</v>
      </c>
      <c r="C10" s="5" t="s">
        <v>58</v>
      </c>
      <c r="D10" s="40">
        <f t="shared" ref="D10:D11" si="0">+D9+1/(D$7-1)</f>
        <v>0.66666666666666663</v>
      </c>
    </row>
    <row r="11" spans="2:4" s="5" customFormat="1" x14ac:dyDescent="0.25">
      <c r="B11" s="6" t="s">
        <v>19</v>
      </c>
      <c r="C11" s="5" t="s">
        <v>59</v>
      </c>
      <c r="D11" s="40">
        <f t="shared" si="0"/>
        <v>1</v>
      </c>
    </row>
    <row r="12" spans="2:4" s="7" customFormat="1" ht="12.75" x14ac:dyDescent="0.2"/>
    <row r="13" spans="2:4" s="14" customFormat="1" x14ac:dyDescent="0.25">
      <c r="B13" s="12" t="s">
        <v>5</v>
      </c>
      <c r="C13" s="13" t="s">
        <v>60</v>
      </c>
    </row>
    <row r="14" spans="2:4" s="3" customFormat="1" ht="12.75" x14ac:dyDescent="0.2">
      <c r="B14" s="4" t="s">
        <v>7</v>
      </c>
      <c r="C14" s="25" t="s">
        <v>61</v>
      </c>
    </row>
    <row r="15" spans="2:4" s="32" customFormat="1" ht="25.5" customHeight="1" x14ac:dyDescent="0.25">
      <c r="B15" s="31" t="s">
        <v>9</v>
      </c>
      <c r="C15" s="33" t="s">
        <v>10</v>
      </c>
    </row>
    <row r="16" spans="2:4" s="30" customFormat="1" x14ac:dyDescent="0.25">
      <c r="B16" s="28" t="s">
        <v>11</v>
      </c>
      <c r="C16" s="29" t="s">
        <v>62</v>
      </c>
      <c r="D16" s="41">
        <f>+COUNTA(B17:B20)</f>
        <v>4</v>
      </c>
    </row>
    <row r="17" spans="2:4" s="5" customFormat="1" x14ac:dyDescent="0.25">
      <c r="B17" s="6" t="s">
        <v>13</v>
      </c>
      <c r="C17" s="5" t="s">
        <v>56</v>
      </c>
      <c r="D17" s="40">
        <v>0</v>
      </c>
    </row>
    <row r="18" spans="2:4" s="5" customFormat="1" x14ac:dyDescent="0.25">
      <c r="B18" s="6" t="s">
        <v>15</v>
      </c>
      <c r="C18" s="5" t="s">
        <v>57</v>
      </c>
      <c r="D18" s="40">
        <f>+D17+1/(D$16-1)</f>
        <v>0.33333333333333331</v>
      </c>
    </row>
    <row r="19" spans="2:4" s="5" customFormat="1" x14ac:dyDescent="0.25">
      <c r="B19" s="6" t="s">
        <v>17</v>
      </c>
      <c r="C19" s="5" t="s">
        <v>58</v>
      </c>
      <c r="D19" s="40">
        <f t="shared" ref="D19:D20" si="1">+D18+1/(D$16-1)</f>
        <v>0.66666666666666663</v>
      </c>
    </row>
    <row r="20" spans="2:4" s="5" customFormat="1" x14ac:dyDescent="0.25">
      <c r="B20" s="6" t="s">
        <v>19</v>
      </c>
      <c r="C20" s="5" t="s">
        <v>59</v>
      </c>
      <c r="D20" s="40">
        <f t="shared" si="1"/>
        <v>1</v>
      </c>
    </row>
    <row r="21" spans="2:4" s="7" customFormat="1" ht="12.75" x14ac:dyDescent="0.2"/>
    <row r="22" spans="2:4" s="14" customFormat="1" x14ac:dyDescent="0.25">
      <c r="B22" s="12" t="s">
        <v>5</v>
      </c>
      <c r="C22" s="13" t="s">
        <v>63</v>
      </c>
    </row>
    <row r="23" spans="2:4" s="3" customFormat="1" ht="12.75" x14ac:dyDescent="0.2">
      <c r="B23" s="4" t="s">
        <v>7</v>
      </c>
      <c r="C23" s="25" t="s">
        <v>28</v>
      </c>
    </row>
    <row r="24" spans="2:4" s="32" customFormat="1" ht="25.5" customHeight="1" x14ac:dyDescent="0.25">
      <c r="B24" s="31" t="s">
        <v>9</v>
      </c>
      <c r="C24" s="33" t="s">
        <v>10</v>
      </c>
    </row>
    <row r="25" spans="2:4" s="30" customFormat="1" x14ac:dyDescent="0.25">
      <c r="B25" s="28" t="s">
        <v>11</v>
      </c>
      <c r="C25" s="29" t="s">
        <v>251</v>
      </c>
      <c r="D25" s="41">
        <f>+COUNTA(B26:B29)</f>
        <v>3</v>
      </c>
    </row>
    <row r="26" spans="2:4" s="5" customFormat="1" x14ac:dyDescent="0.25">
      <c r="B26" s="6" t="s">
        <v>13</v>
      </c>
      <c r="C26" s="5" t="s">
        <v>64</v>
      </c>
      <c r="D26" s="40">
        <v>0</v>
      </c>
    </row>
    <row r="27" spans="2:4" s="5" customFormat="1" x14ac:dyDescent="0.25">
      <c r="B27" s="6" t="s">
        <v>15</v>
      </c>
      <c r="C27" s="5" t="s">
        <v>65</v>
      </c>
      <c r="D27" s="40">
        <f>+D26+1/(D$25-1)</f>
        <v>0.5</v>
      </c>
    </row>
    <row r="28" spans="2:4" s="5" customFormat="1" x14ac:dyDescent="0.25">
      <c r="B28" s="6" t="s">
        <v>17</v>
      </c>
      <c r="C28" s="5" t="s">
        <v>66</v>
      </c>
      <c r="D28" s="40">
        <f t="shared" ref="D28:D29" si="2">+D27+1/(D$25-1)</f>
        <v>1</v>
      </c>
    </row>
    <row r="29" spans="2:4" s="5" customFormat="1" x14ac:dyDescent="0.25">
      <c r="B29" s="6"/>
      <c r="D29" s="40"/>
    </row>
  </sheetData>
  <pageMargins left="0.25" right="0.25" top="0.75" bottom="0.75" header="0.3" footer="0.3"/>
  <pageSetup paperSize="9"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D24"/>
  <sheetViews>
    <sheetView workbookViewId="0">
      <selection activeCell="C31" sqref="C31"/>
    </sheetView>
    <sheetView workbookViewId="1">
      <selection activeCell="A17" activeCellId="1" sqref="A3:XFD4 A17:XFD17"/>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51</v>
      </c>
    </row>
    <row r="3" spans="2:4" s="11" customFormat="1" ht="15.75" x14ac:dyDescent="0.25">
      <c r="B3" s="10" t="s">
        <v>3</v>
      </c>
      <c r="C3" s="11" t="s">
        <v>67</v>
      </c>
      <c r="D3" s="18" t="s">
        <v>252</v>
      </c>
    </row>
    <row r="4" spans="2:4" s="14" customFormat="1" x14ac:dyDescent="0.25">
      <c r="B4" s="12" t="s">
        <v>5</v>
      </c>
      <c r="C4" s="13" t="s">
        <v>68</v>
      </c>
    </row>
    <row r="5" spans="2:4" s="3" customFormat="1" ht="12.75" x14ac:dyDescent="0.2">
      <c r="B5" s="4" t="s">
        <v>7</v>
      </c>
      <c r="C5" s="25" t="s">
        <v>69</v>
      </c>
    </row>
    <row r="6" spans="2:4" s="32" customFormat="1" ht="24.95" customHeight="1" x14ac:dyDescent="0.25">
      <c r="B6" s="31" t="s">
        <v>9</v>
      </c>
      <c r="C6" s="33" t="s">
        <v>70</v>
      </c>
    </row>
    <row r="7" spans="2:4" s="30" customFormat="1" x14ac:dyDescent="0.25">
      <c r="B7" s="28" t="s">
        <v>11</v>
      </c>
      <c r="C7" s="29" t="s">
        <v>71</v>
      </c>
      <c r="D7" s="41">
        <f>+COUNTA(B8:B15)-1</f>
        <v>7</v>
      </c>
    </row>
    <row r="8" spans="2:4" s="5" customFormat="1" x14ac:dyDescent="0.25">
      <c r="B8" s="6" t="s">
        <v>13</v>
      </c>
      <c r="C8" s="5" t="s">
        <v>72</v>
      </c>
      <c r="D8" s="40">
        <v>0</v>
      </c>
    </row>
    <row r="9" spans="2:4" s="5" customFormat="1" x14ac:dyDescent="0.25">
      <c r="B9" s="6" t="s">
        <v>15</v>
      </c>
      <c r="C9" s="5" t="s">
        <v>73</v>
      </c>
      <c r="D9" s="40">
        <f>1/D$7</f>
        <v>0.14285714285714285</v>
      </c>
    </row>
    <row r="10" spans="2:4" s="5" customFormat="1" x14ac:dyDescent="0.25">
      <c r="B10" s="6" t="s">
        <v>17</v>
      </c>
      <c r="C10" s="5" t="s">
        <v>74</v>
      </c>
      <c r="D10" s="40">
        <f t="shared" ref="D10:D15" si="0">1/D$7</f>
        <v>0.14285714285714285</v>
      </c>
    </row>
    <row r="11" spans="2:4" s="5" customFormat="1" x14ac:dyDescent="0.25">
      <c r="B11" s="6" t="s">
        <v>19</v>
      </c>
      <c r="C11" s="5" t="s">
        <v>75</v>
      </c>
      <c r="D11" s="40">
        <f t="shared" si="0"/>
        <v>0.14285714285714285</v>
      </c>
    </row>
    <row r="12" spans="2:4" s="5" customFormat="1" x14ac:dyDescent="0.25">
      <c r="B12" s="6" t="s">
        <v>76</v>
      </c>
      <c r="C12" s="5" t="s">
        <v>77</v>
      </c>
      <c r="D12" s="40">
        <f t="shared" si="0"/>
        <v>0.14285714285714285</v>
      </c>
    </row>
    <row r="13" spans="2:4" s="5" customFormat="1" x14ac:dyDescent="0.25">
      <c r="B13" s="6" t="s">
        <v>78</v>
      </c>
      <c r="C13" s="5" t="s">
        <v>79</v>
      </c>
      <c r="D13" s="40">
        <f t="shared" si="0"/>
        <v>0.14285714285714285</v>
      </c>
    </row>
    <row r="14" spans="2:4" s="5" customFormat="1" x14ac:dyDescent="0.25">
      <c r="B14" s="6" t="s">
        <v>80</v>
      </c>
      <c r="C14" s="5" t="s">
        <v>81</v>
      </c>
      <c r="D14" s="40">
        <f t="shared" si="0"/>
        <v>0.14285714285714285</v>
      </c>
    </row>
    <row r="15" spans="2:4" s="5" customFormat="1" x14ac:dyDescent="0.25">
      <c r="B15" s="6" t="s">
        <v>82</v>
      </c>
      <c r="C15" s="5" t="s">
        <v>83</v>
      </c>
      <c r="D15" s="40">
        <f t="shared" si="0"/>
        <v>0.14285714285714285</v>
      </c>
    </row>
    <row r="16" spans="2:4" s="5" customFormat="1" x14ac:dyDescent="0.25">
      <c r="B16" s="6"/>
    </row>
    <row r="17" spans="2:4" s="14" customFormat="1" x14ac:dyDescent="0.25">
      <c r="B17" s="12" t="s">
        <v>5</v>
      </c>
      <c r="C17" s="13" t="s">
        <v>84</v>
      </c>
    </row>
    <row r="18" spans="2:4" s="3" customFormat="1" ht="12.75" x14ac:dyDescent="0.2">
      <c r="B18" s="4" t="s">
        <v>7</v>
      </c>
      <c r="C18" s="25" t="s">
        <v>28</v>
      </c>
    </row>
    <row r="19" spans="2:4" s="32" customFormat="1" ht="25.5" customHeight="1" x14ac:dyDescent="0.25">
      <c r="B19" s="31" t="s">
        <v>9</v>
      </c>
      <c r="C19" s="33" t="s">
        <v>10</v>
      </c>
    </row>
    <row r="20" spans="2:4" s="30" customFormat="1" x14ac:dyDescent="0.25">
      <c r="B20" s="28" t="s">
        <v>11</v>
      </c>
      <c r="C20" s="29" t="s">
        <v>85</v>
      </c>
      <c r="D20" s="41">
        <f>+COUNTA(B21:B24)</f>
        <v>3</v>
      </c>
    </row>
    <row r="21" spans="2:4" s="5" customFormat="1" x14ac:dyDescent="0.25">
      <c r="B21" s="6" t="s">
        <v>13</v>
      </c>
      <c r="C21" s="5" t="s">
        <v>24</v>
      </c>
      <c r="D21" s="40">
        <v>0</v>
      </c>
    </row>
    <row r="22" spans="2:4" s="5" customFormat="1" x14ac:dyDescent="0.25">
      <c r="B22" s="6" t="s">
        <v>15</v>
      </c>
      <c r="C22" s="5" t="s">
        <v>86</v>
      </c>
      <c r="D22" s="40">
        <f>+D21+1/(D$20-1)</f>
        <v>0.5</v>
      </c>
    </row>
    <row r="23" spans="2:4" s="5" customFormat="1" x14ac:dyDescent="0.25">
      <c r="B23" s="6" t="s">
        <v>17</v>
      </c>
      <c r="C23" s="5" t="s">
        <v>87</v>
      </c>
      <c r="D23" s="40">
        <f>+D22+1/(D$20-1)</f>
        <v>1</v>
      </c>
    </row>
    <row r="24" spans="2:4" s="5" customFormat="1" x14ac:dyDescent="0.25"/>
  </sheetData>
  <pageMargins left="0.25" right="0.25" top="0.75" bottom="0.75" header="0.3" footer="0.3"/>
  <pageSetup paperSize="9" scale="85"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pageSetUpPr fitToPage="1"/>
  </sheetPr>
  <dimension ref="B1:D36"/>
  <sheetViews>
    <sheetView topLeftCell="A7" workbookViewId="0">
      <selection activeCell="C31" sqref="C31"/>
    </sheetView>
    <sheetView topLeftCell="A9" workbookViewId="1">
      <selection activeCell="A29" activeCellId="3" sqref="A2:XFD4 A13:XFD13 A22:XFD22 A29:XFD29"/>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89</v>
      </c>
      <c r="D3" s="18" t="s">
        <v>252</v>
      </c>
    </row>
    <row r="4" spans="2:4" s="14" customFormat="1" x14ac:dyDescent="0.25">
      <c r="B4" s="12" t="s">
        <v>5</v>
      </c>
      <c r="C4" s="13" t="s">
        <v>90</v>
      </c>
    </row>
    <row r="5" spans="2:4" s="3" customFormat="1" ht="12.75" x14ac:dyDescent="0.2">
      <c r="B5" s="4" t="s">
        <v>7</v>
      </c>
      <c r="C5" s="25" t="s">
        <v>28</v>
      </c>
    </row>
    <row r="6" spans="2:4" s="32" customFormat="1" ht="24.95" customHeight="1" x14ac:dyDescent="0.25">
      <c r="B6" s="31" t="s">
        <v>9</v>
      </c>
      <c r="C6" s="33" t="s">
        <v>10</v>
      </c>
    </row>
    <row r="7" spans="2:4" s="30" customFormat="1" x14ac:dyDescent="0.25">
      <c r="B7" s="28" t="s">
        <v>11</v>
      </c>
      <c r="C7" s="29" t="s">
        <v>91</v>
      </c>
      <c r="D7" s="41">
        <f>+COUNTA(B8:B11)</f>
        <v>4</v>
      </c>
    </row>
    <row r="8" spans="2:4" s="5" customFormat="1" x14ac:dyDescent="0.25">
      <c r="B8" s="6" t="s">
        <v>13</v>
      </c>
      <c r="C8" s="5" t="s">
        <v>92</v>
      </c>
      <c r="D8" s="40">
        <v>0</v>
      </c>
    </row>
    <row r="9" spans="2:4" s="5" customFormat="1" x14ac:dyDescent="0.25">
      <c r="B9" s="6" t="s">
        <v>15</v>
      </c>
      <c r="C9" s="5" t="s">
        <v>93</v>
      </c>
      <c r="D9" s="40">
        <f>+D8+1/(D$7-1)</f>
        <v>0.33333333333333331</v>
      </c>
    </row>
    <row r="10" spans="2:4" s="5" customFormat="1" x14ac:dyDescent="0.25">
      <c r="B10" s="6" t="s">
        <v>17</v>
      </c>
      <c r="C10" s="5" t="s">
        <v>94</v>
      </c>
      <c r="D10" s="40">
        <f>+D9+1/(D$7-1)</f>
        <v>0.66666666666666663</v>
      </c>
    </row>
    <row r="11" spans="2:4" s="5" customFormat="1" x14ac:dyDescent="0.25">
      <c r="B11" s="6" t="s">
        <v>19</v>
      </c>
      <c r="C11" s="5" t="s">
        <v>95</v>
      </c>
      <c r="D11" s="40">
        <f>+D10+1/(D$7-1)</f>
        <v>1</v>
      </c>
    </row>
    <row r="12" spans="2:4" s="7" customFormat="1" ht="12.75" x14ac:dyDescent="0.2"/>
    <row r="13" spans="2:4" s="14" customFormat="1" x14ac:dyDescent="0.25">
      <c r="B13" s="12" t="s">
        <v>5</v>
      </c>
      <c r="C13" s="13" t="s">
        <v>96</v>
      </c>
    </row>
    <row r="14" spans="2:4" s="3" customFormat="1" ht="12.75" x14ac:dyDescent="0.2">
      <c r="B14" s="4" t="s">
        <v>7</v>
      </c>
      <c r="C14" s="25" t="s">
        <v>28</v>
      </c>
    </row>
    <row r="15" spans="2:4" s="32" customFormat="1" ht="25.5" customHeight="1" x14ac:dyDescent="0.25">
      <c r="B15" s="31" t="s">
        <v>9</v>
      </c>
      <c r="C15" s="33" t="s">
        <v>70</v>
      </c>
    </row>
    <row r="16" spans="2:4" s="30" customFormat="1" x14ac:dyDescent="0.25">
      <c r="B16" s="28" t="s">
        <v>11</v>
      </c>
      <c r="C16" s="29" t="s">
        <v>97</v>
      </c>
      <c r="D16" s="41">
        <f>+COUNTA(B17:B20)-1</f>
        <v>3</v>
      </c>
    </row>
    <row r="17" spans="2:4" s="5" customFormat="1" x14ac:dyDescent="0.25">
      <c r="B17" s="6" t="s">
        <v>13</v>
      </c>
      <c r="C17" s="5" t="s">
        <v>98</v>
      </c>
      <c r="D17" s="40">
        <v>0</v>
      </c>
    </row>
    <row r="18" spans="2:4" s="5" customFormat="1" x14ac:dyDescent="0.25">
      <c r="B18" s="6" t="s">
        <v>15</v>
      </c>
      <c r="C18" s="5" t="s">
        <v>99</v>
      </c>
      <c r="D18" s="40">
        <f>1/D$16</f>
        <v>0.33333333333333331</v>
      </c>
    </row>
    <row r="19" spans="2:4" s="5" customFormat="1" x14ac:dyDescent="0.25">
      <c r="B19" s="6" t="s">
        <v>17</v>
      </c>
      <c r="C19" s="5" t="s">
        <v>100</v>
      </c>
      <c r="D19" s="40">
        <f t="shared" ref="D19:D20" si="0">1/D$16</f>
        <v>0.33333333333333331</v>
      </c>
    </row>
    <row r="20" spans="2:4" s="5" customFormat="1" x14ac:dyDescent="0.25">
      <c r="B20" s="6" t="s">
        <v>19</v>
      </c>
      <c r="C20" s="5" t="s">
        <v>101</v>
      </c>
      <c r="D20" s="40">
        <f t="shared" si="0"/>
        <v>0.33333333333333331</v>
      </c>
    </row>
    <row r="21" spans="2:4" s="7" customFormat="1" ht="12.75" x14ac:dyDescent="0.2"/>
    <row r="22" spans="2:4" s="14" customFormat="1" x14ac:dyDescent="0.25">
      <c r="B22" s="12" t="s">
        <v>5</v>
      </c>
      <c r="C22" s="13" t="s">
        <v>102</v>
      </c>
    </row>
    <row r="23" spans="2:4" s="3" customFormat="1" ht="12.75" x14ac:dyDescent="0.2">
      <c r="B23" s="4" t="s">
        <v>7</v>
      </c>
      <c r="C23" s="25" t="s">
        <v>28</v>
      </c>
    </row>
    <row r="24" spans="2:4" s="32" customFormat="1" ht="25.5" customHeight="1" x14ac:dyDescent="0.25">
      <c r="B24" s="31" t="s">
        <v>9</v>
      </c>
      <c r="C24" s="33" t="s">
        <v>10</v>
      </c>
    </row>
    <row r="25" spans="2:4" s="30" customFormat="1" x14ac:dyDescent="0.25">
      <c r="B25" s="28" t="s">
        <v>11</v>
      </c>
      <c r="C25" s="29" t="s">
        <v>103</v>
      </c>
      <c r="D25" s="41">
        <f>+COUNTA(B26:B27)</f>
        <v>2</v>
      </c>
    </row>
    <row r="26" spans="2:4" s="5" customFormat="1" x14ac:dyDescent="0.25">
      <c r="B26" s="6" t="s">
        <v>13</v>
      </c>
      <c r="C26" s="5" t="s">
        <v>104</v>
      </c>
      <c r="D26" s="40">
        <v>0</v>
      </c>
    </row>
    <row r="27" spans="2:4" s="5" customFormat="1" x14ac:dyDescent="0.25">
      <c r="B27" s="6" t="s">
        <v>15</v>
      </c>
      <c r="C27" s="5" t="s">
        <v>105</v>
      </c>
      <c r="D27" s="40">
        <f>+D26+1/(D$25-1)</f>
        <v>1</v>
      </c>
    </row>
    <row r="28" spans="2:4" s="5" customFormat="1" x14ac:dyDescent="0.25">
      <c r="B28" s="6"/>
    </row>
    <row r="29" spans="2:4" s="14" customFormat="1" x14ac:dyDescent="0.25">
      <c r="B29" s="12" t="s">
        <v>5</v>
      </c>
      <c r="C29" s="13" t="s">
        <v>106</v>
      </c>
    </row>
    <row r="30" spans="2:4" s="3" customFormat="1" ht="12.75" x14ac:dyDescent="0.2">
      <c r="B30" s="4" t="s">
        <v>7</v>
      </c>
      <c r="C30" s="25" t="s">
        <v>28</v>
      </c>
    </row>
    <row r="31" spans="2:4" s="32" customFormat="1" ht="25.5" customHeight="1" x14ac:dyDescent="0.25">
      <c r="B31" s="31" t="s">
        <v>9</v>
      </c>
      <c r="C31" s="33" t="s">
        <v>70</v>
      </c>
    </row>
    <row r="32" spans="2:4" s="30" customFormat="1" x14ac:dyDescent="0.25">
      <c r="B32" s="28" t="s">
        <v>11</v>
      </c>
      <c r="C32" s="29" t="s">
        <v>107</v>
      </c>
      <c r="D32" s="41">
        <f>+COUNTA(B33:B35)</f>
        <v>3</v>
      </c>
    </row>
    <row r="33" spans="2:4" s="5" customFormat="1" x14ac:dyDescent="0.25">
      <c r="B33" s="6" t="s">
        <v>13</v>
      </c>
      <c r="C33" s="5" t="s">
        <v>108</v>
      </c>
      <c r="D33" s="40">
        <f>1/D$32</f>
        <v>0.33333333333333331</v>
      </c>
    </row>
    <row r="34" spans="2:4" s="5" customFormat="1" x14ac:dyDescent="0.25">
      <c r="B34" s="6" t="s">
        <v>15</v>
      </c>
      <c r="C34" s="5" t="s">
        <v>109</v>
      </c>
      <c r="D34" s="40">
        <f t="shared" ref="D34:D35" si="1">1/D$32</f>
        <v>0.33333333333333331</v>
      </c>
    </row>
    <row r="35" spans="2:4" s="5" customFormat="1" x14ac:dyDescent="0.25">
      <c r="B35" s="6" t="s">
        <v>17</v>
      </c>
      <c r="C35" s="5" t="s">
        <v>110</v>
      </c>
      <c r="D35" s="40">
        <f t="shared" si="1"/>
        <v>0.33333333333333331</v>
      </c>
    </row>
    <row r="36" spans="2:4" s="5" customFormat="1" x14ac:dyDescent="0.25">
      <c r="B36" s="6"/>
    </row>
  </sheetData>
  <pageMargins left="0.25" right="0.25" top="0.75" bottom="0.75" header="0.3" footer="0.3"/>
  <pageSetup paperSize="9" scale="8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pageSetUpPr fitToPage="1"/>
  </sheetPr>
  <dimension ref="B1:D41"/>
  <sheetViews>
    <sheetView workbookViewId="0">
      <selection activeCell="C31" sqref="C31"/>
    </sheetView>
    <sheetView topLeftCell="A18" workbookViewId="1">
      <selection activeCell="A34" activeCellId="3" sqref="A2:XFD4 A17:XFD17 A27:XFD27 A34:XFD34"/>
    </sheetView>
  </sheetViews>
  <sheetFormatPr defaultRowHeight="15" x14ac:dyDescent="0.25"/>
  <cols>
    <col min="1" max="1" width="3.7109375" customWidth="1"/>
    <col min="2" max="2" width="11.7109375" customWidth="1"/>
    <col min="3" max="3" width="100.7109375" customWidth="1"/>
    <col min="4" max="4" width="14.140625" bestFit="1" customWidth="1"/>
  </cols>
  <sheetData>
    <row r="1" spans="2:4" s="1" customFormat="1" ht="18.75" x14ac:dyDescent="0.3">
      <c r="B1" s="1" t="s">
        <v>0</v>
      </c>
    </row>
    <row r="2" spans="2:4" s="9" customFormat="1" ht="15.75" x14ac:dyDescent="0.25">
      <c r="B2" s="8" t="s">
        <v>1</v>
      </c>
      <c r="C2" s="9" t="s">
        <v>88</v>
      </c>
    </row>
    <row r="3" spans="2:4" s="11" customFormat="1" ht="15.75" x14ac:dyDescent="0.25">
      <c r="B3" s="10" t="s">
        <v>3</v>
      </c>
      <c r="C3" s="11" t="s">
        <v>111</v>
      </c>
      <c r="D3" s="18" t="s">
        <v>252</v>
      </c>
    </row>
    <row r="4" spans="2:4" s="14" customFormat="1" x14ac:dyDescent="0.25">
      <c r="B4" s="12" t="s">
        <v>5</v>
      </c>
      <c r="C4" s="13" t="s">
        <v>112</v>
      </c>
    </row>
    <row r="5" spans="2:4" s="3" customFormat="1" ht="12.75" x14ac:dyDescent="0.2">
      <c r="B5" s="4" t="s">
        <v>7</v>
      </c>
      <c r="C5" s="25" t="s">
        <v>28</v>
      </c>
    </row>
    <row r="6" spans="2:4" s="32" customFormat="1" ht="24.95" customHeight="1" x14ac:dyDescent="0.25">
      <c r="B6" s="31" t="s">
        <v>9</v>
      </c>
      <c r="C6" s="33" t="s">
        <v>70</v>
      </c>
    </row>
    <row r="7" spans="2:4" s="30" customFormat="1" x14ac:dyDescent="0.25">
      <c r="B7" s="28" t="s">
        <v>11</v>
      </c>
      <c r="C7" s="29" t="s">
        <v>113</v>
      </c>
      <c r="D7" s="41">
        <f>+COUNTA(B8:B15)-1</f>
        <v>7</v>
      </c>
    </row>
    <row r="8" spans="2:4" s="5" customFormat="1" x14ac:dyDescent="0.25">
      <c r="B8" s="6" t="s">
        <v>13</v>
      </c>
      <c r="C8" s="5" t="s">
        <v>72</v>
      </c>
      <c r="D8" s="40">
        <v>0</v>
      </c>
    </row>
    <row r="9" spans="2:4" s="5" customFormat="1" x14ac:dyDescent="0.25">
      <c r="B9" s="6" t="s">
        <v>15</v>
      </c>
      <c r="C9" s="5" t="s">
        <v>114</v>
      </c>
      <c r="D9" s="40">
        <f>1/D$7</f>
        <v>0.14285714285714285</v>
      </c>
    </row>
    <row r="10" spans="2:4" s="5" customFormat="1" x14ac:dyDescent="0.25">
      <c r="B10" s="6" t="s">
        <v>17</v>
      </c>
      <c r="C10" s="5" t="s">
        <v>115</v>
      </c>
      <c r="D10" s="40">
        <f t="shared" ref="D10:D15" si="0">1/D$7</f>
        <v>0.14285714285714285</v>
      </c>
    </row>
    <row r="11" spans="2:4" s="5" customFormat="1" x14ac:dyDescent="0.25">
      <c r="B11" s="6" t="s">
        <v>19</v>
      </c>
      <c r="C11" s="5" t="s">
        <v>116</v>
      </c>
      <c r="D11" s="40">
        <f t="shared" si="0"/>
        <v>0.14285714285714285</v>
      </c>
    </row>
    <row r="12" spans="2:4" s="5" customFormat="1" x14ac:dyDescent="0.25">
      <c r="B12" s="6" t="s">
        <v>76</v>
      </c>
      <c r="C12" s="5" t="s">
        <v>117</v>
      </c>
      <c r="D12" s="40">
        <f t="shared" si="0"/>
        <v>0.14285714285714285</v>
      </c>
    </row>
    <row r="13" spans="2:4" s="5" customFormat="1" x14ac:dyDescent="0.25">
      <c r="B13" s="6" t="s">
        <v>78</v>
      </c>
      <c r="C13" s="5" t="s">
        <v>118</v>
      </c>
      <c r="D13" s="40">
        <f t="shared" si="0"/>
        <v>0.14285714285714285</v>
      </c>
    </row>
    <row r="14" spans="2:4" s="5" customFormat="1" x14ac:dyDescent="0.25">
      <c r="B14" s="6" t="s">
        <v>80</v>
      </c>
      <c r="C14" s="5" t="s">
        <v>119</v>
      </c>
      <c r="D14" s="40">
        <f t="shared" si="0"/>
        <v>0.14285714285714285</v>
      </c>
    </row>
    <row r="15" spans="2:4" s="5" customFormat="1" x14ac:dyDescent="0.25">
      <c r="B15" s="6" t="s">
        <v>82</v>
      </c>
      <c r="C15" s="5" t="s">
        <v>120</v>
      </c>
      <c r="D15" s="40">
        <f t="shared" si="0"/>
        <v>0.14285714285714285</v>
      </c>
    </row>
    <row r="16" spans="2:4" s="5" customFormat="1" x14ac:dyDescent="0.25">
      <c r="B16" s="6"/>
    </row>
    <row r="17" spans="2:4" s="14" customFormat="1" x14ac:dyDescent="0.25">
      <c r="B17" s="12" t="s">
        <v>5</v>
      </c>
      <c r="C17" s="13" t="s">
        <v>121</v>
      </c>
    </row>
    <row r="18" spans="2:4" s="3" customFormat="1" ht="12.75" x14ac:dyDescent="0.2">
      <c r="B18" s="4" t="s">
        <v>7</v>
      </c>
      <c r="C18" s="25" t="s">
        <v>28</v>
      </c>
    </row>
    <row r="19" spans="2:4" s="32" customFormat="1" ht="25.5" customHeight="1" x14ac:dyDescent="0.25">
      <c r="B19" s="31" t="s">
        <v>9</v>
      </c>
      <c r="C19" s="33" t="s">
        <v>70</v>
      </c>
    </row>
    <row r="20" spans="2:4" s="30" customFormat="1" x14ac:dyDescent="0.25">
      <c r="B20" s="28" t="s">
        <v>11</v>
      </c>
      <c r="C20" s="29" t="s">
        <v>122</v>
      </c>
      <c r="D20" s="41">
        <f>+COUNTA(B21:B25)-1</f>
        <v>4</v>
      </c>
    </row>
    <row r="21" spans="2:4" s="5" customFormat="1" x14ac:dyDescent="0.25">
      <c r="B21" s="6" t="s">
        <v>13</v>
      </c>
      <c r="C21" s="5" t="s">
        <v>123</v>
      </c>
      <c r="D21" s="40">
        <v>0</v>
      </c>
    </row>
    <row r="22" spans="2:4" s="5" customFormat="1" x14ac:dyDescent="0.25">
      <c r="B22" s="6" t="s">
        <v>15</v>
      </c>
      <c r="C22" s="5" t="s">
        <v>124</v>
      </c>
      <c r="D22" s="40">
        <f>1/D$20</f>
        <v>0.25</v>
      </c>
    </row>
    <row r="23" spans="2:4" s="5" customFormat="1" x14ac:dyDescent="0.25">
      <c r="B23" s="6" t="s">
        <v>17</v>
      </c>
      <c r="C23" s="5" t="s">
        <v>125</v>
      </c>
      <c r="D23" s="40">
        <f t="shared" ref="D23:D25" si="1">1/D$20</f>
        <v>0.25</v>
      </c>
    </row>
    <row r="24" spans="2:4" s="5" customFormat="1" x14ac:dyDescent="0.25">
      <c r="B24" s="6" t="s">
        <v>19</v>
      </c>
      <c r="C24" s="5" t="s">
        <v>126</v>
      </c>
      <c r="D24" s="40">
        <f t="shared" si="1"/>
        <v>0.25</v>
      </c>
    </row>
    <row r="25" spans="2:4" s="5" customFormat="1" x14ac:dyDescent="0.25">
      <c r="B25" s="6" t="s">
        <v>76</v>
      </c>
      <c r="C25" s="5" t="s">
        <v>127</v>
      </c>
      <c r="D25" s="40">
        <f t="shared" si="1"/>
        <v>0.25</v>
      </c>
    </row>
    <row r="26" spans="2:4" s="5" customFormat="1" x14ac:dyDescent="0.25">
      <c r="B26" s="6"/>
    </row>
    <row r="27" spans="2:4" s="14" customFormat="1" x14ac:dyDescent="0.25">
      <c r="B27" s="12" t="s">
        <v>5</v>
      </c>
      <c r="C27" s="13" t="s">
        <v>128</v>
      </c>
    </row>
    <row r="28" spans="2:4" s="3" customFormat="1" ht="12.75" x14ac:dyDescent="0.2">
      <c r="B28" s="4" t="s">
        <v>7</v>
      </c>
      <c r="C28" s="25" t="s">
        <v>28</v>
      </c>
    </row>
    <row r="29" spans="2:4" s="32" customFormat="1" ht="25.5" customHeight="1" x14ac:dyDescent="0.25">
      <c r="B29" s="31" t="s">
        <v>9</v>
      </c>
      <c r="C29" s="33" t="s">
        <v>10</v>
      </c>
    </row>
    <row r="30" spans="2:4" s="30" customFormat="1" x14ac:dyDescent="0.25">
      <c r="B30" s="28" t="s">
        <v>11</v>
      </c>
      <c r="C30" s="29" t="s">
        <v>129</v>
      </c>
      <c r="D30" s="41">
        <f>+COUNTA(B31:B32)</f>
        <v>2</v>
      </c>
    </row>
    <row r="31" spans="2:4" s="5" customFormat="1" x14ac:dyDescent="0.25">
      <c r="B31" s="6" t="s">
        <v>13</v>
      </c>
      <c r="C31" s="5" t="s">
        <v>64</v>
      </c>
      <c r="D31" s="40">
        <v>0</v>
      </c>
    </row>
    <row r="32" spans="2:4" s="5" customFormat="1" x14ac:dyDescent="0.25">
      <c r="B32" s="6" t="s">
        <v>15</v>
      </c>
      <c r="C32" s="5" t="s">
        <v>130</v>
      </c>
      <c r="D32" s="40">
        <f>+D31+1/(D$30-1)</f>
        <v>1</v>
      </c>
    </row>
    <row r="33" spans="2:4" s="5" customFormat="1" x14ac:dyDescent="0.25">
      <c r="B33" s="6"/>
    </row>
    <row r="34" spans="2:4" s="14" customFormat="1" x14ac:dyDescent="0.25">
      <c r="B34" s="12" t="s">
        <v>5</v>
      </c>
      <c r="C34" s="13" t="s">
        <v>131</v>
      </c>
    </row>
    <row r="35" spans="2:4" s="3" customFormat="1" ht="12.75" x14ac:dyDescent="0.2">
      <c r="B35" s="4" t="s">
        <v>7</v>
      </c>
      <c r="C35" s="25" t="s">
        <v>132</v>
      </c>
    </row>
    <row r="36" spans="2:4" s="32" customFormat="1" ht="25.5" customHeight="1" x14ac:dyDescent="0.25">
      <c r="B36" s="31" t="s">
        <v>9</v>
      </c>
      <c r="C36" s="33" t="s">
        <v>10</v>
      </c>
    </row>
    <row r="37" spans="2:4" s="30" customFormat="1" x14ac:dyDescent="0.25">
      <c r="B37" s="28" t="s">
        <v>11</v>
      </c>
      <c r="C37" s="29" t="s">
        <v>133</v>
      </c>
      <c r="D37" s="41">
        <f>+COUNTA(B38:B40)</f>
        <v>3</v>
      </c>
    </row>
    <row r="38" spans="2:4" s="5" customFormat="1" x14ac:dyDescent="0.25">
      <c r="B38" s="6" t="s">
        <v>13</v>
      </c>
      <c r="C38" s="5" t="s">
        <v>64</v>
      </c>
      <c r="D38" s="40">
        <v>0</v>
      </c>
    </row>
    <row r="39" spans="2:4" s="5" customFormat="1" x14ac:dyDescent="0.25">
      <c r="B39" s="6" t="s">
        <v>15</v>
      </c>
      <c r="C39" s="5" t="s">
        <v>134</v>
      </c>
      <c r="D39" s="40">
        <f>+D38+1/(D$37-1)</f>
        <v>0.5</v>
      </c>
    </row>
    <row r="40" spans="2:4" s="5" customFormat="1" x14ac:dyDescent="0.25">
      <c r="B40" s="6" t="s">
        <v>17</v>
      </c>
      <c r="C40" s="5" t="s">
        <v>135</v>
      </c>
      <c r="D40" s="40">
        <v>1</v>
      </c>
    </row>
    <row r="41" spans="2:4" s="5" customFormat="1" x14ac:dyDescent="0.25">
      <c r="B41" s="6"/>
    </row>
  </sheetData>
  <pageMargins left="0.25" right="0.25" top="0.75" bottom="0.75" header="0.3" footer="0.3"/>
  <pageSetup paperSize="9" scale="8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15</vt:i4>
      </vt:variant>
      <vt:variant>
        <vt:lpstr>Intervalos com Nome</vt:lpstr>
      </vt:variant>
      <vt:variant>
        <vt:i4>12</vt:i4>
      </vt:variant>
    </vt:vector>
  </HeadingPairs>
  <TitlesOfParts>
    <vt:vector size="27" baseType="lpstr">
      <vt:lpstr>REFUSS</vt:lpstr>
      <vt:lpstr>FunctionalDimension</vt:lpstr>
      <vt:lpstr>PerformanceDimension</vt:lpstr>
      <vt:lpstr>F1.1</vt:lpstr>
      <vt:lpstr>F1.2</vt:lpstr>
      <vt:lpstr>F2.1</vt:lpstr>
      <vt:lpstr>F2.2</vt:lpstr>
      <vt:lpstr>F3.1</vt:lpstr>
      <vt:lpstr>F3.2</vt:lpstr>
      <vt:lpstr>F3.3</vt:lpstr>
      <vt:lpstr>F3.4</vt:lpstr>
      <vt:lpstr>F3.5</vt:lpstr>
      <vt:lpstr>F4.1</vt:lpstr>
      <vt:lpstr>F4.2</vt:lpstr>
      <vt:lpstr>F4.3</vt:lpstr>
      <vt:lpstr>F1.1!Área_de_Impressão</vt:lpstr>
      <vt:lpstr>F1.2!Área_de_Impressão</vt:lpstr>
      <vt:lpstr>F2.1!Área_de_Impressão</vt:lpstr>
      <vt:lpstr>F2.2!Área_de_Impressão</vt:lpstr>
      <vt:lpstr>F3.1!Área_de_Impressão</vt:lpstr>
      <vt:lpstr>F3.2!Área_de_Impressão</vt:lpstr>
      <vt:lpstr>F3.3!Área_de_Impressão</vt:lpstr>
      <vt:lpstr>F3.4!Área_de_Impressão</vt:lpstr>
      <vt:lpstr>F3.5!Área_de_Impressão</vt:lpstr>
      <vt:lpstr>F4.1!Área_de_Impressão</vt:lpstr>
      <vt:lpstr>F4.2!Área_de_Impressão</vt:lpstr>
      <vt:lpstr>F4.3!Área_de_Impressão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João Barreiro</cp:lastModifiedBy>
  <cp:lastPrinted>2023-07-26T16:50:41Z</cp:lastPrinted>
  <dcterms:created xsi:type="dcterms:W3CDTF">2023-07-26T15:57:21Z</dcterms:created>
  <dcterms:modified xsi:type="dcterms:W3CDTF">2023-09-14T15:34:05Z</dcterms:modified>
</cp:coreProperties>
</file>