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jespadanal/Documents/coursera/wealth-planning-capstone/"/>
    </mc:Choice>
  </mc:AlternateContent>
  <xr:revisionPtr revIDLastSave="0" documentId="13_ncr:1_{C90EEAED-6BB6-FD45-B9A2-806CAB12DE13}" xr6:coauthVersionLast="47" xr6:coauthVersionMax="47" xr10:uidLastSave="{00000000-0000-0000-0000-000000000000}"/>
  <bookViews>
    <workbookView xWindow="4060" yWindow="1240" windowWidth="30500" windowHeight="14980" activeTab="1" xr2:uid="{00000000-000D-0000-FFFF-FFFF00000000}"/>
  </bookViews>
  <sheets>
    <sheet name="Data" sheetId="1" r:id="rId1"/>
    <sheet name="Returns of the SA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2" l="1"/>
  <c r="K15" i="2"/>
  <c r="H15" i="2"/>
  <c r="E15" i="2"/>
  <c r="B15" i="2"/>
  <c r="N27" i="2"/>
  <c r="K27" i="2"/>
  <c r="H27" i="2"/>
  <c r="E27" i="2"/>
  <c r="B27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31" i="2"/>
  <c r="N28" i="2"/>
  <c r="K14" i="2"/>
  <c r="K26" i="2"/>
  <c r="K28" i="2"/>
  <c r="H28" i="2"/>
  <c r="E28" i="2"/>
  <c r="B28" i="2"/>
  <c r="B26" i="2"/>
  <c r="E26" i="2"/>
  <c r="H26" i="2"/>
  <c r="N26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31" i="2"/>
  <c r="K31" i="2"/>
  <c r="N31" i="2"/>
  <c r="K32" i="2"/>
  <c r="N32" i="2"/>
  <c r="K33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21" i="2"/>
  <c r="N22" i="2"/>
  <c r="N23" i="2"/>
  <c r="O23" i="2"/>
  <c r="O21" i="2"/>
  <c r="N14" i="2"/>
  <c r="N17" i="2"/>
  <c r="N18" i="2"/>
  <c r="O18" i="2"/>
  <c r="N16" i="2"/>
  <c r="O16" i="2"/>
  <c r="O15" i="2"/>
  <c r="O14" i="2"/>
  <c r="N8" i="2"/>
  <c r="N9" i="2"/>
  <c r="N11" i="2"/>
  <c r="O11" i="2"/>
  <c r="N10" i="2"/>
  <c r="O10" i="2"/>
  <c r="O9" i="2"/>
  <c r="O8" i="2"/>
  <c r="N5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21" i="2"/>
  <c r="H22" i="2"/>
  <c r="H23" i="2"/>
  <c r="I23" i="2"/>
  <c r="I21" i="2"/>
  <c r="H14" i="2"/>
  <c r="H17" i="2"/>
  <c r="H18" i="2"/>
  <c r="I18" i="2"/>
  <c r="H16" i="2"/>
  <c r="I16" i="2"/>
  <c r="I15" i="2"/>
  <c r="I14" i="2"/>
  <c r="H8" i="2"/>
  <c r="H9" i="2"/>
  <c r="H11" i="2"/>
  <c r="I11" i="2"/>
  <c r="H10" i="2"/>
  <c r="I10" i="2"/>
  <c r="I9" i="2"/>
  <c r="I8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" i="2"/>
  <c r="F9" i="2"/>
  <c r="E8" i="2"/>
  <c r="E10" i="2"/>
  <c r="F10" i="2"/>
  <c r="E11" i="2"/>
  <c r="F11" i="2"/>
  <c r="F8" i="2"/>
  <c r="E21" i="2"/>
  <c r="E22" i="2"/>
  <c r="E23" i="2"/>
  <c r="F23" i="2"/>
  <c r="F21" i="2"/>
  <c r="E14" i="2"/>
  <c r="E17" i="2"/>
  <c r="E18" i="2"/>
  <c r="F18" i="2"/>
  <c r="E16" i="2"/>
  <c r="F16" i="2"/>
  <c r="F15" i="2"/>
  <c r="F14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21" i="2"/>
  <c r="K22" i="2"/>
  <c r="K23" i="2"/>
  <c r="L23" i="2"/>
  <c r="L21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21" i="2"/>
  <c r="B22" i="2"/>
  <c r="B23" i="2"/>
  <c r="C23" i="2"/>
  <c r="C21" i="2"/>
  <c r="K17" i="2"/>
  <c r="K18" i="2"/>
  <c r="L18" i="2"/>
  <c r="K16" i="2"/>
  <c r="L16" i="2"/>
  <c r="L15" i="2"/>
  <c r="L14" i="2"/>
  <c r="B14" i="2"/>
  <c r="B17" i="2"/>
  <c r="B18" i="2"/>
  <c r="C18" i="2"/>
  <c r="B16" i="2"/>
  <c r="C16" i="2"/>
  <c r="C15" i="2"/>
  <c r="C14" i="2"/>
  <c r="K8" i="2"/>
  <c r="K9" i="2"/>
  <c r="K11" i="2"/>
  <c r="L11" i="2"/>
  <c r="K10" i="2"/>
  <c r="L10" i="2"/>
  <c r="L9" i="2"/>
  <c r="L8" i="2"/>
  <c r="B8" i="2"/>
  <c r="B9" i="2"/>
  <c r="B11" i="2"/>
  <c r="C11" i="2"/>
  <c r="B10" i="2"/>
  <c r="C10" i="2"/>
  <c r="C9" i="2"/>
  <c r="C8" i="2"/>
  <c r="K5" i="2"/>
  <c r="H5" i="2"/>
  <c r="E5" i="2"/>
  <c r="B5" i="2"/>
</calcChain>
</file>

<file path=xl/sharedStrings.xml><?xml version="1.0" encoding="utf-8"?>
<sst xmlns="http://schemas.openxmlformats.org/spreadsheetml/2006/main" count="212" uniqueCount="50">
  <si>
    <t>DATE</t>
  </si>
  <si>
    <t>price</t>
  </si>
  <si>
    <t>yield</t>
  </si>
  <si>
    <t>WORLD BONDS INDEX</t>
  </si>
  <si>
    <t>WORLD EQUITIES INDEX</t>
  </si>
  <si>
    <t>P/E ratio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</si>
  <si>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</si>
  <si>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</si>
  <si>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</si>
  <si>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</si>
  <si>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</si>
  <si>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</si>
  <si>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</si>
  <si>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</si>
  <si>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</si>
  <si>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</si>
  <si>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</si>
  <si>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</si>
  <si>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</si>
  <si>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</si>
  <si>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</si>
  <si>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</si>
  <si>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</si>
  <si>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>Max. pos. deviation for SAA</t>
  </si>
  <si>
    <t>Max. neg. deviation from SAA</t>
  </si>
  <si>
    <t>+9%</t>
  </si>
  <si>
    <t>-9%</t>
  </si>
  <si>
    <t>+11%</t>
  </si>
  <si>
    <t>-11%</t>
  </si>
  <si>
    <t>+5%</t>
  </si>
  <si>
    <t>-5%</t>
  </si>
  <si>
    <r>
      <t>Average return (</t>
    </r>
    <r>
      <rPr>
        <sz val="11"/>
        <color theme="1"/>
        <rFont val="Calibri"/>
        <family val="2"/>
      </rPr>
      <t>μ)</t>
    </r>
  </si>
  <si>
    <r>
      <t>Standard deviation of returns 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</si>
  <si>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Value-at-risk (95%)</t>
  </si>
  <si>
    <t>Phi</t>
  </si>
  <si>
    <t>Expected shortfall (95%)</t>
  </si>
  <si>
    <t>Sum of returns that are below the VaR</t>
  </si>
  <si>
    <t>Risk management: Variance-covariance approach</t>
  </si>
  <si>
    <t>Risk managment: Historical approach</t>
  </si>
  <si>
    <t/>
  </si>
  <si>
    <t>in percentages</t>
  </si>
  <si>
    <t>Performance ratios</t>
  </si>
  <si>
    <t>Average monthly excess return</t>
  </si>
  <si>
    <t>Standard deviation of monthly (excess) returns</t>
  </si>
  <si>
    <t>Sharpe ratio</t>
  </si>
  <si>
    <t>Risk-free rate</t>
  </si>
  <si>
    <t>Monthly excess return</t>
  </si>
  <si>
    <t>Davina Turner's original allocation</t>
  </si>
  <si>
    <t>Davina Turner's CURRENT TAA</t>
  </si>
  <si>
    <t>Davina Turner's previous 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</si>
</sst>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 * #,##0_ ;_ * \-#,##0_ ;_ * &quot;-&quot;??_ ;_ @_ "/>
    <numFmt numFmtId="166" formatCode="0.0000"/>
    <numFmt numFmtId="167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0"/>
      <color theme="1"/>
      <name val="Arial Unicode MS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10" fontId="0" fillId="0" borderId="0" xfId="1" applyNumberFormat="1" applyFont="1" applyFill="1"/>
    <xf numFmtId="165" fontId="0" fillId="0" borderId="0" xfId="2" applyNumberFormat="1" applyFont="1"/>
    <xf numFmtId="0" fontId="0" fillId="4" borderId="0" xfId="0" applyFill="1"/>
    <xf numFmtId="0" fontId="2" fillId="0" borderId="1" xfId="0" applyFont="1" applyBorder="1"/>
    <xf numFmtId="9" fontId="0" fillId="0" borderId="1" xfId="0" applyNumberFormat="1" applyBorder="1"/>
    <xf numFmtId="0" fontId="0" fillId="0" borderId="1" xfId="0" applyBorder="1"/>
    <xf numFmtId="165" fontId="3" fillId="0" borderId="1" xfId="2" applyNumberFormat="1" applyFont="1" applyBorder="1" applyAlignment="1">
      <alignment vertical="center"/>
    </xf>
    <xf numFmtId="0" fontId="2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9" fontId="1" fillId="0" borderId="1" xfId="1" applyFont="1" applyBorder="1"/>
    <xf numFmtId="10" fontId="0" fillId="0" borderId="1" xfId="1" applyNumberFormat="1" applyFont="1" applyBorder="1"/>
    <xf numFmtId="10" fontId="0" fillId="5" borderId="0" xfId="1" applyNumberFormat="1" applyFont="1" applyFill="1"/>
    <xf numFmtId="10" fontId="2" fillId="5" borderId="0" xfId="1" applyNumberFormat="1" applyFont="1" applyFill="1" applyAlignment="1">
      <alignment horizontal="center"/>
    </xf>
    <xf numFmtId="10" fontId="1" fillId="0" borderId="0" xfId="1" applyNumberFormat="1" applyFont="1" applyFill="1"/>
    <xf numFmtId="10" fontId="1" fillId="0" borderId="1" xfId="1" applyNumberFormat="1" applyFont="1" applyFill="1" applyBorder="1"/>
    <xf numFmtId="10" fontId="0" fillId="6" borderId="0" xfId="1" applyNumberFormat="1" applyFont="1" applyFill="1"/>
    <xf numFmtId="49" fontId="8" fillId="0" borderId="0" xfId="1" applyNumberFormat="1" applyFont="1" applyAlignment="1">
      <alignment horizontal="right" vertical="center"/>
    </xf>
    <xf numFmtId="49" fontId="8" fillId="0" borderId="0" xfId="2" applyNumberFormat="1" applyFont="1" applyAlignment="1">
      <alignment horizontal="right" vertical="center"/>
    </xf>
    <xf numFmtId="49" fontId="2" fillId="0" borderId="0" xfId="1" applyNumberFormat="1" applyFont="1" applyAlignment="1">
      <alignment horizontal="right"/>
    </xf>
    <xf numFmtId="165" fontId="0" fillId="0" borderId="0" xfId="2" applyNumberFormat="1" applyFont="1" applyFill="1"/>
    <xf numFmtId="9" fontId="7" fillId="6" borderId="0" xfId="1" applyFont="1" applyFill="1"/>
    <xf numFmtId="166" fontId="0" fillId="0" borderId="0" xfId="1" applyNumberFormat="1" applyFont="1" applyFill="1"/>
    <xf numFmtId="0" fontId="0" fillId="7" borderId="0" xfId="0" applyFill="1"/>
    <xf numFmtId="14" fontId="0" fillId="7" borderId="0" xfId="0" applyNumberFormat="1" applyFill="1"/>
    <xf numFmtId="10" fontId="0" fillId="7" borderId="0" xfId="1" applyNumberFormat="1" applyFont="1" applyFill="1"/>
    <xf numFmtId="10" fontId="3" fillId="0" borderId="0" xfId="1" applyNumberFormat="1" applyFont="1" applyFill="1" applyAlignment="1">
      <alignment vertical="center"/>
    </xf>
    <xf numFmtId="165" fontId="3" fillId="0" borderId="0" xfId="2" applyNumberFormat="1" applyFont="1" applyFill="1" applyAlignment="1">
      <alignment vertical="center"/>
    </xf>
    <xf numFmtId="10" fontId="0" fillId="0" borderId="1" xfId="1" applyNumberFormat="1" applyFont="1" applyFill="1" applyBorder="1"/>
    <xf numFmtId="165" fontId="3" fillId="0" borderId="1" xfId="2" applyNumberFormat="1" applyFont="1" applyFill="1" applyBorder="1" applyAlignment="1">
      <alignment vertical="center"/>
    </xf>
    <xf numFmtId="165" fontId="0" fillId="0" borderId="1" xfId="2" applyNumberFormat="1" applyFont="1" applyFill="1" applyBorder="1"/>
    <xf numFmtId="0" fontId="10" fillId="3" borderId="0" xfId="0" applyFont="1" applyFill="1" applyAlignment="1">
      <alignment horizontal="center"/>
    </xf>
    <xf numFmtId="9" fontId="8" fillId="6" borderId="0" xfId="1" applyFont="1" applyFill="1" applyAlignment="1">
      <alignment vertical="center"/>
    </xf>
    <xf numFmtId="9" fontId="8" fillId="0" borderId="0" xfId="1" applyFont="1" applyFill="1" applyAlignment="1">
      <alignment vertical="center"/>
    </xf>
    <xf numFmtId="9" fontId="3" fillId="0" borderId="1" xfId="1" applyFont="1" applyBorder="1" applyAlignment="1">
      <alignment vertical="center"/>
    </xf>
    <xf numFmtId="10" fontId="2" fillId="3" borderId="0" xfId="1" applyNumberFormat="1" applyFont="1" applyFill="1" applyAlignment="1">
      <alignment horizontal="center"/>
    </xf>
    <xf numFmtId="10" fontId="0" fillId="3" borderId="0" xfId="1" applyNumberFormat="1" applyFont="1" applyFill="1"/>
    <xf numFmtId="165" fontId="1" fillId="0" borderId="0" xfId="2" applyNumberFormat="1" applyFont="1" applyFill="1"/>
    <xf numFmtId="165" fontId="1" fillId="0" borderId="1" xfId="2" applyNumberFormat="1" applyFont="1" applyFill="1" applyBorder="1"/>
    <xf numFmtId="10" fontId="0" fillId="0" borderId="0" xfId="1" applyNumberFormat="1" applyFont="1" applyFill="1" applyBorder="1"/>
    <xf numFmtId="165" fontId="0" fillId="0" borderId="0" xfId="2" applyNumberFormat="1" applyFont="1" applyFill="1" applyBorder="1"/>
    <xf numFmtId="10" fontId="0" fillId="0" borderId="0" xfId="1" applyNumberFormat="1" applyFont="1" applyBorder="1"/>
    <xf numFmtId="10" fontId="0" fillId="6" borderId="0" xfId="1" applyNumberFormat="1" applyFont="1" applyFill="1" applyBorder="1"/>
    <xf numFmtId="0" fontId="0" fillId="0" borderId="1" xfId="0" applyBorder="1" applyAlignment="1">
      <alignment horizontal="left" indent="1"/>
    </xf>
    <xf numFmtId="167" fontId="0" fillId="6" borderId="1" xfId="1" applyNumberFormat="1" applyFont="1" applyFill="1" applyBorder="1"/>
    <xf numFmtId="167" fontId="0" fillId="0" borderId="1" xfId="2" applyNumberFormat="1" applyFont="1" applyFill="1" applyBorder="1"/>
    <xf numFmtId="167" fontId="0" fillId="0" borderId="1" xfId="0" applyNumberFormat="1" applyBorder="1"/>
    <xf numFmtId="167" fontId="0" fillId="0" borderId="1" xfId="1" applyNumberFormat="1" applyFont="1" applyFill="1" applyBorder="1"/>
    <xf numFmtId="0" fontId="2" fillId="8" borderId="0" xfId="0" applyFont="1" applyFill="1" applyAlignment="1">
      <alignment horizontal="center"/>
    </xf>
    <xf numFmtId="10" fontId="3" fillId="0" borderId="0" xfId="1" applyNumberFormat="1" applyFont="1" applyAlignment="1">
      <alignment vertical="center"/>
    </xf>
    <xf numFmtId="10" fontId="0" fillId="8" borderId="0" xfId="1" applyNumberFormat="1" applyFont="1" applyFill="1"/>
    <xf numFmtId="0" fontId="2" fillId="6" borderId="0" xfId="0" applyFont="1" applyFill="1"/>
  </cellXfs>
  <cellStyles count="3">
    <cellStyle name="Comma" xfId="2" builtinId="3"/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3"/>
  <sheetViews>
    <sheetView topLeftCell="B48" workbookViewId="0">
      <selection activeCell="K38" sqref="K38"/>
    </sheetView>
  </sheetViews>
  <sheetFormatPr baseColWidth="10" defaultColWidth="8.83203125" defaultRowHeight="15" x14ac:dyDescent="0.2"/>
  <cols>
    <col min="2" max="2" width="10.1640625" bestFit="1" customWidth="1"/>
    <col min="3" max="4" width="20.5" bestFit="1" customWidth="1"/>
    <col min="5" max="5" width="20.5" style="11" customWidth="1"/>
    <col min="6" max="7" width="22.1640625" bestFit="1" customWidth="1"/>
    <col min="8" max="8" width="22.1640625" style="11" customWidth="1"/>
    <col min="9" max="9" width="20" bestFit="1" customWidth="1"/>
    <col min="10" max="10" width="20" style="11" bestFit="1" customWidth="1"/>
  </cols>
  <sheetData>
    <row r="1" spans="1:10" x14ac:dyDescent="0.2">
      <c r="B1" t="s">
        <v>0</v>
      </c>
      <c r="C1" t="s">
        <v>3</v>
      </c>
      <c r="D1" t="s">
        <v>3</v>
      </c>
      <c r="E1" s="11" t="s">
        <v>3</v>
      </c>
      <c r="F1" t="s">
        <v>4</v>
      </c>
      <c r="G1" t="s">
        <v>4</v>
      </c>
      <c r="H1" s="11" t="s">
        <v>4</v>
      </c>
      <c r="I1" t="s">
        <v>6</v>
      </c>
      <c r="J1" s="11" t="s">
        <v>6</v>
      </c>
    </row>
    <row r="2" spans="1:10" x14ac:dyDescent="0.2">
      <c r="C2" t="s">
        <v>1</v>
      </c>
      <c r="D2" t="s">
        <v>2</v>
      </c>
      <c r="E2" s="11" t="s">
        <v>7</v>
      </c>
      <c r="F2" t="s">
        <v>1</v>
      </c>
      <c r="G2" t="s">
        <v>5</v>
      </c>
      <c r="H2" s="11" t="s">
        <v>7</v>
      </c>
      <c r="J2" s="11" t="s">
        <v>7</v>
      </c>
    </row>
    <row r="3" spans="1:10" x14ac:dyDescent="0.2">
      <c r="A3">
        <v>134</v>
      </c>
      <c r="B3" s="1">
        <v>58838</v>
      </c>
      <c r="C3">
        <v>220.61633074935401</v>
      </c>
      <c r="D3">
        <v>4.6890999999999998</v>
      </c>
      <c r="E3" s="11">
        <v>-2.976859727653219E-2</v>
      </c>
      <c r="F3">
        <v>272.43660953411995</v>
      </c>
      <c r="G3">
        <v>25.039000000000001</v>
      </c>
      <c r="H3" s="11">
        <v>-5.1565021428295305E-2</v>
      </c>
      <c r="I3">
        <v>178.29872234575814</v>
      </c>
      <c r="J3" s="11">
        <v>4.2455633862615002E-3</v>
      </c>
    </row>
    <row r="4" spans="1:10" x14ac:dyDescent="0.2">
      <c r="A4">
        <v>135</v>
      </c>
      <c r="B4" s="1">
        <v>58866</v>
      </c>
      <c r="C4">
        <v>221.41209302325581</v>
      </c>
      <c r="D4">
        <v>4.5106000000000002</v>
      </c>
      <c r="E4" s="11">
        <v>3.6069962327760761E-3</v>
      </c>
      <c r="F4">
        <v>274.49313884299522</v>
      </c>
      <c r="G4">
        <v>24.48</v>
      </c>
      <c r="H4" s="11">
        <v>7.5486525558809301E-3</v>
      </c>
      <c r="I4">
        <v>179.1391851656428</v>
      </c>
      <c r="J4" s="11">
        <v>4.7137904794114695E-3</v>
      </c>
    </row>
    <row r="5" spans="1:10" x14ac:dyDescent="0.2">
      <c r="A5">
        <v>136</v>
      </c>
      <c r="B5" s="1">
        <v>58897</v>
      </c>
      <c r="C5">
        <v>225.07710594315245</v>
      </c>
      <c r="D5">
        <v>4.3483999999999998</v>
      </c>
      <c r="E5" s="11">
        <v>1.6552903095097379E-2</v>
      </c>
      <c r="F5">
        <v>288.20898959010799</v>
      </c>
      <c r="G5">
        <v>24.298999999999999</v>
      </c>
      <c r="H5" s="11">
        <v>4.9967918341878734E-2</v>
      </c>
      <c r="I5">
        <v>179.97964798552746</v>
      </c>
      <c r="J5" s="11">
        <v>4.6916749069028174E-3</v>
      </c>
    </row>
    <row r="6" spans="1:10" x14ac:dyDescent="0.2">
      <c r="A6">
        <v>137</v>
      </c>
      <c r="B6" s="1">
        <v>58927</v>
      </c>
      <c r="C6">
        <v>218.16723514211887</v>
      </c>
      <c r="D6">
        <v>4.5494000000000003</v>
      </c>
      <c r="E6" s="11">
        <v>-3.0700016210350588E-2</v>
      </c>
      <c r="F6">
        <v>278.62982876394142</v>
      </c>
      <c r="G6">
        <v>23.908999999999999</v>
      </c>
      <c r="H6" s="11">
        <v>-3.3236856490111891E-2</v>
      </c>
      <c r="I6">
        <v>180.85779972110203</v>
      </c>
      <c r="J6" s="11">
        <v>4.8791724253465368E-3</v>
      </c>
    </row>
    <row r="7" spans="1:10" x14ac:dyDescent="0.2">
      <c r="A7">
        <v>138</v>
      </c>
      <c r="B7" s="1">
        <v>58958</v>
      </c>
      <c r="C7">
        <v>220.95850129198968</v>
      </c>
      <c r="D7">
        <v>4.3414999999999999</v>
      </c>
      <c r="E7" s="11">
        <v>1.279415833478623E-2</v>
      </c>
      <c r="F7">
        <v>273.90558789430952</v>
      </c>
      <c r="G7">
        <v>24.187000000000001</v>
      </c>
      <c r="H7" s="11">
        <v>-1.6955258848593464E-2</v>
      </c>
      <c r="I7">
        <v>181.70580032412468</v>
      </c>
      <c r="J7" s="11">
        <v>4.6887698751745472E-3</v>
      </c>
    </row>
    <row r="8" spans="1:10" x14ac:dyDescent="0.2">
      <c r="A8">
        <v>139</v>
      </c>
      <c r="B8" s="1">
        <v>58988</v>
      </c>
      <c r="C8">
        <v>225.24289405684755</v>
      </c>
      <c r="D8">
        <v>4.4279000000000002</v>
      </c>
      <c r="E8" s="11">
        <v>1.9390033602717915E-2</v>
      </c>
      <c r="F8">
        <v>280.5158895266872</v>
      </c>
      <c r="G8">
        <v>23.957999999999998</v>
      </c>
      <c r="H8" s="11">
        <v>2.413350411430221E-2</v>
      </c>
      <c r="I8">
        <v>182.58772095126824</v>
      </c>
      <c r="J8" s="11">
        <v>4.8535634281921536E-3</v>
      </c>
    </row>
    <row r="9" spans="1:10" x14ac:dyDescent="0.2">
      <c r="A9">
        <v>140</v>
      </c>
      <c r="B9" s="1">
        <v>59019</v>
      </c>
      <c r="C9">
        <v>222.48253229974156</v>
      </c>
      <c r="D9">
        <v>4.3634000000000004</v>
      </c>
      <c r="E9" s="11">
        <v>-1.2255044798036175E-2</v>
      </c>
      <c r="F9">
        <v>271.34633795591247</v>
      </c>
      <c r="G9">
        <v>24.093</v>
      </c>
      <c r="H9" s="11">
        <v>-3.2688171733324833E-2</v>
      </c>
      <c r="I9">
        <v>183.49225492782574</v>
      </c>
      <c r="J9" s="11">
        <v>4.9539693679561169E-3</v>
      </c>
    </row>
    <row r="10" spans="1:10" x14ac:dyDescent="0.2">
      <c r="A10">
        <v>141</v>
      </c>
      <c r="B10" s="1">
        <v>59050</v>
      </c>
      <c r="C10">
        <v>222.42878552971578</v>
      </c>
      <c r="D10">
        <v>4.3935000000000004</v>
      </c>
      <c r="E10" s="11">
        <v>-2.4157748237677953E-4</v>
      </c>
      <c r="F10">
        <v>281.78895024499803</v>
      </c>
      <c r="G10">
        <v>23.497</v>
      </c>
      <c r="H10" s="11">
        <v>3.8484441572903198E-2</v>
      </c>
      <c r="I10">
        <v>184.40432668752121</v>
      </c>
      <c r="J10" s="11">
        <v>4.970628106642519E-3</v>
      </c>
    </row>
    <row r="11" spans="1:10" x14ac:dyDescent="0.2">
      <c r="A11">
        <v>142</v>
      </c>
      <c r="B11" s="1">
        <v>59080</v>
      </c>
      <c r="C11">
        <v>219.39550387596898</v>
      </c>
      <c r="D11">
        <v>4.2930000000000001</v>
      </c>
      <c r="E11" s="11">
        <v>-1.3637091289794238E-2</v>
      </c>
      <c r="F11">
        <v>264.03255060532496</v>
      </c>
      <c r="G11">
        <v>23.88</v>
      </c>
      <c r="H11" s="11">
        <v>-6.3013115398013256E-2</v>
      </c>
      <c r="I11">
        <v>185.36916292918255</v>
      </c>
      <c r="J11" s="11">
        <v>5.2321778940484943E-3</v>
      </c>
    </row>
    <row r="12" spans="1:10" x14ac:dyDescent="0.2">
      <c r="A12">
        <v>143</v>
      </c>
      <c r="B12" s="1">
        <v>59111</v>
      </c>
      <c r="C12">
        <v>218.58661498708011</v>
      </c>
      <c r="D12">
        <v>4.2552000000000003</v>
      </c>
      <c r="E12" s="11">
        <v>-3.6868982025546108E-3</v>
      </c>
      <c r="F12">
        <v>260.18832330854406</v>
      </c>
      <c r="G12">
        <v>21.867999999999999</v>
      </c>
      <c r="H12" s="11">
        <v>-1.4559671858517321E-2</v>
      </c>
      <c r="I12">
        <v>186.31892360456791</v>
      </c>
      <c r="J12" s="11">
        <v>5.1236174365647032E-3</v>
      </c>
    </row>
    <row r="13" spans="1:10" x14ac:dyDescent="0.2">
      <c r="A13">
        <v>144</v>
      </c>
      <c r="B13" s="1">
        <v>59141</v>
      </c>
      <c r="C13">
        <v>221.53245478036175</v>
      </c>
      <c r="D13">
        <v>3.9563000000000001</v>
      </c>
      <c r="E13" s="11">
        <v>1.3476762030720653E-2</v>
      </c>
      <c r="F13">
        <v>244.49915775611689</v>
      </c>
      <c r="G13">
        <v>22.498000000000001</v>
      </c>
      <c r="H13" s="11">
        <v>-6.0299268441121351E-2</v>
      </c>
      <c r="I13">
        <v>187.29883541250518</v>
      </c>
      <c r="J13" s="11">
        <v>5.2593251881219343E-3</v>
      </c>
    </row>
    <row r="14" spans="1:10" x14ac:dyDescent="0.2">
      <c r="A14">
        <v>145</v>
      </c>
      <c r="B14" s="1">
        <v>59172</v>
      </c>
      <c r="C14">
        <v>229.47354005167958</v>
      </c>
      <c r="D14">
        <v>3.9241000000000001</v>
      </c>
      <c r="E14" s="11">
        <v>3.5846148498607198E-2</v>
      </c>
      <c r="F14">
        <v>246.66495659515334</v>
      </c>
      <c r="G14">
        <v>22.33</v>
      </c>
      <c r="H14" s="11">
        <v>8.8581034753371091E-3</v>
      </c>
      <c r="I14">
        <v>188.26367165416653</v>
      </c>
      <c r="J14" s="11">
        <v>5.1513200257566954E-3</v>
      </c>
    </row>
    <row r="15" spans="1:10" x14ac:dyDescent="0.2">
      <c r="A15">
        <v>146</v>
      </c>
      <c r="B15" s="1">
        <v>59203</v>
      </c>
      <c r="C15">
        <v>231.21808785529714</v>
      </c>
      <c r="D15">
        <v>3.9245000000000001</v>
      </c>
      <c r="E15" s="11">
        <v>7.6023919935373635E-3</v>
      </c>
      <c r="F15">
        <v>252.30637479650821</v>
      </c>
      <c r="G15">
        <v>21.56</v>
      </c>
      <c r="H15" s="11">
        <v>2.2870772886535409E-2</v>
      </c>
      <c r="I15">
        <v>189.07775223306825</v>
      </c>
      <c r="J15" s="11">
        <v>4.3241511851376179E-3</v>
      </c>
    </row>
    <row r="16" spans="1:10" x14ac:dyDescent="0.2">
      <c r="A16">
        <v>147</v>
      </c>
      <c r="B16" s="1">
        <v>59231</v>
      </c>
      <c r="C16">
        <v>230.77534883720929</v>
      </c>
      <c r="D16">
        <v>3.6600999999999999</v>
      </c>
      <c r="E16" s="11">
        <v>-1.9148113462685828E-3</v>
      </c>
      <c r="F16">
        <v>229.6869761222849</v>
      </c>
      <c r="G16">
        <v>21.332999999999998</v>
      </c>
      <c r="H16" s="11">
        <v>-8.9650523861977138E-2</v>
      </c>
      <c r="I16">
        <v>189.91067726981495</v>
      </c>
      <c r="J16" s="11">
        <v>4.4051985329294019E-3</v>
      </c>
    </row>
    <row r="17" spans="1:10" x14ac:dyDescent="0.2">
      <c r="A17">
        <v>148</v>
      </c>
      <c r="B17" s="1">
        <v>59262</v>
      </c>
      <c r="C17">
        <v>221.41813953488369</v>
      </c>
      <c r="D17">
        <v>3.9034</v>
      </c>
      <c r="E17" s="11">
        <v>-4.0546832014221101E-2</v>
      </c>
      <c r="F17">
        <v>212.18122987804631</v>
      </c>
      <c r="G17">
        <v>19.448</v>
      </c>
      <c r="H17" s="11">
        <v>-7.6215667687307476E-2</v>
      </c>
      <c r="I17">
        <v>190.63807334262995</v>
      </c>
      <c r="J17" s="11">
        <v>3.8302010359404478E-3</v>
      </c>
    </row>
    <row r="18" spans="1:10" x14ac:dyDescent="0.2">
      <c r="A18">
        <v>149</v>
      </c>
      <c r="B18" s="1">
        <v>59292</v>
      </c>
      <c r="C18">
        <v>223.0516795865633</v>
      </c>
      <c r="D18">
        <v>4.0420999999999996</v>
      </c>
      <c r="E18" s="11">
        <v>7.3776252257879895E-3</v>
      </c>
      <c r="F18">
        <v>232.89840963349263</v>
      </c>
      <c r="G18">
        <v>20.558</v>
      </c>
      <c r="H18" s="11">
        <v>9.7639078477176192E-2</v>
      </c>
      <c r="I18">
        <v>191.33531828289301</v>
      </c>
      <c r="J18" s="11">
        <v>3.6574275433948465E-3</v>
      </c>
    </row>
    <row r="19" spans="1:10" x14ac:dyDescent="0.2">
      <c r="A19">
        <v>150</v>
      </c>
      <c r="B19" s="1">
        <v>59323</v>
      </c>
      <c r="C19">
        <v>221.44806201550389</v>
      </c>
      <c r="D19">
        <v>3.9226999999999999</v>
      </c>
      <c r="E19" s="11">
        <v>-7.1894440518528368E-3</v>
      </c>
      <c r="F19">
        <v>226.74699963240192</v>
      </c>
      <c r="G19">
        <v>21.359000000000002</v>
      </c>
      <c r="H19" s="11">
        <v>-2.6412417374472655E-2</v>
      </c>
      <c r="I19">
        <v>191.95341650020731</v>
      </c>
      <c r="J19" s="11">
        <v>3.2304449740973989E-3</v>
      </c>
    </row>
    <row r="20" spans="1:10" x14ac:dyDescent="0.2">
      <c r="A20">
        <v>151</v>
      </c>
      <c r="B20" s="1">
        <v>59353</v>
      </c>
      <c r="C20">
        <v>219.27514211886304</v>
      </c>
      <c r="D20">
        <v>3.9645999999999999</v>
      </c>
      <c r="E20" s="11">
        <v>-9.8123229296480357E-3</v>
      </c>
      <c r="F20">
        <v>221.24716727327075</v>
      </c>
      <c r="G20">
        <v>20.815999999999999</v>
      </c>
      <c r="H20" s="11">
        <v>-2.4255369941156457E-2</v>
      </c>
      <c r="I20">
        <v>192.55267025967663</v>
      </c>
      <c r="J20" s="11">
        <v>3.1218707663308153E-3</v>
      </c>
    </row>
    <row r="21" spans="1:10" x14ac:dyDescent="0.2">
      <c r="A21">
        <v>152</v>
      </c>
      <c r="B21" s="1">
        <v>59384</v>
      </c>
      <c r="C21">
        <v>224.80847545219635</v>
      </c>
      <c r="D21">
        <v>3.8357000000000001</v>
      </c>
      <c r="E21" s="11">
        <v>2.5234658520179341E-2</v>
      </c>
      <c r="F21">
        <v>217.26095018036543</v>
      </c>
      <c r="G21">
        <v>20.443999999999999</v>
      </c>
      <c r="H21" s="11">
        <v>-1.8017031097088774E-2</v>
      </c>
      <c r="I21">
        <v>193.14061734443902</v>
      </c>
      <c r="J21" s="11">
        <v>3.0534351145039169E-3</v>
      </c>
    </row>
    <row r="22" spans="1:10" x14ac:dyDescent="0.2">
      <c r="A22">
        <v>153</v>
      </c>
      <c r="B22" s="1">
        <v>59415</v>
      </c>
      <c r="C22">
        <v>232.9102842377261</v>
      </c>
      <c r="D22">
        <v>3.6753999999999998</v>
      </c>
      <c r="E22" s="11">
        <v>3.603871593022985E-2</v>
      </c>
      <c r="F22">
        <v>203.98520720815341</v>
      </c>
      <c r="G22">
        <v>20.292999999999999</v>
      </c>
      <c r="H22" s="11">
        <v>-6.1105058047434546E-2</v>
      </c>
      <c r="I22">
        <v>193.69464440508045</v>
      </c>
      <c r="J22" s="11">
        <v>2.8685165671465261E-3</v>
      </c>
    </row>
    <row r="23" spans="1:10" x14ac:dyDescent="0.2">
      <c r="A23">
        <v>154</v>
      </c>
      <c r="B23" s="1">
        <v>59445</v>
      </c>
      <c r="C23">
        <v>235.02454780361757</v>
      </c>
      <c r="D23">
        <v>3.6217999999999999</v>
      </c>
      <c r="E23" s="11">
        <v>9.0775878480895376E-3</v>
      </c>
      <c r="F23">
        <v>186.2185067440104</v>
      </c>
      <c r="G23">
        <v>17.443999999999999</v>
      </c>
      <c r="H23" s="11">
        <v>-8.7097984737752432E-2</v>
      </c>
      <c r="I23">
        <v>194.19967587532508</v>
      </c>
      <c r="J23" s="11">
        <v>2.6073589788494166E-3</v>
      </c>
    </row>
    <row r="24" spans="1:10" x14ac:dyDescent="0.2">
      <c r="A24">
        <v>155</v>
      </c>
      <c r="B24" s="1">
        <v>59476</v>
      </c>
      <c r="C24">
        <v>238.29488372093022</v>
      </c>
      <c r="D24">
        <v>3.6015000000000001</v>
      </c>
      <c r="E24" s="11">
        <v>1.3914869522673377E-2</v>
      </c>
      <c r="F24">
        <v>193.76113397939028</v>
      </c>
      <c r="G24">
        <v>19.965</v>
      </c>
      <c r="H24" s="11">
        <v>4.0504176342411179E-2</v>
      </c>
      <c r="I24">
        <v>194.61425394791394</v>
      </c>
      <c r="J24" s="11">
        <v>2.1348031129310905E-3</v>
      </c>
    </row>
    <row r="25" spans="1:10" x14ac:dyDescent="0.2">
      <c r="A25">
        <v>156</v>
      </c>
      <c r="B25" s="1">
        <v>59506</v>
      </c>
      <c r="C25">
        <v>232.63121447028425</v>
      </c>
      <c r="D25">
        <v>3.8414999999999999</v>
      </c>
      <c r="E25" s="11">
        <v>-2.3767481543073132E-2</v>
      </c>
      <c r="F25">
        <v>199.40739962755453</v>
      </c>
      <c r="G25">
        <v>21.449000000000002</v>
      </c>
      <c r="H25" s="11">
        <v>2.9140341678454564E-2</v>
      </c>
      <c r="I25">
        <v>194.95345418912299</v>
      </c>
      <c r="J25" s="11">
        <v>1.7429362666304953E-3</v>
      </c>
    </row>
    <row r="26" spans="1:10" x14ac:dyDescent="0.2">
      <c r="A26">
        <v>157</v>
      </c>
      <c r="B26" s="1">
        <v>59537</v>
      </c>
      <c r="C26">
        <v>227.20180878552969</v>
      </c>
      <c r="D26">
        <v>3.7707999999999999</v>
      </c>
      <c r="E26" s="11">
        <v>-2.3339110777191491E-2</v>
      </c>
      <c r="F26">
        <v>202.68710134799414</v>
      </c>
      <c r="G26">
        <v>21.763999999999999</v>
      </c>
      <c r="H26" s="11">
        <v>1.6447241810310546E-2</v>
      </c>
      <c r="I26">
        <v>195.25873440621118</v>
      </c>
      <c r="J26" s="11">
        <v>1.5659133527946196E-3</v>
      </c>
    </row>
    <row r="27" spans="1:10" x14ac:dyDescent="0.2">
      <c r="A27">
        <v>158</v>
      </c>
      <c r="B27" s="1">
        <v>59568</v>
      </c>
      <c r="C27">
        <v>223.21684754521962</v>
      </c>
      <c r="D27">
        <v>3.8344</v>
      </c>
      <c r="E27" s="11">
        <v>-1.753930244486623E-2</v>
      </c>
      <c r="F27">
        <v>195.40138879351088</v>
      </c>
      <c r="G27">
        <v>21.081</v>
      </c>
      <c r="H27" s="11">
        <v>-3.5945615216897327E-2</v>
      </c>
      <c r="I27">
        <v>195.51878792447141</v>
      </c>
      <c r="J27" s="11">
        <v>1.3318406423716092E-3</v>
      </c>
    </row>
    <row r="28" spans="1:10" x14ac:dyDescent="0.2">
      <c r="A28">
        <v>159</v>
      </c>
      <c r="B28" s="1">
        <v>59596</v>
      </c>
      <c r="C28">
        <v>224.07958656330752</v>
      </c>
      <c r="D28">
        <v>4.0589000000000004</v>
      </c>
      <c r="E28" s="11">
        <v>3.8650264421152989E-3</v>
      </c>
      <c r="F28">
        <v>198.08485455639803</v>
      </c>
      <c r="G28">
        <v>20.815000000000001</v>
      </c>
      <c r="H28" s="11">
        <v>1.3733094628733102E-2</v>
      </c>
      <c r="I28">
        <v>195.80899257528361</v>
      </c>
      <c r="J28" s="11">
        <v>1.484280124139811E-3</v>
      </c>
    </row>
    <row r="29" spans="1:10" x14ac:dyDescent="0.2">
      <c r="A29">
        <v>160</v>
      </c>
      <c r="B29" s="1">
        <v>59627</v>
      </c>
      <c r="C29">
        <v>223.92149870801032</v>
      </c>
      <c r="D29">
        <v>3.9628999999999999</v>
      </c>
      <c r="E29" s="11">
        <v>-7.0549869232525272E-4</v>
      </c>
      <c r="F29">
        <v>202.99673201294269</v>
      </c>
      <c r="G29">
        <v>21.457000000000001</v>
      </c>
      <c r="H29" s="11">
        <v>2.4796835010655324E-2</v>
      </c>
      <c r="I29">
        <v>196.09165944295785</v>
      </c>
      <c r="J29" s="11">
        <v>1.4435847095508596E-3</v>
      </c>
    </row>
    <row r="30" spans="1:10" x14ac:dyDescent="0.2">
      <c r="A30">
        <v>161</v>
      </c>
      <c r="B30" s="1">
        <v>59657</v>
      </c>
      <c r="C30">
        <v>232.81416020671836</v>
      </c>
      <c r="D30">
        <v>4.0087999999999999</v>
      </c>
      <c r="E30" s="11">
        <v>3.9713299303627429E-2</v>
      </c>
      <c r="F30">
        <v>196.9677200437886</v>
      </c>
      <c r="G30">
        <v>20.853999999999999</v>
      </c>
      <c r="H30" s="11">
        <v>-2.9700044475443502E-2</v>
      </c>
      <c r="I30">
        <v>196.38563298533904</v>
      </c>
      <c r="J30" s="11">
        <v>1.4991639278095399E-3</v>
      </c>
    </row>
    <row r="31" spans="1:10" x14ac:dyDescent="0.2">
      <c r="A31">
        <v>162</v>
      </c>
      <c r="B31" s="1">
        <v>59688</v>
      </c>
      <c r="C31">
        <v>238.71767441860467</v>
      </c>
      <c r="D31">
        <v>3.7963</v>
      </c>
      <c r="E31" s="11">
        <v>2.5357195656159917E-2</v>
      </c>
      <c r="F31">
        <v>192.65833983025857</v>
      </c>
      <c r="G31">
        <v>20.123999999999999</v>
      </c>
      <c r="H31" s="11">
        <v>-2.1878611442382536E-2</v>
      </c>
      <c r="I31">
        <v>196.66829985301328</v>
      </c>
      <c r="J31" s="11">
        <v>1.4393459611953354E-3</v>
      </c>
    </row>
    <row r="32" spans="1:10" x14ac:dyDescent="0.2">
      <c r="A32">
        <v>163</v>
      </c>
      <c r="B32" s="1">
        <v>59718</v>
      </c>
      <c r="C32">
        <v>249.24677002583979</v>
      </c>
      <c r="D32">
        <v>3.6642000000000001</v>
      </c>
      <c r="E32" s="11">
        <v>4.410689586717307E-2</v>
      </c>
      <c r="F32">
        <v>181.13818051084013</v>
      </c>
      <c r="G32">
        <v>18.390999999999998</v>
      </c>
      <c r="H32" s="11">
        <v>-5.9795798767747425E-2</v>
      </c>
      <c r="I32">
        <v>196.95473561225648</v>
      </c>
      <c r="J32" s="11">
        <v>1.4564409183243144E-3</v>
      </c>
    </row>
    <row r="33" spans="1:10" x14ac:dyDescent="0.2">
      <c r="A33">
        <v>164</v>
      </c>
      <c r="B33" s="1">
        <v>59749</v>
      </c>
      <c r="C33">
        <v>252.84816537467697</v>
      </c>
      <c r="D33">
        <v>3.4058000000000002</v>
      </c>
      <c r="E33" s="11">
        <v>1.4449115422694586E-2</v>
      </c>
      <c r="F33">
        <v>162.83098972745231</v>
      </c>
      <c r="G33">
        <v>16.408999999999999</v>
      </c>
      <c r="H33" s="11">
        <v>-0.10106754264483869</v>
      </c>
      <c r="I33">
        <v>197.24117137149966</v>
      </c>
      <c r="J33" s="11">
        <v>1.4543227831143909E-3</v>
      </c>
    </row>
    <row r="34" spans="1:10" x14ac:dyDescent="0.2">
      <c r="A34">
        <v>165</v>
      </c>
      <c r="B34" s="1">
        <v>59780</v>
      </c>
      <c r="C34">
        <v>257.61741602067184</v>
      </c>
      <c r="D34">
        <v>3.194</v>
      </c>
      <c r="E34" s="11">
        <v>1.8862112916372853E-2</v>
      </c>
      <c r="F34">
        <v>166.96040847818446</v>
      </c>
      <c r="G34">
        <v>16.632000000000001</v>
      </c>
      <c r="H34" s="11">
        <v>2.5360152619866818E-2</v>
      </c>
      <c r="I34">
        <v>197.51253156446688</v>
      </c>
      <c r="J34" s="11">
        <v>1.3757786525011096E-3</v>
      </c>
    </row>
    <row r="35" spans="1:10" x14ac:dyDescent="0.2">
      <c r="A35">
        <v>166</v>
      </c>
      <c r="B35" s="1">
        <v>59810</v>
      </c>
      <c r="C35">
        <v>257.94082687338505</v>
      </c>
      <c r="D35">
        <v>3.27</v>
      </c>
      <c r="E35" s="11">
        <v>1.2553920371876492E-3</v>
      </c>
      <c r="F35">
        <v>152.62065093131571</v>
      </c>
      <c r="G35">
        <v>15.816000000000001</v>
      </c>
      <c r="H35" s="11">
        <v>-8.588717335788279E-2</v>
      </c>
      <c r="I35">
        <v>197.78766064900313</v>
      </c>
      <c r="J35" s="11">
        <v>1.3929702705797466E-3</v>
      </c>
    </row>
    <row r="36" spans="1:10" x14ac:dyDescent="0.2">
      <c r="A36">
        <v>167</v>
      </c>
      <c r="B36" s="1">
        <v>59841</v>
      </c>
      <c r="C36">
        <v>258.63136950904391</v>
      </c>
      <c r="D36">
        <v>3.2618999999999998</v>
      </c>
      <c r="E36" s="11">
        <v>2.6771358533243098E-3</v>
      </c>
      <c r="F36">
        <v>161.35029670414013</v>
      </c>
      <c r="G36">
        <v>15.913</v>
      </c>
      <c r="H36" s="11">
        <v>5.719832617378269E-2</v>
      </c>
      <c r="I36">
        <v>198.04017638412543</v>
      </c>
      <c r="J36" s="11">
        <v>1.2767011566531424E-3</v>
      </c>
    </row>
    <row r="37" spans="1:10" x14ac:dyDescent="0.2">
      <c r="A37">
        <v>168</v>
      </c>
      <c r="B37" s="1">
        <v>59871</v>
      </c>
      <c r="C37">
        <v>257.08397932816536</v>
      </c>
      <c r="D37">
        <v>3.2012</v>
      </c>
      <c r="E37" s="11">
        <v>-5.9829949623510063E-3</v>
      </c>
      <c r="F37">
        <v>167.9971561645385</v>
      </c>
      <c r="G37">
        <v>16.039000000000001</v>
      </c>
      <c r="H37" s="11">
        <v>4.1195210645235875E-2</v>
      </c>
      <c r="I37">
        <v>198.27384766140281</v>
      </c>
      <c r="J37" s="11">
        <v>1.1799185475584715E-3</v>
      </c>
    </row>
    <row r="38" spans="1:10" x14ac:dyDescent="0.2">
      <c r="A38">
        <v>169</v>
      </c>
      <c r="B38" s="1">
        <v>59902</v>
      </c>
      <c r="C38">
        <v>271.4941085271318</v>
      </c>
      <c r="D38">
        <v>3.1295999999999999</v>
      </c>
      <c r="E38" s="11">
        <v>5.6052225567008382E-2</v>
      </c>
      <c r="F38">
        <v>160.00916975354772</v>
      </c>
      <c r="G38">
        <v>16.145</v>
      </c>
      <c r="H38" s="11">
        <v>-4.7548343039612161E-2</v>
      </c>
      <c r="I38">
        <v>198.49244337240418</v>
      </c>
      <c r="J38" s="11">
        <v>1.102493917274817E-3</v>
      </c>
    </row>
    <row r="39" spans="1:10" x14ac:dyDescent="0.2">
      <c r="A39" s="34">
        <v>170</v>
      </c>
      <c r="B39" s="35">
        <v>59933</v>
      </c>
      <c r="C39" s="34">
        <v>274.69844961240312</v>
      </c>
      <c r="D39" s="34">
        <v>2.9980000000000002</v>
      </c>
      <c r="E39" s="36">
        <v>1.1802617385161775E-2</v>
      </c>
      <c r="F39" s="34">
        <v>156.44084297100017</v>
      </c>
      <c r="G39" s="34">
        <v>16.34</v>
      </c>
      <c r="H39" s="36">
        <v>-2.2300764312718029E-2</v>
      </c>
      <c r="I39" s="34">
        <v>198.67335016771568</v>
      </c>
      <c r="J39" s="36">
        <v>9.1140394182205619E-4</v>
      </c>
    </row>
    <row r="40" spans="1:10" x14ac:dyDescent="0.2">
      <c r="A40" s="34">
        <v>171</v>
      </c>
      <c r="B40" s="35">
        <v>59962</v>
      </c>
      <c r="C40" s="34">
        <v>280.44149870801033</v>
      </c>
      <c r="D40" s="34">
        <v>2.9241000000000001</v>
      </c>
      <c r="E40" s="36">
        <v>2.0906740113424711E-2</v>
      </c>
      <c r="F40" s="34">
        <v>152.03047428227489</v>
      </c>
      <c r="G40" s="34">
        <v>15.189</v>
      </c>
      <c r="H40" s="36">
        <v>-2.8191926129820407E-2</v>
      </c>
      <c r="I40" s="34">
        <v>198.8768703124411</v>
      </c>
      <c r="J40" s="36">
        <v>1.0243957961830787E-3</v>
      </c>
    </row>
    <row r="41" spans="1:10" x14ac:dyDescent="0.2">
      <c r="A41" s="34">
        <v>172</v>
      </c>
      <c r="B41" s="35">
        <v>59993</v>
      </c>
      <c r="C41" s="34">
        <v>279.90201550387599</v>
      </c>
      <c r="D41" s="34">
        <v>3.0390000000000001</v>
      </c>
      <c r="E41" s="36">
        <v>-1.9236924870952867E-3</v>
      </c>
      <c r="F41" s="34">
        <v>152.8234357895077</v>
      </c>
      <c r="G41" s="34">
        <v>15.195</v>
      </c>
      <c r="H41" s="36">
        <v>5.2158063110459823E-3</v>
      </c>
      <c r="I41" s="34">
        <v>199.06531489089056</v>
      </c>
      <c r="J41" s="36">
        <v>9.4754396603994912E-4</v>
      </c>
    </row>
    <row r="42" spans="1:10" x14ac:dyDescent="0.2">
      <c r="A42" s="34">
        <v>173</v>
      </c>
      <c r="B42" s="35">
        <v>60023</v>
      </c>
      <c r="C42" s="34">
        <v>285.35369509043932</v>
      </c>
      <c r="D42" s="34">
        <v>2.7618999999999998</v>
      </c>
      <c r="E42" s="36">
        <v>1.9477100144310453E-2</v>
      </c>
      <c r="F42" s="34">
        <v>164.60151967457475</v>
      </c>
      <c r="G42" s="34">
        <v>15.528</v>
      </c>
      <c r="H42" s="36">
        <v>7.7069880180482692E-2</v>
      </c>
      <c r="I42" s="34">
        <v>199.25752836090911</v>
      </c>
      <c r="J42" s="36">
        <v>9.655799159381317E-4</v>
      </c>
    </row>
    <row r="43" spans="1:10" x14ac:dyDescent="0.2">
      <c r="A43" s="34">
        <v>174</v>
      </c>
      <c r="B43" s="35">
        <v>60054</v>
      </c>
      <c r="C43" s="34">
        <v>295.33974160206719</v>
      </c>
      <c r="D43" s="34">
        <v>2.5085999999999999</v>
      </c>
      <c r="E43" s="36">
        <v>3.4995329247315063E-2</v>
      </c>
      <c r="F43" s="34">
        <v>174.81327230936404</v>
      </c>
      <c r="G43" s="34">
        <v>16.222000000000001</v>
      </c>
      <c r="H43" s="36">
        <v>6.2039236666699228E-2</v>
      </c>
      <c r="I43" s="34">
        <v>199.43843515622055</v>
      </c>
      <c r="J43" s="36">
        <v>9.0790444305709054E-4</v>
      </c>
    </row>
    <row r="44" spans="1:10" x14ac:dyDescent="0.2">
      <c r="A44" s="34">
        <v>175</v>
      </c>
      <c r="B44" s="35">
        <v>60084</v>
      </c>
      <c r="C44" s="34">
        <v>292.74666666666667</v>
      </c>
      <c r="D44" s="34">
        <v>3.0425</v>
      </c>
      <c r="E44" s="36">
        <v>-8.7799729265503387E-3</v>
      </c>
      <c r="F44" s="34">
        <v>176.61510868379699</v>
      </c>
      <c r="G44" s="34">
        <v>17.216000000000001</v>
      </c>
      <c r="H44" s="36">
        <v>1.0307205800966149E-2</v>
      </c>
      <c r="I44" s="34">
        <v>199.61180416839409</v>
      </c>
      <c r="J44" s="36">
        <v>8.6928586276630948E-4</v>
      </c>
    </row>
    <row r="45" spans="1:10" x14ac:dyDescent="0.2">
      <c r="A45" s="34">
        <v>176</v>
      </c>
      <c r="B45" s="35">
        <v>60115</v>
      </c>
      <c r="C45" s="34">
        <v>282.3012403100775</v>
      </c>
      <c r="D45" s="34">
        <v>3.3008999999999999</v>
      </c>
      <c r="E45" s="36">
        <v>-3.568076957297265E-2</v>
      </c>
      <c r="F45" s="34">
        <v>177.89907615742891</v>
      </c>
      <c r="G45" s="34">
        <v>16.978000000000002</v>
      </c>
      <c r="H45" s="36">
        <v>7.2698620361560939E-3</v>
      </c>
      <c r="I45" s="34">
        <v>199.77763539742966</v>
      </c>
      <c r="J45" s="36">
        <v>8.3076864981230624E-4</v>
      </c>
    </row>
    <row r="46" spans="1:10" x14ac:dyDescent="0.2">
      <c r="A46" s="34">
        <v>177</v>
      </c>
      <c r="B46" s="35">
        <v>60146</v>
      </c>
      <c r="C46" s="34">
        <v>280.09400516795864</v>
      </c>
      <c r="D46" s="34">
        <v>3.3416000000000001</v>
      </c>
      <c r="E46" s="36">
        <v>-7.8187227930506132E-3</v>
      </c>
      <c r="F46" s="34">
        <v>183.92829010353339</v>
      </c>
      <c r="G46" s="34">
        <v>16.68</v>
      </c>
      <c r="H46" s="36">
        <v>3.3891204363360614E-2</v>
      </c>
      <c r="I46" s="34">
        <v>199.9283910601892</v>
      </c>
      <c r="J46" s="36">
        <v>7.5461731469405485E-4</v>
      </c>
    </row>
    <row r="47" spans="1:10" x14ac:dyDescent="0.2">
      <c r="A47" s="34">
        <v>178</v>
      </c>
      <c r="B47" s="35">
        <v>60176</v>
      </c>
      <c r="C47" s="34">
        <v>298.17545219638242</v>
      </c>
      <c r="D47" s="34">
        <v>3.4102999999999999</v>
      </c>
      <c r="E47" s="36">
        <v>6.4554923328620423E-2</v>
      </c>
      <c r="F47" s="34">
        <v>187.51439085771531</v>
      </c>
      <c r="G47" s="34">
        <v>17.292999999999999</v>
      </c>
      <c r="H47" s="36">
        <v>1.9497276640604383E-2</v>
      </c>
      <c r="I47" s="34">
        <v>200.09045339765575</v>
      </c>
      <c r="J47" s="36">
        <v>8.1060191905291644E-4</v>
      </c>
    </row>
    <row r="48" spans="1:10" x14ac:dyDescent="0.2">
      <c r="A48" s="34">
        <v>179</v>
      </c>
      <c r="B48" s="35">
        <v>60207</v>
      </c>
      <c r="C48" s="34">
        <v>291.48801033591729</v>
      </c>
      <c r="D48" s="34">
        <v>3.3792</v>
      </c>
      <c r="E48" s="36">
        <v>-2.2427875303633941E-2</v>
      </c>
      <c r="F48" s="34">
        <v>195.27959669242549</v>
      </c>
      <c r="G48" s="34">
        <v>17.257999999999999</v>
      </c>
      <c r="H48" s="36">
        <v>4.1411252753407922E-2</v>
      </c>
      <c r="I48" s="34">
        <v>200.24497795198431</v>
      </c>
      <c r="J48" s="36">
        <v>7.7227349783380854E-4</v>
      </c>
    </row>
    <row r="49" spans="1:10" x14ac:dyDescent="0.2">
      <c r="A49" s="34">
        <v>180</v>
      </c>
      <c r="B49" s="35">
        <v>60237</v>
      </c>
      <c r="C49" s="34">
        <v>299.04842377260979</v>
      </c>
      <c r="D49" s="34">
        <v>3.3677000000000001</v>
      </c>
      <c r="E49" s="36">
        <v>2.5937305030075544E-2</v>
      </c>
      <c r="F49" s="34">
        <v>199.60816471624261</v>
      </c>
      <c r="G49" s="34">
        <v>16.812999999999999</v>
      </c>
      <c r="H49" s="36">
        <v>2.2166002476105194E-2</v>
      </c>
      <c r="I49" s="34">
        <v>200.40704028945089</v>
      </c>
      <c r="J49" s="36">
        <v>8.0932035911252562E-4</v>
      </c>
    </row>
    <row r="50" spans="1:10" x14ac:dyDescent="0.2">
      <c r="A50" s="34">
        <v>181</v>
      </c>
      <c r="B50" s="35">
        <v>60268</v>
      </c>
      <c r="C50" s="34">
        <v>311.97602067183459</v>
      </c>
      <c r="D50" s="34">
        <v>3.2119</v>
      </c>
      <c r="E50" s="36">
        <v>4.3229108972179943E-2</v>
      </c>
      <c r="F50" s="34">
        <v>209.31234927470078</v>
      </c>
      <c r="G50" s="34">
        <v>17.052</v>
      </c>
      <c r="H50" s="36">
        <v>4.8616170447002324E-2</v>
      </c>
      <c r="I50" s="34">
        <v>200.56533373534845</v>
      </c>
      <c r="J50" s="36">
        <v>7.8985970587126179E-4</v>
      </c>
    </row>
    <row r="51" spans="1:10" x14ac:dyDescent="0.2">
      <c r="A51" s="34">
        <v>182</v>
      </c>
      <c r="B51" s="35">
        <v>60299</v>
      </c>
      <c r="C51" s="34">
        <v>313.32604651162791</v>
      </c>
      <c r="D51" s="34">
        <v>3.2012</v>
      </c>
      <c r="E51" s="36">
        <v>4.3273384822527785E-3</v>
      </c>
      <c r="F51" s="34">
        <v>213.21494791014453</v>
      </c>
      <c r="G51" s="34">
        <v>17.594999999999999</v>
      </c>
      <c r="H51" s="36">
        <v>1.8644856115594001E-2</v>
      </c>
      <c r="I51" s="34">
        <v>200.71232050653902</v>
      </c>
      <c r="J51" s="36">
        <v>7.3286229705340003E-4</v>
      </c>
    </row>
    <row r="52" spans="1:10" x14ac:dyDescent="0.2">
      <c r="A52" s="34">
        <v>183</v>
      </c>
      <c r="B52" s="35">
        <v>60327</v>
      </c>
      <c r="C52" s="34">
        <v>313.63012919896636</v>
      </c>
      <c r="D52" s="34">
        <v>3.0623999999999998</v>
      </c>
      <c r="E52" s="36">
        <v>9.7049923146802757E-4</v>
      </c>
      <c r="F52" s="34">
        <v>218.35263559722563</v>
      </c>
      <c r="G52" s="34">
        <v>17.579999999999998</v>
      </c>
      <c r="H52" s="36">
        <v>2.4096282823689641E-2</v>
      </c>
      <c r="I52" s="34">
        <v>200.8706139524366</v>
      </c>
      <c r="J52" s="36">
        <v>7.8865834193983704E-4</v>
      </c>
    </row>
    <row r="53" spans="1:10" x14ac:dyDescent="0.2">
      <c r="A53" s="34">
        <v>184</v>
      </c>
      <c r="B53" s="35">
        <v>60358</v>
      </c>
      <c r="C53" s="34">
        <v>318.64630490956068</v>
      </c>
      <c r="D53" s="34">
        <v>3.4138999999999999</v>
      </c>
      <c r="E53" s="36">
        <v>1.599392164077474E-2</v>
      </c>
      <c r="F53" s="34">
        <v>215.80530229890161</v>
      </c>
      <c r="G53" s="34">
        <v>16.969000000000001</v>
      </c>
      <c r="H53" s="36">
        <v>-1.1666144039693863E-2</v>
      </c>
      <c r="I53" s="34">
        <v>201.02136961519619</v>
      </c>
      <c r="J53" s="36">
        <v>7.5051128581351395E-4</v>
      </c>
    </row>
    <row r="54" spans="1:10" x14ac:dyDescent="0.2">
      <c r="A54" s="34">
        <v>185</v>
      </c>
      <c r="B54" s="35">
        <v>60388</v>
      </c>
      <c r="C54" s="34">
        <v>303.91596899224805</v>
      </c>
      <c r="D54" s="34">
        <v>3.5924</v>
      </c>
      <c r="E54" s="36">
        <v>-4.6227857315004624E-2</v>
      </c>
      <c r="F54" s="34">
        <v>210.39938922170202</v>
      </c>
      <c r="G54" s="34">
        <v>17.009</v>
      </c>
      <c r="H54" s="36">
        <v>-2.504995484175877E-2</v>
      </c>
      <c r="I54" s="34">
        <v>201.18343195266272</v>
      </c>
      <c r="J54" s="36">
        <v>8.0619457412288865E-4</v>
      </c>
    </row>
    <row r="55" spans="1:10" x14ac:dyDescent="0.2">
      <c r="A55" s="34">
        <v>186</v>
      </c>
      <c r="B55" s="35">
        <v>60419</v>
      </c>
      <c r="C55" s="34">
        <v>306.54976744186047</v>
      </c>
      <c r="D55" s="34">
        <v>3.6457999999999999</v>
      </c>
      <c r="E55" s="36">
        <v>8.6662061830636919E-3</v>
      </c>
      <c r="F55" s="34">
        <v>210.3844429273731</v>
      </c>
      <c r="G55" s="34">
        <v>15.755000000000001</v>
      </c>
      <c r="H55" s="36">
        <v>-7.1037726792890266E-5</v>
      </c>
      <c r="I55" s="34">
        <v>201.34926318169826</v>
      </c>
      <c r="J55" s="36">
        <v>8.2427875608845325E-4</v>
      </c>
    </row>
    <row r="56" spans="1:10" x14ac:dyDescent="0.2">
      <c r="A56" s="34">
        <v>187</v>
      </c>
      <c r="B56" s="35">
        <v>60449</v>
      </c>
      <c r="C56" s="34">
        <v>307.87989664082687</v>
      </c>
      <c r="D56" s="34">
        <v>3.5455999999999999</v>
      </c>
      <c r="E56" s="36">
        <v>4.3390318318172368E-3</v>
      </c>
      <c r="F56" s="34">
        <v>213.37854923996073</v>
      </c>
      <c r="G56" s="34">
        <v>16.071999999999999</v>
      </c>
      <c r="H56" s="36">
        <v>1.4231595601492404E-2</v>
      </c>
      <c r="I56" s="34">
        <v>201.54147665171675</v>
      </c>
      <c r="J56" s="36">
        <v>9.5462713387251333E-4</v>
      </c>
    </row>
    <row r="57" spans="1:10" x14ac:dyDescent="0.2">
      <c r="A57" s="34">
        <v>188</v>
      </c>
      <c r="B57" s="35">
        <v>60480</v>
      </c>
      <c r="C57" s="34">
        <v>306.31937984496119</v>
      </c>
      <c r="D57" s="34">
        <v>3.3458999999999999</v>
      </c>
      <c r="E57" s="36">
        <v>-5.0685894496261376E-3</v>
      </c>
      <c r="F57" s="34">
        <v>207.94779299786305</v>
      </c>
      <c r="G57" s="34">
        <v>15.682</v>
      </c>
      <c r="H57" s="36">
        <v>-2.5451275498130695E-2</v>
      </c>
      <c r="I57" s="34">
        <v>201.76007236271818</v>
      </c>
      <c r="J57" s="36">
        <v>1.0846189808323265E-3</v>
      </c>
    </row>
    <row r="58" spans="1:10" x14ac:dyDescent="0.2">
      <c r="A58" s="34">
        <v>189</v>
      </c>
      <c r="B58" s="35">
        <v>60511</v>
      </c>
      <c r="C58" s="34">
        <v>313.31281653746771</v>
      </c>
      <c r="D58" s="34">
        <v>3.2898999999999998</v>
      </c>
      <c r="E58" s="36">
        <v>2.2830539471730912E-2</v>
      </c>
      <c r="F58" s="34">
        <v>208.91405072853087</v>
      </c>
      <c r="G58" s="34">
        <v>15.077</v>
      </c>
      <c r="H58" s="36">
        <v>4.6466361423597785E-3</v>
      </c>
      <c r="I58" s="34">
        <v>201.99751253156447</v>
      </c>
      <c r="J58" s="36">
        <v>1.1768441895650605E-3</v>
      </c>
    </row>
    <row r="59" spans="1:10" x14ac:dyDescent="0.2">
      <c r="A59" s="34">
        <v>190</v>
      </c>
      <c r="B59" s="35">
        <v>60541</v>
      </c>
      <c r="C59" s="34">
        <v>316.24248062015505</v>
      </c>
      <c r="D59" s="34">
        <v>3.1917</v>
      </c>
      <c r="E59" s="36">
        <v>9.3506040227275319E-3</v>
      </c>
      <c r="F59" s="34">
        <v>214.67059579160826</v>
      </c>
      <c r="G59" s="34">
        <v>15.353999999999999</v>
      </c>
      <c r="H59" s="36">
        <v>2.7554609386027475E-2</v>
      </c>
      <c r="I59" s="34">
        <v>202.26887272453169</v>
      </c>
      <c r="J59" s="36">
        <v>1.3433838346143944E-3</v>
      </c>
    </row>
    <row r="60" spans="1:10" x14ac:dyDescent="0.2">
      <c r="A60" s="34">
        <v>191</v>
      </c>
      <c r="B60" s="35">
        <v>60572</v>
      </c>
      <c r="C60" s="34">
        <v>326.64666666666665</v>
      </c>
      <c r="D60" s="34">
        <v>3.2046999999999999</v>
      </c>
      <c r="E60" s="36">
        <v>3.2899394243647698E-2</v>
      </c>
      <c r="F60" s="34">
        <v>217.24984144809395</v>
      </c>
      <c r="G60" s="34">
        <v>15.215999999999999</v>
      </c>
      <c r="H60" s="36">
        <v>1.2014899604552678E-2</v>
      </c>
      <c r="I60" s="34">
        <v>202.55530848377495</v>
      </c>
      <c r="J60" s="36">
        <v>1.4161138853695777E-3</v>
      </c>
    </row>
    <row r="61" spans="1:10" x14ac:dyDescent="0.2">
      <c r="A61" s="34">
        <v>192</v>
      </c>
      <c r="B61" s="35">
        <v>60602</v>
      </c>
      <c r="C61" s="34">
        <v>338.70392764857883</v>
      </c>
      <c r="D61" s="34">
        <v>3.0668000000000002</v>
      </c>
      <c r="E61" s="36">
        <v>3.6912242530906525E-2</v>
      </c>
      <c r="F61" s="34">
        <v>230.14667566137354</v>
      </c>
      <c r="G61" s="34">
        <v>15.673</v>
      </c>
      <c r="H61" s="36">
        <v>5.9364067321360708E-2</v>
      </c>
      <c r="I61" s="34">
        <v>202.89073983341504</v>
      </c>
      <c r="J61" s="36">
        <v>1.6559988091694856E-3</v>
      </c>
    </row>
    <row r="62" spans="1:10" x14ac:dyDescent="0.2">
      <c r="A62" s="34">
        <v>193</v>
      </c>
      <c r="B62" s="35">
        <v>60633</v>
      </c>
      <c r="C62" s="34">
        <v>342.26899224806198</v>
      </c>
      <c r="D62" s="34">
        <v>3.1065999999999998</v>
      </c>
      <c r="E62" s="36">
        <v>1.0525607495116125E-2</v>
      </c>
      <c r="F62" s="34">
        <v>234.60329707173821</v>
      </c>
      <c r="G62" s="34">
        <v>15.6</v>
      </c>
      <c r="H62" s="36">
        <v>1.9364265842891984E-2</v>
      </c>
      <c r="I62" s="34">
        <v>203.25255342403801</v>
      </c>
      <c r="J62" s="36">
        <v>1.7832927758065361E-3</v>
      </c>
    </row>
    <row r="63" spans="1:10" x14ac:dyDescent="0.2">
      <c r="B63" s="1"/>
    </row>
    <row r="64" spans="1:10" x14ac:dyDescent="0.2">
      <c r="B64" s="1"/>
    </row>
    <row r="65" spans="2:2" x14ac:dyDescent="0.2">
      <c r="B65" s="1"/>
    </row>
    <row r="66" spans="2:2" x14ac:dyDescent="0.2">
      <c r="B66" s="1"/>
    </row>
    <row r="67" spans="2:2" x14ac:dyDescent="0.2">
      <c r="B67" s="1"/>
    </row>
    <row r="68" spans="2:2" x14ac:dyDescent="0.2">
      <c r="B68" s="1"/>
    </row>
    <row r="69" spans="2:2" x14ac:dyDescent="0.2">
      <c r="B69" s="1"/>
    </row>
    <row r="70" spans="2:2" x14ac:dyDescent="0.2">
      <c r="B70" s="1"/>
    </row>
    <row r="71" spans="2:2" x14ac:dyDescent="0.2">
      <c r="B71" s="1"/>
    </row>
    <row r="72" spans="2:2" x14ac:dyDescent="0.2">
      <c r="B72" s="1"/>
    </row>
    <row r="73" spans="2:2" x14ac:dyDescent="0.2">
      <c r="B73" s="1"/>
    </row>
    <row r="74" spans="2:2" x14ac:dyDescent="0.2">
      <c r="B74" s="1"/>
    </row>
    <row r="75" spans="2:2" x14ac:dyDescent="0.2">
      <c r="B75" s="1"/>
    </row>
    <row r="76" spans="2:2" x14ac:dyDescent="0.2">
      <c r="B76" s="1"/>
    </row>
    <row r="77" spans="2:2" x14ac:dyDescent="0.2">
      <c r="B77" s="1"/>
    </row>
    <row r="78" spans="2:2" x14ac:dyDescent="0.2">
      <c r="B78" s="1"/>
    </row>
    <row r="79" spans="2:2" x14ac:dyDescent="0.2">
      <c r="B79" s="1"/>
    </row>
    <row r="80" spans="2:2" x14ac:dyDescent="0.2">
      <c r="B80" s="1"/>
    </row>
    <row r="81" spans="2:2" x14ac:dyDescent="0.2">
      <c r="B81" s="1"/>
    </row>
    <row r="82" spans="2:2" x14ac:dyDescent="0.2">
      <c r="B82" s="1"/>
    </row>
    <row r="83" spans="2:2" x14ac:dyDescent="0.2">
      <c r="B83" s="1"/>
    </row>
    <row r="84" spans="2:2" x14ac:dyDescent="0.2">
      <c r="B84" s="1"/>
    </row>
    <row r="85" spans="2:2" x14ac:dyDescent="0.2">
      <c r="B85" s="1"/>
    </row>
    <row r="86" spans="2:2" x14ac:dyDescent="0.2">
      <c r="B86" s="1"/>
    </row>
    <row r="87" spans="2:2" x14ac:dyDescent="0.2">
      <c r="B87" s="1"/>
    </row>
    <row r="88" spans="2:2" x14ac:dyDescent="0.2">
      <c r="B88" s="1"/>
    </row>
    <row r="89" spans="2:2" x14ac:dyDescent="0.2">
      <c r="B89" s="1"/>
    </row>
    <row r="90" spans="2:2" x14ac:dyDescent="0.2">
      <c r="B90" s="1"/>
    </row>
    <row r="91" spans="2:2" x14ac:dyDescent="0.2">
      <c r="B91" s="1"/>
    </row>
    <row r="92" spans="2:2" x14ac:dyDescent="0.2">
      <c r="B92" s="1"/>
    </row>
    <row r="93" spans="2:2" x14ac:dyDescent="0.2">
      <c r="B93" s="1"/>
    </row>
    <row r="94" spans="2:2" x14ac:dyDescent="0.2">
      <c r="B94" s="1"/>
    </row>
    <row r="95" spans="2:2" x14ac:dyDescent="0.2">
      <c r="B95" s="1"/>
    </row>
    <row r="96" spans="2:2" x14ac:dyDescent="0.2">
      <c r="B96" s="1"/>
    </row>
    <row r="97" spans="2:2" x14ac:dyDescent="0.2">
      <c r="B97" s="1"/>
    </row>
    <row r="98" spans="2:2" x14ac:dyDescent="0.2">
      <c r="B98" s="1"/>
    </row>
    <row r="99" spans="2:2" x14ac:dyDescent="0.2">
      <c r="B99" s="1"/>
    </row>
    <row r="100" spans="2:2" x14ac:dyDescent="0.2">
      <c r="B100" s="1"/>
    </row>
    <row r="101" spans="2:2" x14ac:dyDescent="0.2">
      <c r="B101" s="1"/>
    </row>
    <row r="102" spans="2:2" x14ac:dyDescent="0.2">
      <c r="B102" s="1"/>
    </row>
    <row r="103" spans="2:2" x14ac:dyDescent="0.2">
      <c r="B103" s="1"/>
    </row>
    <row r="104" spans="2:2" x14ac:dyDescent="0.2">
      <c r="B104" s="1"/>
    </row>
    <row r="105" spans="2:2" x14ac:dyDescent="0.2">
      <c r="B105" s="1"/>
    </row>
    <row r="106" spans="2:2" x14ac:dyDescent="0.2">
      <c r="B106" s="1"/>
    </row>
    <row r="107" spans="2:2" x14ac:dyDescent="0.2">
      <c r="B107" s="1"/>
    </row>
    <row r="108" spans="2:2" x14ac:dyDescent="0.2">
      <c r="B108" s="1"/>
    </row>
    <row r="109" spans="2:2" x14ac:dyDescent="0.2">
      <c r="B109" s="1"/>
    </row>
    <row r="110" spans="2:2" x14ac:dyDescent="0.2">
      <c r="B110" s="1"/>
    </row>
    <row r="111" spans="2:2" x14ac:dyDescent="0.2">
      <c r="B111" s="1"/>
    </row>
    <row r="112" spans="2:2" x14ac:dyDescent="0.2">
      <c r="B112" s="1"/>
    </row>
    <row r="113" spans="2:2" x14ac:dyDescent="0.2">
      <c r="B113" s="1"/>
    </row>
    <row r="114" spans="2:2" x14ac:dyDescent="0.2">
      <c r="B114" s="1"/>
    </row>
    <row r="115" spans="2:2" x14ac:dyDescent="0.2">
      <c r="B115" s="1"/>
    </row>
    <row r="116" spans="2:2" x14ac:dyDescent="0.2">
      <c r="B116" s="1"/>
    </row>
    <row r="117" spans="2:2" x14ac:dyDescent="0.2">
      <c r="B117" s="1"/>
    </row>
    <row r="118" spans="2:2" x14ac:dyDescent="0.2">
      <c r="B118" s="1"/>
    </row>
    <row r="119" spans="2:2" x14ac:dyDescent="0.2">
      <c r="B119" s="1"/>
    </row>
    <row r="120" spans="2:2" x14ac:dyDescent="0.2">
      <c r="B120" s="1"/>
    </row>
    <row r="121" spans="2:2" x14ac:dyDescent="0.2">
      <c r="B121" s="1"/>
    </row>
    <row r="122" spans="2:2" x14ac:dyDescent="0.2">
      <c r="B122" s="1"/>
    </row>
    <row r="123" spans="2:2" x14ac:dyDescent="0.2">
      <c r="B123" s="1"/>
    </row>
    <row r="124" spans="2:2" x14ac:dyDescent="0.2">
      <c r="B124" s="1"/>
    </row>
    <row r="125" spans="2:2" x14ac:dyDescent="0.2">
      <c r="B125" s="1"/>
    </row>
    <row r="126" spans="2:2" x14ac:dyDescent="0.2">
      <c r="B126" s="1"/>
    </row>
    <row r="127" spans="2:2" x14ac:dyDescent="0.2">
      <c r="B127" s="1"/>
    </row>
    <row r="128" spans="2:2" x14ac:dyDescent="0.2">
      <c r="B128" s="1"/>
    </row>
    <row r="129" spans="2:2" x14ac:dyDescent="0.2">
      <c r="B129" s="1"/>
    </row>
    <row r="130" spans="2:2" x14ac:dyDescent="0.2">
      <c r="B130" s="1"/>
    </row>
    <row r="131" spans="2:2" x14ac:dyDescent="0.2">
      <c r="B131" s="1"/>
    </row>
    <row r="132" spans="2:2" x14ac:dyDescent="0.2">
      <c r="B132" s="1"/>
    </row>
    <row r="133" spans="2:2" x14ac:dyDescent="0.2">
      <c r="B133" s="1"/>
    </row>
    <row r="134" spans="2:2" x14ac:dyDescent="0.2">
      <c r="B134" s="1"/>
    </row>
    <row r="135" spans="2:2" x14ac:dyDescent="0.2">
      <c r="B135" s="1"/>
    </row>
    <row r="136" spans="2:2" x14ac:dyDescent="0.2">
      <c r="B136" s="1"/>
    </row>
    <row r="137" spans="2:2" x14ac:dyDescent="0.2">
      <c r="B137" s="1"/>
    </row>
    <row r="138" spans="2:2" x14ac:dyDescent="0.2">
      <c r="B138" s="1"/>
    </row>
    <row r="139" spans="2:2" x14ac:dyDescent="0.2">
      <c r="B139" s="1"/>
    </row>
    <row r="140" spans="2:2" x14ac:dyDescent="0.2">
      <c r="B140" s="1"/>
    </row>
    <row r="141" spans="2:2" x14ac:dyDescent="0.2">
      <c r="B141" s="1"/>
    </row>
    <row r="142" spans="2:2" x14ac:dyDescent="0.2">
      <c r="B142" s="1"/>
    </row>
    <row r="143" spans="2:2" x14ac:dyDescent="0.2">
      <c r="B143" s="1"/>
    </row>
    <row r="144" spans="2:2" x14ac:dyDescent="0.2">
      <c r="B144" s="1"/>
    </row>
    <row r="145" spans="2:2" x14ac:dyDescent="0.2">
      <c r="B145" s="1"/>
    </row>
    <row r="146" spans="2:2" x14ac:dyDescent="0.2">
      <c r="B146" s="1"/>
    </row>
    <row r="147" spans="2:2" x14ac:dyDescent="0.2">
      <c r="B147" s="1"/>
    </row>
    <row r="148" spans="2:2" x14ac:dyDescent="0.2">
      <c r="B148" s="1"/>
    </row>
    <row r="149" spans="2:2" x14ac:dyDescent="0.2">
      <c r="B149" s="1"/>
    </row>
    <row r="150" spans="2:2" x14ac:dyDescent="0.2">
      <c r="B150" s="1"/>
    </row>
    <row r="151" spans="2:2" x14ac:dyDescent="0.2">
      <c r="B151" s="1"/>
    </row>
    <row r="152" spans="2:2" x14ac:dyDescent="0.2">
      <c r="B152" s="1"/>
    </row>
    <row r="153" spans="2:2" x14ac:dyDescent="0.2">
      <c r="B153" s="1"/>
    </row>
    <row r="154" spans="2:2" x14ac:dyDescent="0.2">
      <c r="B154" s="1"/>
    </row>
    <row r="155" spans="2:2" x14ac:dyDescent="0.2">
      <c r="B155" s="1"/>
    </row>
    <row r="156" spans="2:2" x14ac:dyDescent="0.2">
      <c r="B156" s="1"/>
    </row>
    <row r="157" spans="2:2" x14ac:dyDescent="0.2">
      <c r="B157" s="1"/>
    </row>
    <row r="158" spans="2:2" x14ac:dyDescent="0.2">
      <c r="B158" s="1"/>
    </row>
    <row r="159" spans="2:2" x14ac:dyDescent="0.2">
      <c r="B159" s="1"/>
    </row>
    <row r="160" spans="2:2" x14ac:dyDescent="0.2">
      <c r="B160" s="1"/>
    </row>
    <row r="161" spans="2:2" x14ac:dyDescent="0.2">
      <c r="B161" s="1"/>
    </row>
    <row r="162" spans="2:2" x14ac:dyDescent="0.2">
      <c r="B162" s="1"/>
    </row>
    <row r="163" spans="2:2" x14ac:dyDescent="0.2">
      <c r="B163" s="1"/>
    </row>
    <row r="164" spans="2:2" x14ac:dyDescent="0.2">
      <c r="B164" s="1"/>
    </row>
    <row r="165" spans="2:2" x14ac:dyDescent="0.2">
      <c r="B165" s="1"/>
    </row>
    <row r="166" spans="2:2" x14ac:dyDescent="0.2">
      <c r="B166" s="1"/>
    </row>
    <row r="167" spans="2:2" x14ac:dyDescent="0.2">
      <c r="B167" s="1"/>
    </row>
    <row r="168" spans="2:2" x14ac:dyDescent="0.2">
      <c r="B168" s="1"/>
    </row>
    <row r="169" spans="2:2" x14ac:dyDescent="0.2">
      <c r="B169" s="1"/>
    </row>
    <row r="170" spans="2:2" x14ac:dyDescent="0.2">
      <c r="B170" s="1"/>
    </row>
    <row r="171" spans="2:2" x14ac:dyDescent="0.2">
      <c r="B171" s="1"/>
    </row>
    <row r="172" spans="2:2" x14ac:dyDescent="0.2">
      <c r="B172" s="1"/>
    </row>
    <row r="173" spans="2:2" x14ac:dyDescent="0.2">
      <c r="B173" s="1"/>
    </row>
    <row r="174" spans="2:2" x14ac:dyDescent="0.2">
      <c r="B174" s="1"/>
    </row>
    <row r="175" spans="2:2" x14ac:dyDescent="0.2">
      <c r="B175" s="1"/>
    </row>
    <row r="176" spans="2:2" x14ac:dyDescent="0.2">
      <c r="B176" s="1"/>
    </row>
    <row r="177" spans="2:2" x14ac:dyDescent="0.2">
      <c r="B177" s="1"/>
    </row>
    <row r="178" spans="2:2" x14ac:dyDescent="0.2">
      <c r="B178" s="1"/>
    </row>
    <row r="179" spans="2:2" x14ac:dyDescent="0.2">
      <c r="B179" s="1"/>
    </row>
    <row r="180" spans="2:2" x14ac:dyDescent="0.2">
      <c r="B180" s="1"/>
    </row>
    <row r="181" spans="2:2" x14ac:dyDescent="0.2">
      <c r="B181" s="1"/>
    </row>
    <row r="182" spans="2:2" x14ac:dyDescent="0.2">
      <c r="B182" s="1"/>
    </row>
    <row r="183" spans="2:2" x14ac:dyDescent="0.2">
      <c r="B183" s="1"/>
    </row>
    <row r="184" spans="2:2" x14ac:dyDescent="0.2">
      <c r="B184" s="1"/>
    </row>
    <row r="185" spans="2:2" x14ac:dyDescent="0.2">
      <c r="B185" s="1"/>
    </row>
    <row r="186" spans="2:2" x14ac:dyDescent="0.2">
      <c r="B186" s="1"/>
    </row>
    <row r="187" spans="2:2" x14ac:dyDescent="0.2">
      <c r="B187" s="1"/>
    </row>
    <row r="188" spans="2:2" x14ac:dyDescent="0.2">
      <c r="B188" s="1"/>
    </row>
    <row r="189" spans="2:2" x14ac:dyDescent="0.2">
      <c r="B189" s="1"/>
    </row>
    <row r="190" spans="2:2" x14ac:dyDescent="0.2">
      <c r="B190" s="1"/>
    </row>
    <row r="191" spans="2:2" x14ac:dyDescent="0.2">
      <c r="B191" s="1"/>
    </row>
    <row r="192" spans="2:2" x14ac:dyDescent="0.2">
      <c r="B192" s="1"/>
    </row>
    <row r="193" spans="2:2" x14ac:dyDescent="0.2">
      <c r="B193" s="1"/>
    </row>
    <row r="194" spans="2:2" x14ac:dyDescent="0.2">
      <c r="B194" s="1"/>
    </row>
    <row r="195" spans="2:2" x14ac:dyDescent="0.2">
      <c r="B195" s="1"/>
    </row>
    <row r="196" spans="2:2" x14ac:dyDescent="0.2">
      <c r="B196" s="1"/>
    </row>
    <row r="197" spans="2:2" x14ac:dyDescent="0.2">
      <c r="B197" s="1"/>
    </row>
    <row r="198" spans="2:2" x14ac:dyDescent="0.2">
      <c r="B198" s="1"/>
    </row>
    <row r="199" spans="2:2" x14ac:dyDescent="0.2">
      <c r="B199" s="1"/>
    </row>
    <row r="200" spans="2:2" x14ac:dyDescent="0.2">
      <c r="B200" s="1"/>
    </row>
    <row r="201" spans="2:2" x14ac:dyDescent="0.2">
      <c r="B201" s="1"/>
    </row>
    <row r="202" spans="2:2" x14ac:dyDescent="0.2">
      <c r="B202" s="1"/>
    </row>
    <row r="203" spans="2:2" x14ac:dyDescent="0.2">
      <c r="B20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7"/>
  <sheetViews>
    <sheetView tabSelected="1" workbookViewId="0">
      <selection activeCell="B8" sqref="B8:Q11"/>
    </sheetView>
  </sheetViews>
  <sheetFormatPr baseColWidth="10" defaultColWidth="8.83203125" defaultRowHeight="15" x14ac:dyDescent="0.2"/>
  <cols>
    <col min="1" max="1" width="45.33203125" bestFit="1" customWidth="1"/>
    <col min="2" max="2" width="23.33203125" bestFit="1" customWidth="1"/>
    <col min="3" max="3" width="23.5" bestFit="1" customWidth="1"/>
    <col min="4" max="4" width="12.5" bestFit="1" customWidth="1"/>
    <col min="5" max="5" width="23.33203125" bestFit="1" customWidth="1"/>
    <col min="6" max="6" width="17.6640625" bestFit="1" customWidth="1"/>
    <col min="7" max="7" width="12.5" bestFit="1" customWidth="1"/>
    <col min="8" max="8" width="23.33203125" bestFit="1" customWidth="1"/>
    <col min="9" max="9" width="17.6640625" bestFit="1" customWidth="1"/>
    <col min="10" max="10" width="12.5" bestFit="1" customWidth="1"/>
    <col min="11" max="11" width="29.1640625" bestFit="1" customWidth="1"/>
    <col min="12" max="12" width="26" bestFit="1" customWidth="1"/>
    <col min="13" max="13" width="27.83203125" bestFit="1" customWidth="1"/>
    <col min="14" max="14" width="32.83203125" bestFit="1" customWidth="1"/>
    <col min="15" max="15" width="22.5" bestFit="1" customWidth="1"/>
    <col min="16" max="17" width="16.1640625" customWidth="1"/>
    <col min="18" max="18" width="12.1640625" bestFit="1" customWidth="1"/>
    <col min="19" max="19" width="16.83203125" customWidth="1"/>
  </cols>
  <sheetData>
    <row r="1" spans="1:19" x14ac:dyDescent="0.2">
      <c r="B1" s="4" t="s">
        <v>8</v>
      </c>
      <c r="C1" s="4"/>
      <c r="D1" s="4"/>
      <c r="E1" s="5" t="s">
        <v>9</v>
      </c>
      <c r="F1" s="5"/>
      <c r="G1" s="5"/>
      <c r="H1" s="6" t="s">
        <v>10</v>
      </c>
      <c r="I1" s="6"/>
      <c r="J1" s="6"/>
      <c r="K1" s="20" t="s">
        <v>48</v>
      </c>
      <c r="L1" s="19" t="s">
        <v>23</v>
      </c>
      <c r="M1" s="19" t="s">
        <v>24</v>
      </c>
      <c r="N1" s="42" t="s">
        <v>47</v>
      </c>
      <c r="O1" s="42"/>
      <c r="P1" s="42"/>
      <c r="Q1" s="59" t="s">
        <v>45</v>
      </c>
      <c r="R1" s="18"/>
      <c r="S1" s="18"/>
    </row>
    <row r="2" spans="1:19" ht="16" x14ac:dyDescent="0.2">
      <c r="A2" s="3" t="s">
        <v>11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32">
        <v>0.5</v>
      </c>
      <c r="L2" s="28" t="s">
        <v>25</v>
      </c>
      <c r="M2" s="29" t="s">
        <v>26</v>
      </c>
      <c r="N2" s="43">
        <v>0.53</v>
      </c>
      <c r="O2" s="44"/>
      <c r="P2" s="44"/>
      <c r="Q2" s="60"/>
      <c r="R2" s="7"/>
      <c r="S2" s="12"/>
    </row>
    <row r="3" spans="1:19" ht="16" x14ac:dyDescent="0.2">
      <c r="A3" s="3" t="s">
        <v>12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32">
        <v>0.4</v>
      </c>
      <c r="L3" s="30" t="s">
        <v>27</v>
      </c>
      <c r="M3" s="29" t="s">
        <v>28</v>
      </c>
      <c r="N3" s="43">
        <v>0.35</v>
      </c>
      <c r="O3" s="44"/>
      <c r="P3" s="44"/>
      <c r="Q3" s="7"/>
      <c r="R3" s="7"/>
      <c r="S3" s="12"/>
    </row>
    <row r="4" spans="1:19" ht="16" x14ac:dyDescent="0.2">
      <c r="A4" s="3" t="s">
        <v>13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32">
        <v>0.1</v>
      </c>
      <c r="L4" s="30" t="s">
        <v>29</v>
      </c>
      <c r="M4" s="29" t="s">
        <v>30</v>
      </c>
      <c r="N4" s="43">
        <v>0.12</v>
      </c>
      <c r="O4" s="44"/>
      <c r="P4" s="44"/>
      <c r="Q4" s="7"/>
      <c r="R4" s="7"/>
      <c r="S4" s="12"/>
    </row>
    <row r="5" spans="1:19" ht="17" thickBot="1" x14ac:dyDescent="0.25">
      <c r="A5" s="14" t="s">
        <v>17</v>
      </c>
      <c r="B5" s="15">
        <f>SUM(B2:B4)</f>
        <v>1</v>
      </c>
      <c r="C5" s="16"/>
      <c r="D5" s="16"/>
      <c r="E5" s="15">
        <f>SUM(E2:E4)</f>
        <v>0.99999999999999989</v>
      </c>
      <c r="F5" s="16"/>
      <c r="G5" s="16"/>
      <c r="H5" s="15">
        <f>SUM(H2:H4)</f>
        <v>1</v>
      </c>
      <c r="I5" s="16"/>
      <c r="J5" s="16"/>
      <c r="K5" s="21">
        <f>SUM(K2:K4)</f>
        <v>1</v>
      </c>
      <c r="L5" s="22"/>
      <c r="M5" s="17"/>
      <c r="N5" s="45">
        <f>SUM(N2:N4)</f>
        <v>1</v>
      </c>
      <c r="O5" s="45"/>
      <c r="P5" s="45"/>
      <c r="Q5" s="22"/>
      <c r="R5" s="7"/>
      <c r="S5" s="12"/>
    </row>
    <row r="6" spans="1:19" ht="16" thickTop="1" x14ac:dyDescent="0.2">
      <c r="K6" s="3"/>
      <c r="L6" s="7"/>
      <c r="M6" s="7"/>
      <c r="N6" s="7"/>
      <c r="O6" s="7"/>
      <c r="P6" s="7"/>
      <c r="Q6" s="7"/>
      <c r="R6" s="7"/>
      <c r="S6" s="7"/>
    </row>
    <row r="7" spans="1:19" x14ac:dyDescent="0.2">
      <c r="B7" s="4" t="s">
        <v>40</v>
      </c>
      <c r="C7" s="4" t="s">
        <v>18</v>
      </c>
      <c r="D7" s="4"/>
      <c r="E7" s="5" t="s">
        <v>40</v>
      </c>
      <c r="F7" s="5" t="s">
        <v>18</v>
      </c>
      <c r="G7" s="5"/>
      <c r="H7" s="6" t="s">
        <v>40</v>
      </c>
      <c r="I7" s="6" t="s">
        <v>18</v>
      </c>
      <c r="J7" s="13"/>
      <c r="K7" s="19" t="s">
        <v>40</v>
      </c>
      <c r="L7" s="24" t="s">
        <v>18</v>
      </c>
      <c r="M7" s="23"/>
      <c r="N7" s="46" t="s">
        <v>40</v>
      </c>
      <c r="O7" s="46" t="s">
        <v>18</v>
      </c>
      <c r="P7" s="47"/>
      <c r="Q7" s="61"/>
      <c r="R7" s="7"/>
      <c r="S7" s="7"/>
    </row>
    <row r="8" spans="1:19" ht="16" x14ac:dyDescent="0.2">
      <c r="A8" s="3" t="s">
        <v>19</v>
      </c>
      <c r="B8" s="37">
        <f>AVERAGE(D31:D198)</f>
        <v>4.3987367628026977E-2</v>
      </c>
      <c r="C8" s="38">
        <f>B8*6000000</f>
        <v>263924.20576816186</v>
      </c>
      <c r="D8" s="38"/>
      <c r="E8" s="37">
        <f>AVERAGE(G31:G198)</f>
        <v>2.8249774555848872E-2</v>
      </c>
      <c r="F8" s="38">
        <f>E8*8000000</f>
        <v>225998.19644679097</v>
      </c>
      <c r="G8" s="38"/>
      <c r="H8" s="37">
        <f>AVERAGE(J31:J198)</f>
        <v>4.7896695209084465E-3</v>
      </c>
      <c r="I8" s="38">
        <f>H8*37000000</f>
        <v>177217.77227361253</v>
      </c>
      <c r="K8" s="37">
        <f>AVERAGE(M31:M198)</f>
        <v>4.2986357464411415E-2</v>
      </c>
      <c r="L8" s="38">
        <f>K8*6000000</f>
        <v>257918.1447864685</v>
      </c>
      <c r="M8" s="25"/>
      <c r="N8" s="11">
        <f>AVERAGE(P31:P198)</f>
        <v>4.0238895213688862E-2</v>
      </c>
      <c r="O8" s="48">
        <f>N8*6000000</f>
        <v>241433.37128213316</v>
      </c>
      <c r="P8" s="25"/>
      <c r="Q8" s="7"/>
      <c r="R8" s="7"/>
      <c r="S8" s="7"/>
    </row>
    <row r="9" spans="1:19" ht="16" x14ac:dyDescent="0.2">
      <c r="A9" s="3" t="s">
        <v>20</v>
      </c>
      <c r="B9" s="11">
        <f>_xlfn.STDEV.S(D14:D198)</f>
        <v>9.2378810612197965E-2</v>
      </c>
      <c r="C9" s="38">
        <f t="shared" ref="C9:C11" si="0">B9*6000000</f>
        <v>554272.86367318779</v>
      </c>
      <c r="D9" s="38"/>
      <c r="E9" s="11">
        <f>_xlfn.STDEV.S(G14:G198)</f>
        <v>0.12303061754241443</v>
      </c>
      <c r="F9" s="38">
        <f t="shared" ref="F9:F10" si="1">E9*8000000</f>
        <v>984244.94033931545</v>
      </c>
      <c r="G9" s="38"/>
      <c r="H9" s="11">
        <f>_xlfn.STDEV.S(J14:J198)</f>
        <v>0.17090779484966764</v>
      </c>
      <c r="I9" s="38">
        <f>H9*37000000</f>
        <v>6323588.409437703</v>
      </c>
      <c r="K9" s="11">
        <f>_xlfn.STDEV.S(M14:M198)</f>
        <v>0.10641656773411956</v>
      </c>
      <c r="L9" s="38">
        <f t="shared" ref="L9:L11" si="2">K9*6000000</f>
        <v>638499.40640471736</v>
      </c>
      <c r="M9" s="25"/>
      <c r="N9" s="11">
        <f>_xlfn.STDEV.S(P14:P198)</f>
        <v>0.1021200512492173</v>
      </c>
      <c r="O9" s="48">
        <f t="shared" ref="O9:O11" si="3">N9*6000000</f>
        <v>612720.3074953038</v>
      </c>
      <c r="P9" s="25"/>
      <c r="Q9" s="7"/>
      <c r="R9" s="7"/>
      <c r="S9" s="7"/>
    </row>
    <row r="10" spans="1:19" ht="16" x14ac:dyDescent="0.2">
      <c r="A10" s="3" t="s">
        <v>21</v>
      </c>
      <c r="B10" s="11">
        <f>B8-B9</f>
        <v>-4.8391442984170988E-2</v>
      </c>
      <c r="C10" s="38">
        <f t="shared" si="0"/>
        <v>-290348.65790502593</v>
      </c>
      <c r="D10" s="38"/>
      <c r="E10" s="11">
        <f>E8-E9</f>
        <v>-9.4780842986565556E-2</v>
      </c>
      <c r="F10" s="38">
        <f t="shared" si="1"/>
        <v>-758246.74389252439</v>
      </c>
      <c r="G10" s="38"/>
      <c r="H10" s="11">
        <f>H8-H9</f>
        <v>-0.16611812532875919</v>
      </c>
      <c r="I10" s="38">
        <f>H10*37000000</f>
        <v>-6146370.6371640898</v>
      </c>
      <c r="K10" s="11">
        <f>K8-K9</f>
        <v>-6.3430210269708145E-2</v>
      </c>
      <c r="L10" s="38">
        <f t="shared" si="2"/>
        <v>-380581.26161824889</v>
      </c>
      <c r="M10" s="25"/>
      <c r="N10" s="11">
        <f>N8-N9</f>
        <v>-6.1881156035528441E-2</v>
      </c>
      <c r="O10" s="48">
        <f t="shared" si="3"/>
        <v>-371286.93621317064</v>
      </c>
      <c r="P10" s="25"/>
      <c r="Q10" s="7"/>
      <c r="R10" s="7"/>
      <c r="S10" s="7"/>
    </row>
    <row r="11" spans="1:19" ht="17" thickBot="1" x14ac:dyDescent="0.25">
      <c r="A11" s="14" t="s">
        <v>22</v>
      </c>
      <c r="B11" s="39">
        <f>B8+B9</f>
        <v>0.13636617824022496</v>
      </c>
      <c r="C11" s="40">
        <f t="shared" si="0"/>
        <v>818197.06944134971</v>
      </c>
      <c r="D11" s="40"/>
      <c r="E11" s="39">
        <f>E8+E9</f>
        <v>0.1512803920982633</v>
      </c>
      <c r="F11" s="40">
        <f>E11*8000000</f>
        <v>1210243.1367861065</v>
      </c>
      <c r="G11" s="40"/>
      <c r="H11" s="39">
        <f>H8+H9</f>
        <v>0.1756974643705761</v>
      </c>
      <c r="I11" s="40">
        <f>H11*37000000</f>
        <v>6500806.1817113152</v>
      </c>
      <c r="J11" s="16"/>
      <c r="K11" s="39">
        <f>K8+K9</f>
        <v>0.14940292519853099</v>
      </c>
      <c r="L11" s="40">
        <f t="shared" si="2"/>
        <v>896417.55119118595</v>
      </c>
      <c r="M11" s="26"/>
      <c r="N11" s="39">
        <f>N8+N9</f>
        <v>0.14235894646290617</v>
      </c>
      <c r="O11" s="49">
        <f t="shared" si="3"/>
        <v>854153.67877743708</v>
      </c>
      <c r="P11" s="26"/>
      <c r="Q11" s="22"/>
      <c r="R11" s="7"/>
      <c r="S11" s="7"/>
    </row>
    <row r="12" spans="1:19" ht="16" thickTop="1" x14ac:dyDescent="0.2">
      <c r="K12" s="3"/>
      <c r="L12" s="11"/>
      <c r="M12" s="11"/>
      <c r="N12" s="3"/>
      <c r="O12" s="11"/>
      <c r="P12" s="7"/>
      <c r="Q12" s="7"/>
      <c r="R12" s="7"/>
      <c r="S12" s="7"/>
    </row>
    <row r="13" spans="1:19" x14ac:dyDescent="0.2">
      <c r="A13" s="3" t="s">
        <v>37</v>
      </c>
      <c r="K13" s="3"/>
      <c r="L13" s="11"/>
      <c r="M13" s="11"/>
      <c r="N13" s="3"/>
      <c r="O13" s="11"/>
      <c r="P13" s="7"/>
      <c r="Q13" s="7"/>
      <c r="R13" s="7"/>
      <c r="S13" s="7"/>
    </row>
    <row r="14" spans="1:19" x14ac:dyDescent="0.2">
      <c r="A14" t="s">
        <v>31</v>
      </c>
      <c r="B14" s="11">
        <f>AVERAGE(B31:B198)</f>
        <v>3.5214904325774139E-3</v>
      </c>
      <c r="C14" s="31">
        <f t="shared" ref="C14:C16" si="4">B14*6000000</f>
        <v>21128.942595464483</v>
      </c>
      <c r="E14" s="11">
        <f>AVERAGE(E31:E198)</f>
        <v>2.1477196304635058E-3</v>
      </c>
      <c r="F14" s="31">
        <f>E14*8000000</f>
        <v>17181.757043708047</v>
      </c>
      <c r="H14" s="11">
        <f>AVERAGE(H31:H198)</f>
        <v>1.3546237712655738E-5</v>
      </c>
      <c r="I14" s="31">
        <f>H14*37000000</f>
        <v>501.21079536826232</v>
      </c>
      <c r="K14" s="11">
        <f>AVERAGE(K31:K198)</f>
        <v>1.9104046489233348E-2</v>
      </c>
      <c r="L14" s="31">
        <f t="shared" ref="L14:L16" si="5">K14*6000000</f>
        <v>114624.27893540009</v>
      </c>
      <c r="M14" s="11"/>
      <c r="N14" s="11">
        <f>AVERAGE(N31:N198)</f>
        <v>3.1914896352230808E-3</v>
      </c>
      <c r="O14" s="31">
        <f t="shared" ref="O14:O16" si="6">N14*6000000</f>
        <v>19148.937811338485</v>
      </c>
      <c r="P14" s="7"/>
      <c r="Q14" s="7"/>
      <c r="R14" s="7"/>
      <c r="S14" s="7"/>
    </row>
    <row r="15" spans="1:19" x14ac:dyDescent="0.2">
      <c r="A15" t="s">
        <v>32</v>
      </c>
      <c r="B15" s="11">
        <f>_xlfn.STDEV.S(B31:B198)</f>
        <v>1.9454747321282353E-2</v>
      </c>
      <c r="C15" s="31">
        <f t="shared" si="4"/>
        <v>116728.48392769412</v>
      </c>
      <c r="E15" s="11">
        <f>_xlfn.STDEV.S(E31:E198)</f>
        <v>2.4077013762976104E-2</v>
      </c>
      <c r="F15" s="31">
        <f>E15*8000000</f>
        <v>192616.11010380884</v>
      </c>
      <c r="H15" s="11">
        <f>_xlfn.STDEV.S(H31:H198)</f>
        <v>3.2793074620552393E-2</v>
      </c>
      <c r="I15" s="31">
        <f>H15*37000000</f>
        <v>1213343.7609604385</v>
      </c>
      <c r="K15" s="11">
        <f>_xlfn.STDEV.S(K31:K198)</f>
        <v>8.2483625525964901E-2</v>
      </c>
      <c r="L15" s="31">
        <f t="shared" si="5"/>
        <v>494901.7531557894</v>
      </c>
      <c r="M15" s="11"/>
      <c r="N15" s="11">
        <f>_xlfn.STDEV.S(N31:N198)</f>
        <v>2.0876750630541542E-2</v>
      </c>
      <c r="O15" s="31">
        <f t="shared" si="6"/>
        <v>125260.50378324925</v>
      </c>
      <c r="P15" s="7"/>
      <c r="Q15" s="7"/>
      <c r="R15" s="7"/>
      <c r="S15" s="7"/>
    </row>
    <row r="16" spans="1:19" x14ac:dyDescent="0.2">
      <c r="A16" t="s">
        <v>33</v>
      </c>
      <c r="B16" s="11">
        <f>B14 - B15  *_xlfn.NORM.INV(0.95,0,1)</f>
        <v>-2.8478721260258293E-2</v>
      </c>
      <c r="C16" s="31">
        <f t="shared" si="4"/>
        <v>-170872.32756154976</v>
      </c>
      <c r="E16" s="11">
        <f>E14 - E15  *_xlfn.NORM.INV(0.95,0,1)</f>
        <v>-3.7455443783728233E-2</v>
      </c>
      <c r="F16" s="31">
        <f>E16*8000000</f>
        <v>-299643.55026982585</v>
      </c>
      <c r="H16" s="11">
        <f>H14 - H15  *_xlfn.NORM.INV(0.95,0,1)</f>
        <v>-5.3926261490793194E-2</v>
      </c>
      <c r="I16" s="31">
        <f>H16*37000000</f>
        <v>-1995271.6751593482</v>
      </c>
      <c r="K16" s="11">
        <f>K14 - K15  *_xlfn.NORM.INV(0.95,0,1)</f>
        <v>-0.11656944412125698</v>
      </c>
      <c r="L16" s="31">
        <f t="shared" si="5"/>
        <v>-699416.66472754185</v>
      </c>
      <c r="M16" s="11"/>
      <c r="N16" s="11">
        <f>N14 - N15  *_xlfn.NORM.INV(0.95,0,1)</f>
        <v>-3.1147709358384595E-2</v>
      </c>
      <c r="O16" s="31">
        <f t="shared" si="6"/>
        <v>-186886.25615030757</v>
      </c>
      <c r="P16" s="7"/>
      <c r="Q16" s="7"/>
      <c r="R16" s="7"/>
      <c r="S16" s="7"/>
    </row>
    <row r="17" spans="1:19" x14ac:dyDescent="0.2">
      <c r="A17" t="s">
        <v>34</v>
      </c>
      <c r="B17" s="33">
        <f>(1/SQRT(2*PI()))*EXP(-0.5*1.65^2)</f>
        <v>0.10226492456397804</v>
      </c>
      <c r="C17" s="31"/>
      <c r="E17" s="33">
        <f>(1/SQRT(2*PI()))*EXP(-0.5*1.65^2)</f>
        <v>0.10226492456397804</v>
      </c>
      <c r="F17" s="31"/>
      <c r="H17" s="33">
        <f>(1/SQRT(2*PI()))*EXP(-0.5*1.65^2)</f>
        <v>0.10226492456397804</v>
      </c>
      <c r="I17" s="31"/>
      <c r="K17" s="33">
        <f>(1/SQRT(2*PI()))*EXP(-0.5*1.65^2)</f>
        <v>0.10226492456397804</v>
      </c>
      <c r="L17" s="31"/>
      <c r="M17" s="11"/>
      <c r="N17" s="33">
        <f>(1/SQRT(2*PI()))*EXP(-0.5*1.65^2)</f>
        <v>0.10226492456397804</v>
      </c>
      <c r="O17" s="31"/>
      <c r="P17" s="7"/>
      <c r="Q17" s="7"/>
      <c r="R17" s="7"/>
      <c r="S17" s="7"/>
    </row>
    <row r="18" spans="1:19" ht="16" thickBot="1" x14ac:dyDescent="0.25">
      <c r="A18" s="16" t="s">
        <v>35</v>
      </c>
      <c r="B18" s="39">
        <f>B14-B15*B17/(1-0.95)</f>
        <v>-3.626927491186642E-2</v>
      </c>
      <c r="C18" s="41">
        <f t="shared" ref="C18" si="7">B18*6000000</f>
        <v>-217615.64947119853</v>
      </c>
      <c r="D18" s="16"/>
      <c r="E18" s="39">
        <f>E14-E15*E17/(1-0.95)</f>
        <v>-4.7096960293468687E-2</v>
      </c>
      <c r="F18" s="41">
        <f>E18*8000000</f>
        <v>-376775.68234774948</v>
      </c>
      <c r="G18" s="16"/>
      <c r="H18" s="39">
        <f>H14-H15*H17/(1-0.95)</f>
        <v>-6.7058079808121146E-2</v>
      </c>
      <c r="I18" s="41">
        <f>H18*37000000</f>
        <v>-2481148.9529004823</v>
      </c>
      <c r="J18" s="16"/>
      <c r="K18" s="39">
        <f>K14-K15*K17/(1-0.95)</f>
        <v>-0.14959958835429077</v>
      </c>
      <c r="L18" s="41">
        <f t="shared" ref="L18" si="8">K18*6000000</f>
        <v>-897597.53012574464</v>
      </c>
      <c r="M18" s="39"/>
      <c r="N18" s="39">
        <f>N14-N15*N17/(1-0.95)</f>
        <v>-3.9507696932243118E-2</v>
      </c>
      <c r="O18" s="41">
        <f t="shared" ref="O18" si="9">N18*6000000</f>
        <v>-237046.18159345872</v>
      </c>
      <c r="P18" s="22"/>
      <c r="Q18" s="22"/>
      <c r="R18" s="7"/>
      <c r="S18" s="7"/>
    </row>
    <row r="19" spans="1:19" ht="16" thickTop="1" x14ac:dyDescent="0.2">
      <c r="K19" s="3"/>
      <c r="L19" s="11"/>
      <c r="M19" s="11"/>
      <c r="N19" s="3"/>
      <c r="O19" s="11"/>
      <c r="P19" s="7"/>
      <c r="Q19" s="7"/>
      <c r="R19" s="7"/>
      <c r="S19" s="7"/>
    </row>
    <row r="20" spans="1:19" x14ac:dyDescent="0.2">
      <c r="A20" s="3" t="s">
        <v>38</v>
      </c>
      <c r="K20" s="3"/>
      <c r="L20" s="11"/>
      <c r="M20" s="11"/>
      <c r="N20" s="3"/>
      <c r="O20" s="11"/>
      <c r="P20" s="7"/>
      <c r="Q20" s="7"/>
      <c r="R20" s="7"/>
      <c r="S20" s="7"/>
    </row>
    <row r="21" spans="1:19" x14ac:dyDescent="0.2">
      <c r="A21" t="s">
        <v>33</v>
      </c>
      <c r="B21" s="11">
        <f>_xlfn.PERCENTILE.EXC(B31:B198,0.05)</f>
        <v>-3.1009506582465041E-2</v>
      </c>
      <c r="C21" s="31">
        <f>B21*6000000</f>
        <v>-186057.03949479025</v>
      </c>
      <c r="E21" s="11">
        <f>_xlfn.PERCENTILE.EXC(E31:E198,0.05)</f>
        <v>-4.1070426270111683E-2</v>
      </c>
      <c r="F21" s="31">
        <f>E21*8000000</f>
        <v>-328563.41016089346</v>
      </c>
      <c r="H21" s="11">
        <f>_xlfn.PERCENTILE.EXC(H31:H198,0.05)</f>
        <v>-6.3883083750798125E-2</v>
      </c>
      <c r="I21" s="31">
        <f>H21*37000000</f>
        <v>-2363674.0987795307</v>
      </c>
      <c r="K21" s="11">
        <f>_xlfn.PERCENTILE.EXC(K31:K198,0.05)</f>
        <v>-3.2815414817687391E-2</v>
      </c>
      <c r="L21" s="31">
        <f>K21*6000000</f>
        <v>-196892.48890612434</v>
      </c>
      <c r="M21" s="11"/>
      <c r="N21" s="11">
        <f>_xlfn.PERCENTILE.EXC(N31:N198,0.05)</f>
        <v>-3.3106125438602751E-2</v>
      </c>
      <c r="O21" s="31">
        <f>N21*6000000</f>
        <v>-198636.75263161652</v>
      </c>
      <c r="P21" s="7"/>
      <c r="Q21" s="7"/>
      <c r="R21" s="7"/>
      <c r="S21" s="7"/>
    </row>
    <row r="22" spans="1:19" x14ac:dyDescent="0.2">
      <c r="A22" t="s">
        <v>36</v>
      </c>
      <c r="B22" s="11">
        <f>SUMIF(B31:B198,"&lt;"&amp;B21)</f>
        <v>-0.1086157069709266</v>
      </c>
      <c r="C22" s="31"/>
      <c r="E22" s="11">
        <f>SUMIF(E31:E198,"&lt;"&amp;E21)</f>
        <v>-0.1365352698492914</v>
      </c>
      <c r="F22" s="31"/>
      <c r="H22" s="11">
        <f>SUMIF(H31:H198,"&lt;"&amp;H21)</f>
        <v>-0.19815068392786245</v>
      </c>
      <c r="I22" s="31"/>
      <c r="K22" s="11">
        <f>SUMIF(K31:K198,"&lt;"&amp;K21)</f>
        <v>-0.11407461812068953</v>
      </c>
      <c r="L22" s="31"/>
      <c r="M22" s="11"/>
      <c r="N22" s="11">
        <f>SUMIF(N31:N198,"&lt;"&amp;N21)</f>
        <v>-0.11419283220656927</v>
      </c>
      <c r="O22" s="31"/>
      <c r="P22" s="7"/>
      <c r="Q22" s="7"/>
      <c r="R22" s="7"/>
      <c r="S22" s="7"/>
    </row>
    <row r="23" spans="1:19" ht="16" thickBot="1" x14ac:dyDescent="0.25">
      <c r="A23" s="16" t="s">
        <v>35</v>
      </c>
      <c r="B23" s="39">
        <f>B22/(COUNT(B31:B198)*(1-0.95))</f>
        <v>-3.6205235656975497E-2</v>
      </c>
      <c r="C23" s="41">
        <f>B23*6000000</f>
        <v>-217231.41394185298</v>
      </c>
      <c r="D23" s="16"/>
      <c r="E23" s="39">
        <f>E22/(COUNT(E31:E198)*(1-0.95))</f>
        <v>-4.5511756616430428E-2</v>
      </c>
      <c r="F23" s="41">
        <f>E23*8000000</f>
        <v>-364094.05293144344</v>
      </c>
      <c r="G23" s="16"/>
      <c r="H23" s="39">
        <f>H22/(COUNT(H31:H198)*(1-0.95))</f>
        <v>-6.6050227975954084E-2</v>
      </c>
      <c r="I23" s="41">
        <f>H23*37000000</f>
        <v>-2443858.4351103012</v>
      </c>
      <c r="J23" s="16"/>
      <c r="K23" s="39">
        <f>K22/(COUNT(K31:K198)*(1-0.95))</f>
        <v>-3.6214164482758548E-2</v>
      </c>
      <c r="L23" s="41">
        <f>K23*6000000</f>
        <v>-217284.9868965513</v>
      </c>
      <c r="M23" s="39"/>
      <c r="N23" s="39">
        <f>N22/(COUNT(N31:N198)*(1-0.95))</f>
        <v>-3.806427740218972E-2</v>
      </c>
      <c r="O23" s="41">
        <f>N23*6000000</f>
        <v>-228385.66441313832</v>
      </c>
      <c r="P23" s="22"/>
      <c r="Q23" s="22"/>
      <c r="R23" s="7"/>
      <c r="S23" s="7"/>
    </row>
    <row r="24" spans="1:19" ht="16" thickTop="1" x14ac:dyDescent="0.2">
      <c r="B24" s="50"/>
      <c r="C24" s="51"/>
      <c r="E24" s="50"/>
      <c r="F24" s="51"/>
      <c r="H24" s="50"/>
      <c r="I24" s="51"/>
      <c r="K24" s="50"/>
      <c r="L24" s="51"/>
      <c r="M24" s="52"/>
      <c r="N24" s="50"/>
      <c r="O24" s="51"/>
      <c r="P24" s="52"/>
      <c r="Q24" s="52"/>
      <c r="R24" s="7"/>
      <c r="S24" s="7"/>
    </row>
    <row r="25" spans="1:19" x14ac:dyDescent="0.2">
      <c r="A25" s="3" t="s">
        <v>41</v>
      </c>
      <c r="B25" s="50"/>
      <c r="C25" s="51"/>
      <c r="E25" s="50"/>
      <c r="F25" s="51"/>
      <c r="H25" s="50"/>
      <c r="I25" s="51"/>
      <c r="K25" s="50"/>
      <c r="L25" s="51"/>
      <c r="M25" s="52"/>
      <c r="N25" s="50"/>
      <c r="O25" s="51"/>
      <c r="P25" s="52"/>
      <c r="Q25" s="52"/>
      <c r="R25" s="7"/>
      <c r="S25" s="7"/>
    </row>
    <row r="26" spans="1:19" x14ac:dyDescent="0.2">
      <c r="A26" t="s">
        <v>42</v>
      </c>
      <c r="B26" s="53">
        <f>B14-AVERAGE($Q31:$Q198)</f>
        <v>1.2639302359345691E-3</v>
      </c>
      <c r="C26" s="51"/>
      <c r="E26" s="53">
        <f>E14-AVERAGE($Q31:$Q198)</f>
        <v>-1.0984056617933903E-4</v>
      </c>
      <c r="F26" s="51"/>
      <c r="H26" s="53">
        <f>H14-AVERAGE($Q31:$Q198)</f>
        <v>-2.2440139589301892E-3</v>
      </c>
      <c r="I26" s="51"/>
      <c r="K26" s="53">
        <f>K14-AVERAGE($Q31:$Q198)</f>
        <v>1.6846486292590501E-2</v>
      </c>
      <c r="L26" s="51"/>
      <c r="M26" s="50"/>
      <c r="N26" s="53">
        <f>N14-AVERAGE($Q31:$Q198)</f>
        <v>9.3392943858023594E-4</v>
      </c>
      <c r="O26" s="51"/>
      <c r="P26" s="52"/>
      <c r="Q26" s="52"/>
      <c r="R26" s="7"/>
      <c r="S26" s="7"/>
    </row>
    <row r="27" spans="1:19" x14ac:dyDescent="0.2">
      <c r="A27" t="s">
        <v>43</v>
      </c>
      <c r="B27" s="53">
        <f>_xlfn.STDEV.S(C31:C198)</f>
        <v>1.9925462450728324E-2</v>
      </c>
      <c r="C27" s="51"/>
      <c r="E27" s="53">
        <f>_xlfn.STDEV.S(F31:F198)</f>
        <v>2.454998856216651E-2</v>
      </c>
      <c r="F27" s="51"/>
      <c r="H27" s="53">
        <f>_xlfn.STDEV.S(I31:I198)</f>
        <v>3.3234603316796396E-2</v>
      </c>
      <c r="I27" s="51"/>
      <c r="K27" s="53">
        <f>_xlfn.STDEV.S(L31:L198)</f>
        <v>2.1605027714534528E-2</v>
      </c>
      <c r="L27" s="51"/>
      <c r="M27" s="50"/>
      <c r="N27" s="53">
        <f>_xlfn.STDEV.S(O31:O198)</f>
        <v>2.1353073220205059E-2</v>
      </c>
      <c r="O27" s="51"/>
      <c r="P27" s="52"/>
      <c r="Q27" s="52"/>
      <c r="R27" s="7"/>
      <c r="S27" s="7"/>
    </row>
    <row r="28" spans="1:19" ht="16" thickBot="1" x14ac:dyDescent="0.25">
      <c r="A28" s="54" t="s">
        <v>44</v>
      </c>
      <c r="B28" s="55">
        <f>B26/B27</f>
        <v>6.3432918511177105E-2</v>
      </c>
      <c r="C28" s="56"/>
      <c r="D28" s="57"/>
      <c r="E28" s="55">
        <f>E26/E27</f>
        <v>-4.4741595663556483E-3</v>
      </c>
      <c r="F28" s="56"/>
      <c r="G28" s="57"/>
      <c r="H28" s="55">
        <f>H26/H27</f>
        <v>-6.7520407496366591E-2</v>
      </c>
      <c r="I28" s="56"/>
      <c r="J28" s="57"/>
      <c r="K28" s="55">
        <f>K26/K27</f>
        <v>0.77974842315324711</v>
      </c>
      <c r="L28" s="56"/>
      <c r="M28" s="58"/>
      <c r="N28" s="55">
        <f>N26/N27</f>
        <v>4.373747183597524E-2</v>
      </c>
      <c r="O28" s="41"/>
      <c r="P28" s="22"/>
      <c r="Q28" s="22"/>
      <c r="R28" s="7"/>
      <c r="S28" s="7"/>
    </row>
    <row r="29" spans="1:19" ht="16" thickTop="1" x14ac:dyDescent="0.2">
      <c r="K29" s="3"/>
      <c r="L29" s="7"/>
      <c r="M29" s="7"/>
      <c r="N29" s="7"/>
      <c r="O29" s="7"/>
      <c r="P29" s="7"/>
      <c r="Q29" s="7"/>
      <c r="R29" s="7"/>
      <c r="S29" s="7"/>
    </row>
    <row r="30" spans="1:19" x14ac:dyDescent="0.2">
      <c r="A30" s="3" t="s">
        <v>14</v>
      </c>
      <c r="B30" s="3" t="s">
        <v>15</v>
      </c>
      <c r="C30" s="62" t="s">
        <v>46</v>
      </c>
      <c r="D30" s="3" t="s">
        <v>16</v>
      </c>
      <c r="E30" s="3" t="s">
        <v>15</v>
      </c>
      <c r="F30" s="62" t="s">
        <v>46</v>
      </c>
      <c r="G30" s="3" t="s">
        <v>16</v>
      </c>
      <c r="H30" s="3" t="s">
        <v>15</v>
      </c>
      <c r="I30" s="62" t="s">
        <v>46</v>
      </c>
      <c r="J30" s="3" t="s">
        <v>16</v>
      </c>
      <c r="K30" s="62" t="s">
        <v>15</v>
      </c>
      <c r="L30" s="62" t="s">
        <v>46</v>
      </c>
      <c r="M30" s="3" t="s">
        <v>16</v>
      </c>
      <c r="N30" s="62" t="s">
        <v>15</v>
      </c>
      <c r="O30" s="62" t="s">
        <v>46</v>
      </c>
      <c r="P30" s="3" t="s">
        <v>16</v>
      </c>
      <c r="Q30" s="62" t="s">
        <v>15</v>
      </c>
    </row>
    <row r="31" spans="1:19" x14ac:dyDescent="0.2">
      <c r="A31">
        <v>133</v>
      </c>
      <c r="B31" s="11">
        <v>-3.1205400422642072E-2</v>
      </c>
      <c r="C31" s="27">
        <f>B31-$Q31</f>
        <v>-3.5450963808903571E-2</v>
      </c>
      <c r="D31" s="11" t="s">
        <v>39</v>
      </c>
      <c r="E31" s="11">
        <v>-3.6611500561581488E-2</v>
      </c>
      <c r="F31" s="27">
        <f>E31-$Q31</f>
        <v>-4.0857063947842991E-2</v>
      </c>
      <c r="G31" s="11" t="s">
        <v>39</v>
      </c>
      <c r="H31" s="11">
        <v>-4.3761314632661946E-2</v>
      </c>
      <c r="I31" s="27">
        <f>H31-$Q31</f>
        <v>-4.8006878018923449E-2</v>
      </c>
      <c r="J31" s="11" t="s">
        <v>39</v>
      </c>
      <c r="K31" s="27">
        <f>K$105*Data!$E3+K$106*Data!$H3+K$107*Data!$J3</f>
        <v>-3.3315646450114041E-2</v>
      </c>
      <c r="L31" s="27">
        <f>K31-$Q31</f>
        <v>-3.7561209836375543E-2</v>
      </c>
      <c r="M31" s="11"/>
      <c r="N31" s="27">
        <f>N$2*Data!$E3+N$3*Data!$H3+N$4*Data!$J3</f>
        <v>-3.3315646450114041E-2</v>
      </c>
      <c r="O31" s="27">
        <f>N31-$Q31</f>
        <v>-3.7561209836375543E-2</v>
      </c>
      <c r="P31" s="11"/>
      <c r="Q31" s="27">
        <f>Data!J3</f>
        <v>4.2455633862615002E-3</v>
      </c>
    </row>
    <row r="32" spans="1:19" x14ac:dyDescent="0.2">
      <c r="A32">
        <v>134</v>
      </c>
      <c r="B32" s="11">
        <v>4.9555122667028417E-3</v>
      </c>
      <c r="C32" s="27">
        <f t="shared" ref="C32:C90" si="10">B32-$Q32</f>
        <v>2.4172178729137215E-4</v>
      </c>
      <c r="D32" s="11" t="s">
        <v>39</v>
      </c>
      <c r="E32" s="11">
        <v>5.5702541292988964E-3</v>
      </c>
      <c r="F32" s="27">
        <f t="shared" ref="F32:F90" si="11">E32-$Q32</f>
        <v>8.5646364988742688E-4</v>
      </c>
      <c r="G32" s="11" t="s">
        <v>39</v>
      </c>
      <c r="H32" s="11">
        <v>6.5003284977433401E-3</v>
      </c>
      <c r="I32" s="27">
        <f t="shared" ref="I32:I90" si="12">H32-$Q32</f>
        <v>1.7865380183318706E-3</v>
      </c>
      <c r="J32" s="11" t="s">
        <v>39</v>
      </c>
      <c r="K32" s="27">
        <f>K$105*Data!$E4+K$106*Data!$H4+K$107*Data!$J4</f>
        <v>5.119391255459022E-3</v>
      </c>
      <c r="L32" s="27">
        <f t="shared" ref="L32:L90" si="13">K32-$Q32</f>
        <v>4.0560077604755249E-4</v>
      </c>
      <c r="M32" s="11"/>
      <c r="N32" s="27">
        <f>N$2*Data!$E4+N$3*Data!$H4+N$4*Data!$J4</f>
        <v>5.119391255459022E-3</v>
      </c>
      <c r="O32" s="27">
        <f t="shared" ref="O32:O90" si="14">N32-$Q32</f>
        <v>4.0560077604755249E-4</v>
      </c>
      <c r="P32" s="11"/>
      <c r="Q32" s="27">
        <f>Data!J4</f>
        <v>4.7137904794114695E-3</v>
      </c>
    </row>
    <row r="33" spans="1:17" x14ac:dyDescent="0.2">
      <c r="A33">
        <v>135</v>
      </c>
      <c r="B33" s="11">
        <v>2.47982234409026E-2</v>
      </c>
      <c r="C33" s="27">
        <f t="shared" si="10"/>
        <v>2.0106548533999784E-2</v>
      </c>
      <c r="D33" s="11" t="s">
        <v>39</v>
      </c>
      <c r="E33" s="11">
        <v>3.107183744226516E-2</v>
      </c>
      <c r="F33" s="27">
        <f t="shared" si="11"/>
        <v>2.6380162535362343E-2</v>
      </c>
      <c r="G33" s="11" t="s">
        <v>39</v>
      </c>
      <c r="H33" s="11">
        <v>4.0018652663370222E-2</v>
      </c>
      <c r="I33" s="27">
        <f t="shared" si="12"/>
        <v>3.5326977756467405E-2</v>
      </c>
      <c r="J33" s="11" t="s">
        <v>39</v>
      </c>
      <c r="K33" s="27">
        <f>K$105*Data!$E5+K$106*Data!$H5+K$107*Data!$J5</f>
        <v>2.6824811048887506E-2</v>
      </c>
      <c r="L33" s="27">
        <f t="shared" si="13"/>
        <v>2.2133136141984689E-2</v>
      </c>
      <c r="M33" s="11"/>
      <c r="N33" s="27">
        <f>N$2*Data!$E5+N$3*Data!$H5+N$4*Data!$J5</f>
        <v>2.6824811048887506E-2</v>
      </c>
      <c r="O33" s="27">
        <f t="shared" si="14"/>
        <v>2.2133136141984689E-2</v>
      </c>
      <c r="P33" s="11"/>
      <c r="Q33" s="27">
        <f>Data!J5</f>
        <v>4.6916749069028174E-3</v>
      </c>
    </row>
    <row r="34" spans="1:17" x14ac:dyDescent="0.2">
      <c r="A34">
        <v>136</v>
      </c>
      <c r="B34" s="11">
        <v>-2.6124189998924408E-2</v>
      </c>
      <c r="C34" s="27">
        <f t="shared" si="10"/>
        <v>-3.1003362424270944E-2</v>
      </c>
      <c r="D34" s="11" t="s">
        <v>39</v>
      </c>
      <c r="E34" s="11">
        <v>-2.8334412278268686E-2</v>
      </c>
      <c r="F34" s="27">
        <f t="shared" si="11"/>
        <v>-3.3213584703615226E-2</v>
      </c>
      <c r="G34" s="11" t="s">
        <v>39</v>
      </c>
      <c r="H34" s="11">
        <v>-3.0747581779993868E-2</v>
      </c>
      <c r="I34" s="27">
        <f t="shared" si="12"/>
        <v>-3.5626754205340408E-2</v>
      </c>
      <c r="J34" s="11" t="s">
        <v>39</v>
      </c>
      <c r="K34" s="27">
        <f>K$105*Data!$E6+K$106*Data!$H6+K$107*Data!$J6</f>
        <v>-2.7318407671983388E-2</v>
      </c>
      <c r="L34" s="27">
        <f t="shared" si="13"/>
        <v>-3.2197580097329925E-2</v>
      </c>
      <c r="M34" s="11"/>
      <c r="N34" s="27">
        <f>N$2*Data!$E6+N$3*Data!$H6+N$4*Data!$J6</f>
        <v>-2.7318407671983388E-2</v>
      </c>
      <c r="O34" s="27">
        <f t="shared" si="14"/>
        <v>-3.2197580097329925E-2</v>
      </c>
      <c r="P34" s="11"/>
      <c r="Q34" s="27">
        <f>Data!J6</f>
        <v>4.8791724253465368E-3</v>
      </c>
    </row>
    <row r="35" spans="1:17" x14ac:dyDescent="0.2">
      <c r="A35">
        <v>137</v>
      </c>
      <c r="B35" s="11">
        <v>2.6535249108305702E-3</v>
      </c>
      <c r="C35" s="27">
        <f t="shared" si="10"/>
        <v>-2.0352449643439769E-3</v>
      </c>
      <c r="D35" s="11" t="s">
        <v>39</v>
      </c>
      <c r="E35" s="11">
        <v>-1.998606587363394E-3</v>
      </c>
      <c r="F35" s="27">
        <f t="shared" si="11"/>
        <v>-6.6873764625379412E-3</v>
      </c>
      <c r="G35" s="11" t="s">
        <v>39</v>
      </c>
      <c r="H35" s="11">
        <v>-9.0306914602277331E-3</v>
      </c>
      <c r="I35" s="27">
        <f t="shared" si="12"/>
        <v>-1.3719461335402281E-2</v>
      </c>
      <c r="J35" s="11" t="s">
        <v>39</v>
      </c>
      <c r="K35" s="27">
        <f>K$105*Data!$E7+K$106*Data!$H7+K$107*Data!$J7</f>
        <v>1.409215705449936E-3</v>
      </c>
      <c r="L35" s="27">
        <f t="shared" si="13"/>
        <v>-3.2795541697246112E-3</v>
      </c>
      <c r="M35" s="11"/>
      <c r="N35" s="27">
        <f>N$2*Data!$E7+N$3*Data!$H7+N$4*Data!$J7</f>
        <v>1.409215705449936E-3</v>
      </c>
      <c r="O35" s="27">
        <f t="shared" si="14"/>
        <v>-3.2795541697246112E-3</v>
      </c>
      <c r="P35" s="11"/>
      <c r="Q35" s="27">
        <f>Data!J7</f>
        <v>4.6887698751745472E-3</v>
      </c>
    </row>
    <row r="36" spans="1:17" x14ac:dyDescent="0.2">
      <c r="A36">
        <v>138</v>
      </c>
      <c r="B36" s="11">
        <v>1.8632604230014338E-2</v>
      </c>
      <c r="C36" s="27">
        <f t="shared" si="10"/>
        <v>1.3779040801822184E-2</v>
      </c>
      <c r="D36" s="11" t="s">
        <v>39</v>
      </c>
      <c r="E36" s="11">
        <v>2.016581772570996E-2</v>
      </c>
      <c r="F36" s="27">
        <f t="shared" si="11"/>
        <v>1.5312254297517806E-2</v>
      </c>
      <c r="G36" s="11" t="s">
        <v>39</v>
      </c>
      <c r="H36" s="11">
        <v>2.2078508862332317E-2</v>
      </c>
      <c r="I36" s="27">
        <f t="shared" si="12"/>
        <v>1.7224945434140163E-2</v>
      </c>
      <c r="J36" s="11" t="s">
        <v>39</v>
      </c>
      <c r="K36" s="27">
        <f>K$105*Data!$E8+K$106*Data!$H8+K$107*Data!$J8</f>
        <v>1.9305871860829327E-2</v>
      </c>
      <c r="L36" s="27">
        <f t="shared" si="13"/>
        <v>1.4452308432637173E-2</v>
      </c>
      <c r="M36" s="11"/>
      <c r="N36" s="27">
        <f>N$2*Data!$E8+N$3*Data!$H8+N$4*Data!$J8</f>
        <v>1.9305871860829327E-2</v>
      </c>
      <c r="O36" s="27">
        <f t="shared" si="14"/>
        <v>1.4452308432637173E-2</v>
      </c>
      <c r="P36" s="11"/>
      <c r="Q36" s="27">
        <f>Data!J8</f>
        <v>4.8535634281921536E-3</v>
      </c>
    </row>
    <row r="37" spans="1:17" x14ac:dyDescent="0.2">
      <c r="A37">
        <v>139</v>
      </c>
      <c r="B37" s="11">
        <v>-1.5803630753723933E-2</v>
      </c>
      <c r="C37" s="27">
        <f t="shared" si="10"/>
        <v>-2.0757600121680049E-2</v>
      </c>
      <c r="D37" s="11" t="s">
        <v>39</v>
      </c>
      <c r="E37" s="11">
        <v>-2.0137713041022614E-2</v>
      </c>
      <c r="F37" s="27">
        <f t="shared" si="11"/>
        <v>-2.509168240897873E-2</v>
      </c>
      <c r="G37" s="11" t="s">
        <v>39</v>
      </c>
      <c r="H37" s="11">
        <v>-2.6106445483144395E-2</v>
      </c>
      <c r="I37" s="27">
        <f t="shared" si="12"/>
        <v>-3.1060414851100511E-2</v>
      </c>
      <c r="J37" s="11" t="s">
        <v>39</v>
      </c>
      <c r="K37" s="27">
        <f>K$105*Data!$E9+K$106*Data!$H9+K$107*Data!$J9</f>
        <v>-1.7341557525468128E-2</v>
      </c>
      <c r="L37" s="27">
        <f t="shared" si="13"/>
        <v>-2.2295526893424244E-2</v>
      </c>
      <c r="M37" s="11"/>
      <c r="N37" s="27">
        <f>N$2*Data!$E9+N$3*Data!$H9+N$4*Data!$J9</f>
        <v>-1.7341557525468128E-2</v>
      </c>
      <c r="O37" s="27">
        <f t="shared" si="14"/>
        <v>-2.2295526893424244E-2</v>
      </c>
      <c r="P37" s="11"/>
      <c r="Q37" s="27">
        <f>Data!J9</f>
        <v>4.9539693679561169E-3</v>
      </c>
    </row>
    <row r="38" spans="1:17" x14ac:dyDescent="0.2">
      <c r="A38">
        <v>140</v>
      </c>
      <c r="B38" s="11">
        <v>1.2158059072560108E-2</v>
      </c>
      <c r="C38" s="27">
        <f t="shared" si="10"/>
        <v>7.1874309659175888E-3</v>
      </c>
      <c r="D38" s="11" t="s">
        <v>39</v>
      </c>
      <c r="E38" s="11">
        <v>1.8480872032506739E-2</v>
      </c>
      <c r="F38" s="27">
        <f t="shared" si="11"/>
        <v>1.351024392586422E-2</v>
      </c>
      <c r="G38" s="11" t="s">
        <v>39</v>
      </c>
      <c r="H38" s="11">
        <v>2.7901766516875766E-2</v>
      </c>
      <c r="I38" s="27">
        <f t="shared" si="12"/>
        <v>2.2931138410233247E-2</v>
      </c>
      <c r="J38" s="11" t="s">
        <v>39</v>
      </c>
      <c r="K38" s="27">
        <f>K$105*Data!$E10+K$106*Data!$H10+K$107*Data!$J10</f>
        <v>1.3937993857653529E-2</v>
      </c>
      <c r="L38" s="27">
        <f t="shared" si="13"/>
        <v>8.96736575101101E-3</v>
      </c>
      <c r="M38" s="11"/>
      <c r="N38" s="27">
        <f>N$2*Data!$E10+N$3*Data!$H10+N$4*Data!$J10</f>
        <v>1.3937993857653529E-2</v>
      </c>
      <c r="O38" s="27">
        <f t="shared" si="14"/>
        <v>8.96736575101101E-3</v>
      </c>
      <c r="P38" s="11"/>
      <c r="Q38" s="27">
        <f>Data!J10</f>
        <v>4.970628106642519E-3</v>
      </c>
    </row>
    <row r="39" spans="1:17" x14ac:dyDescent="0.2">
      <c r="A39">
        <v>141</v>
      </c>
      <c r="B39" s="11">
        <v>-2.5619508144683535E-2</v>
      </c>
      <c r="C39" s="27">
        <f t="shared" si="10"/>
        <v>-3.0851686038732028E-2</v>
      </c>
      <c r="D39" s="11" t="s">
        <v>39</v>
      </c>
      <c r="E39" s="11">
        <v>-3.4956895702272901E-2</v>
      </c>
      <c r="F39" s="27">
        <f t="shared" si="11"/>
        <v>-4.0189073596321394E-2</v>
      </c>
      <c r="G39" s="11" t="s">
        <v>39</v>
      </c>
      <c r="H39" s="11">
        <v>-4.8244365188519794E-2</v>
      </c>
      <c r="I39" s="27">
        <f t="shared" si="12"/>
        <v>-5.3476543082568287E-2</v>
      </c>
      <c r="J39" s="11" t="s">
        <v>39</v>
      </c>
      <c r="K39" s="27">
        <f>K$105*Data!$E11+K$106*Data!$H11+K$107*Data!$J11</f>
        <v>-2.8654387425609766E-2</v>
      </c>
      <c r="L39" s="27">
        <f t="shared" si="13"/>
        <v>-3.3886565319658259E-2</v>
      </c>
      <c r="M39" s="11"/>
      <c r="N39" s="27">
        <f>N$2*Data!$E11+N$3*Data!$H11+N$4*Data!$J11</f>
        <v>-2.8654387425609766E-2</v>
      </c>
      <c r="O39" s="27">
        <f t="shared" si="14"/>
        <v>-3.3886565319658259E-2</v>
      </c>
      <c r="P39" s="11"/>
      <c r="Q39" s="27">
        <f>Data!J11</f>
        <v>5.2321778940484943E-3</v>
      </c>
    </row>
    <row r="40" spans="1:17" x14ac:dyDescent="0.2">
      <c r="A40">
        <v>142</v>
      </c>
      <c r="B40" s="11">
        <v>-5.6271529534755267E-3</v>
      </c>
      <c r="C40" s="27">
        <f t="shared" si="10"/>
        <v>-1.0750770390040229E-2</v>
      </c>
      <c r="D40" s="11" t="s">
        <v>39</v>
      </c>
      <c r="E40" s="11">
        <v>-7.9160502569451518E-3</v>
      </c>
      <c r="F40" s="27">
        <f t="shared" si="11"/>
        <v>-1.3039667693509855E-2</v>
      </c>
      <c r="G40" s="11" t="s">
        <v>39</v>
      </c>
      <c r="H40" s="11">
        <v>-1.1074769452891797E-2</v>
      </c>
      <c r="I40" s="27">
        <f t="shared" si="12"/>
        <v>-1.61983868894565E-2</v>
      </c>
      <c r="J40" s="11" t="s">
        <v>39</v>
      </c>
      <c r="K40" s="27">
        <f>K$105*Data!$E12+K$106*Data!$H12+K$107*Data!$J12</f>
        <v>-6.4351071054472419E-3</v>
      </c>
      <c r="L40" s="27">
        <f t="shared" si="13"/>
        <v>-1.1558724542011945E-2</v>
      </c>
      <c r="M40" s="11"/>
      <c r="N40" s="27">
        <f>N$2*Data!$E12+N$3*Data!$H12+N$4*Data!$J12</f>
        <v>-6.4351071054472419E-3</v>
      </c>
      <c r="O40" s="27">
        <f t="shared" si="14"/>
        <v>-1.1558724542011945E-2</v>
      </c>
      <c r="P40" s="11"/>
      <c r="Q40" s="27">
        <f>Data!J12</f>
        <v>5.1236174365647032E-3</v>
      </c>
    </row>
    <row r="41" spans="1:17" x14ac:dyDescent="0.2">
      <c r="A41">
        <v>143</v>
      </c>
      <c r="B41" s="11">
        <v>-9.888662637221754E-3</v>
      </c>
      <c r="C41" s="27">
        <f t="shared" si="10"/>
        <v>-1.5147987825343687E-2</v>
      </c>
      <c r="D41" s="11" t="s">
        <v>39</v>
      </c>
      <c r="E41" s="11">
        <v>-2.2019715975304957E-2</v>
      </c>
      <c r="F41" s="27">
        <f t="shared" si="11"/>
        <v>-2.727904116342689E-2</v>
      </c>
      <c r="G41" s="11" t="s">
        <v>39</v>
      </c>
      <c r="H41" s="11">
        <v>-4.0052851751135522E-2</v>
      </c>
      <c r="I41" s="27">
        <f t="shared" si="12"/>
        <v>-4.5312176939257459E-2</v>
      </c>
      <c r="J41" s="11" t="s">
        <v>39</v>
      </c>
      <c r="K41" s="27">
        <f>K$105*Data!$E13+K$106*Data!$H13+K$107*Data!$J13</f>
        <v>-1.3330941055535891E-2</v>
      </c>
      <c r="L41" s="27">
        <f t="shared" si="13"/>
        <v>-1.8590266243657824E-2</v>
      </c>
      <c r="M41" s="11"/>
      <c r="N41" s="27">
        <f>N$2*Data!$E13+N$3*Data!$H13+N$4*Data!$J13</f>
        <v>-1.3330941055535891E-2</v>
      </c>
      <c r="O41" s="27">
        <f t="shared" si="14"/>
        <v>-1.8590266243657824E-2</v>
      </c>
      <c r="P41" s="11"/>
      <c r="Q41" s="27">
        <f>Data!J13</f>
        <v>5.2593251881219343E-3</v>
      </c>
    </row>
    <row r="42" spans="1:17" x14ac:dyDescent="0.2">
      <c r="A42">
        <v>144</v>
      </c>
      <c r="B42" s="11">
        <v>2.3145510720698599E-2</v>
      </c>
      <c r="C42" s="27">
        <f t="shared" si="10"/>
        <v>1.7994190694941903E-2</v>
      </c>
      <c r="D42" s="11">
        <v>-2.9672554054595568E-2</v>
      </c>
      <c r="E42" s="11">
        <v>2.0092284490385207E-2</v>
      </c>
      <c r="F42" s="27">
        <f t="shared" si="11"/>
        <v>1.494096446462851E-2</v>
      </c>
      <c r="G42" s="11">
        <v>-5.8101391570695937E-2</v>
      </c>
      <c r="H42" s="11">
        <v>1.4880014658210209E-2</v>
      </c>
      <c r="I42" s="27">
        <f t="shared" si="12"/>
        <v>9.7286946324535127E-3</v>
      </c>
      <c r="J42" s="11">
        <v>-9.7978781553539673E-2</v>
      </c>
      <c r="K42" s="27">
        <f>K$105*Data!$E14+K$106*Data!$H14+K$107*Data!$J14</f>
        <v>2.2716953323720607E-2</v>
      </c>
      <c r="L42" s="27">
        <f t="shared" si="13"/>
        <v>1.7565633297963911E-2</v>
      </c>
      <c r="M42" s="11">
        <v>-3.8838263140301477E-2</v>
      </c>
      <c r="N42" s="27">
        <f>N$2*Data!$E14+N$3*Data!$H14+N$4*Data!$J14</f>
        <v>2.2716953323720607E-2</v>
      </c>
      <c r="O42" s="27">
        <f t="shared" si="14"/>
        <v>1.7565633297963911E-2</v>
      </c>
      <c r="P42" s="11">
        <v>-3.8838263140301477E-2</v>
      </c>
      <c r="Q42" s="27">
        <f>Data!J14</f>
        <v>5.1513200257566954E-3</v>
      </c>
    </row>
    <row r="43" spans="1:17" x14ac:dyDescent="0.2">
      <c r="A43">
        <v>145</v>
      </c>
      <c r="B43" s="11">
        <v>1.1691170140176815E-2</v>
      </c>
      <c r="C43" s="27">
        <f t="shared" si="10"/>
        <v>7.3670189550391974E-3</v>
      </c>
      <c r="D43" s="11" t="s">
        <v>39</v>
      </c>
      <c r="E43" s="11">
        <v>1.4450706932406469E-2</v>
      </c>
      <c r="F43" s="27">
        <f t="shared" si="11"/>
        <v>1.012655574726885E-2</v>
      </c>
      <c r="G43" s="11" t="s">
        <v>39</v>
      </c>
      <c r="H43" s="11">
        <v>1.8431714196075966E-2</v>
      </c>
      <c r="I43" s="27">
        <f t="shared" si="12"/>
        <v>1.4107563010938347E-2</v>
      </c>
      <c r="J43" s="11" t="s">
        <v>39</v>
      </c>
      <c r="K43" s="27">
        <f>K$105*Data!$E15+K$106*Data!$H15+K$107*Data!$J15</f>
        <v>1.2552936409078711E-2</v>
      </c>
      <c r="L43" s="27">
        <f t="shared" si="13"/>
        <v>8.2287852239410937E-3</v>
      </c>
      <c r="M43" s="11"/>
      <c r="N43" s="27">
        <f>N$2*Data!$E15+N$3*Data!$H15+N$4*Data!$J15</f>
        <v>1.2552936409078711E-2</v>
      </c>
      <c r="O43" s="27">
        <f t="shared" si="14"/>
        <v>8.2287852239410937E-3</v>
      </c>
      <c r="P43" s="11"/>
      <c r="Q43" s="27">
        <f>Data!J15</f>
        <v>4.3241511851376179E-3</v>
      </c>
    </row>
    <row r="44" spans="1:17" x14ac:dyDescent="0.2">
      <c r="A44">
        <v>146</v>
      </c>
      <c r="B44" s="11">
        <v>-2.7287523619101452E-2</v>
      </c>
      <c r="C44" s="27">
        <f t="shared" si="10"/>
        <v>-3.1692722152030853E-2</v>
      </c>
      <c r="D44" s="11" t="s">
        <v>39</v>
      </c>
      <c r="E44" s="11">
        <v>-4.2518595240731795E-2</v>
      </c>
      <c r="F44" s="27">
        <f t="shared" si="11"/>
        <v>-4.6923793773661196E-2</v>
      </c>
      <c r="G44" s="11" t="s">
        <v>39</v>
      </c>
      <c r="H44" s="11">
        <v>-6.4768523863618838E-2</v>
      </c>
      <c r="I44" s="27">
        <f t="shared" si="12"/>
        <v>-6.9173722396548246E-2</v>
      </c>
      <c r="J44" s="11" t="s">
        <v>39</v>
      </c>
      <c r="K44" s="27">
        <f>K$105*Data!$E16+K$106*Data!$H16+K$107*Data!$J16</f>
        <v>-3.1863909541262815E-2</v>
      </c>
      <c r="L44" s="27">
        <f t="shared" si="13"/>
        <v>-3.6269108074192216E-2</v>
      </c>
      <c r="M44" s="11"/>
      <c r="N44" s="27">
        <f>N$2*Data!$E16+N$3*Data!$H16+N$4*Data!$J16</f>
        <v>-3.1863909541262815E-2</v>
      </c>
      <c r="O44" s="27">
        <f t="shared" si="14"/>
        <v>-3.6269108074192216E-2</v>
      </c>
      <c r="P44" s="11"/>
      <c r="Q44" s="27">
        <f>Data!J16</f>
        <v>4.4051985329294019E-3</v>
      </c>
    </row>
    <row r="45" spans="1:17" x14ac:dyDescent="0.2">
      <c r="A45">
        <v>147</v>
      </c>
      <c r="B45" s="11">
        <v>-4.4590927758622785E-2</v>
      </c>
      <c r="C45" s="27">
        <f t="shared" si="10"/>
        <v>-4.8421128794563235E-2</v>
      </c>
      <c r="D45" s="11" t="s">
        <v>39</v>
      </c>
      <c r="E45" s="11">
        <v>-5.2873481475555539E-2</v>
      </c>
      <c r="F45" s="27">
        <f t="shared" si="11"/>
        <v>-5.670368251149599E-2</v>
      </c>
      <c r="G45" s="11" t="s">
        <v>39</v>
      </c>
      <c r="H45" s="11">
        <v>-6.4009542046335216E-2</v>
      </c>
      <c r="I45" s="27">
        <f t="shared" si="12"/>
        <v>-6.7839743082275666E-2</v>
      </c>
      <c r="J45" s="11" t="s">
        <v>39</v>
      </c>
      <c r="K45" s="27">
        <f>K$105*Data!$E17+K$106*Data!$H17+K$107*Data!$J17</f>
        <v>-4.770568053378195E-2</v>
      </c>
      <c r="L45" s="27">
        <f t="shared" si="13"/>
        <v>-5.15358815697224E-2</v>
      </c>
      <c r="M45" s="11"/>
      <c r="N45" s="27">
        <f>N$2*Data!$E17+N$3*Data!$H17+N$4*Data!$J17</f>
        <v>-4.770568053378195E-2</v>
      </c>
      <c r="O45" s="27">
        <f t="shared" si="14"/>
        <v>-5.15358815697224E-2</v>
      </c>
      <c r="P45" s="11"/>
      <c r="Q45" s="27">
        <f>Data!J17</f>
        <v>3.8302010359404478E-3</v>
      </c>
    </row>
    <row r="46" spans="1:17" x14ac:dyDescent="0.2">
      <c r="A46">
        <v>148</v>
      </c>
      <c r="B46" s="11">
        <v>3.3898031548845478E-2</v>
      </c>
      <c r="C46" s="27">
        <f t="shared" si="10"/>
        <v>3.024060400545063E-2</v>
      </c>
      <c r="D46" s="11" t="s">
        <v>39</v>
      </c>
      <c r="E46" s="11">
        <v>4.9428488485701125E-2</v>
      </c>
      <c r="F46" s="27">
        <f t="shared" si="11"/>
        <v>4.5771060942306277E-2</v>
      </c>
      <c r="G46" s="11" t="s">
        <v>39</v>
      </c>
      <c r="H46" s="11">
        <v>7.2179861682667837E-2</v>
      </c>
      <c r="I46" s="27">
        <f t="shared" si="12"/>
        <v>6.8522434139272989E-2</v>
      </c>
      <c r="J46" s="11" t="s">
        <v>39</v>
      </c>
      <c r="K46" s="27">
        <f>K$105*Data!$E18+K$106*Data!$H18+K$107*Data!$J18</f>
        <v>3.8522710141886685E-2</v>
      </c>
      <c r="L46" s="27">
        <f t="shared" si="13"/>
        <v>3.4865282598491837E-2</v>
      </c>
      <c r="M46" s="11"/>
      <c r="N46" s="27">
        <f>N$2*Data!$E18+N$3*Data!$H18+N$4*Data!$J18</f>
        <v>3.8522710141886685E-2</v>
      </c>
      <c r="O46" s="27">
        <f t="shared" si="14"/>
        <v>3.4865282598491837E-2</v>
      </c>
      <c r="P46" s="11"/>
      <c r="Q46" s="27">
        <f>Data!J18</f>
        <v>3.6574275433948465E-3</v>
      </c>
    </row>
    <row r="47" spans="1:17" x14ac:dyDescent="0.2">
      <c r="A47">
        <v>149</v>
      </c>
      <c r="B47" s="11">
        <v>-1.1393352694746247E-2</v>
      </c>
      <c r="C47" s="27">
        <f t="shared" si="10"/>
        <v>-1.4623797668843646E-2</v>
      </c>
      <c r="D47" s="11" t="s">
        <v>39</v>
      </c>
      <c r="E47" s="11">
        <v>-1.5182252610889128E-2</v>
      </c>
      <c r="F47" s="27">
        <f t="shared" si="11"/>
        <v>-1.8412697584986527E-2</v>
      </c>
      <c r="G47" s="11" t="s">
        <v>39</v>
      </c>
      <c r="H47" s="11">
        <v>-2.0508990392841594E-2</v>
      </c>
      <c r="I47" s="27">
        <f t="shared" si="12"/>
        <v>-2.3739435366938993E-2</v>
      </c>
      <c r="J47" s="11" t="s">
        <v>39</v>
      </c>
      <c r="K47" s="27">
        <f>K$105*Data!$E19+K$106*Data!$H19+K$107*Data!$J19</f>
        <v>-1.2667098031655746E-2</v>
      </c>
      <c r="L47" s="27">
        <f t="shared" si="13"/>
        <v>-1.5897543005753145E-2</v>
      </c>
      <c r="M47" s="11"/>
      <c r="N47" s="27">
        <f>N$2*Data!$E19+N$3*Data!$H19+N$4*Data!$J19</f>
        <v>-1.2667098031655746E-2</v>
      </c>
      <c r="O47" s="27">
        <f t="shared" si="14"/>
        <v>-1.5897543005753145E-2</v>
      </c>
      <c r="P47" s="11"/>
      <c r="Q47" s="27">
        <f>Data!J19</f>
        <v>3.2304449740973989E-3</v>
      </c>
    </row>
    <row r="48" spans="1:17" x14ac:dyDescent="0.2">
      <c r="A48">
        <v>150</v>
      </c>
      <c r="B48" s="11">
        <v>-1.2205107978703734E-2</v>
      </c>
      <c r="C48" s="27">
        <f t="shared" si="10"/>
        <v>-1.5326978745034549E-2</v>
      </c>
      <c r="D48" s="11" t="s">
        <v>39</v>
      </c>
      <c r="E48" s="11">
        <v>-1.5307135655459108E-2</v>
      </c>
      <c r="F48" s="27">
        <f t="shared" si="11"/>
        <v>-1.8429006421789924E-2</v>
      </c>
      <c r="G48" s="11" t="s">
        <v>39</v>
      </c>
      <c r="H48" s="11">
        <v>-1.9564607093135157E-2</v>
      </c>
      <c r="I48" s="27">
        <f t="shared" si="12"/>
        <v>-2.2686477859465974E-2</v>
      </c>
      <c r="J48" s="11" t="s">
        <v>39</v>
      </c>
      <c r="K48" s="27">
        <f>K$105*Data!$E20+K$106*Data!$H20+K$107*Data!$J20</f>
        <v>-1.3315286140158521E-2</v>
      </c>
      <c r="L48" s="27">
        <f t="shared" si="13"/>
        <v>-1.6437156906489336E-2</v>
      </c>
      <c r="M48" s="11"/>
      <c r="N48" s="27">
        <f>N$2*Data!$E20+N$3*Data!$H20+N$4*Data!$J20</f>
        <v>-1.3315286140158521E-2</v>
      </c>
      <c r="O48" s="27">
        <f t="shared" si="14"/>
        <v>-1.6437156906489336E-2</v>
      </c>
      <c r="P48" s="11"/>
      <c r="Q48" s="27">
        <f>Data!J20</f>
        <v>3.1218707663308153E-3</v>
      </c>
    </row>
    <row r="49" spans="1:17" x14ac:dyDescent="0.2">
      <c r="A49">
        <v>151</v>
      </c>
      <c r="B49" s="11">
        <v>8.9319681241475952E-3</v>
      </c>
      <c r="C49" s="27">
        <f t="shared" si="10"/>
        <v>5.8785330096436782E-3</v>
      </c>
      <c r="D49" s="11" t="s">
        <v>39</v>
      </c>
      <c r="E49" s="11">
        <v>2.6882420594957833E-3</v>
      </c>
      <c r="F49" s="27">
        <f t="shared" si="11"/>
        <v>-3.6519305500813367E-4</v>
      </c>
      <c r="G49" s="11" t="s">
        <v>39</v>
      </c>
      <c r="H49" s="11">
        <v>-7.015619174537472E-3</v>
      </c>
      <c r="I49" s="27">
        <f t="shared" si="12"/>
        <v>-1.0069054289041389E-2</v>
      </c>
      <c r="J49" s="11" t="s">
        <v>39</v>
      </c>
      <c r="K49" s="27">
        <f>K$105*Data!$E21+K$106*Data!$H21+K$107*Data!$J21</f>
        <v>7.4348203454544506E-3</v>
      </c>
      <c r="L49" s="27">
        <f t="shared" si="13"/>
        <v>4.3813852309505337E-3</v>
      </c>
      <c r="M49" s="11"/>
      <c r="N49" s="27">
        <f>N$2*Data!$E21+N$3*Data!$H21+N$4*Data!$J21</f>
        <v>7.4348203454544506E-3</v>
      </c>
      <c r="O49" s="27">
        <f t="shared" si="14"/>
        <v>4.3813852309505337E-3</v>
      </c>
      <c r="P49" s="11"/>
      <c r="Q49" s="27">
        <f>Data!J21</f>
        <v>3.0534351145039169E-3</v>
      </c>
    </row>
    <row r="50" spans="1:17" x14ac:dyDescent="0.2">
      <c r="A50">
        <v>152</v>
      </c>
      <c r="B50" s="11">
        <v>1.9200538324680334E-3</v>
      </c>
      <c r="C50" s="27">
        <f t="shared" si="10"/>
        <v>-9.484627346784927E-4</v>
      </c>
      <c r="D50" s="11" t="s">
        <v>39</v>
      </c>
      <c r="E50" s="11">
        <v>-1.2935877775580746E-2</v>
      </c>
      <c r="F50" s="27">
        <f t="shared" si="11"/>
        <v>-1.5804394342727273E-2</v>
      </c>
      <c r="G50" s="11" t="s">
        <v>39</v>
      </c>
      <c r="H50" s="11">
        <v>-3.5563311301842676E-2</v>
      </c>
      <c r="I50" s="27">
        <f t="shared" si="12"/>
        <v>-3.8431827868989202E-2</v>
      </c>
      <c r="J50" s="11" t="s">
        <v>39</v>
      </c>
      <c r="K50" s="27">
        <f>K$105*Data!$E22+K$106*Data!$H22+K$107*Data!$J22</f>
        <v>-1.9420288855226875E-3</v>
      </c>
      <c r="L50" s="27">
        <f t="shared" si="13"/>
        <v>-4.810545452669214E-3</v>
      </c>
      <c r="M50" s="11"/>
      <c r="N50" s="27">
        <f>N$2*Data!$E22+N$3*Data!$H22+N$4*Data!$J22</f>
        <v>-1.9420288855226875E-3</v>
      </c>
      <c r="O50" s="27">
        <f t="shared" si="14"/>
        <v>-4.810545452669214E-3</v>
      </c>
      <c r="P50" s="11"/>
      <c r="Q50" s="27">
        <f>Data!J22</f>
        <v>2.8685165671465261E-3</v>
      </c>
    </row>
    <row r="51" spans="1:17" x14ac:dyDescent="0.2">
      <c r="A51">
        <v>153</v>
      </c>
      <c r="B51" s="11">
        <v>-2.0745618258049069E-2</v>
      </c>
      <c r="C51" s="27">
        <f t="shared" si="10"/>
        <v>-2.3352977236898484E-2</v>
      </c>
      <c r="D51" s="11" t="s">
        <v>39</v>
      </c>
      <c r="E51" s="11">
        <v>-3.6771954154180192E-2</v>
      </c>
      <c r="F51" s="27">
        <f t="shared" si="11"/>
        <v>-3.9379313133029607E-2</v>
      </c>
      <c r="G51" s="11" t="s">
        <v>39</v>
      </c>
      <c r="H51" s="11">
        <v>-6.049233585717869E-2</v>
      </c>
      <c r="I51" s="27">
        <f t="shared" si="12"/>
        <v>-6.3099694836028106E-2</v>
      </c>
      <c r="J51" s="11" t="s">
        <v>39</v>
      </c>
      <c r="K51" s="27">
        <f>K$105*Data!$E23+K$106*Data!$H23+K$107*Data!$J23</f>
        <v>-2.5360290021263967E-2</v>
      </c>
      <c r="L51" s="27">
        <f t="shared" si="13"/>
        <v>-2.7967649000113382E-2</v>
      </c>
      <c r="M51" s="11"/>
      <c r="N51" s="27">
        <f>N$2*Data!$E23+N$3*Data!$H23+N$4*Data!$J23</f>
        <v>-2.5360290021263967E-2</v>
      </c>
      <c r="O51" s="27">
        <f t="shared" si="14"/>
        <v>-2.7967649000113382E-2</v>
      </c>
      <c r="P51" s="11"/>
      <c r="Q51" s="27">
        <f>Data!J23</f>
        <v>2.6073589788494166E-3</v>
      </c>
    </row>
    <row r="52" spans="1:17" x14ac:dyDescent="0.2">
      <c r="A52">
        <v>154</v>
      </c>
      <c r="B52" s="11">
        <v>2.0124651607133375E-2</v>
      </c>
      <c r="C52" s="27">
        <f t="shared" si="10"/>
        <v>1.7989848494202286E-2</v>
      </c>
      <c r="D52" s="11" t="s">
        <v>39</v>
      </c>
      <c r="E52" s="11">
        <v>2.5233837086975915E-2</v>
      </c>
      <c r="F52" s="27">
        <f t="shared" si="11"/>
        <v>2.3099033974044825E-2</v>
      </c>
      <c r="G52" s="11" t="s">
        <v>39</v>
      </c>
      <c r="H52" s="11">
        <v>3.2470167112397474E-2</v>
      </c>
      <c r="I52" s="27">
        <f t="shared" si="12"/>
        <v>3.0335363999466385E-2</v>
      </c>
      <c r="J52" s="11" t="s">
        <v>39</v>
      </c>
      <c r="K52" s="27">
        <f>K$105*Data!$E24+K$106*Data!$H24+K$107*Data!$J24</f>
        <v>2.1807518940412534E-2</v>
      </c>
      <c r="L52" s="27">
        <f t="shared" si="13"/>
        <v>1.9672715827481445E-2</v>
      </c>
      <c r="M52" s="11"/>
      <c r="N52" s="27">
        <f>N$2*Data!$E24+N$3*Data!$H24+N$4*Data!$J24</f>
        <v>2.1807518940412534E-2</v>
      </c>
      <c r="O52" s="27">
        <f t="shared" si="14"/>
        <v>1.9672715827481445E-2</v>
      </c>
      <c r="P52" s="11"/>
      <c r="Q52" s="27">
        <f>Data!J24</f>
        <v>2.1348031129310905E-3</v>
      </c>
    </row>
    <row r="53" spans="1:17" x14ac:dyDescent="0.2">
      <c r="A53">
        <v>155</v>
      </c>
      <c r="B53" s="11">
        <v>-4.06857190515928E-3</v>
      </c>
      <c r="C53" s="27">
        <f t="shared" si="10"/>
        <v>-5.8115081717897751E-3</v>
      </c>
      <c r="D53" s="11" t="s">
        <v>39</v>
      </c>
      <c r="E53" s="11">
        <v>3.6502371520152474E-3</v>
      </c>
      <c r="F53" s="27">
        <f t="shared" si="11"/>
        <v>1.9073008853847521E-3</v>
      </c>
      <c r="G53" s="11" t="s">
        <v>39</v>
      </c>
      <c r="H53" s="11">
        <v>1.5601672066911989E-2</v>
      </c>
      <c r="I53" s="27">
        <f t="shared" si="12"/>
        <v>1.3858735800281493E-2</v>
      </c>
      <c r="J53" s="11" t="s">
        <v>39</v>
      </c>
      <c r="K53" s="27">
        <f>K$105*Data!$E25+K$106*Data!$H25+K$107*Data!$J25</f>
        <v>-2.1884932783740037E-3</v>
      </c>
      <c r="L53" s="27">
        <f t="shared" si="13"/>
        <v>-3.9314295450044992E-3</v>
      </c>
      <c r="M53" s="11"/>
      <c r="N53" s="27">
        <f>N$2*Data!$E25+N$3*Data!$H25+N$4*Data!$J25</f>
        <v>-2.1884932783740037E-3</v>
      </c>
      <c r="O53" s="27">
        <f t="shared" si="14"/>
        <v>-3.9314295450044992E-3</v>
      </c>
      <c r="P53" s="11"/>
      <c r="Q53" s="27">
        <f>Data!J25</f>
        <v>1.7429362666304953E-3</v>
      </c>
    </row>
    <row r="54" spans="1:17" x14ac:dyDescent="0.2">
      <c r="A54">
        <v>156</v>
      </c>
      <c r="B54" s="11">
        <v>-7.6674513814429654E-3</v>
      </c>
      <c r="C54" s="27">
        <f t="shared" si="10"/>
        <v>-9.2333647342375848E-3</v>
      </c>
      <c r="D54" s="11">
        <v>-5.2628730949392688E-2</v>
      </c>
      <c r="E54" s="11">
        <v>-2.1490226480669239E-3</v>
      </c>
      <c r="F54" s="27">
        <f t="shared" si="11"/>
        <v>-3.7149360008615438E-3</v>
      </c>
      <c r="G54" s="11">
        <v>-8.358915789345267E-2</v>
      </c>
      <c r="H54" s="11">
        <v>6.5523142923092801E-3</v>
      </c>
      <c r="I54" s="27">
        <f t="shared" si="12"/>
        <v>4.9864009395146607E-3</v>
      </c>
      <c r="J54" s="11">
        <v>-0.12830757874783039</v>
      </c>
      <c r="K54" s="27">
        <f>K$105*Data!$E26+K$106*Data!$H26+K$107*Data!$J26</f>
        <v>-6.4252844759674467E-3</v>
      </c>
      <c r="L54" s="27">
        <f t="shared" si="13"/>
        <v>-7.9911978287620661E-3</v>
      </c>
      <c r="M54" s="11">
        <v>-6.2398466240218831E-2</v>
      </c>
      <c r="N54" s="27">
        <f>N$2*Data!$E26+N$3*Data!$H26+N$4*Data!$J26</f>
        <v>-6.4252844759674467E-3</v>
      </c>
      <c r="O54" s="27">
        <f t="shared" si="14"/>
        <v>-7.9911978287620661E-3</v>
      </c>
      <c r="P54" s="11">
        <v>-6.2398466240218831E-2</v>
      </c>
      <c r="Q54" s="27">
        <f>Data!J26</f>
        <v>1.5659133527946196E-3</v>
      </c>
    </row>
    <row r="55" spans="1:17" x14ac:dyDescent="0.2">
      <c r="A55">
        <v>157</v>
      </c>
      <c r="B55" s="11">
        <v>-2.0230524813389883E-2</v>
      </c>
      <c r="C55" s="27">
        <f t="shared" si="10"/>
        <v>-2.1562365455761491E-2</v>
      </c>
      <c r="D55" s="11" t="s">
        <v>39</v>
      </c>
      <c r="E55" s="11">
        <v>-2.4303155138997057E-2</v>
      </c>
      <c r="F55" s="27">
        <f t="shared" si="11"/>
        <v>-2.5634995781368665E-2</v>
      </c>
      <c r="G55" s="11" t="s">
        <v>39</v>
      </c>
      <c r="H55" s="11">
        <v>-2.9848290486366728E-2</v>
      </c>
      <c r="I55" s="27">
        <f t="shared" si="12"/>
        <v>-3.1180131128738336E-2</v>
      </c>
      <c r="J55" s="11" t="s">
        <v>39</v>
      </c>
      <c r="K55" s="27">
        <f>K$105*Data!$E27+K$106*Data!$H27+K$107*Data!$J27</f>
        <v>-2.1716974744608573E-2</v>
      </c>
      <c r="L55" s="27">
        <f t="shared" si="13"/>
        <v>-2.3048815386980181E-2</v>
      </c>
      <c r="M55" s="11"/>
      <c r="N55" s="27">
        <f>N$2*Data!$E27+N$3*Data!$H27+N$4*Data!$J27</f>
        <v>-2.1716974744608573E-2</v>
      </c>
      <c r="O55" s="27">
        <f t="shared" si="14"/>
        <v>-2.3048815386980181E-2</v>
      </c>
      <c r="P55" s="11"/>
      <c r="Q55" s="27">
        <f>Data!J27</f>
        <v>1.3318406423716092E-3</v>
      </c>
    </row>
    <row r="56" spans="1:17" x14ac:dyDescent="0.2">
      <c r="A56">
        <v>158</v>
      </c>
      <c r="B56" s="11">
        <v>6.4683349504043169E-3</v>
      </c>
      <c r="C56" s="27">
        <f t="shared" si="10"/>
        <v>4.9840548262645064E-3</v>
      </c>
      <c r="D56" s="11" t="s">
        <v>39</v>
      </c>
      <c r="E56" s="11">
        <v>8.2649438580281159E-3</v>
      </c>
      <c r="F56" s="27">
        <f t="shared" si="11"/>
        <v>6.7806637338883053E-3</v>
      </c>
      <c r="G56" s="11" t="s">
        <v>39</v>
      </c>
      <c r="H56" s="11">
        <v>1.0850998220581342E-2</v>
      </c>
      <c r="I56" s="27">
        <f t="shared" si="12"/>
        <v>9.3667180964415314E-3</v>
      </c>
      <c r="J56" s="11" t="s">
        <v>39</v>
      </c>
      <c r="K56" s="27">
        <f>K$105*Data!$E28+K$106*Data!$H28+K$107*Data!$J28</f>
        <v>7.0331607492744707E-3</v>
      </c>
      <c r="L56" s="27">
        <f t="shared" si="13"/>
        <v>5.5488806251346601E-3</v>
      </c>
      <c r="M56" s="11"/>
      <c r="N56" s="27">
        <f>N$2*Data!$E28+N$3*Data!$H28+N$4*Data!$J28</f>
        <v>7.0331607492744707E-3</v>
      </c>
      <c r="O56" s="27">
        <f t="shared" si="14"/>
        <v>5.5488806251346601E-3</v>
      </c>
      <c r="P56" s="11"/>
      <c r="Q56" s="27">
        <f>Data!J28</f>
        <v>1.484280124139811E-3</v>
      </c>
    </row>
    <row r="57" spans="1:17" x14ac:dyDescent="0.2">
      <c r="A57">
        <v>159</v>
      </c>
      <c r="B57" s="11">
        <v>7.2675639288503364E-3</v>
      </c>
      <c r="C57" s="27">
        <f t="shared" si="10"/>
        <v>5.823979219299477E-3</v>
      </c>
      <c r="D57" s="11" t="s">
        <v>39</v>
      </c>
      <c r="E57" s="11">
        <v>1.1495506488263228E-2</v>
      </c>
      <c r="F57" s="27">
        <f t="shared" si="11"/>
        <v>1.0051921778712367E-2</v>
      </c>
      <c r="G57" s="11" t="s">
        <v>39</v>
      </c>
      <c r="H57" s="11">
        <v>1.7763635743914565E-2</v>
      </c>
      <c r="I57" s="27">
        <f t="shared" si="12"/>
        <v>1.6320051034363705E-2</v>
      </c>
      <c r="J57" s="11" t="s">
        <v>39</v>
      </c>
      <c r="K57" s="27">
        <f>K$105*Data!$E29+K$106*Data!$H29+K$107*Data!$J29</f>
        <v>8.4782081119430825E-3</v>
      </c>
      <c r="L57" s="27">
        <f t="shared" si="13"/>
        <v>7.0346234023922231E-3</v>
      </c>
      <c r="M57" s="11"/>
      <c r="N57" s="27">
        <f>N$2*Data!$E29+N$3*Data!$H29+N$4*Data!$J29</f>
        <v>8.4782081119430825E-3</v>
      </c>
      <c r="O57" s="27">
        <f t="shared" si="14"/>
        <v>7.0346234023922231E-3</v>
      </c>
      <c r="P57" s="11"/>
      <c r="Q57" s="27">
        <f>Data!J29</f>
        <v>1.4435847095508596E-3</v>
      </c>
    </row>
    <row r="58" spans="1:17" x14ac:dyDescent="0.2">
      <c r="A58">
        <v>160</v>
      </c>
      <c r="B58" s="11">
        <v>1.3157175863533469E-2</v>
      </c>
      <c r="C58" s="27">
        <f t="shared" si="10"/>
        <v>1.1658011935723928E-2</v>
      </c>
      <c r="D58" s="11" t="s">
        <v>39</v>
      </c>
      <c r="E58" s="11">
        <v>3.2676141898823033E-3</v>
      </c>
      <c r="F58" s="27">
        <f t="shared" si="11"/>
        <v>1.7684502620727634E-3</v>
      </c>
      <c r="G58" s="11" t="s">
        <v>39</v>
      </c>
      <c r="H58" s="11">
        <v>-1.2175014986094536E-2</v>
      </c>
      <c r="I58" s="27">
        <f t="shared" si="12"/>
        <v>-1.3674178913904076E-2</v>
      </c>
      <c r="J58" s="11" t="s">
        <v>39</v>
      </c>
      <c r="K58" s="27">
        <f>K$105*Data!$E30+K$106*Data!$H30+K$107*Data!$J30</f>
        <v>1.0832932735854459E-2</v>
      </c>
      <c r="L58" s="27">
        <f t="shared" si="13"/>
        <v>9.3337688080449184E-3</v>
      </c>
      <c r="M58" s="11"/>
      <c r="N58" s="27">
        <f>N$2*Data!$E30+N$3*Data!$H30+N$4*Data!$J30</f>
        <v>1.0832932735854459E-2</v>
      </c>
      <c r="O58" s="27">
        <f t="shared" si="14"/>
        <v>9.3337688080449184E-3</v>
      </c>
      <c r="P58" s="11"/>
      <c r="Q58" s="27">
        <f>Data!J30</f>
        <v>1.4991639278095399E-3</v>
      </c>
    </row>
    <row r="59" spans="1:17" x14ac:dyDescent="0.2">
      <c r="A59">
        <v>161</v>
      </c>
      <c r="B59" s="11">
        <v>7.5987760723524953E-3</v>
      </c>
      <c r="C59" s="27">
        <f t="shared" si="10"/>
        <v>6.1594301111571603E-3</v>
      </c>
      <c r="D59" s="11" t="s">
        <v>39</v>
      </c>
      <c r="E59" s="11">
        <v>7.64581350348507E-4</v>
      </c>
      <c r="F59" s="27">
        <f t="shared" si="11"/>
        <v>-6.7476461084682842E-4</v>
      </c>
      <c r="G59" s="11" t="s">
        <v>39</v>
      </c>
      <c r="H59" s="11">
        <v>-9.8484779395388768E-3</v>
      </c>
      <c r="I59" s="27">
        <f t="shared" si="12"/>
        <v>-1.1287823900734212E-2</v>
      </c>
      <c r="J59" s="11" t="s">
        <v>39</v>
      </c>
      <c r="K59" s="27">
        <f>K$105*Data!$E31+K$106*Data!$H31+K$107*Data!$J31</f>
        <v>5.9545212082743101E-3</v>
      </c>
      <c r="L59" s="27">
        <f t="shared" si="13"/>
        <v>4.5151752470789751E-3</v>
      </c>
      <c r="M59" s="11"/>
      <c r="N59" s="27">
        <f>N$2*Data!$E31+N$3*Data!$H31+N$4*Data!$J31</f>
        <v>5.9545212082743101E-3</v>
      </c>
      <c r="O59" s="27">
        <f t="shared" si="14"/>
        <v>4.5151752470789751E-3</v>
      </c>
      <c r="P59" s="11"/>
      <c r="Q59" s="27">
        <f>Data!J31</f>
        <v>1.4393459611953354E-3</v>
      </c>
    </row>
    <row r="60" spans="1:17" x14ac:dyDescent="0.2">
      <c r="A60">
        <v>162</v>
      </c>
      <c r="B60" s="11">
        <v>6.538519234369611E-3</v>
      </c>
      <c r="C60" s="27">
        <f t="shared" si="10"/>
        <v>5.0820783160452961E-3</v>
      </c>
      <c r="D60" s="11" t="s">
        <v>39</v>
      </c>
      <c r="E60" s="11">
        <v>-8.9924161061244352E-3</v>
      </c>
      <c r="F60" s="27">
        <f t="shared" si="11"/>
        <v>-1.0448857024448749E-2</v>
      </c>
      <c r="G60" s="11" t="s">
        <v>39</v>
      </c>
      <c r="H60" s="11">
        <v>-3.2835567017412123E-2</v>
      </c>
      <c r="I60" s="27">
        <f t="shared" si="12"/>
        <v>-3.4292007935736439E-2</v>
      </c>
      <c r="J60" s="11" t="s">
        <v>39</v>
      </c>
      <c r="K60" s="27">
        <f>K$105*Data!$E32+K$106*Data!$H32+K$107*Data!$J32</f>
        <v>2.6228981510890508E-3</v>
      </c>
      <c r="L60" s="27">
        <f t="shared" si="13"/>
        <v>1.1664572327647364E-3</v>
      </c>
      <c r="M60" s="11"/>
      <c r="N60" s="27">
        <f>N$2*Data!$E32+N$3*Data!$H32+N$4*Data!$J32</f>
        <v>2.6228981510890508E-3</v>
      </c>
      <c r="O60" s="27">
        <f t="shared" si="14"/>
        <v>1.1664572327647364E-3</v>
      </c>
      <c r="P60" s="11"/>
      <c r="Q60" s="27">
        <f>Data!J32</f>
        <v>1.4564409183243144E-3</v>
      </c>
    </row>
    <row r="61" spans="1:17" x14ac:dyDescent="0.2">
      <c r="A61">
        <v>163</v>
      </c>
      <c r="B61" s="11">
        <v>-2.2155100893502425E-2</v>
      </c>
      <c r="C61" s="27">
        <f t="shared" si="10"/>
        <v>-2.3609423676616816E-2</v>
      </c>
      <c r="D61" s="11" t="s">
        <v>39</v>
      </c>
      <c r="E61" s="11">
        <v>-4.1143193133004075E-2</v>
      </c>
      <c r="F61" s="27">
        <f t="shared" si="11"/>
        <v>-4.2597515916118468E-2</v>
      </c>
      <c r="G61" s="11" t="s">
        <v>39</v>
      </c>
      <c r="H61" s="11">
        <v>-6.937261801790838E-2</v>
      </c>
      <c r="I61" s="27">
        <f t="shared" si="12"/>
        <v>-7.0826940801022767E-2</v>
      </c>
      <c r="J61" s="11" t="s">
        <v>39</v>
      </c>
      <c r="K61" s="27">
        <f>K$105*Data!$E33+K$106*Data!$H33+K$107*Data!$J33</f>
        <v>-2.7541090017691682E-2</v>
      </c>
      <c r="L61" s="27">
        <f t="shared" si="13"/>
        <v>-2.8995412800806072E-2</v>
      </c>
      <c r="M61" s="11"/>
      <c r="N61" s="27">
        <f>N$2*Data!$E33+N$3*Data!$H33+N$4*Data!$J33</f>
        <v>-2.7541090017691682E-2</v>
      </c>
      <c r="O61" s="27">
        <f t="shared" si="14"/>
        <v>-2.8995412800806072E-2</v>
      </c>
      <c r="P61" s="11"/>
      <c r="Q61" s="27">
        <f>Data!J33</f>
        <v>1.4543227831143909E-3</v>
      </c>
    </row>
    <row r="62" spans="1:17" x14ac:dyDescent="0.2">
      <c r="A62">
        <v>164</v>
      </c>
      <c r="B62" s="11">
        <v>1.818857468784028E-2</v>
      </c>
      <c r="C62" s="27">
        <f t="shared" si="10"/>
        <v>1.681279603533917E-2</v>
      </c>
      <c r="D62" s="11" t="s">
        <v>39</v>
      </c>
      <c r="E62" s="11">
        <v>2.0167558150627842E-2</v>
      </c>
      <c r="F62" s="27">
        <f t="shared" si="11"/>
        <v>1.8791779498126732E-2</v>
      </c>
      <c r="G62" s="11" t="s">
        <v>39</v>
      </c>
      <c r="H62" s="11">
        <v>2.2666384789694918E-2</v>
      </c>
      <c r="I62" s="27">
        <f t="shared" si="12"/>
        <v>2.1290606137193809E-2</v>
      </c>
      <c r="J62" s="11" t="s">
        <v>39</v>
      </c>
      <c r="K62" s="27">
        <f>K$105*Data!$E34+K$106*Data!$H34+K$107*Data!$J34</f>
        <v>1.9038066700931132E-2</v>
      </c>
      <c r="L62" s="27">
        <f t="shared" si="13"/>
        <v>1.7662288048430022E-2</v>
      </c>
      <c r="M62" s="11"/>
      <c r="N62" s="27">
        <f>N$2*Data!$E34+N$3*Data!$H34+N$4*Data!$J34</f>
        <v>1.9038066700931132E-2</v>
      </c>
      <c r="O62" s="27">
        <f t="shared" si="14"/>
        <v>1.7662288048430022E-2</v>
      </c>
      <c r="P62" s="11"/>
      <c r="Q62" s="27">
        <f>Data!J34</f>
        <v>1.3757786525011096E-3</v>
      </c>
    </row>
    <row r="63" spans="1:17" x14ac:dyDescent="0.2">
      <c r="A63">
        <v>165</v>
      </c>
      <c r="B63" s="11">
        <v>-2.4866740846324665E-2</v>
      </c>
      <c r="C63" s="27">
        <f t="shared" si="10"/>
        <v>-2.6259711116904411E-2</v>
      </c>
      <c r="D63" s="11" t="s">
        <v>39</v>
      </c>
      <c r="E63" s="11">
        <v>-3.968785587515624E-2</v>
      </c>
      <c r="F63" s="27">
        <f t="shared" si="11"/>
        <v>-4.1080826145735987E-2</v>
      </c>
      <c r="G63" s="11" t="s">
        <v>39</v>
      </c>
      <c r="H63" s="11">
        <v>-6.1480376135593456E-2</v>
      </c>
      <c r="I63" s="27">
        <f t="shared" si="12"/>
        <v>-6.2873346406173203E-2</v>
      </c>
      <c r="J63" s="11" t="s">
        <v>39</v>
      </c>
      <c r="K63" s="27">
        <f>K$105*Data!$E35+K$106*Data!$H35+K$107*Data!$J35</f>
        <v>-2.9227996463079952E-2</v>
      </c>
      <c r="L63" s="27">
        <f t="shared" si="13"/>
        <v>-3.0620966733659698E-2</v>
      </c>
      <c r="M63" s="11"/>
      <c r="N63" s="27">
        <f>N$2*Data!$E35+N$3*Data!$H35+N$4*Data!$J35</f>
        <v>-2.9227996463079952E-2</v>
      </c>
      <c r="O63" s="27">
        <f t="shared" si="14"/>
        <v>-3.0620966733659698E-2</v>
      </c>
      <c r="P63" s="11"/>
      <c r="Q63" s="27">
        <f>Data!J35</f>
        <v>1.3929702705797466E-3</v>
      </c>
    </row>
    <row r="64" spans="1:17" x14ac:dyDescent="0.2">
      <c r="A64">
        <v>166</v>
      </c>
      <c r="B64" s="11">
        <v>1.8823427744961149E-2</v>
      </c>
      <c r="C64" s="27">
        <f t="shared" si="10"/>
        <v>1.7546726588308005E-2</v>
      </c>
      <c r="D64" s="11" t="s">
        <v>39</v>
      </c>
      <c r="E64" s="11">
        <v>2.8162051834272631E-2</v>
      </c>
      <c r="F64" s="27">
        <f t="shared" si="11"/>
        <v>2.6885350677619487E-2</v>
      </c>
      <c r="G64" s="11" t="s">
        <v>39</v>
      </c>
      <c r="H64" s="11">
        <v>4.1862371149220784E-2</v>
      </c>
      <c r="I64" s="27">
        <f t="shared" si="12"/>
        <v>4.0585669992567644E-2</v>
      </c>
      <c r="J64" s="11" t="s">
        <v>39</v>
      </c>
      <c r="K64" s="27">
        <f>K$105*Data!$E36+K$106*Data!$H36+K$107*Data!$J36</f>
        <v>2.1591500301884201E-2</v>
      </c>
      <c r="L64" s="27">
        <f t="shared" si="13"/>
        <v>2.0314799145231058E-2</v>
      </c>
      <c r="M64" s="11"/>
      <c r="N64" s="27">
        <f>N$2*Data!$E36+N$3*Data!$H36+N$4*Data!$J36</f>
        <v>2.1591500301884201E-2</v>
      </c>
      <c r="O64" s="27">
        <f t="shared" si="14"/>
        <v>2.0314799145231058E-2</v>
      </c>
      <c r="P64" s="11"/>
      <c r="Q64" s="27">
        <f>Data!J36</f>
        <v>1.2767011566531424E-3</v>
      </c>
    </row>
    <row r="65" spans="1:17" x14ac:dyDescent="0.2">
      <c r="A65">
        <v>167</v>
      </c>
      <c r="B65" s="11">
        <v>9.2449037464114783E-3</v>
      </c>
      <c r="C65" s="27">
        <f t="shared" si="10"/>
        <v>8.0649851988530072E-3</v>
      </c>
      <c r="D65" s="11" t="s">
        <v>39</v>
      </c>
      <c r="E65" s="11">
        <v>1.6907053024205775E-2</v>
      </c>
      <c r="F65" s="27">
        <f t="shared" si="11"/>
        <v>1.5727134476647302E-2</v>
      </c>
      <c r="G65" s="11" t="s">
        <v>39</v>
      </c>
      <c r="H65" s="11">
        <v>2.8343458750607023E-2</v>
      </c>
      <c r="I65" s="27">
        <f t="shared" si="12"/>
        <v>2.716354020304855E-2</v>
      </c>
      <c r="J65" s="11" t="s">
        <v>39</v>
      </c>
      <c r="K65" s="27">
        <f>K$105*Data!$E37+K$106*Data!$H37+K$107*Data!$J37</f>
        <v>1.1388926621493538E-2</v>
      </c>
      <c r="L65" s="27">
        <f t="shared" si="13"/>
        <v>1.0209008073935067E-2</v>
      </c>
      <c r="M65" s="11"/>
      <c r="N65" s="27">
        <f>N$2*Data!$E37+N$3*Data!$H37+N$4*Data!$J37</f>
        <v>1.1388926621493538E-2</v>
      </c>
      <c r="O65" s="27">
        <f t="shared" si="14"/>
        <v>1.0209008073935067E-2</v>
      </c>
      <c r="P65" s="11"/>
      <c r="Q65" s="27">
        <f>Data!J37</f>
        <v>1.1799185475584715E-3</v>
      </c>
    </row>
    <row r="66" spans="1:17" x14ac:dyDescent="0.2">
      <c r="A66">
        <v>168</v>
      </c>
      <c r="B66" s="11">
        <v>1.6729595237562189E-2</v>
      </c>
      <c r="C66" s="27">
        <f t="shared" si="10"/>
        <v>1.562710132028737E-2</v>
      </c>
      <c r="D66" s="11">
        <v>3.5921488761804676E-2</v>
      </c>
      <c r="E66" s="11">
        <v>1.8649851569233714E-3</v>
      </c>
      <c r="F66" s="27">
        <f t="shared" si="11"/>
        <v>7.6249123964855438E-4</v>
      </c>
      <c r="G66" s="11">
        <v>-2.5753313014164947E-2</v>
      </c>
      <c r="H66" s="11">
        <v>-2.128767041224508E-2</v>
      </c>
      <c r="I66" s="27">
        <f t="shared" si="12"/>
        <v>-2.2390164329519898E-2</v>
      </c>
      <c r="J66" s="11">
        <v>-0.11567382843528307</v>
      </c>
      <c r="K66" s="27">
        <f>K$105*Data!$E38+K$106*Data!$H38+K$107*Data!$J38</f>
        <v>1.3198058756723167E-2</v>
      </c>
      <c r="L66" s="27">
        <f t="shared" si="13"/>
        <v>1.2095564839448351E-2</v>
      </c>
      <c r="M66" s="11">
        <v>2.0090918155291515E-2</v>
      </c>
      <c r="N66" s="27">
        <f>N$2*Data!$E38+N$3*Data!$H38+N$4*Data!$J38</f>
        <v>1.3198058756723167E-2</v>
      </c>
      <c r="O66" s="27">
        <f t="shared" si="14"/>
        <v>1.2095564839448351E-2</v>
      </c>
      <c r="P66" s="11">
        <v>2.0090918155291515E-2</v>
      </c>
      <c r="Q66" s="27">
        <f>Data!J38</f>
        <v>1.102493917274817E-3</v>
      </c>
    </row>
    <row r="67" spans="1:17" x14ac:dyDescent="0.2">
      <c r="A67">
        <v>169</v>
      </c>
      <c r="B67" s="11">
        <f>B$2*Data!$E39+B$3*Data!$H39+B$4*Data!$J39</f>
        <v>-6.2079140703122859E-5</v>
      </c>
      <c r="C67" s="27">
        <f t="shared" si="10"/>
        <v>-9.73483082525179E-4</v>
      </c>
      <c r="D67" s="11"/>
      <c r="E67" s="11">
        <f>E$2*Data!$E39+E$3*Data!$H39+E$4*Data!$J39</f>
        <v>-5.315093357175703E-3</v>
      </c>
      <c r="F67" s="27">
        <f t="shared" si="11"/>
        <v>-6.226497298997759E-3</v>
      </c>
      <c r="G67" s="11"/>
      <c r="H67" s="11">
        <f>H$2*Data!$E39+H$3*Data!$H39+H$4*Data!$J39</f>
        <v>-1.3296378109478669E-2</v>
      </c>
      <c r="I67" s="27">
        <f t="shared" si="12"/>
        <v>-1.4207782051300724E-2</v>
      </c>
      <c r="J67" s="11"/>
      <c r="K67" s="27">
        <f>K$2*Data!$E39+K$3*Data!$H39+K$4*Data!$J39</f>
        <v>-2.9278566383241192E-3</v>
      </c>
      <c r="L67" s="27">
        <f t="shared" si="13"/>
        <v>-3.8392605801461756E-3</v>
      </c>
      <c r="M67" s="11"/>
      <c r="N67" s="27">
        <f>N$2*Data!$E39+N$3*Data!$H39+N$4*Data!$J39</f>
        <v>-1.4405118222969213E-3</v>
      </c>
      <c r="O67" s="27">
        <f t="shared" si="14"/>
        <v>-2.3519157641189777E-3</v>
      </c>
      <c r="P67" s="11"/>
      <c r="Q67" s="27">
        <f>Data!J39</f>
        <v>9.1140394182205619E-4</v>
      </c>
    </row>
    <row r="68" spans="1:17" x14ac:dyDescent="0.2">
      <c r="A68">
        <v>170</v>
      </c>
      <c r="B68" s="11">
        <f>B$2*Data!$E40+B$3*Data!$H40+B$4*Data!$J40</f>
        <v>3.1947885928649317E-3</v>
      </c>
      <c r="C68" s="27">
        <f t="shared" si="10"/>
        <v>2.170392796681853E-3</v>
      </c>
      <c r="D68" s="11"/>
      <c r="E68" s="11">
        <f>E$2*Data!$E40+E$3*Data!$H40+E$4*Data!$J40</f>
        <v>-4.1578674526246574E-3</v>
      </c>
      <c r="F68" s="27">
        <f t="shared" si="11"/>
        <v>-5.182263248807736E-3</v>
      </c>
      <c r="G68" s="11"/>
      <c r="H68" s="11">
        <f>H$2*Data!$E40+H$3*Data!$H40+H$4*Data!$J40</f>
        <v>-1.5438416797573856E-2</v>
      </c>
      <c r="I68" s="27">
        <f t="shared" si="12"/>
        <v>-1.6462812593756933E-2</v>
      </c>
      <c r="J68" s="11"/>
      <c r="K68" s="27">
        <f>K$2*Data!$E40+K$3*Data!$H40+K$4*Data!$J40</f>
        <v>-7.2096081559750033E-4</v>
      </c>
      <c r="L68" s="27">
        <f t="shared" si="13"/>
        <v>-1.7453566117805789E-3</v>
      </c>
      <c r="M68" s="11"/>
      <c r="N68" s="27">
        <f>N$2*Data!$E40+N$3*Data!$H40+N$4*Data!$J40</f>
        <v>1.3363256102199234E-3</v>
      </c>
      <c r="O68" s="27">
        <f t="shared" si="14"/>
        <v>3.1192981403684473E-4</v>
      </c>
      <c r="P68" s="11"/>
      <c r="Q68" s="27">
        <f>Data!J40</f>
        <v>1.0243957961830787E-3</v>
      </c>
    </row>
    <row r="69" spans="1:17" x14ac:dyDescent="0.2">
      <c r="A69">
        <v>171</v>
      </c>
      <c r="B69" s="11">
        <f>B$2*Data!$E41+B$3*Data!$H41+B$4*Data!$J41</f>
        <v>6.4884262031737934E-4</v>
      </c>
      <c r="C69" s="27">
        <f t="shared" si="10"/>
        <v>-2.9870134572256978E-4</v>
      </c>
      <c r="D69" s="11"/>
      <c r="E69" s="11">
        <f>E$2*Data!$E41+E$3*Data!$H41+E$4*Data!$J41</f>
        <v>1.718995593344633E-3</v>
      </c>
      <c r="F69" s="27">
        <f t="shared" si="11"/>
        <v>7.7145162730468393E-4</v>
      </c>
      <c r="G69" s="11"/>
      <c r="H69" s="11">
        <f>H$2*Data!$E41+H$3*Data!$H41+H$4*Data!$J41</f>
        <v>3.3603084702231887E-3</v>
      </c>
      <c r="I69" s="27">
        <f t="shared" si="12"/>
        <v>2.4127645041832398E-3</v>
      </c>
      <c r="J69" s="11"/>
      <c r="K69" s="27">
        <f>K$2*Data!$E41+K$3*Data!$H41+K$4*Data!$J41</f>
        <v>1.2192306774747447E-3</v>
      </c>
      <c r="L69" s="27">
        <f t="shared" si="13"/>
        <v>2.7168671143479556E-4</v>
      </c>
      <c r="M69" s="11"/>
      <c r="N69" s="27">
        <f>N$2*Data!$E41+N$3*Data!$H41+N$4*Data!$J41</f>
        <v>9.1968046663038557E-4</v>
      </c>
      <c r="O69" s="27">
        <f t="shared" si="14"/>
        <v>-2.786349940956355E-5</v>
      </c>
      <c r="P69" s="11"/>
      <c r="Q69" s="27">
        <f>Data!J41</f>
        <v>9.4754396603994912E-4</v>
      </c>
    </row>
    <row r="70" spans="1:17" x14ac:dyDescent="0.2">
      <c r="A70">
        <v>172</v>
      </c>
      <c r="B70" s="11">
        <f>B$2*Data!$E42+B$3*Data!$H42+B$4*Data!$J42</f>
        <v>3.3978206120906282E-2</v>
      </c>
      <c r="C70" s="27">
        <f t="shared" si="10"/>
        <v>3.301262620496815E-2</v>
      </c>
      <c r="D70" s="11"/>
      <c r="E70" s="11">
        <f>E$2*Data!$E42+E$3*Data!$H42+E$4*Data!$J42</f>
        <v>4.4694554738474175E-2</v>
      </c>
      <c r="F70" s="27">
        <f t="shared" si="11"/>
        <v>4.3728974822536043E-2</v>
      </c>
      <c r="G70" s="11"/>
      <c r="H70" s="11">
        <f>H$2*Data!$E42+H$3*Data!$H42+H$4*Data!$J42</f>
        <v>6.0018325758935849E-2</v>
      </c>
      <c r="I70" s="27">
        <f t="shared" si="12"/>
        <v>5.9052745842997717E-2</v>
      </c>
      <c r="J70" s="11"/>
      <c r="K70" s="27">
        <f>K$2*Data!$E42+K$3*Data!$H42+K$4*Data!$J42</f>
        <v>4.0663060135942113E-2</v>
      </c>
      <c r="L70" s="27">
        <f t="shared" si="13"/>
        <v>3.9697480220003981E-2</v>
      </c>
      <c r="M70" s="11"/>
      <c r="N70" s="27">
        <f>N$2*Data!$E42+N$3*Data!$H42+N$4*Data!$J42</f>
        <v>3.7413190729566059E-2</v>
      </c>
      <c r="O70" s="27">
        <f t="shared" si="14"/>
        <v>3.6447610813627927E-2</v>
      </c>
      <c r="P70" s="11"/>
      <c r="Q70" s="27">
        <f>Data!J42</f>
        <v>9.655799159381317E-4</v>
      </c>
    </row>
    <row r="71" spans="1:17" x14ac:dyDescent="0.2">
      <c r="A71">
        <v>173</v>
      </c>
      <c r="B71" s="11">
        <f>B$2*Data!$E43+B$3*Data!$H43+B$4*Data!$J43</f>
        <v>3.7995387752491616E-2</v>
      </c>
      <c r="C71" s="27">
        <f t="shared" si="10"/>
        <v>3.7087483309434524E-2</v>
      </c>
      <c r="D71" s="11"/>
      <c r="E71" s="11">
        <f>E$2*Data!$E43+E$3*Data!$H43+E$4*Data!$J43</f>
        <v>4.4297223253999825E-2</v>
      </c>
      <c r="F71" s="27">
        <f t="shared" si="11"/>
        <v>4.3389318810942733E-2</v>
      </c>
      <c r="G71" s="11"/>
      <c r="H71" s="11">
        <f>H$2*Data!$E43+H$3*Data!$H43+H$4*Data!$J43</f>
        <v>5.2762571349058762E-2</v>
      </c>
      <c r="I71" s="27">
        <f t="shared" si="12"/>
        <v>5.185466690600167E-2</v>
      </c>
      <c r="J71" s="11"/>
      <c r="K71" s="27">
        <f>K$2*Data!$E43+K$3*Data!$H43+K$4*Data!$J43</f>
        <v>4.2404149734642932E-2</v>
      </c>
      <c r="L71" s="27">
        <f t="shared" si="13"/>
        <v>4.149624529158584E-2</v>
      </c>
      <c r="M71" s="11"/>
      <c r="N71" s="27">
        <f>N$2*Data!$E43+N$3*Data!$H43+N$4*Data!$J43</f>
        <v>4.0370205867588563E-2</v>
      </c>
      <c r="O71" s="27">
        <f t="shared" si="14"/>
        <v>3.9462301424531471E-2</v>
      </c>
      <c r="P71" s="11"/>
      <c r="Q71" s="27">
        <f>Data!J43</f>
        <v>9.0790444305709054E-4</v>
      </c>
    </row>
    <row r="72" spans="1:17" x14ac:dyDescent="0.2">
      <c r="A72">
        <v>174</v>
      </c>
      <c r="B72" s="11">
        <f>B$2*Data!$E44+B$3*Data!$H44+B$4*Data!$J44</f>
        <v>-1.6064304898978953E-3</v>
      </c>
      <c r="C72" s="27">
        <f t="shared" si="10"/>
        <v>-2.4757163526642049E-3</v>
      </c>
      <c r="D72" s="11"/>
      <c r="E72" s="11">
        <f>E$2*Data!$E44+E$3*Data!$H44+E$4*Data!$J44</f>
        <v>1.1559269543140751E-3</v>
      </c>
      <c r="F72" s="27">
        <f t="shared" si="11"/>
        <v>2.8664109154776559E-4</v>
      </c>
      <c r="G72" s="11"/>
      <c r="H72" s="11">
        <f>H$2*Data!$E44+H$3*Data!$H44+H$4*Data!$J44</f>
        <v>5.4452586967273647E-3</v>
      </c>
      <c r="I72" s="27">
        <f t="shared" si="12"/>
        <v>4.5759728339610549E-3</v>
      </c>
      <c r="J72" s="11"/>
      <c r="K72" s="27">
        <f>K$2*Data!$E44+K$3*Data!$H44+K$4*Data!$J44</f>
        <v>-1.8017555661207837E-4</v>
      </c>
      <c r="L72" s="27">
        <f t="shared" si="13"/>
        <v>-1.0494614193783879E-3</v>
      </c>
      <c r="M72" s="11"/>
      <c r="N72" s="27">
        <f>N$2*Data!$E44+N$3*Data!$H44+N$4*Data!$J44</f>
        <v>-9.4154931720157053E-4</v>
      </c>
      <c r="O72" s="27">
        <f t="shared" si="14"/>
        <v>-1.81083517996788E-3</v>
      </c>
      <c r="P72" s="11"/>
      <c r="Q72" s="27">
        <f>Data!J44</f>
        <v>8.6928586276630948E-4</v>
      </c>
    </row>
    <row r="73" spans="1:17" x14ac:dyDescent="0.2">
      <c r="A73">
        <v>175</v>
      </c>
      <c r="B73" s="11">
        <f>B$2*Data!$E45+B$3*Data!$H45+B$4*Data!$J45</f>
        <v>-1.7318849356816282E-2</v>
      </c>
      <c r="C73" s="27">
        <f t="shared" si="10"/>
        <v>-1.8149618006628589E-2</v>
      </c>
      <c r="D73" s="11"/>
      <c r="E73" s="11">
        <f>E$2*Data!$E45+E$3*Data!$H45+E$4*Data!$J45</f>
        <v>-1.1842818894403645E-2</v>
      </c>
      <c r="F73" s="27">
        <f t="shared" si="11"/>
        <v>-1.267358754421595E-2</v>
      </c>
      <c r="G73" s="11"/>
      <c r="H73" s="11">
        <f>H$2*Data!$E45+H$3*Data!$H45+H$4*Data!$J45</f>
        <v>-2.9307379032607076E-3</v>
      </c>
      <c r="I73" s="27">
        <f t="shared" si="12"/>
        <v>-3.761506553073014E-3</v>
      </c>
      <c r="J73" s="11"/>
      <c r="K73" s="27">
        <f>K$2*Data!$E45+K$3*Data!$H45+K$4*Data!$J45</f>
        <v>-1.4849363107042657E-2</v>
      </c>
      <c r="L73" s="27">
        <f t="shared" si="13"/>
        <v>-1.5680131756854964E-2</v>
      </c>
      <c r="M73" s="11"/>
      <c r="N73" s="27">
        <f>N$2*Data!$E45+N$3*Data!$H45+N$4*Data!$J45</f>
        <v>-1.6266663923043396E-2</v>
      </c>
      <c r="O73" s="27">
        <f t="shared" si="14"/>
        <v>-1.7097432572855703E-2</v>
      </c>
      <c r="P73" s="11"/>
      <c r="Q73" s="27">
        <f>Data!J45</f>
        <v>8.3076864981230624E-4</v>
      </c>
    </row>
    <row r="74" spans="1:17" x14ac:dyDescent="0.2">
      <c r="A74">
        <v>176</v>
      </c>
      <c r="B74" s="11">
        <f>B$2*Data!$E46+B$3*Data!$H46+B$4*Data!$J46</f>
        <v>5.9802563700344534E-3</v>
      </c>
      <c r="C74" s="27">
        <f t="shared" si="10"/>
        <v>5.2256390553403987E-3</v>
      </c>
      <c r="D74" s="11"/>
      <c r="E74" s="11">
        <f>E$2*Data!$E46+E$3*Data!$H46+E$4*Data!$J46</f>
        <v>1.2642276981237129E-2</v>
      </c>
      <c r="F74" s="27">
        <f t="shared" si="11"/>
        <v>1.1887659666543074E-2</v>
      </c>
      <c r="G74" s="11"/>
      <c r="H74" s="11">
        <f>H$2*Data!$E46+H$3*Data!$H46+H$4*Data!$J46</f>
        <v>2.2641091764952704E-2</v>
      </c>
      <c r="I74" s="27">
        <f t="shared" si="12"/>
        <v>2.1886474450258649E-2</v>
      </c>
      <c r="J74" s="11"/>
      <c r="K74" s="27">
        <f>K$2*Data!$E46+K$3*Data!$H46+K$4*Data!$J46</f>
        <v>9.7225820802883459E-3</v>
      </c>
      <c r="L74" s="27">
        <f t="shared" si="13"/>
        <v>8.9679647655942912E-3</v>
      </c>
      <c r="M74" s="11"/>
      <c r="N74" s="27">
        <f>N$2*Data!$E46+N$3*Data!$H46+N$4*Data!$J46</f>
        <v>7.808552524622675E-3</v>
      </c>
      <c r="O74" s="27">
        <f t="shared" si="14"/>
        <v>7.0539352099286204E-3</v>
      </c>
      <c r="P74" s="11"/>
      <c r="Q74" s="27">
        <f>Data!J46</f>
        <v>7.5461731469405485E-4</v>
      </c>
    </row>
    <row r="75" spans="1:17" x14ac:dyDescent="0.2">
      <c r="A75">
        <v>177</v>
      </c>
      <c r="B75" s="11">
        <f>B$2*Data!$E47+B$3*Data!$H47+B$4*Data!$J47</f>
        <v>4.1475981110780491E-2</v>
      </c>
      <c r="C75" s="27">
        <f t="shared" si="10"/>
        <v>4.0665379191727573E-2</v>
      </c>
      <c r="D75" s="11"/>
      <c r="E75" s="11">
        <f>E$2*Data!$E47+E$3*Data!$H47+E$4*Data!$J47</f>
        <v>3.7003397244296132E-2</v>
      </c>
      <c r="F75" s="27">
        <f t="shared" si="11"/>
        <v>3.6192795325243214E-2</v>
      </c>
      <c r="G75" s="11"/>
      <c r="H75" s="11">
        <f>H$2*Data!$E47+H$3*Data!$H47+H$4*Data!$J47</f>
        <v>2.8926201642770499E-2</v>
      </c>
      <c r="I75" s="27">
        <f t="shared" si="12"/>
        <v>2.8115599723717584E-2</v>
      </c>
      <c r="J75" s="11"/>
      <c r="K75" s="27">
        <f>K$2*Data!$E47+K$3*Data!$H47+K$4*Data!$J47</f>
        <v>4.0157432512457257E-2</v>
      </c>
      <c r="L75" s="27">
        <f t="shared" si="13"/>
        <v>3.9346830593404339E-2</v>
      </c>
      <c r="M75" s="11"/>
      <c r="N75" s="27">
        <f>N$2*Data!$E47+N$3*Data!$H47+N$4*Data!$J47</f>
        <v>4.1135428418666707E-2</v>
      </c>
      <c r="O75" s="27">
        <f t="shared" si="14"/>
        <v>4.0324826499613789E-2</v>
      </c>
      <c r="P75" s="11"/>
      <c r="Q75" s="27">
        <f>Data!J47</f>
        <v>8.1060191905291644E-4</v>
      </c>
    </row>
    <row r="76" spans="1:17" x14ac:dyDescent="0.2">
      <c r="A76">
        <v>178</v>
      </c>
      <c r="B76" s="11">
        <f>B$2*Data!$E48+B$3*Data!$H48+B$4*Data!$J48</f>
        <v>2.038854336987792E-4</v>
      </c>
      <c r="C76" s="27">
        <f t="shared" si="10"/>
        <v>-5.6838806413502928E-4</v>
      </c>
      <c r="D76" s="11"/>
      <c r="E76" s="11">
        <f>E$2*Data!$E48+E$3*Data!$H48+E$4*Data!$J48</f>
        <v>9.896529763322507E-3</v>
      </c>
      <c r="F76" s="27">
        <f t="shared" si="11"/>
        <v>9.1242562654886977E-3</v>
      </c>
      <c r="G76" s="11"/>
      <c r="H76" s="11">
        <f>H$2*Data!$E48+H$3*Data!$H48+H$4*Data!$J48</f>
        <v>2.4696304337509589E-2</v>
      </c>
      <c r="I76" s="27">
        <f t="shared" si="12"/>
        <v>2.3924030839675779E-2</v>
      </c>
      <c r="J76" s="11"/>
      <c r="K76" s="27">
        <f>K$2*Data!$E48+K$3*Data!$H48+K$4*Data!$J48</f>
        <v>5.4277907993295809E-3</v>
      </c>
      <c r="L76" s="27">
        <f t="shared" si="13"/>
        <v>4.6555173014957724E-3</v>
      </c>
      <c r="M76" s="11"/>
      <c r="N76" s="27">
        <f>N$2*Data!$E48+N$3*Data!$H48+N$4*Data!$J48</f>
        <v>2.6998373725068392E-3</v>
      </c>
      <c r="O76" s="27">
        <f t="shared" si="14"/>
        <v>1.9275638746730308E-3</v>
      </c>
      <c r="P76" s="11"/>
      <c r="Q76" s="27">
        <f>Data!J48</f>
        <v>7.7227349783380854E-4</v>
      </c>
    </row>
    <row r="77" spans="1:17" x14ac:dyDescent="0.2">
      <c r="A77">
        <v>179</v>
      </c>
      <c r="B77" s="11">
        <f>B$2*Data!$E49+B$3*Data!$H49+B$4*Data!$J49</f>
        <v>2.1036716563239986E-2</v>
      </c>
      <c r="C77" s="27">
        <f t="shared" si="10"/>
        <v>2.022739620412746E-2</v>
      </c>
      <c r="D77" s="11"/>
      <c r="E77" s="11">
        <f>E$2*Data!$E49+E$3*Data!$H49+E$4*Data!$J49</f>
        <v>2.1651994362613176E-2</v>
      </c>
      <c r="F77" s="27">
        <f t="shared" si="11"/>
        <v>2.084267400350065E-2</v>
      </c>
      <c r="G77" s="11"/>
      <c r="H77" s="11">
        <f>H$2*Data!$E49+H$3*Data!$H49+H$4*Data!$J49</f>
        <v>2.1965567957668741E-2</v>
      </c>
      <c r="I77" s="27">
        <f t="shared" si="12"/>
        <v>2.1156247598556215E-2</v>
      </c>
      <c r="J77" s="11"/>
      <c r="K77" s="27">
        <f>K$2*Data!$E49+K$3*Data!$H49+K$4*Data!$J49</f>
        <v>2.1915985541391101E-2</v>
      </c>
      <c r="L77" s="27">
        <f t="shared" si="13"/>
        <v>2.1106665182278574E-2</v>
      </c>
      <c r="M77" s="11"/>
      <c r="N77" s="27">
        <f>N$2*Data!$E49+N$3*Data!$H49+N$4*Data!$J49</f>
        <v>2.1601990975670358E-2</v>
      </c>
      <c r="O77" s="27">
        <f t="shared" si="14"/>
        <v>2.0792670616557832E-2</v>
      </c>
      <c r="P77" s="11"/>
      <c r="Q77" s="27">
        <f>Data!J49</f>
        <v>8.0932035911252562E-4</v>
      </c>
    </row>
    <row r="78" spans="1:17" x14ac:dyDescent="0.2">
      <c r="A78">
        <v>180</v>
      </c>
      <c r="B78" s="11">
        <f>B$2*Data!$E50+B$3*Data!$H50+B$4*Data!$J50</f>
        <v>3.8479340024680363E-2</v>
      </c>
      <c r="C78" s="27">
        <f t="shared" si="10"/>
        <v>3.7689480318809102E-2</v>
      </c>
      <c r="D78" s="11">
        <v>0.17443148729002411</v>
      </c>
      <c r="E78" s="11">
        <f>E$2*Data!$E50+E$3*Data!$H50+E$4*Data!$J50</f>
        <v>4.1517102938715592E-2</v>
      </c>
      <c r="F78" s="27">
        <f t="shared" si="11"/>
        <v>4.072724323284433E-2</v>
      </c>
      <c r="G78" s="11">
        <v>0.20849720175145436</v>
      </c>
      <c r="H78" s="11">
        <f>H$2*Data!$E50+H$3*Data!$H50+H$4*Data!$J50</f>
        <v>4.4985830770736625E-2</v>
      </c>
      <c r="I78" s="27">
        <f t="shared" si="12"/>
        <v>4.4195971064865364E-2</v>
      </c>
      <c r="J78" s="11">
        <v>0.2556349484257443</v>
      </c>
      <c r="K78" s="27">
        <f>K$2*Data!$E50+K$3*Data!$H50+K$4*Data!$J50</f>
        <v>4.114000863547803E-2</v>
      </c>
      <c r="L78" s="27">
        <f t="shared" si="13"/>
        <v>4.0350148929606769E-2</v>
      </c>
      <c r="M78" s="11">
        <v>0.19753870708951204</v>
      </c>
      <c r="N78" s="27">
        <f>N$2*Data!$E50+N$3*Data!$H50+N$4*Data!$J50</f>
        <v>4.0021870576410733E-2</v>
      </c>
      <c r="O78" s="27">
        <f t="shared" si="14"/>
        <v>3.9232010870539472E-2</v>
      </c>
      <c r="P78" s="11">
        <v>0.18670155988285786</v>
      </c>
      <c r="Q78" s="27">
        <f>Data!J50</f>
        <v>7.8985970587126179E-4</v>
      </c>
    </row>
    <row r="79" spans="1:17" x14ac:dyDescent="0.2">
      <c r="A79">
        <v>181</v>
      </c>
      <c r="B79" s="11">
        <f>B$2*Data!$E51+B$3*Data!$H51+B$4*Data!$J51</f>
        <v>8.0834223444752381E-3</v>
      </c>
      <c r="C79" s="27">
        <f t="shared" si="10"/>
        <v>7.3505600474218381E-3</v>
      </c>
      <c r="D79" s="11" t="s">
        <v>39</v>
      </c>
      <c r="E79" s="11">
        <f>E$2*Data!$E51+E$3*Data!$H51+E$4*Data!$J51</f>
        <v>1.0697124151403215E-2</v>
      </c>
      <c r="F79" s="27">
        <f t="shared" si="11"/>
        <v>9.9642618543498152E-3</v>
      </c>
      <c r="G79" s="11" t="s">
        <v>39</v>
      </c>
      <c r="H79" s="11">
        <f>H$2*Data!$E51+H$3*Data!$H51+H$4*Data!$J51</f>
        <v>1.445622736899849E-2</v>
      </c>
      <c r="I79" s="27">
        <f t="shared" si="12"/>
        <v>1.372336507194509E-2</v>
      </c>
      <c r="J79" s="11" t="s">
        <v>39</v>
      </c>
      <c r="K79" s="27">
        <f>K$2*Data!$E51+K$3*Data!$H51+K$4*Data!$J51</f>
        <v>9.6948979170693311E-3</v>
      </c>
      <c r="L79" s="27">
        <f t="shared" si="13"/>
        <v>8.9620356200159311E-3</v>
      </c>
      <c r="M79" s="11"/>
      <c r="N79" s="27">
        <f>N$2*Data!$E51+N$3*Data!$H51+N$4*Data!$J51</f>
        <v>8.9071325116982791E-3</v>
      </c>
      <c r="O79" s="27">
        <f t="shared" si="14"/>
        <v>8.1742702146448791E-3</v>
      </c>
      <c r="P79" s="11"/>
      <c r="Q79" s="27">
        <f>Data!J51</f>
        <v>7.3286229705340003E-4</v>
      </c>
    </row>
    <row r="80" spans="1:17" x14ac:dyDescent="0.2">
      <c r="A80">
        <v>182</v>
      </c>
      <c r="B80" s="11">
        <f>B$2*Data!$E52+B$3*Data!$H52+B$4*Data!$J52</f>
        <v>7.8809581757052823E-3</v>
      </c>
      <c r="C80" s="27">
        <f t="shared" si="10"/>
        <v>7.0922998337654454E-3</v>
      </c>
      <c r="D80" s="11" t="s">
        <v>39</v>
      </c>
      <c r="E80" s="11">
        <f>E$2*Data!$E52+E$3*Data!$H52+E$4*Data!$J52</f>
        <v>1.1821433430859367E-2</v>
      </c>
      <c r="F80" s="27">
        <f t="shared" si="11"/>
        <v>1.103277508891953E-2</v>
      </c>
      <c r="G80" s="11" t="s">
        <v>39</v>
      </c>
      <c r="H80" s="11">
        <f>H$2*Data!$E52+H$3*Data!$H52+H$4*Data!$J52</f>
        <v>1.761197137339118E-2</v>
      </c>
      <c r="I80" s="27">
        <f t="shared" si="12"/>
        <v>1.6823313031451341E-2</v>
      </c>
      <c r="J80" s="11" t="s">
        <v>39</v>
      </c>
      <c r="K80" s="27">
        <f>K$2*Data!$E52+K$3*Data!$H52+K$4*Data!$J52</f>
        <v>1.0202628579403855E-2</v>
      </c>
      <c r="L80" s="27">
        <f t="shared" si="13"/>
        <v>9.4139702374640179E-3</v>
      </c>
      <c r="M80" s="11"/>
      <c r="N80" s="27">
        <f>N$2*Data!$E52+N$3*Data!$H52+N$4*Data!$J52</f>
        <v>9.0427025820022083E-3</v>
      </c>
      <c r="O80" s="27">
        <f t="shared" si="14"/>
        <v>8.2540442400623713E-3</v>
      </c>
      <c r="P80" s="11"/>
      <c r="Q80" s="27">
        <f>Data!J52</f>
        <v>7.8865834193983704E-4</v>
      </c>
    </row>
    <row r="81" spans="1:17" x14ac:dyDescent="0.2">
      <c r="A81">
        <v>183</v>
      </c>
      <c r="B81" s="11">
        <f>B$2*Data!$E53+B$3*Data!$H53+B$4*Data!$J53</f>
        <v>5.409390383389976E-3</v>
      </c>
      <c r="C81" s="27">
        <f t="shared" si="10"/>
        <v>4.658879097576462E-3</v>
      </c>
      <c r="D81" s="11" t="s">
        <v>39</v>
      </c>
      <c r="E81" s="11">
        <f>E$2*Data!$E53+E$3*Data!$H53+E$4*Data!$J53</f>
        <v>1.4693497354583743E-3</v>
      </c>
      <c r="F81" s="27">
        <f t="shared" si="11"/>
        <v>7.1883844964486037E-4</v>
      </c>
      <c r="G81" s="11" t="s">
        <v>39</v>
      </c>
      <c r="H81" s="11">
        <f>H$2*Data!$E53+H$3*Data!$H53+H$4*Data!$J53</f>
        <v>-4.6834961669107141E-3</v>
      </c>
      <c r="I81" s="27">
        <f t="shared" si="12"/>
        <v>-5.4340074527242281E-3</v>
      </c>
      <c r="J81" s="11" t="s">
        <v>39</v>
      </c>
      <c r="K81" s="27">
        <f>K$2*Data!$E53+K$3*Data!$H53+K$4*Data!$J53</f>
        <v>3.4055543330911765E-3</v>
      </c>
      <c r="L81" s="27">
        <f t="shared" si="13"/>
        <v>2.6550430472776624E-3</v>
      </c>
      <c r="M81" s="11"/>
      <c r="N81" s="27">
        <f>N$2*Data!$E53+N$3*Data!$H53+N$4*Data!$J53</f>
        <v>4.4836894100153827E-3</v>
      </c>
      <c r="O81" s="27">
        <f t="shared" si="14"/>
        <v>3.7331781242018686E-3</v>
      </c>
      <c r="P81" s="11"/>
      <c r="Q81" s="27">
        <f>Data!J53</f>
        <v>7.5051128581351395E-4</v>
      </c>
    </row>
    <row r="82" spans="1:17" x14ac:dyDescent="0.2">
      <c r="A82">
        <v>184</v>
      </c>
      <c r="B82" s="11">
        <f>B$2*Data!$E54+B$3*Data!$H54+B$4*Data!$J54</f>
        <v>-3.2819378789661742E-2</v>
      </c>
      <c r="C82" s="27">
        <f t="shared" si="10"/>
        <v>-3.3625573363784633E-2</v>
      </c>
      <c r="D82" s="11" t="s">
        <v>39</v>
      </c>
      <c r="E82" s="11">
        <f>E$2*Data!$E54+E$3*Data!$H54+E$4*Data!$J54</f>
        <v>-3.1570837963666325E-2</v>
      </c>
      <c r="F82" s="27">
        <f t="shared" si="11"/>
        <v>-3.2377032537789216E-2</v>
      </c>
      <c r="G82" s="11" t="s">
        <v>39</v>
      </c>
      <c r="H82" s="11">
        <f>H$2*Data!$E54+H$3*Data!$H54+H$4*Data!$J54</f>
        <v>-2.8628064939811234E-2</v>
      </c>
      <c r="I82" s="27">
        <f t="shared" si="12"/>
        <v>-2.9434259513934122E-2</v>
      </c>
      <c r="J82" s="11" t="s">
        <v>39</v>
      </c>
      <c r="K82" s="27">
        <f>K$2*Data!$E54+K$3*Data!$H54+K$4*Data!$J54</f>
        <v>-3.3053291136793533E-2</v>
      </c>
      <c r="L82" s="27">
        <f t="shared" si="13"/>
        <v>-3.3859485710916425E-2</v>
      </c>
      <c r="M82" s="11"/>
      <c r="N82" s="27">
        <f>N$2*Data!$E54+N$3*Data!$H54+N$4*Data!$J54</f>
        <v>-3.3171505222673273E-2</v>
      </c>
      <c r="O82" s="27">
        <f t="shared" si="14"/>
        <v>-3.3977699796796164E-2</v>
      </c>
      <c r="P82" s="11"/>
      <c r="Q82" s="27">
        <f>Data!J54</f>
        <v>8.0619457412288865E-4</v>
      </c>
    </row>
    <row r="83" spans="1:17" x14ac:dyDescent="0.2">
      <c r="A83">
        <v>185</v>
      </c>
      <c r="B83" s="11">
        <f>B$2*Data!$E55+B$3*Data!$H55+B$4*Data!$J55</f>
        <v>4.8687438960604316E-3</v>
      </c>
      <c r="C83" s="27">
        <f t="shared" si="10"/>
        <v>4.0444651399719781E-3</v>
      </c>
      <c r="D83" s="11" t="s">
        <v>39</v>
      </c>
      <c r="E83" s="11">
        <f>E$2*Data!$E55+E$3*Data!$H55+E$4*Data!$J55</f>
        <v>3.7755088027335744E-3</v>
      </c>
      <c r="F83" s="27">
        <f t="shared" si="11"/>
        <v>2.9512300466451209E-3</v>
      </c>
      <c r="G83" s="11" t="s">
        <v>39</v>
      </c>
      <c r="H83" s="11">
        <f>H$2*Data!$E55+H$3*Data!$H55+H$4*Data!$J55</f>
        <v>1.9832941966181909E-3</v>
      </c>
      <c r="I83" s="27">
        <f t="shared" si="12"/>
        <v>1.1590154405297377E-3</v>
      </c>
      <c r="J83" s="11" t="s">
        <v>39</v>
      </c>
      <c r="K83" s="27">
        <f>K$2*Data!$E55+K$3*Data!$H55+K$4*Data!$J55</f>
        <v>4.3871158764235349E-3</v>
      </c>
      <c r="L83" s="27">
        <f t="shared" si="13"/>
        <v>3.5628371203350814E-3</v>
      </c>
      <c r="M83" s="11"/>
      <c r="N83" s="27">
        <f>N$2*Data!$E55+N$3*Data!$H55+N$4*Data!$J55</f>
        <v>4.6671395233768599E-3</v>
      </c>
      <c r="O83" s="27">
        <f t="shared" si="14"/>
        <v>3.8428607672884064E-3</v>
      </c>
      <c r="P83" s="11"/>
      <c r="Q83" s="27">
        <f>Data!J55</f>
        <v>8.2427875608845325E-4</v>
      </c>
    </row>
    <row r="84" spans="1:17" x14ac:dyDescent="0.2">
      <c r="A84">
        <v>186</v>
      </c>
      <c r="B84" s="11">
        <f>B$2*Data!$E56+B$3*Data!$H56+B$4*Data!$J56</f>
        <v>6.7991402580280785E-3</v>
      </c>
      <c r="C84" s="27">
        <f t="shared" si="10"/>
        <v>5.8445131241555651E-3</v>
      </c>
      <c r="D84" s="11" t="s">
        <v>39</v>
      </c>
      <c r="E84" s="11">
        <f>E$2*Data!$E56+E$3*Data!$H56+E$4*Data!$J56</f>
        <v>8.6500963337700926E-3</v>
      </c>
      <c r="F84" s="27">
        <f t="shared" si="11"/>
        <v>7.6954691998975793E-3</v>
      </c>
      <c r="G84" s="11" t="s">
        <v>39</v>
      </c>
      <c r="H84" s="11">
        <f>H$2*Data!$E56+H$3*Data!$H56+H$4*Data!$J56</f>
        <v>1.129245751108612E-2</v>
      </c>
      <c r="I84" s="27">
        <f t="shared" si="12"/>
        <v>1.0337830377213607E-2</v>
      </c>
      <c r="J84" s="11" t="s">
        <v>39</v>
      </c>
      <c r="K84" s="27">
        <f>K$2*Data!$E56+K$3*Data!$H56+K$4*Data!$J56</f>
        <v>7.9576168698928321E-3</v>
      </c>
      <c r="L84" s="27">
        <f t="shared" si="13"/>
        <v>7.0029897360203187E-3</v>
      </c>
      <c r="M84" s="11"/>
      <c r="N84" s="27">
        <f>N$2*Data!$E56+N$3*Data!$H56+N$4*Data!$J56</f>
        <v>7.3953005874501775E-3</v>
      </c>
      <c r="O84" s="27">
        <f t="shared" si="14"/>
        <v>6.4406734535776642E-3</v>
      </c>
      <c r="P84" s="11"/>
      <c r="Q84" s="27">
        <f>Data!J56</f>
        <v>9.5462713387251333E-4</v>
      </c>
    </row>
    <row r="85" spans="1:17" x14ac:dyDescent="0.2">
      <c r="A85">
        <v>187</v>
      </c>
      <c r="B85" s="11">
        <f>B$2*Data!$E57+B$3*Data!$H57+B$4*Data!$J57</f>
        <v>-1.0260413999608736E-2</v>
      </c>
      <c r="C85" s="27">
        <f t="shared" si="10"/>
        <v>-1.1345032980441061E-2</v>
      </c>
      <c r="D85" s="11" t="s">
        <v>39</v>
      </c>
      <c r="E85" s="11">
        <f>E$2*Data!$E57+E$3*Data!$H57+E$4*Data!$J57</f>
        <v>-1.4033131049377432E-2</v>
      </c>
      <c r="F85" s="27">
        <f t="shared" si="11"/>
        <v>-1.5117750030209758E-2</v>
      </c>
      <c r="G85" s="11" t="s">
        <v>39</v>
      </c>
      <c r="H85" s="11">
        <f>H$2*Data!$E57+H$3*Data!$H57+H$4*Data!$J57</f>
        <v>-1.9436462983026495E-2</v>
      </c>
      <c r="I85" s="27">
        <f t="shared" si="12"/>
        <v>-2.0521081963858823E-2</v>
      </c>
      <c r="J85" s="11" t="s">
        <v>39</v>
      </c>
      <c r="K85" s="27">
        <f>K$2*Data!$E57+K$3*Data!$H57+K$4*Data!$J57</f>
        <v>-1.2606343025982113E-2</v>
      </c>
      <c r="L85" s="27">
        <f t="shared" si="13"/>
        <v>-1.3690962006814439E-2</v>
      </c>
      <c r="M85" s="11"/>
      <c r="N85" s="27">
        <f>N$2*Data!$E57+N$3*Data!$H57+N$4*Data!$J57</f>
        <v>-1.1464144554947717E-2</v>
      </c>
      <c r="O85" s="27">
        <f t="shared" si="14"/>
        <v>-1.2548763535780043E-2</v>
      </c>
      <c r="P85" s="11"/>
      <c r="Q85" s="27">
        <f>Data!J57</f>
        <v>1.0846189808323265E-3</v>
      </c>
    </row>
    <row r="86" spans="1:17" x14ac:dyDescent="0.2">
      <c r="A86">
        <v>188</v>
      </c>
      <c r="B86" s="11">
        <f>B$2*Data!$E58+B$3*Data!$H58+B$4*Data!$J58</f>
        <v>1.4127314180594696E-2</v>
      </c>
      <c r="C86" s="27">
        <f t="shared" si="10"/>
        <v>1.2950469991029636E-2</v>
      </c>
      <c r="D86" s="11" t="s">
        <v>39</v>
      </c>
      <c r="E86" s="11">
        <f>E$2*Data!$E58+E$3*Data!$H58+E$4*Data!$J58</f>
        <v>1.2118735378709894E-2</v>
      </c>
      <c r="F86" s="27">
        <f t="shared" si="11"/>
        <v>1.0941891189144834E-2</v>
      </c>
      <c r="G86" s="11" t="s">
        <v>39</v>
      </c>
      <c r="H86" s="11">
        <f>H$2*Data!$E58+H$3*Data!$H58+H$4*Data!$J58</f>
        <v>8.6554443104754023E-3</v>
      </c>
      <c r="I86" s="27">
        <f t="shared" si="12"/>
        <v>7.4786001209103418E-3</v>
      </c>
      <c r="J86" s="11" t="s">
        <v>39</v>
      </c>
      <c r="K86" s="27">
        <f>K$2*Data!$E58+K$3*Data!$H58+K$4*Data!$J58</f>
        <v>1.3391608611765873E-2</v>
      </c>
      <c r="L86" s="27">
        <f t="shared" si="13"/>
        <v>1.2214764422200812E-2</v>
      </c>
      <c r="M86" s="11"/>
      <c r="N86" s="27">
        <f>N$2*Data!$E58+N$3*Data!$H58+N$4*Data!$J58</f>
        <v>1.3867729872591113E-2</v>
      </c>
      <c r="O86" s="27">
        <f t="shared" si="14"/>
        <v>1.2690885683026051E-2</v>
      </c>
      <c r="P86" s="11"/>
      <c r="Q86" s="27">
        <f>Data!J58</f>
        <v>1.1768441895650605E-3</v>
      </c>
    </row>
    <row r="87" spans="1:17" x14ac:dyDescent="0.2">
      <c r="A87">
        <v>189</v>
      </c>
      <c r="B87" s="11">
        <f>B$2*Data!$E59+B$3*Data!$H59+B$4*Data!$J59</f>
        <v>1.3610722603500545E-2</v>
      </c>
      <c r="C87" s="27">
        <f t="shared" si="10"/>
        <v>1.226733876888615E-2</v>
      </c>
      <c r="D87" s="11" t="s">
        <v>39</v>
      </c>
      <c r="E87" s="11">
        <f>E$2*Data!$E59+E$3*Data!$H59+E$4*Data!$J59</f>
        <v>1.7105764524667191E-2</v>
      </c>
      <c r="F87" s="27">
        <f t="shared" si="11"/>
        <v>1.5762380690052796E-2</v>
      </c>
      <c r="G87" s="11" t="s">
        <v>39</v>
      </c>
      <c r="H87" s="11">
        <f>H$2*Data!$E59+H$3*Data!$H59+H$4*Data!$J59</f>
        <v>2.2057126874897835E-2</v>
      </c>
      <c r="I87" s="27">
        <f t="shared" si="12"/>
        <v>2.071374304028344E-2</v>
      </c>
      <c r="J87" s="11" t="s">
        <v>39</v>
      </c>
      <c r="K87" s="27">
        <f>K$2*Data!$E59+K$3*Data!$H59+K$4*Data!$J59</f>
        <v>1.5831484149236196E-2</v>
      </c>
      <c r="L87" s="27">
        <f t="shared" si="13"/>
        <v>1.4488100314621801E-2</v>
      </c>
      <c r="M87" s="11"/>
      <c r="N87" s="27">
        <f>N$2*Data!$E59+N$3*Data!$H59+N$4*Data!$J59</f>
        <v>1.4761139477308937E-2</v>
      </c>
      <c r="O87" s="27">
        <f t="shared" si="14"/>
        <v>1.3417755642694542E-2</v>
      </c>
      <c r="P87" s="11"/>
      <c r="Q87" s="27">
        <f>Data!J59</f>
        <v>1.3433838346143944E-3</v>
      </c>
    </row>
    <row r="88" spans="1:17" x14ac:dyDescent="0.2">
      <c r="A88">
        <v>190</v>
      </c>
      <c r="B88" s="11">
        <f>B$2*Data!$E60+B$3*Data!$H60+B$4*Data!$J60</f>
        <v>2.1911553798177472E-2</v>
      </c>
      <c r="C88" s="27">
        <f t="shared" si="10"/>
        <v>2.0495439912807896E-2</v>
      </c>
      <c r="D88" s="11" t="s">
        <v>39</v>
      </c>
      <c r="E88" s="11">
        <f>E$2*Data!$E60+E$3*Data!$H60+E$4*Data!$J60</f>
        <v>1.9935353727445228E-2</v>
      </c>
      <c r="F88" s="27">
        <f t="shared" si="11"/>
        <v>1.8519239842075652E-2</v>
      </c>
      <c r="G88" s="11" t="s">
        <v>39</v>
      </c>
      <c r="H88" s="11">
        <f>H$2*Data!$E60+H$3*Data!$H60+H$4*Data!$J60</f>
        <v>1.6288394085585377E-2</v>
      </c>
      <c r="I88" s="27">
        <f t="shared" si="12"/>
        <v>1.4872280200215799E-2</v>
      </c>
      <c r="J88" s="11" t="s">
        <v>39</v>
      </c>
      <c r="K88" s="27">
        <f>K$2*Data!$E60+K$3*Data!$H60+K$4*Data!$J60</f>
        <v>2.1397268352181878E-2</v>
      </c>
      <c r="L88" s="27">
        <f t="shared" si="13"/>
        <v>1.9981154466812302E-2</v>
      </c>
      <c r="M88" s="11"/>
      <c r="N88" s="27">
        <f>N$2*Data!$E60+N$3*Data!$H60+N$4*Data!$J60</f>
        <v>2.1811827476971066E-2</v>
      </c>
      <c r="O88" s="27">
        <f t="shared" si="14"/>
        <v>2.0395713591601489E-2</v>
      </c>
      <c r="P88" s="11"/>
      <c r="Q88" s="27">
        <f>Data!J60</f>
        <v>1.4161138853695777E-3</v>
      </c>
    </row>
    <row r="89" spans="1:17" x14ac:dyDescent="0.2">
      <c r="A89">
        <v>191</v>
      </c>
      <c r="B89" s="11">
        <f>B$2*Data!$E61+B$3*Data!$H61+B$4*Data!$J61</f>
        <v>3.8359353409782221E-2</v>
      </c>
      <c r="C89" s="27">
        <f t="shared" si="10"/>
        <v>3.6703354600612734E-2</v>
      </c>
      <c r="D89" s="11" t="s">
        <v>39</v>
      </c>
      <c r="E89" s="11">
        <f>E$2*Data!$E61+E$3*Data!$H61+E$4*Data!$J61</f>
        <v>4.3938975810246285E-2</v>
      </c>
      <c r="F89" s="27">
        <f t="shared" si="11"/>
        <v>4.2282977001076798E-2</v>
      </c>
      <c r="G89" s="11" t="s">
        <v>39</v>
      </c>
      <c r="H89" s="11">
        <f>H$2*Data!$E61+H$3*Data!$H61+H$4*Data!$J61</f>
        <v>5.1314744193946688E-2</v>
      </c>
      <c r="I89" s="27">
        <f t="shared" si="12"/>
        <v>4.96587453847772E-2</v>
      </c>
      <c r="J89" s="11" t="s">
        <v>39</v>
      </c>
      <c r="K89" s="27">
        <f>K$2*Data!$E61+K$3*Data!$H61+K$4*Data!$J61</f>
        <v>4.2367348074914497E-2</v>
      </c>
      <c r="L89" s="27">
        <f t="shared" si="13"/>
        <v>4.071134926574501E-2</v>
      </c>
      <c r="M89" s="11"/>
      <c r="N89" s="27">
        <f>N$2*Data!$E61+N$3*Data!$H61+N$4*Data!$J61</f>
        <v>4.0539631960957043E-2</v>
      </c>
      <c r="O89" s="27">
        <f t="shared" si="14"/>
        <v>3.8883633151787556E-2</v>
      </c>
      <c r="P89" s="11"/>
      <c r="Q89" s="27">
        <f>Data!J61</f>
        <v>1.6559988091694856E-3</v>
      </c>
    </row>
    <row r="90" spans="1:17" x14ac:dyDescent="0.2">
      <c r="A90">
        <v>192</v>
      </c>
      <c r="B90" s="11">
        <f>B$2*Data!$E62+B$3*Data!$H62+B$4*Data!$J62</f>
        <v>1.1865857791552444E-2</v>
      </c>
      <c r="C90" s="27">
        <f t="shared" si="10"/>
        <v>1.0082565015745908E-2</v>
      </c>
      <c r="D90" s="11">
        <v>9.1885147092294339E-2</v>
      </c>
      <c r="E90" s="11">
        <f>E$2*Data!$E62+E$3*Data!$H62+E$4*Data!$J62</f>
        <v>1.3805545446639821E-2</v>
      </c>
      <c r="F90" s="27">
        <f t="shared" si="11"/>
        <v>1.2022252670833285E-2</v>
      </c>
      <c r="G90" s="11">
        <v>0.10019553350610355</v>
      </c>
      <c r="H90" s="11">
        <f>H$2*Data!$E62+H$3*Data!$H62+H$4*Data!$J62</f>
        <v>1.6452325769549261E-2</v>
      </c>
      <c r="I90" s="27">
        <f t="shared" si="12"/>
        <v>1.4669032993742726E-2</v>
      </c>
      <c r="J90" s="11">
        <v>0.11027358791545105</v>
      </c>
      <c r="K90" s="27">
        <f>K$2*Data!$E62+K$3*Data!$H62+K$4*Data!$J62</f>
        <v>1.318683936229551E-2</v>
      </c>
      <c r="L90" s="27">
        <f t="shared" si="13"/>
        <v>1.1403546586488974E-2</v>
      </c>
      <c r="M90" s="11">
        <v>9.8538891457773836E-2</v>
      </c>
      <c r="N90" s="27">
        <f>N$2*Data!$E62+N$3*Data!$H62+N$4*Data!$J62</f>
        <v>1.2570060150520526E-2</v>
      </c>
      <c r="O90" s="27">
        <f t="shared" si="14"/>
        <v>1.078676737471399E-2</v>
      </c>
      <c r="P90" s="11">
        <v>9.563872741081525E-2</v>
      </c>
      <c r="Q90" s="27">
        <f>Data!J62</f>
        <v>1.7832927758065361E-3</v>
      </c>
    </row>
    <row r="104" spans="11:11" x14ac:dyDescent="0.2">
      <c r="K104" s="20" t="s">
        <v>49</v>
      </c>
    </row>
    <row r="105" spans="11:11" x14ac:dyDescent="0.2">
      <c r="K105" s="32">
        <v>0.53</v>
      </c>
    </row>
    <row r="106" spans="11:11" x14ac:dyDescent="0.2">
      <c r="K106" s="32">
        <v>0.35</v>
      </c>
    </row>
    <row r="107" spans="11:11" x14ac:dyDescent="0.2">
      <c r="K107" s="32">
        <v>0.12</v>
      </c>
    </row>
  </sheetData>
  <pageMargins left="0.7" right="0.7" top="0.75" bottom="0.75" header="0.3" footer="0.3"/>
  <pageSetup paperSize="9" orientation="portrait" r:id="rId1"/>
  <ignoredErrors>
    <ignoredError sqref="L2:M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Joao Pedro Canhoto Espadanal</cp:lastModifiedBy>
  <dcterms:created xsi:type="dcterms:W3CDTF">2016-09-09T13:05:48Z</dcterms:created>
  <dcterms:modified xsi:type="dcterms:W3CDTF">2023-04-03T09:22:46Z</dcterms:modified>
</cp:coreProperties>
</file>