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lumcnpem-my.sharepoint.com/personal/joao220064_ilum_cnpem_br/Documents/Trabalho Final/Resultados/"/>
    </mc:Choice>
  </mc:AlternateContent>
  <xr:revisionPtr revIDLastSave="10" documentId="8_{67146CA4-26F2-4701-AC53-37A1C85325D9}" xr6:coauthVersionLast="47" xr6:coauthVersionMax="47" xr10:uidLastSave="{8D49D131-5BDE-4D60-A3F3-F1BFFD86EC89}"/>
  <bookViews>
    <workbookView xWindow="-110" yWindow="-110" windowWidth="19420" windowHeight="10300" xr2:uid="{00000000-000D-0000-FFFF-FFFF00000000}"/>
  </bookViews>
  <sheets>
    <sheet name="Vitamina C" sheetId="10" r:id="rId1"/>
    <sheet name="Acidez Titulável" sheetId="9" r:id="rId2"/>
    <sheet name="Sólidos Solúveis" sheetId="7" r:id="rId3"/>
    <sheet name="Umidade" sheetId="3" r:id="rId4"/>
    <sheet name="Cinzas" sheetId="5" r:id="rId5"/>
    <sheet name="Proteina" sheetId="6" r:id="rId6"/>
    <sheet name="Lipídeo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0" l="1"/>
  <c r="D9" i="10"/>
  <c r="E6" i="10"/>
  <c r="D6" i="10"/>
  <c r="F9" i="9"/>
  <c r="F11" i="9"/>
  <c r="F10" i="9"/>
  <c r="F8" i="9"/>
  <c r="F7" i="9"/>
  <c r="F6" i="9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1" i="2"/>
  <c r="H10" i="2"/>
  <c r="H9" i="2"/>
  <c r="J9" i="2" s="1"/>
  <c r="H8" i="2"/>
  <c r="H7" i="2"/>
  <c r="H6" i="2"/>
  <c r="J6" i="2" s="1"/>
  <c r="F11" i="5"/>
  <c r="F10" i="5"/>
  <c r="F9" i="5"/>
  <c r="F8" i="5"/>
  <c r="F7" i="5"/>
  <c r="F6" i="5"/>
  <c r="G11" i="3"/>
  <c r="G10" i="3"/>
  <c r="G9" i="3"/>
  <c r="G8" i="3"/>
  <c r="G7" i="3"/>
  <c r="G6" i="3"/>
  <c r="F6" i="10" l="1"/>
  <c r="F9" i="10"/>
  <c r="H9" i="9"/>
  <c r="H6" i="9"/>
  <c r="G9" i="9"/>
  <c r="G6" i="9"/>
  <c r="D6" i="7"/>
  <c r="E9" i="7"/>
  <c r="E6" i="7"/>
  <c r="F6" i="7" s="1"/>
  <c r="D9" i="7"/>
  <c r="I6" i="2"/>
  <c r="K6" i="2" s="1"/>
  <c r="I9" i="2"/>
  <c r="K9" i="2" s="1"/>
  <c r="K6" i="6"/>
  <c r="G9" i="5"/>
  <c r="H6" i="5"/>
  <c r="G6" i="5"/>
  <c r="I9" i="3"/>
  <c r="I6" i="3"/>
  <c r="H6" i="3"/>
  <c r="K9" i="6"/>
  <c r="J9" i="6"/>
  <c r="J6" i="6"/>
  <c r="H9" i="5"/>
  <c r="H9" i="3"/>
  <c r="J9" i="3" s="1"/>
  <c r="I6" i="5" l="1"/>
  <c r="J6" i="3"/>
  <c r="I9" i="9"/>
  <c r="I6" i="9"/>
  <c r="F9" i="7"/>
  <c r="L9" i="6"/>
  <c r="L6" i="6"/>
  <c r="I9" i="5"/>
</calcChain>
</file>

<file path=xl/sharedStrings.xml><?xml version="1.0" encoding="utf-8"?>
<sst xmlns="http://schemas.openxmlformats.org/spreadsheetml/2006/main" count="92" uniqueCount="38">
  <si>
    <t>Desvio</t>
  </si>
  <si>
    <t>CV (%)</t>
  </si>
  <si>
    <t>Data</t>
  </si>
  <si>
    <t>Amostra</t>
  </si>
  <si>
    <t>Diluição</t>
  </si>
  <si>
    <t>Análise da Amostra</t>
  </si>
  <si>
    <t>Resultados</t>
  </si>
  <si>
    <t>Massa inicial</t>
  </si>
  <si>
    <t>Massa de amostra</t>
  </si>
  <si>
    <t>% gordura</t>
  </si>
  <si>
    <t>% umidade</t>
  </si>
  <si>
    <t>Desvio padrão</t>
  </si>
  <si>
    <t>Média (g/100g)</t>
  </si>
  <si>
    <t xml:space="preserve"> Massa inicial (Placa)</t>
  </si>
  <si>
    <t>Massa final        (Placa + Amostra)</t>
  </si>
  <si>
    <t xml:space="preserve"> Massa inicial (cadinho)</t>
  </si>
  <si>
    <t>Massa final        (cadinho + Amostra)</t>
  </si>
  <si>
    <t>Volume titulação amostra (mL)</t>
  </si>
  <si>
    <t>Volume titulação branco (mL)</t>
  </si>
  <si>
    <t>Molaridade HCl</t>
  </si>
  <si>
    <t>FC HCl</t>
  </si>
  <si>
    <t>Teor de N (g/100g)</t>
  </si>
  <si>
    <t>Teor de Proteína (g/100g)</t>
  </si>
  <si>
    <t>% cinzas</t>
  </si>
  <si>
    <t xml:space="preserve"> Massa inicial amostra (g)</t>
  </si>
  <si>
    <t>Massa final</t>
  </si>
  <si>
    <t>Alíquota secagem</t>
  </si>
  <si>
    <t>F - Tomate da Horta</t>
  </si>
  <si>
    <t>G - Tomate Fitotron</t>
  </si>
  <si>
    <t>°Brix</t>
  </si>
  <si>
    <t>Volume NaOH (mL)</t>
  </si>
  <si>
    <t>Massa de amostra (g)</t>
  </si>
  <si>
    <t>Constantes</t>
  </si>
  <si>
    <t>Acidez {%}</t>
  </si>
  <si>
    <t>Concentração Molar NaOH</t>
  </si>
  <si>
    <t>Fator de correção</t>
  </si>
  <si>
    <t>mg/100g</t>
  </si>
  <si>
    <t>Média (mg/100g)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</si>
</sst>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12" xfId="0" applyFill="1" applyBorder="1"/>
    <xf numFmtId="0" fontId="0" fillId="4" borderId="1" xfId="0" applyFill="1" applyBorder="1"/>
    <xf numFmtId="2" fontId="0" fillId="7" borderId="12" xfId="0" applyNumberFormat="1" applyFill="1" applyBorder="1"/>
    <xf numFmtId="2" fontId="0" fillId="7" borderId="1" xfId="0" applyNumberFormat="1" applyFill="1" applyBorder="1"/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14" fontId="0" fillId="0" borderId="23" xfId="0" applyNumberFormat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1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3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 wrapText="1"/>
    </xf>
    <xf numFmtId="0" fontId="0" fillId="7" borderId="13" xfId="0" applyFill="1" applyBorder="1" applyAlignment="1">
      <alignment horizontal="center" wrapText="1"/>
    </xf>
    <xf numFmtId="2" fontId="0" fillId="7" borderId="3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2FA-81E6-44B8-8D4D-9DCA07FF04A0}">
  <dimension ref="A3:F11"/>
  <sheetViews>
    <sheetView tabSelected="1" workbookViewId="0">
      <selection activeCell="D17" sqref="D17"/>
    </sheetView>
  </sheetViews>
  <sheetFormatPr defaultColWidth="9.1796875" defaultRowHeight="14.5" x14ac:dyDescent="0.35"/>
  <cols>
    <col min="1" max="1" width="19.1796875" style="1" customWidth="1"/>
    <col min="2" max="2" width="13" style="1" customWidth="1"/>
    <col min="3" max="3" width="15.1796875" style="1" customWidth="1"/>
    <col min="4" max="4" width="15" style="1" customWidth="1"/>
    <col min="5" max="5" width="21.54296875" style="1" customWidth="1"/>
    <col min="6" max="6" width="9.81640625" style="1" customWidth="1"/>
    <col min="7" max="7" width="12.7265625" style="1" customWidth="1"/>
    <col min="8" max="8" width="11.26953125" style="1" customWidth="1"/>
    <col min="9" max="9" width="18.1796875" style="1" customWidth="1"/>
    <col min="10" max="10" width="10.453125" style="1" customWidth="1"/>
    <col min="11" max="11" width="11.453125" style="1" customWidth="1"/>
    <col min="12" max="16384" width="9.1796875" style="1"/>
  </cols>
  <sheetData>
    <row r="3" spans="1:6" ht="15" thickBot="1" x14ac:dyDescent="0.4">
      <c r="C3" s="46" t="s">
        <v>6</v>
      </c>
      <c r="D3" s="46"/>
      <c r="E3" s="46"/>
      <c r="F3" s="46"/>
    </row>
    <row r="4" spans="1:6" x14ac:dyDescent="0.35">
      <c r="A4" s="47" t="s">
        <v>2</v>
      </c>
      <c r="B4" s="49" t="s">
        <v>3</v>
      </c>
      <c r="C4" s="40" t="s">
        <v>36</v>
      </c>
      <c r="D4" s="40" t="s">
        <v>37</v>
      </c>
      <c r="E4" s="40" t="s">
        <v>11</v>
      </c>
      <c r="F4" s="42" t="s">
        <v>1</v>
      </c>
    </row>
    <row r="5" spans="1:6" ht="15" thickBot="1" x14ac:dyDescent="0.4">
      <c r="A5" s="48"/>
      <c r="B5" s="50"/>
      <c r="C5" s="41"/>
      <c r="D5" s="41"/>
      <c r="E5" s="41"/>
      <c r="F5" s="43"/>
    </row>
    <row r="6" spans="1:6" x14ac:dyDescent="0.35">
      <c r="A6" s="26">
        <v>45609</v>
      </c>
      <c r="B6" s="53" t="s">
        <v>27</v>
      </c>
      <c r="C6" s="7">
        <v>1.51</v>
      </c>
      <c r="D6" s="32">
        <f>AVERAGE(C6:C8)</f>
        <v>1.6466666666666667</v>
      </c>
      <c r="E6" s="32">
        <f>STDEV(C6:C8)</f>
        <v>0.22810816147900598</v>
      </c>
      <c r="F6" s="35">
        <f>E6/D6*100</f>
        <v>13.852722357024655</v>
      </c>
    </row>
    <row r="7" spans="1:6" x14ac:dyDescent="0.35">
      <c r="A7" s="27"/>
      <c r="B7" s="54"/>
      <c r="C7" s="6">
        <v>1.52</v>
      </c>
      <c r="D7" s="33"/>
      <c r="E7" s="33"/>
      <c r="F7" s="36"/>
    </row>
    <row r="8" spans="1:6" ht="15" thickBot="1" x14ac:dyDescent="0.4">
      <c r="A8" s="28"/>
      <c r="B8" s="55"/>
      <c r="C8" s="13">
        <v>1.91</v>
      </c>
      <c r="D8" s="34"/>
      <c r="E8" s="34"/>
      <c r="F8" s="37"/>
    </row>
    <row r="9" spans="1:6" x14ac:dyDescent="0.35">
      <c r="A9" s="26">
        <v>45609</v>
      </c>
      <c r="B9" s="53" t="s">
        <v>28</v>
      </c>
      <c r="C9" s="7">
        <v>2.27</v>
      </c>
      <c r="D9" s="32">
        <f>AVERAGE(C9:C11)</f>
        <v>2.7900000000000005</v>
      </c>
      <c r="E9" s="32">
        <f>STDEV(C9:C11)</f>
        <v>0.45431266766402034</v>
      </c>
      <c r="F9" s="35">
        <f>E9/D9*100</f>
        <v>16.283608160000725</v>
      </c>
    </row>
    <row r="10" spans="1:6" x14ac:dyDescent="0.35">
      <c r="A10" s="27"/>
      <c r="B10" s="54"/>
      <c r="C10" s="6">
        <v>3.11</v>
      </c>
      <c r="D10" s="33"/>
      <c r="E10" s="33"/>
      <c r="F10" s="36"/>
    </row>
    <row r="11" spans="1:6" ht="15" thickBot="1" x14ac:dyDescent="0.4">
      <c r="A11" s="28"/>
      <c r="B11" s="55"/>
      <c r="C11" s="13">
        <v>2.99</v>
      </c>
      <c r="D11" s="34"/>
      <c r="E11" s="34"/>
      <c r="F11" s="37"/>
    </row>
  </sheetData>
  <mergeCells count="17">
    <mergeCell ref="A6:A8"/>
    <mergeCell ref="B6:B8"/>
    <mergeCell ref="D6:D8"/>
    <mergeCell ref="E6:E8"/>
    <mergeCell ref="F6:F8"/>
    <mergeCell ref="A9:A11"/>
    <mergeCell ref="B9:B11"/>
    <mergeCell ref="D9:D11"/>
    <mergeCell ref="E9:E11"/>
    <mergeCell ref="F9:F11"/>
    <mergeCell ref="C3:F3"/>
    <mergeCell ref="A4:A5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28E-E3C1-45B7-B2FB-F2EC31DD4917}">
  <dimension ref="A3:K13"/>
  <sheetViews>
    <sheetView topLeftCell="B1" workbookViewId="0">
      <selection activeCell="I9" sqref="I9:I11"/>
    </sheetView>
  </sheetViews>
  <sheetFormatPr defaultColWidth="9.1796875" defaultRowHeight="14.5" x14ac:dyDescent="0.35"/>
  <cols>
    <col min="1" max="2" width="19.1796875" style="1" customWidth="1"/>
    <col min="3" max="3" width="16.26953125" style="1" customWidth="1"/>
    <col min="4" max="4" width="15.1796875" style="1" customWidth="1"/>
    <col min="5" max="5" width="12.26953125" style="1" customWidth="1"/>
    <col min="6" max="6" width="17.81640625" style="1" customWidth="1"/>
    <col min="7" max="7" width="11.7265625" style="1" customWidth="1"/>
    <col min="8" max="8" width="12.7265625" style="1" customWidth="1"/>
    <col min="9" max="9" width="11.26953125" style="1" customWidth="1"/>
    <col min="10" max="10" width="25.6328125" style="1" customWidth="1"/>
    <col min="11" max="11" width="10.453125" style="1" customWidth="1"/>
    <col min="12" max="12" width="11.453125" style="1" customWidth="1"/>
    <col min="13" max="16384" width="9.1796875" style="1"/>
  </cols>
  <sheetData>
    <row r="3" spans="1:11" ht="15" thickBot="1" x14ac:dyDescent="0.4">
      <c r="D3" s="38" t="s">
        <v>5</v>
      </c>
      <c r="E3" s="39"/>
      <c r="F3" s="46" t="s">
        <v>6</v>
      </c>
      <c r="G3" s="46"/>
      <c r="H3" s="46"/>
      <c r="I3" s="46"/>
      <c r="J3" s="21"/>
      <c r="K3" s="21" t="s">
        <v>32</v>
      </c>
    </row>
    <row r="4" spans="1:11" ht="15" customHeight="1" x14ac:dyDescent="0.35">
      <c r="A4" s="47" t="s">
        <v>2</v>
      </c>
      <c r="B4" s="47" t="s">
        <v>2</v>
      </c>
      <c r="C4" s="49" t="s">
        <v>3</v>
      </c>
      <c r="D4" s="51" t="s">
        <v>30</v>
      </c>
      <c r="E4" s="51" t="s">
        <v>31</v>
      </c>
      <c r="F4" s="40" t="s">
        <v>33</v>
      </c>
      <c r="G4" s="40" t="s">
        <v>12</v>
      </c>
      <c r="H4" s="40" t="s">
        <v>11</v>
      </c>
      <c r="I4" s="42" t="s">
        <v>1</v>
      </c>
      <c r="J4" s="21" t="s">
        <v>34</v>
      </c>
      <c r="K4" s="21">
        <v>0.1</v>
      </c>
    </row>
    <row r="5" spans="1:11" ht="15" thickBot="1" x14ac:dyDescent="0.4">
      <c r="A5" s="48"/>
      <c r="B5" s="48"/>
      <c r="C5" s="50"/>
      <c r="D5" s="52"/>
      <c r="E5" s="52"/>
      <c r="F5" s="41"/>
      <c r="G5" s="41"/>
      <c r="H5" s="41"/>
      <c r="I5" s="43"/>
      <c r="J5" s="21" t="s">
        <v>35</v>
      </c>
      <c r="K5" s="21">
        <v>10</v>
      </c>
    </row>
    <row r="6" spans="1:11" ht="15" thickBot="1" x14ac:dyDescent="0.4">
      <c r="A6" s="44"/>
      <c r="B6" s="26">
        <v>45609</v>
      </c>
      <c r="C6" s="29" t="s">
        <v>27</v>
      </c>
      <c r="D6" s="11">
        <v>1.4</v>
      </c>
      <c r="E6" s="15">
        <v>1.0550999999999999</v>
      </c>
      <c r="F6" s="7">
        <f>((D6*K4)/(E6*K5))*100</f>
        <v>1.32688844659274</v>
      </c>
      <c r="G6" s="32">
        <f>AVERAGE(F6:F8)</f>
        <v>1.2800428115323801</v>
      </c>
      <c r="H6" s="32">
        <f>STDEV(F6:F8)</f>
        <v>4.7158280031779951E-2</v>
      </c>
      <c r="I6" s="35">
        <f>H6/G6*100</f>
        <v>3.6841174066143361</v>
      </c>
    </row>
    <row r="7" spans="1:11" ht="15" thickBot="1" x14ac:dyDescent="0.4">
      <c r="A7" s="45"/>
      <c r="B7" s="27"/>
      <c r="C7" s="30"/>
      <c r="D7" s="4">
        <v>1.3</v>
      </c>
      <c r="E7" s="4">
        <v>1.0150999999999999</v>
      </c>
      <c r="F7" s="7">
        <f>((D7*K4)/(E7*K5))*100</f>
        <v>1.2806620037434735</v>
      </c>
      <c r="G7" s="33"/>
      <c r="H7" s="33"/>
      <c r="I7" s="36"/>
    </row>
    <row r="8" spans="1:11" ht="15" thickBot="1" x14ac:dyDescent="0.4">
      <c r="A8" s="45"/>
      <c r="B8" s="28"/>
      <c r="C8" s="31"/>
      <c r="D8" s="12">
        <v>1.3</v>
      </c>
      <c r="E8" s="12">
        <v>1.0547</v>
      </c>
      <c r="F8" s="7">
        <f>((D8*K4)/(E8*K5))*100</f>
        <v>1.2325779842609272</v>
      </c>
      <c r="G8" s="34"/>
      <c r="H8" s="34"/>
      <c r="I8" s="37"/>
    </row>
    <row r="9" spans="1:11" ht="15" thickBot="1" x14ac:dyDescent="0.4">
      <c r="B9" s="26">
        <v>45609</v>
      </c>
      <c r="C9" s="29" t="s">
        <v>28</v>
      </c>
      <c r="D9" s="11">
        <v>1.2</v>
      </c>
      <c r="E9" s="15">
        <v>1.0972999999999999</v>
      </c>
      <c r="F9" s="7">
        <f>((D9*K4)/(E9*K5))*100</f>
        <v>1.0935933655335826</v>
      </c>
      <c r="G9" s="32">
        <f>AVERAGE(F9:F11)</f>
        <v>0.98539328475308652</v>
      </c>
      <c r="H9" s="32">
        <f>STDEV(F9:F11)</f>
        <v>0.10075054779675124</v>
      </c>
      <c r="I9" s="35">
        <f>H9/G9*100</f>
        <v>10.224399674288085</v>
      </c>
    </row>
    <row r="10" spans="1:11" ht="15" thickBot="1" x14ac:dyDescent="0.4">
      <c r="B10" s="27"/>
      <c r="C10" s="30"/>
      <c r="D10" s="4">
        <v>0.9</v>
      </c>
      <c r="E10" s="4">
        <v>1.0064</v>
      </c>
      <c r="F10" s="7">
        <f>((D10*K4)/(E10*K5))*100</f>
        <v>0.89427662957074738</v>
      </c>
      <c r="G10" s="33"/>
      <c r="H10" s="33"/>
      <c r="I10" s="36"/>
    </row>
    <row r="11" spans="1:11" ht="15" thickBot="1" x14ac:dyDescent="0.4">
      <c r="B11" s="28"/>
      <c r="C11" s="31"/>
      <c r="D11" s="12">
        <v>1.1000000000000001</v>
      </c>
      <c r="E11" s="12">
        <v>1.1359999999999999</v>
      </c>
      <c r="F11" s="7">
        <f>((D11*K4)/(E11*K5))*100</f>
        <v>0.96830985915492973</v>
      </c>
      <c r="G11" s="34"/>
      <c r="H11" s="34"/>
      <c r="I11" s="37"/>
    </row>
    <row r="13" spans="1:11" ht="15" customHeight="1" x14ac:dyDescent="0.35"/>
  </sheetData>
  <mergeCells count="22">
    <mergeCell ref="I6:I8"/>
    <mergeCell ref="H4:H5"/>
    <mergeCell ref="I4:I5"/>
    <mergeCell ref="A6:A8"/>
    <mergeCell ref="F3:I3"/>
    <mergeCell ref="A4:A5"/>
    <mergeCell ref="B4:B5"/>
    <mergeCell ref="C4:C5"/>
    <mergeCell ref="D4:D5"/>
    <mergeCell ref="E4:E5"/>
    <mergeCell ref="F4:F5"/>
    <mergeCell ref="G4:G5"/>
    <mergeCell ref="D3:E3"/>
    <mergeCell ref="B6:B8"/>
    <mergeCell ref="C6:C8"/>
    <mergeCell ref="G6:G8"/>
    <mergeCell ref="H6:H8"/>
    <mergeCell ref="B9:B11"/>
    <mergeCell ref="C9:C11"/>
    <mergeCell ref="G9:G11"/>
    <mergeCell ref="H9:H11"/>
    <mergeCell ref="I9:I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2143-17AA-4B13-968A-52E7D25002F6}">
  <dimension ref="A3:F11"/>
  <sheetViews>
    <sheetView workbookViewId="0">
      <selection activeCell="D20" sqref="D20"/>
    </sheetView>
  </sheetViews>
  <sheetFormatPr defaultColWidth="9.1796875" defaultRowHeight="14.5" x14ac:dyDescent="0.35"/>
  <cols>
    <col min="1" max="1" width="19.1796875" style="1" customWidth="1"/>
    <col min="2" max="2" width="13" style="1" customWidth="1"/>
    <col min="3" max="3" width="15.1796875" style="1" customWidth="1"/>
    <col min="4" max="4" width="15" style="1" customWidth="1"/>
    <col min="5" max="5" width="21.54296875" style="1" customWidth="1"/>
    <col min="6" max="6" width="9.81640625" style="1" customWidth="1"/>
    <col min="7" max="7" width="12.7265625" style="1" customWidth="1"/>
    <col min="8" max="8" width="11.26953125" style="1" customWidth="1"/>
    <col min="9" max="9" width="18.1796875" style="1" customWidth="1"/>
    <col min="10" max="10" width="10.453125" style="1" customWidth="1"/>
    <col min="11" max="11" width="11.453125" style="1" customWidth="1"/>
    <col min="12" max="16384" width="9.1796875" style="1"/>
  </cols>
  <sheetData>
    <row r="3" spans="1:6" ht="15" thickBot="1" x14ac:dyDescent="0.4">
      <c r="C3" s="46" t="s">
        <v>6</v>
      </c>
      <c r="D3" s="46"/>
      <c r="E3" s="46"/>
      <c r="F3" s="46"/>
    </row>
    <row r="4" spans="1:6" x14ac:dyDescent="0.35">
      <c r="A4" s="47" t="s">
        <v>2</v>
      </c>
      <c r="B4" s="49" t="s">
        <v>3</v>
      </c>
      <c r="C4" s="40" t="s">
        <v>29</v>
      </c>
      <c r="D4" s="40" t="s">
        <v>12</v>
      </c>
      <c r="E4" s="40" t="s">
        <v>11</v>
      </c>
      <c r="F4" s="42" t="s">
        <v>1</v>
      </c>
    </row>
    <row r="5" spans="1:6" ht="15" thickBot="1" x14ac:dyDescent="0.4">
      <c r="A5" s="48"/>
      <c r="B5" s="50"/>
      <c r="C5" s="41"/>
      <c r="D5" s="41"/>
      <c r="E5" s="41"/>
      <c r="F5" s="43"/>
    </row>
    <row r="6" spans="1:6" x14ac:dyDescent="0.35">
      <c r="A6" s="26">
        <v>45609</v>
      </c>
      <c r="B6" s="53" t="s">
        <v>27</v>
      </c>
      <c r="C6" s="7">
        <v>7.92</v>
      </c>
      <c r="D6" s="32">
        <f>AVERAGE(C6:C8)</f>
        <v>7.419999999999999</v>
      </c>
      <c r="E6" s="32">
        <f>STDEV(C6:C8)</f>
        <v>0.8660254037844386</v>
      </c>
      <c r="F6" s="35">
        <f>E6/D6*100</f>
        <v>11.671501398712111</v>
      </c>
    </row>
    <row r="7" spans="1:6" x14ac:dyDescent="0.35">
      <c r="A7" s="27"/>
      <c r="B7" s="54"/>
      <c r="C7" s="6">
        <v>7.92</v>
      </c>
      <c r="D7" s="33"/>
      <c r="E7" s="33"/>
      <c r="F7" s="36"/>
    </row>
    <row r="8" spans="1:6" ht="15" thickBot="1" x14ac:dyDescent="0.4">
      <c r="A8" s="28"/>
      <c r="B8" s="55"/>
      <c r="C8" s="13">
        <v>6.42</v>
      </c>
      <c r="D8" s="34"/>
      <c r="E8" s="34"/>
      <c r="F8" s="37"/>
    </row>
    <row r="9" spans="1:6" x14ac:dyDescent="0.35">
      <c r="A9" s="26">
        <v>45609</v>
      </c>
      <c r="B9" s="53" t="s">
        <v>28</v>
      </c>
      <c r="C9" s="7">
        <v>6.42</v>
      </c>
      <c r="D9" s="32">
        <f>AVERAGE(C9:C11)</f>
        <v>6.419999999999999</v>
      </c>
      <c r="E9" s="32">
        <f>STDEV(C9:C11)</f>
        <v>1.0877919644084146E-15</v>
      </c>
      <c r="F9" s="35">
        <f>E9/D9*100</f>
        <v>1.6943800068666898E-14</v>
      </c>
    </row>
    <row r="10" spans="1:6" x14ac:dyDescent="0.35">
      <c r="A10" s="27"/>
      <c r="B10" s="54"/>
      <c r="C10" s="6">
        <v>6.42</v>
      </c>
      <c r="D10" s="33"/>
      <c r="E10" s="33"/>
      <c r="F10" s="36"/>
    </row>
    <row r="11" spans="1:6" ht="15" thickBot="1" x14ac:dyDescent="0.4">
      <c r="A11" s="28"/>
      <c r="B11" s="55"/>
      <c r="C11" s="13">
        <v>6.42</v>
      </c>
      <c r="D11" s="34"/>
      <c r="E11" s="34"/>
      <c r="F11" s="37"/>
    </row>
  </sheetData>
  <mergeCells count="17">
    <mergeCell ref="F4:F5"/>
    <mergeCell ref="C3:F3"/>
    <mergeCell ref="A4:A5"/>
    <mergeCell ref="B4:B5"/>
    <mergeCell ref="C4:C5"/>
    <mergeCell ref="D4:D5"/>
    <mergeCell ref="E4:E5"/>
    <mergeCell ref="A6:A8"/>
    <mergeCell ref="B6:B8"/>
    <mergeCell ref="D6:D8"/>
    <mergeCell ref="E6:E8"/>
    <mergeCell ref="F6:F8"/>
    <mergeCell ref="A9:A11"/>
    <mergeCell ref="B9:B11"/>
    <mergeCell ref="D9:D11"/>
    <mergeCell ref="E9:E11"/>
    <mergeCell ref="F9:F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3"/>
  <sheetViews>
    <sheetView topLeftCell="B1" workbookViewId="0">
      <selection activeCell="E18" sqref="E18"/>
    </sheetView>
  </sheetViews>
  <sheetFormatPr defaultColWidth="9.1796875" defaultRowHeight="14.5" x14ac:dyDescent="0.35"/>
  <cols>
    <col min="1" max="2" width="19.1796875" style="1" customWidth="1"/>
    <col min="3" max="3" width="16.26953125" style="1" customWidth="1"/>
    <col min="4" max="4" width="15.1796875" style="1" customWidth="1"/>
    <col min="5" max="5" width="12.26953125" style="1" customWidth="1"/>
    <col min="6" max="6" width="17.81640625" style="1" customWidth="1"/>
    <col min="7" max="7" width="11.7265625" style="1" customWidth="1"/>
    <col min="8" max="8" width="12.7265625" style="1" customWidth="1"/>
    <col min="9" max="9" width="11.26953125" style="1" customWidth="1"/>
    <col min="10" max="10" width="18.1796875" style="1" customWidth="1"/>
    <col min="11" max="11" width="10.453125" style="1" customWidth="1"/>
    <col min="12" max="12" width="11.453125" style="1" customWidth="1"/>
    <col min="13" max="16384" width="9.1796875" style="1"/>
  </cols>
  <sheetData>
    <row r="3" spans="1:10" ht="15" thickBot="1" x14ac:dyDescent="0.4">
      <c r="D3" s="56" t="s">
        <v>5</v>
      </c>
      <c r="E3" s="56"/>
      <c r="F3" s="56"/>
      <c r="G3" s="46" t="s">
        <v>6</v>
      </c>
      <c r="H3" s="46"/>
      <c r="I3" s="46"/>
      <c r="J3" s="46"/>
    </row>
    <row r="4" spans="1:10" ht="15" customHeight="1" x14ac:dyDescent="0.35">
      <c r="A4" s="47" t="s">
        <v>2</v>
      </c>
      <c r="B4" s="47" t="s">
        <v>2</v>
      </c>
      <c r="C4" s="49" t="s">
        <v>3</v>
      </c>
      <c r="D4" s="51" t="s">
        <v>13</v>
      </c>
      <c r="E4" s="51" t="s">
        <v>8</v>
      </c>
      <c r="F4" s="51" t="s">
        <v>14</v>
      </c>
      <c r="G4" s="40" t="s">
        <v>10</v>
      </c>
      <c r="H4" s="40" t="s">
        <v>12</v>
      </c>
      <c r="I4" s="40" t="s">
        <v>11</v>
      </c>
      <c r="J4" s="42" t="s">
        <v>1</v>
      </c>
    </row>
    <row r="5" spans="1:10" ht="15" thickBot="1" x14ac:dyDescent="0.4">
      <c r="A5" s="48"/>
      <c r="B5" s="48"/>
      <c r="C5" s="50"/>
      <c r="D5" s="52"/>
      <c r="E5" s="52"/>
      <c r="F5" s="52"/>
      <c r="G5" s="41"/>
      <c r="H5" s="41"/>
      <c r="I5" s="41"/>
      <c r="J5" s="43"/>
    </row>
    <row r="6" spans="1:10" x14ac:dyDescent="0.35">
      <c r="A6" s="44"/>
      <c r="B6" s="26">
        <v>45609</v>
      </c>
      <c r="C6" s="29" t="s">
        <v>27</v>
      </c>
      <c r="D6" s="11">
        <v>8.2361000000000004</v>
      </c>
      <c r="E6" s="15">
        <v>2.0533000000000001</v>
      </c>
      <c r="F6" s="2">
        <v>8.4510000000000005</v>
      </c>
      <c r="G6" s="7">
        <f>(((D6+E6)-F6)/E6)*100</f>
        <v>89.533921005211113</v>
      </c>
      <c r="H6" s="32">
        <f>AVERAGE(G6:G8)</f>
        <v>89.742297715005137</v>
      </c>
      <c r="I6" s="32">
        <f>STDEV(G6:G8)</f>
        <v>0.23749104755632031</v>
      </c>
      <c r="J6" s="35">
        <f>I6/H6*100</f>
        <v>0.26463669150807934</v>
      </c>
    </row>
    <row r="7" spans="1:10" x14ac:dyDescent="0.35">
      <c r="A7" s="45"/>
      <c r="B7" s="27"/>
      <c r="C7" s="30"/>
      <c r="D7" s="4">
        <v>8.3620000000000001</v>
      </c>
      <c r="E7" s="4">
        <v>2.2507000000000001</v>
      </c>
      <c r="F7" s="4">
        <v>8.5939999999999994</v>
      </c>
      <c r="G7" s="6">
        <f t="shared" ref="G7:G8" si="0">(((D7+E7)-F7)/E7)*100</f>
        <v>89.692095792420162</v>
      </c>
      <c r="H7" s="33"/>
      <c r="I7" s="33"/>
      <c r="J7" s="36"/>
    </row>
    <row r="8" spans="1:10" ht="15" thickBot="1" x14ac:dyDescent="0.4">
      <c r="A8" s="45"/>
      <c r="B8" s="28"/>
      <c r="C8" s="31"/>
      <c r="D8" s="12">
        <v>8.4929000000000006</v>
      </c>
      <c r="E8" s="12">
        <v>2.2822</v>
      </c>
      <c r="F8" s="12">
        <v>8.7210999999999999</v>
      </c>
      <c r="G8" s="13">
        <f t="shared" si="0"/>
        <v>90.000876347384121</v>
      </c>
      <c r="H8" s="34"/>
      <c r="I8" s="34"/>
      <c r="J8" s="37"/>
    </row>
    <row r="9" spans="1:10" x14ac:dyDescent="0.35">
      <c r="B9" s="26">
        <v>45609</v>
      </c>
      <c r="C9" s="29" t="s">
        <v>28</v>
      </c>
      <c r="D9" s="11">
        <v>8.2977000000000007</v>
      </c>
      <c r="E9" s="15">
        <v>2.1011000000000002</v>
      </c>
      <c r="F9" s="2">
        <v>8.4931000000000001</v>
      </c>
      <c r="G9" s="7">
        <f>(((D9+E9)-F9)/E9)*100</f>
        <v>90.700109466469996</v>
      </c>
      <c r="H9" s="32">
        <f>AVERAGE(G9:G11)</f>
        <v>90.918575055833841</v>
      </c>
      <c r="I9" s="32">
        <f>STDEV(G9:G11)</f>
        <v>0.1899258090876996</v>
      </c>
      <c r="J9" s="35">
        <f>I9/H9*100</f>
        <v>0.20889659673071714</v>
      </c>
    </row>
    <row r="10" spans="1:10" x14ac:dyDescent="0.35">
      <c r="B10" s="27"/>
      <c r="C10" s="30"/>
      <c r="D10" s="4">
        <v>8.5378000000000007</v>
      </c>
      <c r="E10" s="4">
        <v>2.1015000000000001</v>
      </c>
      <c r="F10" s="4">
        <v>8.7266999999999992</v>
      </c>
      <c r="G10" s="6">
        <f t="shared" ref="G10:G11" si="1">(((D10+E10)-F10)/E10)*100</f>
        <v>91.011182488698594</v>
      </c>
      <c r="H10" s="33"/>
      <c r="I10" s="33"/>
      <c r="J10" s="36"/>
    </row>
    <row r="11" spans="1:10" ht="15" thickBot="1" x14ac:dyDescent="0.4">
      <c r="B11" s="28"/>
      <c r="C11" s="31"/>
      <c r="D11" s="12">
        <v>8.1583000000000006</v>
      </c>
      <c r="E11" s="12">
        <v>2.1762999999999999</v>
      </c>
      <c r="F11" s="12">
        <v>8.3531999999999993</v>
      </c>
      <c r="G11" s="13">
        <f t="shared" si="1"/>
        <v>91.044433212332905</v>
      </c>
      <c r="H11" s="34"/>
      <c r="I11" s="34"/>
      <c r="J11" s="37"/>
    </row>
    <row r="13" spans="1:10" ht="15" customHeight="1" x14ac:dyDescent="0.35"/>
  </sheetData>
  <mergeCells count="23">
    <mergeCell ref="B9:B11"/>
    <mergeCell ref="C6:C8"/>
    <mergeCell ref="H6:H8"/>
    <mergeCell ref="I6:I8"/>
    <mergeCell ref="J6:J8"/>
    <mergeCell ref="C9:C11"/>
    <mergeCell ref="H9:H11"/>
    <mergeCell ref="I9:I11"/>
    <mergeCell ref="J9:J11"/>
    <mergeCell ref="B4:B5"/>
    <mergeCell ref="G4:G5"/>
    <mergeCell ref="A6:A8"/>
    <mergeCell ref="A4:A5"/>
    <mergeCell ref="C4:C5"/>
    <mergeCell ref="B6:B8"/>
    <mergeCell ref="D3:F3"/>
    <mergeCell ref="G3:J3"/>
    <mergeCell ref="H4:H5"/>
    <mergeCell ref="I4:I5"/>
    <mergeCell ref="J4:J5"/>
    <mergeCell ref="D4:D5"/>
    <mergeCell ref="E4:E5"/>
    <mergeCell ref="F4:F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1"/>
  <sheetViews>
    <sheetView workbookViewId="0">
      <selection activeCell="E18" sqref="E18"/>
    </sheetView>
  </sheetViews>
  <sheetFormatPr defaultColWidth="9.1796875" defaultRowHeight="14.5" x14ac:dyDescent="0.35"/>
  <cols>
    <col min="1" max="1" width="19.1796875" style="1" customWidth="1"/>
    <col min="2" max="2" width="13" style="1" customWidth="1"/>
    <col min="3" max="3" width="15.1796875" style="1" customWidth="1"/>
    <col min="4" max="4" width="15" style="1" customWidth="1"/>
    <col min="5" max="5" width="21.54296875" style="1" customWidth="1"/>
    <col min="6" max="6" width="9.81640625" style="1" customWidth="1"/>
    <col min="7" max="7" width="12.7265625" style="1" customWidth="1"/>
    <col min="8" max="8" width="11.26953125" style="1" customWidth="1"/>
    <col min="9" max="9" width="18.1796875" style="1" customWidth="1"/>
    <col min="10" max="10" width="10.453125" style="1" customWidth="1"/>
    <col min="11" max="11" width="11.453125" style="1" customWidth="1"/>
    <col min="12" max="16384" width="9.1796875" style="1"/>
  </cols>
  <sheetData>
    <row r="3" spans="1:9" ht="15" thickBot="1" x14ac:dyDescent="0.4">
      <c r="C3" s="56" t="s">
        <v>5</v>
      </c>
      <c r="D3" s="56"/>
      <c r="E3" s="56"/>
      <c r="F3" s="46" t="s">
        <v>6</v>
      </c>
      <c r="G3" s="46"/>
      <c r="H3" s="46"/>
      <c r="I3" s="46"/>
    </row>
    <row r="4" spans="1:9" x14ac:dyDescent="0.35">
      <c r="A4" s="47" t="s">
        <v>2</v>
      </c>
      <c r="B4" s="49" t="s">
        <v>3</v>
      </c>
      <c r="C4" s="51" t="s">
        <v>15</v>
      </c>
      <c r="D4" s="51" t="s">
        <v>8</v>
      </c>
      <c r="E4" s="51" t="s">
        <v>16</v>
      </c>
      <c r="F4" s="40" t="s">
        <v>23</v>
      </c>
      <c r="G4" s="40" t="s">
        <v>12</v>
      </c>
      <c r="H4" s="40" t="s">
        <v>11</v>
      </c>
      <c r="I4" s="42" t="s">
        <v>1</v>
      </c>
    </row>
    <row r="5" spans="1:9" ht="15" thickBot="1" x14ac:dyDescent="0.4">
      <c r="A5" s="48"/>
      <c r="B5" s="50"/>
      <c r="C5" s="52"/>
      <c r="D5" s="52"/>
      <c r="E5" s="52"/>
      <c r="F5" s="41"/>
      <c r="G5" s="41"/>
      <c r="H5" s="41"/>
      <c r="I5" s="43"/>
    </row>
    <row r="6" spans="1:9" x14ac:dyDescent="0.35">
      <c r="A6" s="26">
        <v>45609</v>
      </c>
      <c r="B6" s="29" t="s">
        <v>27</v>
      </c>
      <c r="C6" s="2">
        <v>29.650600000000001</v>
      </c>
      <c r="D6" s="2">
        <v>3.0076999999999998</v>
      </c>
      <c r="E6" s="2">
        <v>29.6721</v>
      </c>
      <c r="F6" s="7">
        <f>((E6-C6)/D6)*100</f>
        <v>0.71483193137612233</v>
      </c>
      <c r="G6" s="32">
        <f>AVERAGE(F6:F8)</f>
        <v>0.66905563070479446</v>
      </c>
      <c r="H6" s="32">
        <f>STDEV(F6:F8)</f>
        <v>4.0135618502403922E-2</v>
      </c>
      <c r="I6" s="35">
        <f>H6/G6*100</f>
        <v>5.9988462334775337</v>
      </c>
    </row>
    <row r="7" spans="1:9" x14ac:dyDescent="0.35">
      <c r="A7" s="27"/>
      <c r="B7" s="30"/>
      <c r="C7" s="4">
        <v>27.2651</v>
      </c>
      <c r="D7" s="4">
        <v>3.0960999999999999</v>
      </c>
      <c r="E7" s="4">
        <v>27.285299999999999</v>
      </c>
      <c r="F7" s="6">
        <f t="shared" ref="F7:F8" si="0">((E7-C7)/D7)*100</f>
        <v>0.65243370692158231</v>
      </c>
      <c r="G7" s="33"/>
      <c r="H7" s="33"/>
      <c r="I7" s="36"/>
    </row>
    <row r="8" spans="1:9" ht="15" thickBot="1" x14ac:dyDescent="0.4">
      <c r="A8" s="28"/>
      <c r="B8" s="31"/>
      <c r="C8" s="12">
        <v>31.2624</v>
      </c>
      <c r="D8" s="12">
        <v>3.0785999999999998</v>
      </c>
      <c r="E8" s="12">
        <v>31.2821</v>
      </c>
      <c r="F8" s="13">
        <f t="shared" si="0"/>
        <v>0.63990125381667884</v>
      </c>
      <c r="G8" s="34"/>
      <c r="H8" s="34"/>
      <c r="I8" s="37"/>
    </row>
    <row r="9" spans="1:9" x14ac:dyDescent="0.35">
      <c r="A9" s="26">
        <v>45609</v>
      </c>
      <c r="B9" s="29" t="s">
        <v>28</v>
      </c>
      <c r="C9" s="2">
        <v>22.3551</v>
      </c>
      <c r="D9" s="2">
        <v>3.3144999999999998</v>
      </c>
      <c r="E9" s="2">
        <v>22.385100000000001</v>
      </c>
      <c r="F9" s="7">
        <f>((E9-C9)/D9)*100</f>
        <v>0.90511389349829963</v>
      </c>
      <c r="G9" s="32">
        <f>AVERAGE(F9:F11)</f>
        <v>0.90140601760096661</v>
      </c>
      <c r="H9" s="32">
        <f>STDEV(F9:F11)</f>
        <v>2.7248899757148445E-2</v>
      </c>
      <c r="I9" s="35">
        <f>H9/G9*100</f>
        <v>3.0229329763816772</v>
      </c>
    </row>
    <row r="10" spans="1:9" x14ac:dyDescent="0.35">
      <c r="A10" s="27"/>
      <c r="B10" s="30"/>
      <c r="C10" s="4">
        <v>24.3703</v>
      </c>
      <c r="D10" s="4">
        <v>3.4155000000000002</v>
      </c>
      <c r="E10" s="4">
        <v>24.400099999999998</v>
      </c>
      <c r="F10" s="6">
        <f t="shared" ref="F10:F11" si="1">((E10-C10)/D10)*100</f>
        <v>0.87249304640603276</v>
      </c>
      <c r="G10" s="33"/>
      <c r="H10" s="33"/>
      <c r="I10" s="36"/>
    </row>
    <row r="11" spans="1:9" ht="15" thickBot="1" x14ac:dyDescent="0.4">
      <c r="A11" s="28"/>
      <c r="B11" s="31"/>
      <c r="C11" s="12">
        <v>22.2821</v>
      </c>
      <c r="D11" s="12">
        <v>3.1080999999999999</v>
      </c>
      <c r="E11" s="12">
        <v>22.3109</v>
      </c>
      <c r="F11" s="13">
        <f t="shared" si="1"/>
        <v>0.92661111289856768</v>
      </c>
      <c r="G11" s="34"/>
      <c r="H11" s="34"/>
      <c r="I11" s="37"/>
    </row>
  </sheetData>
  <mergeCells count="21">
    <mergeCell ref="A9:A11"/>
    <mergeCell ref="B9:B11"/>
    <mergeCell ref="G9:G11"/>
    <mergeCell ref="H9:H11"/>
    <mergeCell ref="I9:I11"/>
    <mergeCell ref="A6:A8"/>
    <mergeCell ref="B6:B8"/>
    <mergeCell ref="G6:G8"/>
    <mergeCell ref="H6:H8"/>
    <mergeCell ref="I6:I8"/>
    <mergeCell ref="C3:E3"/>
    <mergeCell ref="F3:I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11"/>
  <sheetViews>
    <sheetView workbookViewId="0">
      <selection activeCell="F19" sqref="F19"/>
    </sheetView>
  </sheetViews>
  <sheetFormatPr defaultColWidth="9.1796875" defaultRowHeight="14.5" x14ac:dyDescent="0.35"/>
  <cols>
    <col min="1" max="1" width="15" style="1" customWidth="1"/>
    <col min="2" max="2" width="13" style="1" customWidth="1"/>
    <col min="3" max="3" width="15.1796875" style="1" customWidth="1"/>
    <col min="4" max="4" width="16.26953125" style="1" customWidth="1"/>
    <col min="5" max="5" width="17.81640625" style="1" customWidth="1"/>
    <col min="6" max="6" width="13.81640625" style="1" customWidth="1"/>
    <col min="7" max="7" width="12.7265625" style="1" customWidth="1"/>
    <col min="8" max="8" width="16.453125" style="1" customWidth="1"/>
    <col min="9" max="9" width="18.1796875" style="1" customWidth="1"/>
    <col min="10" max="10" width="15" style="1" customWidth="1"/>
    <col min="11" max="11" width="11.453125" style="1" customWidth="1"/>
    <col min="12" max="16384" width="9.1796875" style="1"/>
  </cols>
  <sheetData>
    <row r="3" spans="1:12" ht="15" thickBot="1" x14ac:dyDescent="0.4">
      <c r="C3" s="38" t="s">
        <v>5</v>
      </c>
      <c r="D3" s="59"/>
      <c r="E3" s="59"/>
      <c r="F3" s="59"/>
      <c r="G3" s="39"/>
      <c r="H3" s="60" t="s">
        <v>6</v>
      </c>
      <c r="I3" s="61"/>
      <c r="J3" s="61"/>
      <c r="K3" s="61"/>
      <c r="L3" s="62"/>
    </row>
    <row r="4" spans="1:12" ht="15" customHeight="1" x14ac:dyDescent="0.35">
      <c r="A4" s="47" t="s">
        <v>2</v>
      </c>
      <c r="B4" s="49" t="s">
        <v>3</v>
      </c>
      <c r="C4" s="51" t="s">
        <v>24</v>
      </c>
      <c r="D4" s="51" t="s">
        <v>17</v>
      </c>
      <c r="E4" s="57" t="s">
        <v>18</v>
      </c>
      <c r="F4" s="51" t="s">
        <v>19</v>
      </c>
      <c r="G4" s="51" t="s">
        <v>20</v>
      </c>
      <c r="H4" s="40" t="s">
        <v>21</v>
      </c>
      <c r="I4" s="40" t="s">
        <v>22</v>
      </c>
      <c r="J4" s="40" t="s">
        <v>12</v>
      </c>
      <c r="K4" s="40" t="s">
        <v>11</v>
      </c>
      <c r="L4" s="42" t="s">
        <v>1</v>
      </c>
    </row>
    <row r="5" spans="1:12" ht="15" thickBot="1" x14ac:dyDescent="0.4">
      <c r="A5" s="48"/>
      <c r="B5" s="50"/>
      <c r="C5" s="52"/>
      <c r="D5" s="52"/>
      <c r="E5" s="58"/>
      <c r="F5" s="52"/>
      <c r="G5" s="52"/>
      <c r="H5" s="41"/>
      <c r="I5" s="41"/>
      <c r="J5" s="41"/>
      <c r="K5" s="41"/>
      <c r="L5" s="43"/>
    </row>
    <row r="6" spans="1:12" x14ac:dyDescent="0.35">
      <c r="A6" s="26">
        <v>45609</v>
      </c>
      <c r="B6" s="29" t="s">
        <v>27</v>
      </c>
      <c r="C6" s="2">
        <v>0.55869999999999997</v>
      </c>
      <c r="D6" s="18">
        <v>0.6</v>
      </c>
      <c r="E6" s="3">
        <v>0</v>
      </c>
      <c r="F6" s="15">
        <v>0.1</v>
      </c>
      <c r="G6" s="15">
        <v>0.97699999999999998</v>
      </c>
      <c r="H6" s="8">
        <f>(((D6-E6)*((F6*G6)/1000))*14.007)*100/C6</f>
        <v>0.14696444245570073</v>
      </c>
      <c r="I6" s="8">
        <f>H6*6.25</f>
        <v>0.91852776534812952</v>
      </c>
      <c r="J6" s="32">
        <f>AVERAGE(I6:I8)</f>
        <v>1.0236488448163672</v>
      </c>
      <c r="K6" s="32">
        <f>STDEV(I6:I8)</f>
        <v>0.12011485544113128</v>
      </c>
      <c r="L6" s="35">
        <f>K6/J6*100</f>
        <v>11.733990230085077</v>
      </c>
    </row>
    <row r="7" spans="1:12" x14ac:dyDescent="0.35">
      <c r="A7" s="27"/>
      <c r="B7" s="30"/>
      <c r="C7" s="4">
        <v>0.55559999999999998</v>
      </c>
      <c r="D7" s="19">
        <v>0.75</v>
      </c>
      <c r="E7" s="5">
        <v>0</v>
      </c>
      <c r="F7" s="16">
        <v>0.1</v>
      </c>
      <c r="G7" s="16">
        <v>0.97699999999999998</v>
      </c>
      <c r="H7" s="9">
        <f t="shared" ref="H7:H8" si="0">(((D7-E7)*((F7*G7)/1000))*14.007)*100/C7</f>
        <v>0.18473054805615552</v>
      </c>
      <c r="I7" s="9">
        <f t="shared" ref="I7:I8" si="1">H7*6.25</f>
        <v>1.1545659253509719</v>
      </c>
      <c r="J7" s="33"/>
      <c r="K7" s="33"/>
      <c r="L7" s="36"/>
    </row>
    <row r="8" spans="1:12" ht="15" thickBot="1" x14ac:dyDescent="0.4">
      <c r="A8" s="28"/>
      <c r="B8" s="31"/>
      <c r="C8" s="12">
        <v>0.6</v>
      </c>
      <c r="D8" s="20">
        <v>0.7</v>
      </c>
      <c r="E8" s="10">
        <v>0</v>
      </c>
      <c r="F8" s="17">
        <v>0.1</v>
      </c>
      <c r="G8" s="17">
        <v>0.97699999999999998</v>
      </c>
      <c r="H8" s="14">
        <f t="shared" si="0"/>
        <v>0.159656455</v>
      </c>
      <c r="I8" s="14">
        <f t="shared" si="1"/>
        <v>0.99785284375000005</v>
      </c>
      <c r="J8" s="34"/>
      <c r="K8" s="34"/>
      <c r="L8" s="37"/>
    </row>
    <row r="9" spans="1:12" x14ac:dyDescent="0.35">
      <c r="A9" s="26">
        <v>45609</v>
      </c>
      <c r="B9" s="29" t="s">
        <v>28</v>
      </c>
      <c r="C9" s="2">
        <v>0.50719999999999998</v>
      </c>
      <c r="D9" s="18">
        <v>1</v>
      </c>
      <c r="E9" s="3">
        <v>0</v>
      </c>
      <c r="F9" s="15">
        <v>0.1</v>
      </c>
      <c r="G9" s="15">
        <v>0.97699999999999998</v>
      </c>
      <c r="H9" s="8">
        <f>(((D9-E9)*((F9*G9)/1000))*14.007)*100/C9</f>
        <v>0.26981149447949532</v>
      </c>
      <c r="I9" s="8">
        <f>H9*6.25</f>
        <v>1.6863218404968456</v>
      </c>
      <c r="J9" s="32">
        <f>AVERAGE(I9:I11)</f>
        <v>1.6651313047048806</v>
      </c>
      <c r="K9" s="32">
        <f>STDEV(I9:I11)</f>
        <v>3.0350130519141073E-2</v>
      </c>
      <c r="L9" s="35">
        <f t="shared" ref="L9" si="2">K9/J9*100</f>
        <v>1.8226869216491113</v>
      </c>
    </row>
    <row r="10" spans="1:12" x14ac:dyDescent="0.35">
      <c r="A10" s="27"/>
      <c r="B10" s="30"/>
      <c r="C10" s="4">
        <v>0.61140000000000005</v>
      </c>
      <c r="D10" s="19">
        <v>1.2</v>
      </c>
      <c r="E10" s="5">
        <v>0</v>
      </c>
      <c r="F10" s="16">
        <v>0.1</v>
      </c>
      <c r="G10" s="16">
        <v>0.97699999999999998</v>
      </c>
      <c r="H10" s="9">
        <f t="shared" ref="H10:H11" si="3">(((D10-E10)*((F10*G10)/1000))*14.007)*100/C10</f>
        <v>0.26859350343473992</v>
      </c>
      <c r="I10" s="9">
        <f t="shared" ref="I10:I11" si="4">H10*6.25</f>
        <v>1.6787093964671245</v>
      </c>
      <c r="J10" s="33"/>
      <c r="K10" s="33"/>
      <c r="L10" s="36"/>
    </row>
    <row r="11" spans="1:12" ht="15" thickBot="1" x14ac:dyDescent="0.4">
      <c r="A11" s="28"/>
      <c r="B11" s="31"/>
      <c r="C11" s="12">
        <v>0.60329999999999995</v>
      </c>
      <c r="D11" s="20">
        <v>1.1499999999999999</v>
      </c>
      <c r="E11" s="10">
        <v>0</v>
      </c>
      <c r="F11" s="17">
        <v>0.1</v>
      </c>
      <c r="G11" s="17">
        <v>0.97699999999999998</v>
      </c>
      <c r="H11" s="14">
        <f t="shared" si="3"/>
        <v>0.26085802834410737</v>
      </c>
      <c r="I11" s="14">
        <f t="shared" si="4"/>
        <v>1.6303626771506712</v>
      </c>
      <c r="J11" s="34"/>
      <c r="K11" s="34"/>
      <c r="L11" s="37"/>
    </row>
  </sheetData>
  <mergeCells count="24">
    <mergeCell ref="J6:J8"/>
    <mergeCell ref="K6:K8"/>
    <mergeCell ref="L6:L8"/>
    <mergeCell ref="A9:A11"/>
    <mergeCell ref="B9:B11"/>
    <mergeCell ref="J9:J11"/>
    <mergeCell ref="K9:K11"/>
    <mergeCell ref="L9:L11"/>
    <mergeCell ref="A4:A5"/>
    <mergeCell ref="B4:B5"/>
    <mergeCell ref="C4:C5"/>
    <mergeCell ref="D4:D5"/>
    <mergeCell ref="A6:A8"/>
    <mergeCell ref="B6:B8"/>
    <mergeCell ref="E4:E5"/>
    <mergeCell ref="C3:G3"/>
    <mergeCell ref="K4:K5"/>
    <mergeCell ref="L4:L5"/>
    <mergeCell ref="H3:L3"/>
    <mergeCell ref="I4:I5"/>
    <mergeCell ref="J4:J5"/>
    <mergeCell ref="F4:F5"/>
    <mergeCell ref="G4:G5"/>
    <mergeCell ref="H4:H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2"/>
  <sheetViews>
    <sheetView workbookViewId="0">
      <selection activeCell="H3" sqref="H3:K11"/>
    </sheetView>
  </sheetViews>
  <sheetFormatPr defaultRowHeight="14.5" x14ac:dyDescent="0.35"/>
  <cols>
    <col min="1" max="1" width="12.81640625" customWidth="1"/>
    <col min="2" max="2" width="16.26953125" customWidth="1"/>
    <col min="3" max="3" width="11.54296875" customWidth="1"/>
    <col min="5" max="5" width="10" customWidth="1"/>
    <col min="6" max="6" width="9.7265625" customWidth="1"/>
    <col min="7" max="7" width="25" bestFit="1" customWidth="1"/>
    <col min="8" max="8" width="11.26953125" customWidth="1"/>
    <col min="9" max="9" width="18.1796875" customWidth="1"/>
    <col min="10" max="10" width="10.453125" customWidth="1"/>
    <col min="11" max="11" width="11.453125" customWidth="1"/>
  </cols>
  <sheetData>
    <row r="3" spans="1:11" ht="15" thickBot="1" x14ac:dyDescent="0.4">
      <c r="C3" s="67" t="s">
        <v>5</v>
      </c>
      <c r="D3" s="68"/>
      <c r="E3" s="68"/>
      <c r="F3" s="68"/>
      <c r="G3" s="69"/>
      <c r="H3" s="70" t="s">
        <v>6</v>
      </c>
      <c r="I3" s="71"/>
      <c r="J3" s="71"/>
      <c r="K3" s="72"/>
    </row>
    <row r="4" spans="1:11" ht="15" customHeight="1" x14ac:dyDescent="0.35">
      <c r="A4" s="47" t="s">
        <v>2</v>
      </c>
      <c r="B4" s="49" t="s">
        <v>3</v>
      </c>
      <c r="C4" s="63" t="s">
        <v>7</v>
      </c>
      <c r="D4" s="63" t="s">
        <v>8</v>
      </c>
      <c r="E4" s="63" t="s">
        <v>25</v>
      </c>
      <c r="F4" s="63" t="s">
        <v>4</v>
      </c>
      <c r="G4" s="63" t="s">
        <v>26</v>
      </c>
      <c r="H4" s="65" t="s">
        <v>9</v>
      </c>
      <c r="I4" s="65" t="s">
        <v>12</v>
      </c>
      <c r="J4" s="65" t="s">
        <v>0</v>
      </c>
      <c r="K4" s="73" t="s">
        <v>1</v>
      </c>
    </row>
    <row r="5" spans="1:11" ht="15" thickBot="1" x14ac:dyDescent="0.4">
      <c r="A5" s="48"/>
      <c r="B5" s="50"/>
      <c r="C5" s="64"/>
      <c r="D5" s="64"/>
      <c r="E5" s="64"/>
      <c r="F5" s="64"/>
      <c r="G5" s="64"/>
      <c r="H5" s="66"/>
      <c r="I5" s="66"/>
      <c r="J5" s="66"/>
      <c r="K5" s="74"/>
    </row>
    <row r="6" spans="1:11" x14ac:dyDescent="0.35">
      <c r="A6" s="26">
        <v>45609</v>
      </c>
      <c r="B6" s="29" t="s">
        <v>27</v>
      </c>
      <c r="C6" s="22">
        <v>30.232399999999998</v>
      </c>
      <c r="D6" s="22">
        <v>2.5823999999999998</v>
      </c>
      <c r="E6" s="22">
        <v>30.238600000000002</v>
      </c>
      <c r="F6" s="22">
        <v>20</v>
      </c>
      <c r="G6" s="22">
        <v>12</v>
      </c>
      <c r="H6" s="24">
        <f t="shared" ref="H6:H11" si="0">(((E6-C6)*F6)/G6)*(100/D6)</f>
        <v>0.40014456836039569</v>
      </c>
      <c r="I6" s="75">
        <f>AVERAGE(H6:H8)</f>
        <v>0.55265310499762943</v>
      </c>
      <c r="J6" s="75">
        <f>STDEV(H6:H8)</f>
        <v>0.15511810033088835</v>
      </c>
      <c r="K6" s="78">
        <f>J6/I6*100</f>
        <v>28.06789628578197</v>
      </c>
    </row>
    <row r="7" spans="1:11" x14ac:dyDescent="0.35">
      <c r="A7" s="27"/>
      <c r="B7" s="30"/>
      <c r="C7" s="23">
        <v>29.8582</v>
      </c>
      <c r="D7" s="23">
        <v>2.5343</v>
      </c>
      <c r="E7" s="23">
        <v>29.869</v>
      </c>
      <c r="F7" s="23">
        <v>20</v>
      </c>
      <c r="G7" s="23">
        <v>12</v>
      </c>
      <c r="H7" s="25">
        <f t="shared" si="0"/>
        <v>0.71025529732073944</v>
      </c>
      <c r="I7" s="76"/>
      <c r="J7" s="76"/>
      <c r="K7" s="79"/>
    </row>
    <row r="8" spans="1:11" ht="15" thickBot="1" x14ac:dyDescent="0.4">
      <c r="A8" s="28"/>
      <c r="B8" s="31"/>
      <c r="C8" s="23">
        <v>29.8202</v>
      </c>
      <c r="D8" s="23">
        <v>2.5568</v>
      </c>
      <c r="E8" s="23">
        <v>29.828600000000002</v>
      </c>
      <c r="F8" s="23">
        <v>20</v>
      </c>
      <c r="G8" s="23">
        <v>12</v>
      </c>
      <c r="H8" s="25">
        <f t="shared" si="0"/>
        <v>0.54755944931175293</v>
      </c>
      <c r="I8" s="77"/>
      <c r="J8" s="77"/>
      <c r="K8" s="80"/>
    </row>
    <row r="9" spans="1:11" x14ac:dyDescent="0.35">
      <c r="A9" s="26">
        <v>45609</v>
      </c>
      <c r="B9" s="29" t="s">
        <v>28</v>
      </c>
      <c r="C9" s="22">
        <v>31.0533</v>
      </c>
      <c r="D9" s="22">
        <v>2.6179999999999999</v>
      </c>
      <c r="E9" s="22">
        <v>31.0687</v>
      </c>
      <c r="F9" s="22">
        <v>20</v>
      </c>
      <c r="G9" s="22">
        <v>12</v>
      </c>
      <c r="H9" s="24">
        <f t="shared" si="0"/>
        <v>0.98039215686272208</v>
      </c>
      <c r="I9" s="75">
        <f>AVERAGE(H9:H11)</f>
        <v>0.8104525225303606</v>
      </c>
      <c r="J9" s="75">
        <f>STDEV(H9:H11)</f>
        <v>0.18647041527065183</v>
      </c>
      <c r="K9" s="78">
        <f>J9/I9*100</f>
        <v>23.008184944438423</v>
      </c>
    </row>
    <row r="10" spans="1:11" x14ac:dyDescent="0.35">
      <c r="A10" s="27"/>
      <c r="B10" s="30"/>
      <c r="C10" s="23">
        <v>41.574399999999997</v>
      </c>
      <c r="D10" s="23">
        <v>2.5642</v>
      </c>
      <c r="E10" s="23">
        <v>41.583799999999997</v>
      </c>
      <c r="F10" s="23">
        <v>20</v>
      </c>
      <c r="G10" s="23">
        <v>12</v>
      </c>
      <c r="H10" s="25">
        <f t="shared" si="0"/>
        <v>0.61097678288221202</v>
      </c>
      <c r="I10" s="76"/>
      <c r="J10" s="76"/>
      <c r="K10" s="79"/>
    </row>
    <row r="11" spans="1:11" ht="15" thickBot="1" x14ac:dyDescent="0.4">
      <c r="A11" s="28"/>
      <c r="B11" s="31"/>
      <c r="C11" s="23">
        <v>30.611000000000001</v>
      </c>
      <c r="D11" s="23">
        <v>2.5794000000000001</v>
      </c>
      <c r="E11" s="23">
        <v>30.623999999999999</v>
      </c>
      <c r="F11" s="23">
        <v>20</v>
      </c>
      <c r="G11" s="23">
        <v>12</v>
      </c>
      <c r="H11" s="25">
        <f t="shared" si="0"/>
        <v>0.83998862784614792</v>
      </c>
      <c r="I11" s="77"/>
      <c r="J11" s="77"/>
      <c r="K11" s="80"/>
    </row>
    <row r="14" spans="1:11" ht="15" customHeight="1" x14ac:dyDescent="0.35"/>
    <row r="22" ht="15" customHeight="1" x14ac:dyDescent="0.35"/>
  </sheetData>
  <mergeCells count="23">
    <mergeCell ref="A9:A11"/>
    <mergeCell ref="B9:B11"/>
    <mergeCell ref="I9:I11"/>
    <mergeCell ref="J9:J11"/>
    <mergeCell ref="K9:K11"/>
    <mergeCell ref="A6:A8"/>
    <mergeCell ref="B6:B8"/>
    <mergeCell ref="I6:I8"/>
    <mergeCell ref="J6:J8"/>
    <mergeCell ref="K6:K8"/>
    <mergeCell ref="C3:G3"/>
    <mergeCell ref="H3:K3"/>
    <mergeCell ref="K4:K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Vitamina C</vt:lpstr>
      <vt:lpstr>Acidez Titulável</vt:lpstr>
      <vt:lpstr>Sólidos Solúveis</vt:lpstr>
      <vt:lpstr>Umidade</vt:lpstr>
      <vt:lpstr>Cinzas</vt:lpstr>
      <vt:lpstr>Proteina</vt:lpstr>
      <vt:lpstr>Lipídeos</vt:lpstr>
    </vt:vector>
  </TitlesOfParts>
  <Company>Unicamp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João Guilherme dos Santos Caramês</cp:lastModifiedBy>
  <dcterms:created xsi:type="dcterms:W3CDTF">2014-10-16T15:10:51Z</dcterms:created>
  <dcterms:modified xsi:type="dcterms:W3CDTF">2024-11-14T22:30:13Z</dcterms:modified>
</cp:coreProperties>
</file>