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pa" sheetId="1" r:id="rId4"/>
    <sheet name="Amostras Independentes" sheetId="2" r:id="rId5"/>
    <sheet name="Amostras emparelhadas" sheetId="3" r:id="rId6"/>
    <sheet name="Revisão Literatura" sheetId="4" r:id="rId7"/>
  </sheets>
</workbook>
</file>

<file path=xl/sharedStrings.xml><?xml version="1.0" encoding="utf-8"?>
<sst xmlns="http://schemas.openxmlformats.org/spreadsheetml/2006/main" uniqueCount="81">
  <si>
    <t>Calcular e apresentar tamanhos do efeito em trabalhos científicos (1):  As limitações do p &lt; 0,05 na análise de diferenças de médias de dois grupos</t>
  </si>
  <si>
    <t>Helena Espírito Santo e Fernanda Daniel</t>
  </si>
  <si>
    <r>
      <rPr>
        <sz val="11"/>
        <color indexed="8"/>
        <rFont val="Avenir Heavy"/>
      </rPr>
      <t>Referência:</t>
    </r>
    <r>
      <rPr>
        <sz val="11"/>
        <color indexed="8"/>
        <rFont val="Avenir Book"/>
      </rPr>
      <t xml:space="preserve"> Espirito-Santo, H. e Daniel, F. (2015). Calcular e apresentar tamanhos do efeito em trabalhos científicos (1): As limitações do p &lt; 0,05 na análise de diferenças de médias de dois grupos [Folha de cálculo suplementar]. Revista Portuguesa de Investigação Comportamental e Social, 1(1), 3-16.</t>
    </r>
  </si>
  <si>
    <t>Instruções</t>
  </si>
  <si>
    <t>Clique nos separadores no fundo desta janela para as diferentes folhas de cálculo.</t>
  </si>
  <si>
    <t>Índice</t>
  </si>
  <si>
    <t>Folha 1</t>
  </si>
  <si>
    <t>Amostras independentes</t>
  </si>
  <si>
    <t>Folha 2</t>
  </si>
  <si>
    <t>Amostras emparelhadas</t>
  </si>
  <si>
    <t>Folha 4</t>
  </si>
  <si>
    <r>
      <rPr>
        <sz val="11"/>
        <color indexed="8"/>
        <rFont val="Avenir Book"/>
      </rPr>
      <t>Revisão de literatura: d de Cohen a partir de testes t</t>
    </r>
  </si>
  <si>
    <t>Departamento de Investigação &amp; Desenvolvimento</t>
  </si>
  <si>
    <t>Instituto Superior Miguel Torga</t>
  </si>
  <si>
    <t>(Hedges e Olkin, p. 80)</t>
  </si>
  <si>
    <t>n-2</t>
  </si>
  <si>
    <t>Fator correção enviesamento</t>
  </si>
  <si>
    <t>aprox</t>
  </si>
  <si>
    <r>
      <rPr>
        <sz val="12"/>
        <color indexed="8"/>
        <rFont val="Avenir Book"/>
      </rPr>
      <t xml:space="preserve"> </t>
    </r>
  </si>
  <si>
    <r>
      <rPr>
        <sz val="10"/>
        <color indexed="8"/>
        <rFont val="Avenir Heavy"/>
      </rPr>
      <t>d de Cohen</t>
    </r>
  </si>
  <si>
    <r>
      <rPr>
        <sz val="10"/>
        <color indexed="8"/>
        <rFont val="Avenir Heavy"/>
      </rPr>
      <t>g de Hedges</t>
    </r>
  </si>
  <si>
    <t>Delta de Glass</t>
  </si>
  <si>
    <t>Indicações</t>
  </si>
  <si>
    <r>
      <rPr>
        <sz val="11"/>
        <color indexed="8"/>
        <rFont val="Avenir Heavy"/>
      </rPr>
      <t xml:space="preserve">O </t>
    </r>
    <r>
      <rPr>
        <sz val="11"/>
        <color indexed="8"/>
        <rFont val="Avenir Book Oblique"/>
      </rPr>
      <t>d</t>
    </r>
    <r>
      <rPr>
        <sz val="11"/>
        <color indexed="8"/>
        <rFont val="Avenir Heavy"/>
      </rPr>
      <t xml:space="preserve"> de Cohen é indicado para amostras independentes, cada uma incluindo mais de 30 sujeitos. O </t>
    </r>
    <r>
      <rPr>
        <sz val="11"/>
        <color indexed="8"/>
        <rFont val="Avenir Book Oblique"/>
      </rPr>
      <t>g</t>
    </r>
    <r>
      <rPr>
        <sz val="11"/>
        <color indexed="8"/>
        <rFont val="Avenir Heavy"/>
      </rPr>
      <t xml:space="preserve"> de Hedges é indicado para amostras independentes, cada uma incluindo menos de 30 sujeitos e de dimensão diferente. O delta de Glass usa-se quando os desvios padrão dos dois grupos diferem.</t>
    </r>
  </si>
  <si>
    <t>Substitua os valores nos campos em cinza pelos valores do seu estudo. No Grupo alvo coloque o grupo com o valor médio mais alto e no Grupo de comparação o grupo com valor médio mais baixo. Depois de o fazer, as estimativas e interpretações aparecem em baixo*.</t>
  </si>
  <si>
    <t>Sujeitos</t>
  </si>
  <si>
    <t>Média</t>
  </si>
  <si>
    <t>Desvio padrão</t>
  </si>
  <si>
    <t>Exemplo</t>
  </si>
  <si>
    <t>Grupo alvo</t>
  </si>
  <si>
    <r>
      <rPr>
        <sz val="11"/>
        <color indexed="8"/>
        <rFont val="Avenir Book"/>
      </rPr>
      <t>O grupo alvo teve uma pontuação mais alta (</t>
    </r>
    <r>
      <rPr>
        <sz val="11"/>
        <color indexed="8"/>
        <rFont val="Avenir Book Oblique"/>
      </rPr>
      <t>M</t>
    </r>
    <r>
      <rPr>
        <sz val="11"/>
        <color indexed="8"/>
        <rFont val="Avenir Book"/>
      </rPr>
      <t xml:space="preserve"> = 7,11; </t>
    </r>
    <r>
      <rPr>
        <sz val="11"/>
        <color indexed="8"/>
        <rFont val="Avenir Book Oblique"/>
      </rPr>
      <t>DP</t>
    </r>
    <r>
      <rPr>
        <sz val="11"/>
        <color indexed="8"/>
        <rFont val="Avenir Book"/>
      </rPr>
      <t xml:space="preserve"> = 6,36 do que o grupo de comparação (</t>
    </r>
    <r>
      <rPr>
        <sz val="11"/>
        <color indexed="8"/>
        <rFont val="Avenir Book Oblique"/>
      </rPr>
      <t>M</t>
    </r>
    <r>
      <rPr>
        <sz val="11"/>
        <color indexed="8"/>
        <rFont val="Avenir Book"/>
      </rPr>
      <t xml:space="preserve"> = 4,47; </t>
    </r>
    <r>
      <rPr>
        <sz val="11"/>
        <color indexed="8"/>
        <rFont val="Avenir Book Oblique"/>
      </rPr>
      <t>DP</t>
    </r>
    <r>
      <rPr>
        <sz val="11"/>
        <color indexed="8"/>
        <rFont val="Avenir Book"/>
      </rPr>
      <t xml:space="preserve"> = 4,26 de forma estatisticamente significativa [</t>
    </r>
    <r>
      <rPr>
        <sz val="11"/>
        <color indexed="8"/>
        <rFont val="Avenir Book Oblique"/>
      </rPr>
      <t>t</t>
    </r>
    <r>
      <rPr>
        <sz val="11"/>
        <color indexed="8"/>
        <rFont val="Avenir Book"/>
      </rPr>
      <t xml:space="preserve">(344) = 4,61; </t>
    </r>
    <r>
      <rPr>
        <sz val="11"/>
        <color indexed="8"/>
        <rFont val="Avenir Book Oblique"/>
      </rPr>
      <t>p</t>
    </r>
    <r>
      <rPr>
        <sz val="11"/>
        <color indexed="8"/>
        <rFont val="Avenir Book"/>
      </rPr>
      <t xml:space="preserve"> &lt; 0,001; </t>
    </r>
    <r>
      <rPr>
        <sz val="11"/>
        <color indexed="8"/>
        <rFont val="Avenir Book Oblique"/>
      </rPr>
      <t>IC</t>
    </r>
    <r>
      <rPr>
        <sz val="11"/>
        <color indexed="8"/>
        <rFont val="Avenir Book"/>
      </rPr>
      <t xml:space="preserve"> 95% [1,46; 3,82]].</t>
    </r>
  </si>
  <si>
    <t>Grupo de comparação</t>
  </si>
  <si>
    <r>
      <rPr>
        <sz val="11"/>
        <color indexed="14"/>
        <rFont val="Avenir Heavy Oblique"/>
      </rPr>
      <t>d</t>
    </r>
    <r>
      <rPr>
        <sz val="11"/>
        <color indexed="14"/>
        <rFont val="Avenir Heavy"/>
      </rPr>
      <t xml:space="preserve"> de Cohen, </t>
    </r>
    <r>
      <rPr>
        <sz val="11"/>
        <color indexed="14"/>
        <rFont val="Avenir Heavy Oblique"/>
      </rPr>
      <t>g</t>
    </r>
    <r>
      <rPr>
        <sz val="11"/>
        <color indexed="14"/>
        <rFont val="Avenir Heavy"/>
      </rPr>
      <t>, delta</t>
    </r>
  </si>
  <si>
    <t>Interpretação*</t>
  </si>
  <si>
    <t>Efeito médio</t>
  </si>
  <si>
    <t>Efeito pequeno</t>
  </si>
  <si>
    <r>
      <rPr>
        <sz val="11"/>
        <color indexed="8"/>
        <rFont val="Avenir Book"/>
      </rPr>
      <t xml:space="preserve">A magnitude da diferença foi média (d de Cohen = 0,50; IC95% [0,28; 0,71]. </t>
    </r>
  </si>
  <si>
    <r>
      <rPr>
        <sz val="11"/>
        <color indexed="8"/>
        <rFont val="Avenir Book Oblique"/>
      </rPr>
      <t>IC</t>
    </r>
    <r>
      <rPr>
        <sz val="11"/>
        <color indexed="8"/>
        <rFont val="Avenir Book"/>
      </rPr>
      <t xml:space="preserve"> 95% TDE</t>
    </r>
    <r>
      <rPr>
        <sz val="9"/>
        <color indexed="8"/>
        <rFont val="Avenir Book"/>
      </rPr>
      <t xml:space="preserve"> [Baixo, Alto]**</t>
    </r>
  </si>
  <si>
    <r>
      <rPr>
        <sz val="11"/>
        <color indexed="8"/>
        <rFont val="Avenir Book Oblique"/>
      </rPr>
      <t>IC</t>
    </r>
    <r>
      <rPr>
        <sz val="11"/>
        <color indexed="8"/>
        <rFont val="Avenir Book"/>
      </rPr>
      <t xml:space="preserve"> 95% M</t>
    </r>
    <r>
      <rPr>
        <vertAlign val="subscript"/>
        <sz val="12"/>
        <color indexed="8"/>
        <rFont val="Avenir Book"/>
      </rPr>
      <t>dif</t>
    </r>
    <r>
      <rPr>
        <sz val="10"/>
        <color indexed="8"/>
        <rFont val="Avenir Book"/>
      </rPr>
      <t xml:space="preserve"> </t>
    </r>
    <r>
      <rPr>
        <sz val="9"/>
        <color indexed="8"/>
        <rFont val="Avenir Book"/>
      </rPr>
      <t>[Baixo, Alto]**</t>
    </r>
  </si>
  <si>
    <t>O tamanho do efeito em linguagem comum indica que a probabilidade de um sujeito selecionado ao acaso do grupo alvo ter pontuação superior a um sujeito do grupo de comparação é de 63,5 %</t>
  </si>
  <si>
    <r>
      <rPr>
        <sz val="12"/>
        <color indexed="16"/>
        <rFont val="Avenir Heavy"/>
      </rPr>
      <t>Teste t</t>
    </r>
  </si>
  <si>
    <r>
      <rPr>
        <sz val="10"/>
        <color indexed="8"/>
        <rFont val="Avenir Book"/>
      </rPr>
      <t>Graus de liberdade (</t>
    </r>
    <r>
      <rPr>
        <sz val="10"/>
        <color indexed="8"/>
        <rFont val="Avenir Book Oblique"/>
      </rPr>
      <t>gl</t>
    </r>
    <r>
      <rPr>
        <sz val="10"/>
        <color indexed="8"/>
        <rFont val="Avenir Book"/>
      </rPr>
      <t>)</t>
    </r>
  </si>
  <si>
    <r>
      <rPr>
        <sz val="10"/>
        <color indexed="8"/>
        <rFont val="Avenir Book"/>
      </rPr>
      <t>Nível de significância (</t>
    </r>
    <r>
      <rPr>
        <sz val="10"/>
        <color indexed="8"/>
        <rFont val="Avenir Book Oblique"/>
      </rPr>
      <t>p</t>
    </r>
    <r>
      <rPr>
        <sz val="10"/>
        <color indexed="8"/>
        <rFont val="Avenir Book"/>
      </rPr>
      <t>)</t>
    </r>
  </si>
  <si>
    <t>TDE-LC</t>
  </si>
  <si>
    <t>Referências</t>
  </si>
  <si>
    <r>
      <rPr>
        <sz val="9"/>
        <color indexed="8"/>
        <rFont val="Avenir Book"/>
      </rPr>
      <t xml:space="preserve">Cohen J. (1988). Statistical power analysis for the behavioral sciences (2ª ed). Hillsdale, NJ: Erlbaum       </t>
    </r>
  </si>
  <si>
    <r>
      <rPr>
        <sz val="9"/>
        <color indexed="8"/>
        <rFont val="Avenir Book"/>
      </rPr>
      <t>Rosenthal, R. (1994). Parametric measures of effect size. Em H. Cooper e L. V. Hedges (pp. 231–244). The handbook of research synthesis. New York, NY: Sage</t>
    </r>
  </si>
  <si>
    <r>
      <rPr>
        <sz val="9"/>
        <color indexed="8"/>
        <rFont val="Avenir Book"/>
      </rPr>
      <t>Ruscio, J. (2008). A probability-based measure of effect size: Robustness to base rates and other factors. Psychological Methods, 13, 19-30.</t>
    </r>
  </si>
  <si>
    <r>
      <rPr>
        <sz val="9"/>
        <color indexed="8"/>
        <rFont val="Avenir Book"/>
      </rPr>
      <t xml:space="preserve">* Use a primeira, segunda ou terceira interpretação seguindo as </t>
    </r>
    <r>
      <rPr>
        <sz val="9"/>
        <color indexed="17"/>
        <rFont val="Avenir Heavy"/>
      </rPr>
      <t>Indicações</t>
    </r>
    <r>
      <rPr>
        <sz val="9"/>
        <color indexed="8"/>
        <rFont val="Avenir Book"/>
      </rPr>
      <t xml:space="preserve"> em cima.</t>
    </r>
  </si>
  <si>
    <r>
      <rPr>
        <sz val="9"/>
        <color indexed="8"/>
        <rFont val="Avenir Book"/>
      </rPr>
      <t xml:space="preserve">** Cálculos para o valor de </t>
    </r>
    <r>
      <rPr>
        <sz val="9"/>
        <color indexed="8"/>
        <rFont val="Avenir Book Oblique"/>
      </rPr>
      <t>d.</t>
    </r>
  </si>
  <si>
    <r>
      <rPr>
        <sz val="11"/>
        <color indexed="8"/>
        <rFont val="Avenir Heavy"/>
      </rPr>
      <t xml:space="preserve">O </t>
    </r>
    <r>
      <rPr>
        <sz val="11"/>
        <color indexed="8"/>
        <rFont val="Avenir Book"/>
      </rPr>
      <t>d</t>
    </r>
    <r>
      <rPr>
        <sz val="11"/>
        <color indexed="8"/>
        <rFont val="Avenir Heavy"/>
      </rPr>
      <t xml:space="preserve"> de Cohen é indicado para amostras independentes, cada uma incluindo mais de 30 sujeitos. O </t>
    </r>
    <r>
      <rPr>
        <sz val="11"/>
        <color indexed="8"/>
        <rFont val="Avenir Book"/>
      </rPr>
      <t>g</t>
    </r>
    <r>
      <rPr>
        <sz val="11"/>
        <color indexed="8"/>
        <rFont val="Avenir Heavy"/>
      </rPr>
      <t xml:space="preserve"> de Hedges é indicado para amostras independentes, cada uma incluindo menos de 30 sujeitos e de dimensão diferente. O delta de Glass usa-se quando os desvios padrão dos dois grupos diferem.</t>
    </r>
  </si>
  <si>
    <t>Substitua os valores nos campos em cinza pelos valores do seu estudo. Depois de o fazer, as estimativas e interpretações aparecem em baixo.</t>
  </si>
  <si>
    <t>r</t>
  </si>
  <si>
    <r>
      <rPr>
        <sz val="11"/>
        <color indexed="8"/>
        <rFont val="Avenir Heavy"/>
      </rPr>
      <t>n pares</t>
    </r>
  </si>
  <si>
    <t>Momento 1</t>
  </si>
  <si>
    <r>
      <rPr>
        <sz val="11"/>
        <color indexed="8"/>
        <rFont val="Avenir Book"/>
      </rPr>
      <t xml:space="preserve">O grupo teve uma pontuação mais alta depois da intervenção (M =24,39; DP = 4,32) do que antes da intervenção (M =21,98; DP = 5,01) de forma estatisticamente significativa [t(58) = 4,82; p &lt; 0,001; IC 95% [1,41; 3,41]].                              A magnitude da diferença foi média (d de </t>
    </r>
  </si>
  <si>
    <t>Momento 2</t>
  </si>
  <si>
    <r>
      <rPr>
        <sz val="11"/>
        <color indexed="14"/>
        <rFont val="Avenir Heavy"/>
      </rPr>
      <t>d de Cohen, g</t>
    </r>
  </si>
  <si>
    <t>Interpretação</t>
  </si>
  <si>
    <t xml:space="preserve">Cohen =  0,63). </t>
  </si>
  <si>
    <r>
      <rPr>
        <sz val="12"/>
        <color indexed="8"/>
        <rFont val="Avenir Book"/>
      </rPr>
      <t>r</t>
    </r>
    <r>
      <rPr>
        <vertAlign val="superscript"/>
        <sz val="12"/>
        <color indexed="8"/>
        <rFont val="Avenir Book"/>
      </rPr>
      <t>2</t>
    </r>
  </si>
  <si>
    <r>
      <rPr>
        <sz val="11"/>
        <color indexed="8"/>
        <rFont val="Avenir Book"/>
      </rPr>
      <t>IC 95% M</t>
    </r>
    <r>
      <rPr>
        <vertAlign val="subscript"/>
        <sz val="12"/>
        <color indexed="8"/>
        <rFont val="Avenir Book"/>
      </rPr>
      <t>dif</t>
    </r>
    <r>
      <rPr>
        <sz val="10"/>
        <color indexed="8"/>
        <rFont val="Avenir Book"/>
      </rPr>
      <t xml:space="preserve"> </t>
    </r>
    <r>
      <rPr>
        <sz val="9"/>
        <color indexed="8"/>
        <rFont val="Avenir Book"/>
      </rPr>
      <t>[Baixo, Alto]</t>
    </r>
  </si>
  <si>
    <t>O tamanho do efeito em linguagem comum indica que a probabilidade de um sujeito selecionado ao acaso da pós-intervenção ter pontuação superior à pré-intervenção é de 73,5%.</t>
  </si>
  <si>
    <r>
      <rPr>
        <sz val="12"/>
        <color indexed="16"/>
        <rFont val="Avenir Book"/>
      </rPr>
      <t>Teste t</t>
    </r>
  </si>
  <si>
    <r>
      <rPr>
        <sz val="10"/>
        <color indexed="8"/>
        <rFont val="Avenir Book"/>
      </rPr>
      <t>Graus de liberdade (gl)</t>
    </r>
  </si>
  <si>
    <r>
      <rPr>
        <sz val="10"/>
        <color indexed="8"/>
        <rFont val="Avenir Book"/>
      </rPr>
      <t>Nível de significância (p)</t>
    </r>
  </si>
  <si>
    <r>
      <rPr>
        <sz val="16"/>
        <color indexed="8"/>
        <rFont val="Avenir Black"/>
      </rPr>
      <t xml:space="preserve">Revisão de literatura: </t>
    </r>
    <r>
      <rPr>
        <sz val="16"/>
        <color indexed="8"/>
        <rFont val="Avenir Black Oblique"/>
      </rPr>
      <t>d</t>
    </r>
    <r>
      <rPr>
        <sz val="16"/>
        <color indexed="8"/>
        <rFont val="Avenir Black"/>
      </rPr>
      <t xml:space="preserve"> de Cohen e g de Hedges a partir de testes </t>
    </r>
    <r>
      <rPr>
        <sz val="16"/>
        <color indexed="8"/>
        <rFont val="Avenir Black Oblique"/>
      </rPr>
      <t>t</t>
    </r>
  </si>
  <si>
    <r>
      <rPr>
        <sz val="11"/>
        <color indexed="8"/>
        <rFont val="Avenir Heavy"/>
      </rPr>
      <t xml:space="preserve">O </t>
    </r>
    <r>
      <rPr>
        <sz val="11"/>
        <color indexed="8"/>
        <rFont val="Avenir Book"/>
      </rPr>
      <t>d</t>
    </r>
    <r>
      <rPr>
        <sz val="11"/>
        <color indexed="8"/>
        <rFont val="Avenir Heavy"/>
      </rPr>
      <t xml:space="preserve"> de Cohen é indicado para amostras independentes de igual tamanho. O </t>
    </r>
    <r>
      <rPr>
        <sz val="11"/>
        <color indexed="8"/>
        <rFont val="Avenir Book"/>
      </rPr>
      <t>g</t>
    </r>
    <r>
      <rPr>
        <sz val="11"/>
        <color indexed="8"/>
        <rFont val="Avenir Heavy"/>
      </rPr>
      <t xml:space="preserve"> de Hedges é indicado para amostras independentes com tamanhos desiguais.</t>
    </r>
  </si>
  <si>
    <t>Substitua os valores nos campos em cinza pelos valores do estudo em revisão. Depois de o fazer, as estimativas e interpretações aparecem em baixo.</t>
  </si>
  <si>
    <r>
      <rPr>
        <sz val="10"/>
        <color indexed="8"/>
        <rFont val="Avenir Book"/>
      </rPr>
      <t>Somente n total e valor t</t>
    </r>
  </si>
  <si>
    <r>
      <rPr>
        <sz val="10"/>
        <color indexed="8"/>
        <rFont val="Avenir Book"/>
      </rPr>
      <t>Somente n de cada grupo e valor t</t>
    </r>
  </si>
  <si>
    <r>
      <rPr>
        <sz val="11"/>
        <color indexed="8"/>
        <rFont val="Avenir Heavy"/>
      </rPr>
      <t>n total</t>
    </r>
  </si>
  <si>
    <r>
      <rPr>
        <sz val="11"/>
        <color indexed="8"/>
        <rFont val="Avenir Heavy"/>
      </rPr>
      <t>Valor t</t>
    </r>
  </si>
  <si>
    <t>n grupo 1</t>
  </si>
  <si>
    <r>
      <rPr>
        <sz val="11"/>
        <color indexed="8"/>
        <rFont val="Avenir Heavy"/>
      </rPr>
      <t>n grupo 2</t>
    </r>
  </si>
  <si>
    <r>
      <rPr>
        <sz val="11"/>
        <color indexed="8"/>
        <rFont val="Avenir Book"/>
      </rPr>
      <t>r</t>
    </r>
    <r>
      <rPr>
        <vertAlign val="superscript"/>
        <sz val="11"/>
        <color indexed="8"/>
        <rFont val="Avenir Book"/>
      </rPr>
      <t>2</t>
    </r>
  </si>
  <si>
    <r>
      <rPr>
        <sz val="10"/>
        <color indexed="14"/>
        <rFont val="Avenir Book"/>
      </rPr>
      <t>d de Cohen</t>
    </r>
  </si>
  <si>
    <r>
      <rPr>
        <sz val="11"/>
        <color indexed="14"/>
        <rFont val="Avenir Book"/>
      </rPr>
      <t>d de Cohen</t>
    </r>
  </si>
  <si>
    <t>p</t>
  </si>
  <si>
    <r>
      <rPr>
        <sz val="10"/>
        <color indexed="16"/>
        <rFont val="Avenir Book"/>
      </rPr>
      <t>g de Hedges</t>
    </r>
  </si>
  <si>
    <r>
      <rPr>
        <sz val="11"/>
        <color indexed="16"/>
        <rFont val="Avenir Book"/>
      </rPr>
      <t>g de Hedges</t>
    </r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</si>
</sst>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0"/>
    <numFmt numFmtId="60" formatCode="0.000"/>
    <numFmt numFmtId="61" formatCode="0.000000"/>
    <numFmt numFmtId="62" formatCode="0.0000000"/>
    <numFmt numFmtId="63" formatCode="0.0"/>
  </numFmts>
  <fonts count="46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sz val="12"/>
      <color indexed="8"/>
      <name val="Avenir Book"/>
    </font>
    <font>
      <sz val="16"/>
      <color indexed="8"/>
      <name val="Avenir Black"/>
    </font>
    <font>
      <sz val="11"/>
      <color indexed="8"/>
      <name val="Avenir Book"/>
    </font>
    <font>
      <sz val="11"/>
      <color indexed="8"/>
      <name val="Avenir Heavy"/>
    </font>
    <font>
      <sz val="12"/>
      <color indexed="8"/>
      <name val="Avenir Heavy"/>
    </font>
    <font>
      <sz val="12"/>
      <color indexed="11"/>
      <name val="Avenir Heavy"/>
    </font>
    <font>
      <sz val="11"/>
      <color indexed="11"/>
      <name val="Avenir Heavy"/>
    </font>
    <font>
      <sz val="11"/>
      <color indexed="12"/>
      <name val="Avenir Book"/>
    </font>
    <font>
      <sz val="10"/>
      <color indexed="9"/>
      <name val="Avenir Book"/>
    </font>
    <font>
      <sz val="10"/>
      <color indexed="8"/>
      <name val="Avenir Heavy"/>
    </font>
    <font>
      <sz val="12"/>
      <color indexed="12"/>
      <name val="Avenir Heavy"/>
    </font>
    <font>
      <sz val="11"/>
      <color indexed="8"/>
      <name val="Avenir Book Oblique"/>
    </font>
    <font>
      <b val="1"/>
      <sz val="11"/>
      <color indexed="8"/>
      <name val="Calibri"/>
    </font>
    <font>
      <b val="1"/>
      <sz val="12"/>
      <color indexed="8"/>
      <name val="Calibri"/>
    </font>
    <font>
      <sz val="12"/>
      <color indexed="9"/>
      <name val="Avenir Book"/>
    </font>
    <font>
      <sz val="11"/>
      <color indexed="14"/>
      <name val="Avenir Heavy"/>
    </font>
    <font>
      <sz val="12"/>
      <color indexed="15"/>
      <name val="Avenir Book"/>
    </font>
    <font>
      <sz val="11"/>
      <color indexed="14"/>
      <name val="Avenir Heavy Oblique"/>
    </font>
    <font>
      <b val="1"/>
      <sz val="11"/>
      <color indexed="14"/>
      <name val="Calibri"/>
    </font>
    <font>
      <sz val="11"/>
      <color indexed="14"/>
      <name val="Avenir Book"/>
    </font>
    <font>
      <b val="1"/>
      <i val="1"/>
      <sz val="11"/>
      <color indexed="11"/>
      <name val="Calibri"/>
    </font>
    <font>
      <sz val="8"/>
      <color indexed="11"/>
      <name val="Avenir Book"/>
    </font>
    <font>
      <sz val="9"/>
      <color indexed="8"/>
      <name val="Avenir Book"/>
    </font>
    <font>
      <vertAlign val="subscript"/>
      <sz val="12"/>
      <color indexed="8"/>
      <name val="Avenir Book"/>
    </font>
    <font>
      <sz val="10"/>
      <color indexed="8"/>
      <name val="Avenir Book"/>
    </font>
    <font>
      <sz val="12"/>
      <color indexed="16"/>
      <name val="Avenir Heavy"/>
    </font>
    <font>
      <sz val="12"/>
      <color indexed="16"/>
      <name val="Avenir Book"/>
    </font>
    <font>
      <sz val="12"/>
      <color indexed="16"/>
      <name val="Calibri"/>
    </font>
    <font>
      <sz val="10"/>
      <color indexed="8"/>
      <name val="Avenir Book Oblique"/>
    </font>
    <font>
      <sz val="9"/>
      <color indexed="8"/>
      <name val="Calibri"/>
    </font>
    <font>
      <sz val="9"/>
      <color indexed="17"/>
      <name val="Avenir Heavy"/>
    </font>
    <font>
      <sz val="9"/>
      <color indexed="8"/>
      <name val="Avenir Book Oblique"/>
    </font>
    <font>
      <sz val="11"/>
      <color indexed="11"/>
      <name val="Avenir Book"/>
    </font>
    <font>
      <i val="1"/>
      <sz val="11"/>
      <color indexed="11"/>
      <name val="Calibri"/>
    </font>
    <font>
      <vertAlign val="superscript"/>
      <sz val="12"/>
      <color indexed="8"/>
      <name val="Avenir Book"/>
    </font>
    <font>
      <sz val="11"/>
      <color indexed="16"/>
      <name val="Avenir Book"/>
    </font>
    <font>
      <sz val="11"/>
      <color indexed="16"/>
      <name val="Calibri"/>
    </font>
    <font>
      <sz val="11"/>
      <color indexed="8"/>
      <name val="Calibri"/>
    </font>
    <font>
      <sz val="11"/>
      <color indexed="9"/>
      <name val="Avenir Book"/>
    </font>
    <font>
      <sz val="16"/>
      <color indexed="8"/>
      <name val="Avenir Black Oblique"/>
    </font>
    <font>
      <vertAlign val="superscript"/>
      <sz val="11"/>
      <color indexed="8"/>
      <name val="Avenir Book"/>
    </font>
    <font>
      <sz val="10"/>
      <color indexed="14"/>
      <name val="Avenir Book"/>
    </font>
    <font>
      <sz val="10"/>
      <color indexed="16"/>
      <name val="Avenir Book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center" vertical="center" wrapText="1"/>
    </xf>
    <xf numFmtId="0" fontId="4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1" applyFont="1" applyFill="1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  <xf numFmtId="0" fontId="3" fillId="2" borderId="5" applyNumberFormat="1" applyFont="1" applyFill="1" applyBorder="1" applyAlignment="1" applyProtection="0">
      <alignment vertical="bottom"/>
    </xf>
    <xf numFmtId="0" fontId="3" fillId="2" borderId="6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/>
    </xf>
    <xf numFmtId="0" fontId="4" fillId="2" borderId="8" applyNumberFormat="1" applyFont="1" applyFill="1" applyBorder="1" applyAlignment="1" applyProtection="0">
      <alignment horizontal="center" vertical="center" wrapText="1"/>
    </xf>
    <xf numFmtId="0" fontId="3" fillId="2" borderId="9" applyNumberFormat="1" applyFont="1" applyFill="1" applyBorder="1" applyAlignment="1" applyProtection="0">
      <alignment vertical="bottom"/>
    </xf>
    <xf numFmtId="0" fontId="3" fillId="2" borderId="8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3" fillId="2" borderId="8" applyNumberFormat="1" applyFont="1" applyFill="1" applyBorder="1" applyAlignment="1" applyProtection="0">
      <alignment horizontal="center" vertical="center" wrapText="1"/>
    </xf>
    <xf numFmtId="0" fontId="3" fillId="2" borderId="8" applyNumberFormat="1" applyFont="1" applyFill="1" applyBorder="1" applyAlignment="1" applyProtection="0">
      <alignment vertical="center" wrapText="1"/>
    </xf>
    <xf numFmtId="0" fontId="3" fillId="2" borderId="8" applyNumberFormat="1" applyFont="1" applyFill="1" applyBorder="1" applyAlignment="1" applyProtection="0">
      <alignment horizontal="center" vertical="bottom"/>
    </xf>
    <xf numFmtId="49" fontId="5" fillId="2" borderId="8" applyNumberFormat="1" applyFont="1" applyFill="1" applyBorder="1" applyAlignment="1" applyProtection="0">
      <alignment vertical="center" wrapText="1"/>
    </xf>
    <xf numFmtId="0" fontId="5" fillId="2" borderId="8" applyNumberFormat="1" applyFont="1" applyFill="1" applyBorder="1" applyAlignment="1" applyProtection="0">
      <alignment vertical="center" wrapText="1"/>
    </xf>
    <xf numFmtId="0" fontId="7" fillId="2" borderId="8" applyNumberFormat="1" applyFont="1" applyFill="1" applyBorder="1" applyAlignment="1" applyProtection="0">
      <alignment vertical="bottom"/>
    </xf>
    <xf numFmtId="0" fontId="5" fillId="2" borderId="8" applyNumberFormat="1" applyFont="1" applyFill="1" applyBorder="1" applyAlignment="1" applyProtection="0">
      <alignment vertical="bottom"/>
    </xf>
    <xf numFmtId="49" fontId="8" fillId="2" borderId="8" applyNumberFormat="1" applyFont="1" applyFill="1" applyBorder="1" applyAlignment="1" applyProtection="0">
      <alignment vertical="bottom"/>
    </xf>
    <xf numFmtId="0" fontId="9" fillId="2" borderId="8" applyNumberFormat="1" applyFont="1" applyFill="1" applyBorder="1" applyAlignment="1" applyProtection="0">
      <alignment vertical="bottom"/>
    </xf>
    <xf numFmtId="49" fontId="10" fillId="2" borderId="8" applyNumberFormat="1" applyFont="1" applyFill="1" applyBorder="1" applyAlignment="1" applyProtection="0">
      <alignment horizontal="left" vertical="center"/>
    </xf>
    <xf numFmtId="0" fontId="10" fillId="2" borderId="8" applyNumberFormat="1" applyFont="1" applyFill="1" applyBorder="1" applyAlignment="1" applyProtection="0">
      <alignment horizontal="left" vertical="center"/>
    </xf>
    <xf numFmtId="49" fontId="5" fillId="2" borderId="8" applyNumberFormat="1" applyFont="1" applyFill="1" applyBorder="1" applyAlignment="1" applyProtection="0">
      <alignment vertical="bottom"/>
    </xf>
    <xf numFmtId="49" fontId="5" fillId="2" borderId="8" applyNumberFormat="1" applyFont="1" applyFill="1" applyBorder="1" applyAlignment="1" applyProtection="0">
      <alignment horizontal="justify" vertical="bottom"/>
    </xf>
    <xf numFmtId="0" fontId="5" fillId="2" borderId="8" applyNumberFormat="1" applyFont="1" applyFill="1" applyBorder="1" applyAlignment="1" applyProtection="0">
      <alignment horizontal="justify" vertical="bottom"/>
    </xf>
    <xf numFmtId="49" fontId="5" fillId="2" borderId="8" applyNumberFormat="1" applyFont="1" applyFill="1" applyBorder="1" applyAlignment="1" applyProtection="0">
      <alignment horizontal="justify" vertical="center"/>
    </xf>
    <xf numFmtId="0" fontId="5" fillId="2" borderId="8" applyNumberFormat="1" applyFont="1" applyFill="1" applyBorder="1" applyAlignment="1" applyProtection="0">
      <alignment horizontal="justify" vertical="center"/>
    </xf>
    <xf numFmtId="0" fontId="0" fillId="2" borderId="11" applyNumberFormat="1" applyFont="1" applyFill="1" applyBorder="1" applyAlignment="1" applyProtection="0">
      <alignment horizontal="justify" vertical="center"/>
    </xf>
    <xf numFmtId="0" fontId="0" fillId="2" borderId="12" applyNumberFormat="1" applyFont="1" applyFill="1" applyBorder="1" applyAlignment="1" applyProtection="0">
      <alignment horizontal="justify" vertical="center"/>
    </xf>
    <xf numFmtId="0" fontId="0" fillId="2" borderId="13" applyNumberFormat="1" applyFont="1" applyFill="1" applyBorder="1" applyAlignment="1" applyProtection="0">
      <alignment horizontal="justify" vertical="center"/>
    </xf>
    <xf numFmtId="0" fontId="0" fillId="2" borderId="6" applyNumberFormat="1" applyFont="1" applyFill="1" applyBorder="1" applyAlignment="1" applyProtection="0">
      <alignment horizontal="justify" vertical="center"/>
    </xf>
    <xf numFmtId="0" fontId="0" fillId="2" borderId="14" applyNumberFormat="1" applyFont="1" applyFill="1" applyBorder="1" applyAlignment="1" applyProtection="0">
      <alignment horizontal="justify" vertical="center"/>
    </xf>
    <xf numFmtId="0" fontId="0" fillId="2" borderId="15" applyNumberFormat="1" applyFont="1" applyFill="1" applyBorder="1" applyAlignment="1" applyProtection="0">
      <alignment horizontal="justify" vertical="center"/>
    </xf>
    <xf numFmtId="49" fontId="7" fillId="2" borderId="8" applyNumberFormat="1" applyFont="1" applyFill="1" applyBorder="1" applyAlignment="1" applyProtection="0">
      <alignment horizontal="left" vertical="center"/>
    </xf>
    <xf numFmtId="0" fontId="7" fillId="2" borderId="8" applyNumberFormat="1" applyFont="1" applyFill="1" applyBorder="1" applyAlignment="1" applyProtection="0">
      <alignment horizontal="left" vertical="center"/>
    </xf>
    <xf numFmtId="0" fontId="3" fillId="2" borderId="16" applyNumberFormat="1" applyFont="1" applyFill="1" applyBorder="1" applyAlignment="1" applyProtection="0">
      <alignment vertical="bottom"/>
    </xf>
    <xf numFmtId="0" fontId="3" fillId="2" borderId="17" applyNumberFormat="1" applyFont="1" applyFill="1" applyBorder="1" applyAlignment="1" applyProtection="0">
      <alignment vertical="bottom"/>
    </xf>
    <xf numFmtId="0" fontId="3" fillId="2" borderId="18" applyNumberFormat="1" applyFont="1" applyFill="1" applyBorder="1" applyAlignment="1" applyProtection="0">
      <alignment vertical="bottom"/>
    </xf>
    <xf numFmtId="0" fontId="3" fillId="2" borderId="19" applyNumberFormat="1" applyFont="1" applyFill="1" applyBorder="1" applyAlignment="1" applyProtection="0">
      <alignment vertical="bottom"/>
    </xf>
    <xf numFmtId="0" fontId="3" fillId="2" borderId="2" applyNumberFormat="1" applyFont="1" applyFill="1" applyBorder="1" applyAlignment="1" applyProtection="0">
      <alignment vertical="bottom"/>
    </xf>
    <xf numFmtId="0" fontId="3" fillId="2" borderId="20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3" fillId="2" borderId="21" applyNumberFormat="1" applyFont="1" applyFill="1" applyBorder="1" applyAlignment="1" applyProtection="0">
      <alignment vertical="bottom"/>
    </xf>
    <xf numFmtId="0" fontId="3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1" applyFont="1" applyFill="1" applyBorder="1" applyAlignment="1" applyProtection="0">
      <alignment horizontal="center" vertical="center" wrapText="1"/>
    </xf>
    <xf numFmtId="49" fontId="11" fillId="2" borderId="8" applyNumberFormat="1" applyFont="1" applyFill="1" applyBorder="1" applyAlignment="1" applyProtection="0">
      <alignment horizontal="center" vertical="center" wrapText="1"/>
    </xf>
    <xf numFmtId="0" fontId="11" fillId="2" borderId="8" applyNumberFormat="1" applyFont="1" applyFill="1" applyBorder="1" applyAlignment="1" applyProtection="0">
      <alignment horizontal="center" vertical="center" wrapText="1"/>
    </xf>
    <xf numFmtId="0" fontId="11" fillId="2" borderId="8" applyNumberFormat="1" applyFont="1" applyFill="1" applyBorder="1" applyAlignment="1" applyProtection="0">
      <alignment horizontal="center" vertical="bottom"/>
    </xf>
    <xf numFmtId="49" fontId="3" fillId="2" borderId="8" applyNumberFormat="1" applyFont="1" applyFill="1" applyBorder="1" applyAlignment="1" applyProtection="0">
      <alignment vertical="bottom"/>
    </xf>
    <xf numFmtId="0" fontId="12" fillId="2" borderId="8" applyNumberFormat="1" applyFont="1" applyFill="1" applyBorder="1" applyAlignment="1" applyProtection="0">
      <alignment vertical="center" wrapText="1"/>
    </xf>
    <xf numFmtId="49" fontId="12" fillId="2" borderId="8" applyNumberFormat="1" applyFont="1" applyFill="1" applyBorder="1" applyAlignment="1" applyProtection="0">
      <alignment horizontal="center" vertical="center" wrapText="1"/>
    </xf>
    <xf numFmtId="0" fontId="12" fillId="2" borderId="8" applyNumberFormat="1" applyFont="1" applyFill="1" applyBorder="1" applyAlignment="1" applyProtection="0">
      <alignment horizontal="center" vertical="center" wrapText="1"/>
    </xf>
    <xf numFmtId="49" fontId="13" fillId="2" borderId="8" applyNumberFormat="1" applyFont="1" applyFill="1" applyBorder="1" applyAlignment="1" applyProtection="0">
      <alignment horizontal="justify" vertical="bottom" wrapText="1"/>
    </xf>
    <xf numFmtId="0" fontId="13" fillId="2" borderId="8" applyNumberFormat="1" applyFont="1" applyFill="1" applyBorder="1" applyAlignment="1" applyProtection="0">
      <alignment horizontal="justify" vertical="bottom" wrapText="1"/>
    </xf>
    <xf numFmtId="49" fontId="6" fillId="2" borderId="8" applyNumberFormat="1" applyFont="1" applyFill="1" applyBorder="1" applyAlignment="1" applyProtection="0">
      <alignment horizontal="justify" vertical="center" wrapText="1"/>
    </xf>
    <xf numFmtId="0" fontId="15" fillId="2" borderId="8" applyNumberFormat="1" applyFont="1" applyFill="1" applyBorder="1" applyAlignment="1" applyProtection="0">
      <alignment horizontal="justify" vertical="center" wrapText="1"/>
    </xf>
    <xf numFmtId="0" fontId="0" fillId="2" borderId="8" applyNumberFormat="1" applyFont="1" applyFill="1" applyBorder="1" applyAlignment="1" applyProtection="0">
      <alignment vertical="bottom"/>
    </xf>
    <xf numFmtId="0" fontId="7" fillId="2" borderId="8" applyNumberFormat="1" applyFont="1" applyFill="1" applyBorder="1" applyAlignment="1" applyProtection="0">
      <alignment horizontal="justify" vertical="bottom" wrapText="1"/>
    </xf>
    <xf numFmtId="49" fontId="6" fillId="2" borderId="8" applyNumberFormat="1" applyFont="1" applyFill="1" applyBorder="1" applyAlignment="1" applyProtection="0">
      <alignment horizontal="justify" vertical="top" wrapText="1"/>
    </xf>
    <xf numFmtId="0" fontId="16" fillId="2" borderId="8" applyNumberFormat="1" applyFont="1" applyFill="1" applyBorder="1" applyAlignment="1" applyProtection="0">
      <alignment horizontal="justify" vertical="top" wrapText="1"/>
    </xf>
    <xf numFmtId="49" fontId="6" fillId="2" borderId="17" applyNumberFormat="1" applyFont="1" applyFill="1" applyBorder="1" applyAlignment="1" applyProtection="0">
      <alignment horizontal="center" vertical="center" wrapText="1"/>
    </xf>
    <xf numFmtId="49" fontId="10" fillId="3" borderId="1" applyNumberFormat="1" applyFont="1" applyFill="1" applyBorder="1" applyAlignment="1" applyProtection="0">
      <alignment horizontal="left" vertical="bottom"/>
    </xf>
    <xf numFmtId="0" fontId="10" fillId="3" borderId="2" applyNumberFormat="1" applyFont="1" applyFill="1" applyBorder="1" applyAlignment="1" applyProtection="0">
      <alignment horizontal="left" vertical="bottom"/>
    </xf>
    <xf numFmtId="0" fontId="10" fillId="3" borderId="3" applyNumberFormat="1" applyFont="1" applyFill="1" applyBorder="1" applyAlignment="1" applyProtection="0">
      <alignment horizontal="left" vertical="bottom"/>
    </xf>
    <xf numFmtId="0" fontId="3" fillId="2" borderId="22" applyNumberFormat="1" applyFont="1" applyFill="1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0" fontId="3" fillId="3" borderId="23" applyNumberFormat="1" applyFont="1" applyFill="1" applyBorder="1" applyAlignment="1" applyProtection="0">
      <alignment horizontal="center" vertical="center"/>
    </xf>
    <xf numFmtId="0" fontId="17" fillId="2" borderId="22" applyNumberFormat="1" applyFont="1" applyFill="1" applyBorder="1" applyAlignment="1" applyProtection="0">
      <alignment vertical="bottom"/>
    </xf>
    <xf numFmtId="49" fontId="18" fillId="3" borderId="7" applyNumberFormat="1" applyFont="1" applyFill="1" applyBorder="1" applyAlignment="1" applyProtection="0">
      <alignment horizontal="left" vertical="center" wrapText="1"/>
    </xf>
    <xf numFmtId="0" fontId="0" fillId="3" borderId="8" applyNumberFormat="1" applyFont="1" applyFill="1" applyBorder="1" applyAlignment="1" applyProtection="0">
      <alignment horizontal="left" vertical="center" wrapText="1"/>
    </xf>
    <xf numFmtId="0" fontId="0" fillId="3" borderId="9" applyNumberFormat="1" applyFont="1" applyFill="1" applyBorder="1" applyAlignment="1" applyProtection="0">
      <alignment horizontal="left" vertical="center" wrapText="1"/>
    </xf>
    <xf numFmtId="59" fontId="11" fillId="2" borderId="8" applyNumberFormat="1" applyFont="1" applyFill="1" applyBorder="1" applyAlignment="1" applyProtection="0">
      <alignment horizontal="center" vertical="bottom"/>
    </xf>
    <xf numFmtId="0" fontId="0" fillId="3" borderId="7" applyNumberFormat="1" applyFont="1" applyFill="1" applyBorder="1" applyAlignment="1" applyProtection="0">
      <alignment horizontal="left" vertical="center" wrapText="1"/>
    </xf>
    <xf numFmtId="0" fontId="17" fillId="2" borderId="17" applyNumberFormat="1" applyFont="1" applyFill="1" applyBorder="1" applyAlignment="1" applyProtection="0">
      <alignment vertical="bottom"/>
    </xf>
    <xf numFmtId="0" fontId="17" fillId="2" borderId="24" applyNumberFormat="1" applyFont="1" applyFill="1" applyBorder="1" applyAlignment="1" applyProtection="0">
      <alignment vertical="bottom"/>
    </xf>
    <xf numFmtId="0" fontId="17" fillId="3" borderId="1" applyNumberFormat="1" applyFont="1" applyFill="1" applyBorder="1" applyAlignment="1" applyProtection="0">
      <alignment vertical="bottom"/>
    </xf>
    <xf numFmtId="0" fontId="19" fillId="3" borderId="2" applyNumberFormat="1" applyFont="1" applyFill="1" applyBorder="1" applyAlignment="1" applyProtection="0">
      <alignment vertical="bottom"/>
    </xf>
    <xf numFmtId="59" fontId="19" fillId="3" borderId="3" applyNumberFormat="1" applyFont="1" applyFill="1" applyBorder="1" applyAlignment="1" applyProtection="0">
      <alignment vertical="bottom"/>
    </xf>
    <xf numFmtId="49" fontId="18" fillId="3" borderId="7" applyNumberFormat="1" applyFont="1" applyFill="1" applyBorder="1" applyAlignment="1" applyProtection="0">
      <alignment horizontal="left" vertical="center"/>
    </xf>
    <xf numFmtId="0" fontId="21" fillId="3" borderId="8" applyNumberFormat="1" applyFont="1" applyFill="1" applyBorder="1" applyAlignment="1" applyProtection="0">
      <alignment horizontal="left" vertical="center"/>
    </xf>
    <xf numFmtId="60" fontId="22" fillId="3" borderId="8" applyNumberFormat="1" applyFont="1" applyFill="1" applyBorder="1" applyAlignment="1" applyProtection="0">
      <alignment horizontal="center" vertical="center" wrapText="1"/>
    </xf>
    <xf numFmtId="60" fontId="22" fillId="3" borderId="9" applyNumberFormat="1" applyFont="1" applyFill="1" applyBorder="1" applyAlignment="1" applyProtection="0">
      <alignment horizontal="center" vertical="center"/>
    </xf>
    <xf numFmtId="49" fontId="9" fillId="3" borderId="7" applyNumberFormat="1" applyFont="1" applyFill="1" applyBorder="1" applyAlignment="1" applyProtection="0">
      <alignment horizontal="left" vertical="center"/>
    </xf>
    <xf numFmtId="0" fontId="23" fillId="3" borderId="8" applyNumberFormat="1" applyFont="1" applyFill="1" applyBorder="1" applyAlignment="1" applyProtection="0">
      <alignment horizontal="left" vertical="center"/>
    </xf>
    <xf numFmtId="49" fontId="24" fillId="3" borderId="8" applyNumberFormat="1" applyFont="1" applyFill="1" applyBorder="1" applyAlignment="1" applyProtection="0">
      <alignment horizontal="left" vertical="center" wrapText="1"/>
    </xf>
    <xf numFmtId="49" fontId="24" fillId="3" borderId="9" applyNumberFormat="1" applyFont="1" applyFill="1" applyBorder="1" applyAlignment="1" applyProtection="0">
      <alignment horizontal="left" vertical="center" wrapText="1"/>
    </xf>
    <xf numFmtId="49" fontId="5" fillId="3" borderId="7" applyNumberFormat="1" applyFont="1" applyFill="1" applyBorder="1" applyAlignment="1" applyProtection="0">
      <alignment horizontal="left" vertical="top" wrapText="1"/>
    </xf>
    <xf numFmtId="0" fontId="0" fillId="3" borderId="8" applyNumberFormat="1" applyFont="1" applyFill="1" applyBorder="1" applyAlignment="1" applyProtection="0">
      <alignment horizontal="left" vertical="top" wrapText="1"/>
    </xf>
    <xf numFmtId="0" fontId="0" fillId="3" borderId="9" applyNumberFormat="1" applyFont="1" applyFill="1" applyBorder="1" applyAlignment="1" applyProtection="0">
      <alignment horizontal="left" vertical="top" wrapText="1"/>
    </xf>
    <xf numFmtId="49" fontId="3" fillId="3" borderId="7" applyNumberFormat="1" applyFont="1" applyFill="1" applyBorder="1" applyAlignment="1" applyProtection="0">
      <alignment horizontal="left" vertical="center"/>
    </xf>
    <xf numFmtId="0" fontId="3" fillId="3" borderId="8" applyNumberFormat="1" applyFont="1" applyFill="1" applyBorder="1" applyAlignment="1" applyProtection="0">
      <alignment horizontal="left" vertical="center"/>
    </xf>
    <xf numFmtId="2" fontId="3" fillId="3" borderId="8" applyNumberFormat="1" applyFont="1" applyFill="1" applyBorder="1" applyAlignment="1" applyProtection="0">
      <alignment horizontal="left" vertical="center" wrapText="1"/>
    </xf>
    <xf numFmtId="0" fontId="3" fillId="3" borderId="9" applyNumberFormat="1" applyFont="1" applyFill="1" applyBorder="1" applyAlignment="1" applyProtection="0">
      <alignment horizontal="left" vertical="center" wrapText="1"/>
    </xf>
    <xf numFmtId="0" fontId="3" fillId="2" borderId="22" applyNumberFormat="1" applyFont="1" applyFill="1" applyBorder="1" applyAlignment="1" applyProtection="0">
      <alignment horizontal="center" vertical="center" wrapText="1"/>
    </xf>
    <xf numFmtId="0" fontId="0" fillId="3" borderId="7" applyNumberFormat="1" applyFont="1" applyFill="1" applyBorder="1" applyAlignment="1" applyProtection="0">
      <alignment horizontal="left" vertical="top" wrapText="1"/>
    </xf>
    <xf numFmtId="49" fontId="3" fillId="3" borderId="7" applyNumberFormat="1" applyFont="1" applyFill="1" applyBorder="1" applyAlignment="1" applyProtection="0">
      <alignment horizontal="left" vertical="bottom"/>
    </xf>
    <xf numFmtId="0" fontId="0" fillId="3" borderId="8" applyNumberFormat="1" applyFont="1" applyFill="1" applyBorder="1" applyAlignment="1" applyProtection="0">
      <alignment horizontal="left" vertical="bottom"/>
    </xf>
    <xf numFmtId="2" fontId="3" fillId="3" borderId="8" applyNumberFormat="1" applyFont="1" applyFill="1" applyBorder="1" applyAlignment="1" applyProtection="0">
      <alignment horizontal="left" vertical="bottom" wrapText="1"/>
    </xf>
    <xf numFmtId="0" fontId="5" fillId="3" borderId="8" applyNumberFormat="1" applyFont="1" applyFill="1" applyBorder="1" applyAlignment="1" applyProtection="0">
      <alignment horizontal="left" vertical="top" wrapText="1"/>
    </xf>
    <xf numFmtId="0" fontId="5" fillId="3" borderId="9" applyNumberFormat="1" applyFont="1" applyFill="1" applyBorder="1" applyAlignment="1" applyProtection="0">
      <alignment horizontal="left" vertical="top" wrapText="1"/>
    </xf>
    <xf numFmtId="49" fontId="28" fillId="3" borderId="7" applyNumberFormat="1" applyFont="1" applyFill="1" applyBorder="1" applyAlignment="1" applyProtection="0">
      <alignment horizontal="left" vertical="center"/>
    </xf>
    <xf numFmtId="0" fontId="29" fillId="3" borderId="8" applyNumberFormat="1" applyFont="1" applyFill="1" applyBorder="1" applyAlignment="1" applyProtection="0">
      <alignment horizontal="left" vertical="center"/>
    </xf>
    <xf numFmtId="2" fontId="28" fillId="3" borderId="8" applyNumberFormat="1" applyFont="1" applyFill="1" applyBorder="1" applyAlignment="1" applyProtection="0">
      <alignment horizontal="left" vertical="center" wrapText="1"/>
    </xf>
    <xf numFmtId="2" fontId="30" fillId="3" borderId="8" applyNumberFormat="1" applyFont="1" applyFill="1" applyBorder="1" applyAlignment="1" applyProtection="0">
      <alignment horizontal="left" vertical="center" wrapText="1"/>
    </xf>
    <xf numFmtId="0" fontId="5" fillId="3" borderId="7" applyNumberFormat="1" applyFont="1" applyFill="1" applyBorder="1" applyAlignment="1" applyProtection="0">
      <alignment horizontal="left" vertical="top" wrapText="1"/>
    </xf>
    <xf numFmtId="49" fontId="27" fillId="3" borderId="7" applyNumberFormat="1" applyFont="1" applyFill="1" applyBorder="1" applyAlignment="1" applyProtection="0">
      <alignment horizontal="left" vertical="center"/>
    </xf>
    <xf numFmtId="1" fontId="3" fillId="3" borderId="8" applyNumberFormat="1" applyFont="1" applyFill="1" applyBorder="1" applyAlignment="1" applyProtection="0">
      <alignment horizontal="left" vertical="center" wrapText="1"/>
    </xf>
    <xf numFmtId="1" fontId="0" fillId="3" borderId="8" applyNumberFormat="1" applyFont="1" applyFill="1" applyBorder="1" applyAlignment="1" applyProtection="0">
      <alignment horizontal="left" vertical="center" wrapText="1"/>
    </xf>
    <xf numFmtId="61" fontId="3" fillId="3" borderId="8" applyNumberFormat="1" applyFont="1" applyFill="1" applyBorder="1" applyAlignment="1" applyProtection="0">
      <alignment horizontal="left" vertical="center" wrapText="1"/>
    </xf>
    <xf numFmtId="61" fontId="0" fillId="3" borderId="8" applyNumberFormat="1" applyFont="1" applyFill="1" applyBorder="1" applyAlignment="1" applyProtection="0">
      <alignment horizontal="left" vertical="center" wrapText="1"/>
    </xf>
    <xf numFmtId="0" fontId="27" fillId="3" borderId="7" applyNumberFormat="1" applyFont="1" applyFill="1" applyBorder="1" applyAlignment="1" applyProtection="0">
      <alignment horizontal="left" vertical="center" wrapText="1"/>
    </xf>
    <xf numFmtId="62" fontId="17" fillId="3" borderId="8" applyNumberFormat="1" applyFont="1" applyFill="1" applyBorder="1" applyAlignment="1" applyProtection="0">
      <alignment horizontal="left" vertical="center" wrapText="1"/>
    </xf>
    <xf numFmtId="0" fontId="3" fillId="3" borderId="9" applyNumberFormat="1" applyFont="1" applyFill="1" applyBorder="1" applyAlignment="1" applyProtection="0">
      <alignment horizontal="left" vertical="center"/>
    </xf>
    <xf numFmtId="63" fontId="3" fillId="3" borderId="8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bottom"/>
    </xf>
    <xf numFmtId="0" fontId="3" fillId="3" borderId="17" applyNumberFormat="1" applyFont="1" applyFill="1" applyBorder="1" applyAlignment="1" applyProtection="0">
      <alignment horizontal="left" vertical="bottom"/>
    </xf>
    <xf numFmtId="63" fontId="3" fillId="3" borderId="17" applyNumberFormat="1" applyFont="1" applyFill="1" applyBorder="1" applyAlignment="1" applyProtection="0">
      <alignment horizontal="left" vertical="bottom" wrapText="1"/>
    </xf>
    <xf numFmtId="63" fontId="0" fillId="3" borderId="17" applyNumberFormat="1" applyFont="1" applyFill="1" applyBorder="1" applyAlignment="1" applyProtection="0">
      <alignment horizontal="left" vertical="bottom" wrapText="1"/>
    </xf>
    <xf numFmtId="0" fontId="3" fillId="3" borderId="18" applyNumberFormat="1" applyFont="1" applyFill="1" applyBorder="1" applyAlignment="1" applyProtection="0">
      <alignment horizontal="left" vertical="bottom"/>
    </xf>
    <xf numFmtId="0" fontId="5" fillId="3" borderId="16" applyNumberFormat="1" applyFont="1" applyFill="1" applyBorder="1" applyAlignment="1" applyProtection="0">
      <alignment horizontal="left" vertical="top" wrapText="1"/>
    </xf>
    <xf numFmtId="0" fontId="5" fillId="3" borderId="17" applyNumberFormat="1" applyFont="1" applyFill="1" applyBorder="1" applyAlignment="1" applyProtection="0">
      <alignment horizontal="left" vertical="top" wrapText="1"/>
    </xf>
    <xf numFmtId="0" fontId="5" fillId="3" borderId="18" applyNumberFormat="1" applyFont="1" applyFill="1" applyBorder="1" applyAlignment="1" applyProtection="0">
      <alignment horizontal="left" vertical="top" wrapText="1"/>
    </xf>
    <xf numFmtId="49" fontId="12" fillId="2" borderId="8" applyNumberFormat="1" applyFont="1" applyFill="1" applyBorder="1" applyAlignment="1" applyProtection="0">
      <alignment vertical="bottom"/>
    </xf>
    <xf numFmtId="0" fontId="3" fillId="2" borderId="8" applyNumberFormat="1" applyFont="1" applyFill="1" applyBorder="1" applyAlignment="1" applyProtection="0">
      <alignment horizontal="right" vertical="bottom"/>
    </xf>
    <xf numFmtId="49" fontId="25" fillId="2" borderId="8" applyNumberFormat="1" applyFont="1" applyFill="1" applyBorder="1" applyAlignment="1" applyProtection="0">
      <alignment horizontal="justify" vertical="top" wrapText="1"/>
    </xf>
    <xf numFmtId="0" fontId="25" fillId="2" borderId="8" applyNumberFormat="1" applyFont="1" applyFill="1" applyBorder="1" applyAlignment="1" applyProtection="0">
      <alignment horizontal="justify" vertical="top" wrapText="1"/>
    </xf>
    <xf numFmtId="0" fontId="32" fillId="2" borderId="8" applyNumberFormat="1" applyFont="1" applyFill="1" applyBorder="1" applyAlignment="1" applyProtection="0">
      <alignment horizontal="justify" vertical="top" wrapText="1"/>
    </xf>
    <xf numFmtId="0" fontId="32" fillId="2" borderId="10" applyNumberFormat="1" applyFont="1" applyFill="1" applyBorder="1" applyAlignment="1" applyProtection="0">
      <alignment horizontal="justify" vertical="top" wrapText="1"/>
    </xf>
    <xf numFmtId="0" fontId="32" fillId="2" borderId="25" applyNumberFormat="1" applyFont="1" applyFill="1" applyBorder="1" applyAlignment="1" applyProtection="0">
      <alignment horizontal="justify" vertical="top" wrapText="1"/>
    </xf>
    <xf numFmtId="0" fontId="32" fillId="2" borderId="20" applyNumberFormat="1" applyFont="1" applyFill="1" applyBorder="1" applyAlignment="1" applyProtection="0">
      <alignment horizontal="justify" vertical="top" wrapText="1"/>
    </xf>
    <xf numFmtId="49" fontId="25" fillId="2" borderId="8" applyNumberFormat="1" applyFont="1" applyFill="1" applyBorder="1" applyAlignment="1" applyProtection="0">
      <alignment vertical="bottom"/>
    </xf>
    <xf numFmtId="49" fontId="3" fillId="2" borderId="17" applyNumberFormat="1" applyFont="1" applyFill="1" applyBorder="1" applyAlignment="1" applyProtection="0">
      <alignment vertical="bottom"/>
    </xf>
    <xf numFmtId="0" fontId="3" fillId="2" borderId="13" applyNumberFormat="1" applyFont="1" applyFill="1" applyBorder="1" applyAlignment="1" applyProtection="0">
      <alignment vertical="bottom"/>
    </xf>
    <xf numFmtId="0" fontId="11" fillId="2" borderId="2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11" fillId="2" borderId="8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6" fillId="2" borderId="17" applyNumberFormat="1" applyFont="1" applyFill="1" applyBorder="1" applyAlignment="1" applyProtection="0">
      <alignment horizontal="center" vertical="center"/>
    </xf>
    <xf numFmtId="49" fontId="6" fillId="2" borderId="9" applyNumberFormat="1" applyFont="1" applyFill="1" applyBorder="1" applyAlignment="1" applyProtection="0">
      <alignment vertical="bottom"/>
    </xf>
    <xf numFmtId="0" fontId="6" fillId="3" borderId="26" applyNumberFormat="1" applyFont="1" applyFill="1" applyBorder="1" applyAlignment="1" applyProtection="0">
      <alignment horizontal="center" vertical="center"/>
    </xf>
    <xf numFmtId="0" fontId="3" fillId="4" borderId="26" applyNumberFormat="1" applyFont="1" applyFill="1" applyBorder="1" applyAlignment="1" applyProtection="0">
      <alignment horizontal="center" vertical="center"/>
    </xf>
    <xf numFmtId="0" fontId="3" fillId="4" borderId="23" applyNumberFormat="1" applyFont="1" applyFill="1" applyBorder="1" applyAlignment="1" applyProtection="0">
      <alignment horizontal="center" vertical="center"/>
    </xf>
    <xf numFmtId="49" fontId="18" fillId="3" borderId="7" applyNumberFormat="1" applyFont="1" applyFill="1" applyBorder="1" applyAlignment="1" applyProtection="0">
      <alignment horizontal="left" vertical="bottom" wrapText="1"/>
    </xf>
    <xf numFmtId="0" fontId="0" fillId="3" borderId="8" applyNumberFormat="1" applyFont="1" applyFill="1" applyBorder="1" applyAlignment="1" applyProtection="0">
      <alignment horizontal="left" vertical="bottom" wrapText="1"/>
    </xf>
    <xf numFmtId="0" fontId="0" fillId="3" borderId="9" applyNumberFormat="1" applyFont="1" applyFill="1" applyBorder="1" applyAlignment="1" applyProtection="0">
      <alignment horizontal="left" vertical="bottom" wrapText="1"/>
    </xf>
    <xf numFmtId="0" fontId="6" fillId="3" borderId="27" applyNumberFormat="1" applyFont="1" applyFill="1" applyBorder="1" applyAlignment="1" applyProtection="0">
      <alignment horizontal="center" vertical="center"/>
    </xf>
    <xf numFmtId="0" fontId="3" fillId="4" borderId="27" applyNumberFormat="1" applyFont="1" applyFill="1" applyBorder="1" applyAlignment="1" applyProtection="0">
      <alignment horizontal="center" vertical="center"/>
    </xf>
    <xf numFmtId="0" fontId="0" fillId="3" borderId="7" applyNumberFormat="1" applyFont="1" applyFill="1" applyBorder="1" applyAlignment="1" applyProtection="0">
      <alignment horizontal="left" vertical="bottom" wrapText="1"/>
    </xf>
    <xf numFmtId="0" fontId="3" fillId="2" borderId="24" applyNumberFormat="1" applyFont="1" applyFill="1" applyBorder="1" applyAlignment="1" applyProtection="0">
      <alignment vertical="bottom"/>
    </xf>
    <xf numFmtId="2" fontId="22" fillId="3" borderId="8" applyNumberFormat="1" applyFont="1" applyFill="1" applyBorder="1" applyAlignment="1" applyProtection="0">
      <alignment horizontal="center" vertical="center" wrapText="1"/>
    </xf>
    <xf numFmtId="2" fontId="22" fillId="3" borderId="9" applyNumberFormat="1" applyFont="1" applyFill="1" applyBorder="1" applyAlignment="1" applyProtection="0">
      <alignment horizontal="left" vertical="center"/>
    </xf>
    <xf numFmtId="0" fontId="35" fillId="3" borderId="8" applyNumberFormat="1" applyFont="1" applyFill="1" applyBorder="1" applyAlignment="1" applyProtection="0">
      <alignment horizontal="left" vertical="center" wrapText="1"/>
    </xf>
    <xf numFmtId="0" fontId="36" fillId="3" borderId="8" applyNumberFormat="1" applyFont="1" applyFill="1" applyBorder="1" applyAlignment="1" applyProtection="0">
      <alignment horizontal="left" vertical="center" wrapText="1"/>
    </xf>
    <xf numFmtId="2" fontId="5" fillId="3" borderId="8" applyNumberFormat="1" applyFont="1" applyFill="1" applyBorder="1" applyAlignment="1" applyProtection="0">
      <alignment horizontal="left" vertical="center" wrapText="1"/>
    </xf>
    <xf numFmtId="2" fontId="5" fillId="3" borderId="8" applyNumberFormat="1" applyFont="1" applyFill="1" applyBorder="1" applyAlignment="1" applyProtection="0">
      <alignment horizontal="left" vertical="bottom" wrapText="1"/>
    </xf>
    <xf numFmtId="49" fontId="29" fillId="3" borderId="7" applyNumberFormat="1" applyFont="1" applyFill="1" applyBorder="1" applyAlignment="1" applyProtection="0">
      <alignment horizontal="left" vertical="center"/>
    </xf>
    <xf numFmtId="2" fontId="38" fillId="3" borderId="8" applyNumberFormat="1" applyFont="1" applyFill="1" applyBorder="1" applyAlignment="1" applyProtection="0">
      <alignment horizontal="left" vertical="center" wrapText="1"/>
    </xf>
    <xf numFmtId="2" fontId="39" fillId="3" borderId="8" applyNumberFormat="1" applyFont="1" applyFill="1" applyBorder="1" applyAlignment="1" applyProtection="0">
      <alignment horizontal="left" vertical="center" wrapText="1"/>
    </xf>
    <xf numFmtId="1" fontId="5" fillId="3" borderId="8" applyNumberFormat="1" applyFont="1" applyFill="1" applyBorder="1" applyAlignment="1" applyProtection="0">
      <alignment horizontal="left" vertical="center" wrapText="1"/>
    </xf>
    <xf numFmtId="1" fontId="40" fillId="3" borderId="8" applyNumberFormat="1" applyFont="1" applyFill="1" applyBorder="1" applyAlignment="1" applyProtection="0">
      <alignment horizontal="left" vertical="center" wrapText="1"/>
    </xf>
    <xf numFmtId="61" fontId="5" fillId="3" borderId="8" applyNumberFormat="1" applyFont="1" applyFill="1" applyBorder="1" applyAlignment="1" applyProtection="0">
      <alignment horizontal="left" vertical="center" wrapText="1"/>
    </xf>
    <xf numFmtId="61" fontId="40" fillId="3" borderId="8" applyNumberFormat="1" applyFont="1" applyFill="1" applyBorder="1" applyAlignment="1" applyProtection="0">
      <alignment horizontal="left" vertical="center" wrapText="1"/>
    </xf>
    <xf numFmtId="62" fontId="41" fillId="3" borderId="8" applyNumberFormat="1" applyFont="1" applyFill="1" applyBorder="1" applyAlignment="1" applyProtection="0">
      <alignment horizontal="left" vertical="center" wrapText="1"/>
    </xf>
    <xf numFmtId="63" fontId="5" fillId="3" borderId="8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6" fillId="2" borderId="8" applyNumberFormat="1" applyFont="1" applyFill="1" applyBorder="1" applyAlignment="1" applyProtection="0">
      <alignment horizontal="center" vertical="bottom"/>
    </xf>
    <xf numFmtId="0" fontId="6" fillId="2" borderId="8" applyNumberFormat="1" applyFont="1" applyFill="1" applyBorder="1" applyAlignment="1" applyProtection="0">
      <alignment horizontal="center" vertical="bottom"/>
    </xf>
    <xf numFmtId="49" fontId="27" fillId="2" borderId="8" applyNumberFormat="1" applyFont="1" applyFill="1" applyBorder="1" applyAlignment="1" applyProtection="0">
      <alignment horizontal="center" vertical="bottom"/>
    </xf>
    <xf numFmtId="0" fontId="12" fillId="2" borderId="8" applyNumberFormat="1" applyFont="1" applyFill="1" applyBorder="1" applyAlignment="1" applyProtection="0">
      <alignment horizontal="center" vertical="bottom"/>
    </xf>
    <xf numFmtId="0" fontId="27" fillId="2" borderId="8" applyNumberFormat="1" applyFont="1" applyFill="1" applyBorder="1" applyAlignment="1" applyProtection="0">
      <alignment horizontal="center" vertical="center"/>
    </xf>
    <xf numFmtId="0" fontId="27" fillId="2" borderId="8" applyNumberFormat="1" applyFont="1" applyFill="1" applyBorder="1" applyAlignment="1" applyProtection="0">
      <alignment horizontal="center" vertical="bottom"/>
    </xf>
    <xf numFmtId="0" fontId="18" fillId="2" borderId="8" applyNumberFormat="1" applyFont="1" applyFill="1" applyBorder="1" applyAlignment="1" applyProtection="0">
      <alignment horizontal="left" vertical="bottom" wrapText="1"/>
    </xf>
    <xf numFmtId="0" fontId="0" fillId="2" borderId="8" applyNumberFormat="1" applyFont="1" applyFill="1" applyBorder="1" applyAlignment="1" applyProtection="0">
      <alignment horizontal="left" vertical="bottom" wrapText="1"/>
    </xf>
    <xf numFmtId="0" fontId="6" fillId="2" borderId="8" applyNumberFormat="1" applyFont="1" applyFill="1" applyBorder="1" applyAlignment="1" applyProtection="0">
      <alignment vertical="bottom"/>
    </xf>
    <xf numFmtId="0" fontId="6" fillId="2" borderId="8" applyNumberFormat="1" applyFont="1" applyFill="1" applyBorder="1" applyAlignment="1" applyProtection="0">
      <alignment horizontal="center" vertical="center"/>
    </xf>
    <xf numFmtId="0" fontId="3" fillId="2" borderId="8" applyNumberFormat="1" applyFont="1" applyFill="1" applyBorder="1" applyAlignment="1" applyProtection="0">
      <alignment horizontal="center" vertical="center"/>
    </xf>
    <xf numFmtId="0" fontId="17" fillId="2" borderId="8" applyNumberFormat="1" applyFont="1" applyFill="1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horizontal="center" vertical="center"/>
    </xf>
    <xf numFmtId="0" fontId="5" fillId="2" borderId="8" applyNumberFormat="1" applyFont="1" applyFill="1" applyBorder="1" applyAlignment="1" applyProtection="0">
      <alignment horizontal="center" vertical="center"/>
    </xf>
    <xf numFmtId="0" fontId="40" fillId="2" borderId="8" applyNumberFormat="1" applyFont="1" applyFill="1" applyBorder="1" applyAlignment="1" applyProtection="0">
      <alignment horizontal="center" vertical="center" wrapText="1"/>
    </xf>
    <xf numFmtId="0" fontId="5" fillId="2" borderId="17" applyNumberFormat="1" applyFont="1" applyFill="1" applyBorder="1" applyAlignment="1" applyProtection="0">
      <alignment horizontal="center" vertical="center"/>
    </xf>
    <xf numFmtId="59" fontId="5" fillId="2" borderId="17" applyNumberFormat="1" applyFont="1" applyFill="1" applyBorder="1" applyAlignment="1" applyProtection="0">
      <alignment horizontal="center" vertical="center"/>
    </xf>
    <xf numFmtId="0" fontId="5" fillId="2" borderId="8" applyNumberFormat="1" applyFont="1" applyFill="1" applyBorder="1" applyAlignment="1" applyProtection="0">
      <alignment horizontal="center" vertical="center" wrapText="1"/>
    </xf>
    <xf numFmtId="0" fontId="3" fillId="2" borderId="8" applyNumberFormat="1" applyFont="1" applyFill="1" applyBorder="1" applyAlignment="1" applyProtection="0">
      <alignment horizontal="left" vertical="bottom" wrapText="1"/>
    </xf>
    <xf numFmtId="0" fontId="5" fillId="5" borderId="23" applyNumberFormat="1" applyFont="1" applyFill="1" applyBorder="1" applyAlignment="1" applyProtection="0">
      <alignment horizontal="center" vertical="center"/>
    </xf>
    <xf numFmtId="2" fontId="5" fillId="2" borderId="22" applyNumberFormat="1" applyFont="1" applyFill="1" applyBorder="1" applyAlignment="1" applyProtection="0">
      <alignment horizontal="center" vertical="center" wrapText="1"/>
    </xf>
    <xf numFmtId="0" fontId="5" fillId="2" borderId="22" applyNumberFormat="1" applyFont="1" applyFill="1" applyBorder="1" applyAlignment="1" applyProtection="0">
      <alignment horizontal="center" vertical="center" wrapText="1"/>
    </xf>
    <xf numFmtId="0" fontId="3" fillId="2" borderId="7" applyNumberFormat="1" applyFont="1" applyFill="1" applyBorder="1" applyAlignment="1" applyProtection="0">
      <alignment horizontal="left" vertical="bottom" wrapText="1"/>
    </xf>
    <xf numFmtId="0" fontId="5" fillId="2" borderId="24" applyNumberFormat="1" applyFont="1" applyFill="1" applyBorder="1" applyAlignment="1" applyProtection="0">
      <alignment horizontal="center" vertical="center"/>
    </xf>
    <xf numFmtId="0" fontId="5" fillId="2" borderId="24" applyNumberFormat="1" applyFont="1" applyFill="1" applyBorder="1" applyAlignment="1" applyProtection="0">
      <alignment horizontal="center" vertical="center" wrapText="1"/>
    </xf>
    <xf numFmtId="0" fontId="3" fillId="2" borderId="8" applyNumberFormat="1" applyFont="1" applyFill="1" applyBorder="1" applyAlignment="1" applyProtection="0">
      <alignment horizontal="left" vertical="top" wrapText="1"/>
    </xf>
    <xf numFmtId="49" fontId="5" fillId="2" borderId="17" applyNumberFormat="1" applyFont="1" applyFill="1" applyBorder="1" applyAlignment="1" applyProtection="0">
      <alignment horizontal="center" vertical="center"/>
    </xf>
    <xf numFmtId="2" fontId="5" fillId="2" borderId="8" applyNumberFormat="1" applyFont="1" applyFill="1" applyBorder="1" applyAlignment="1" applyProtection="0">
      <alignment horizontal="center" vertical="center" wrapText="1"/>
    </xf>
    <xf numFmtId="2" fontId="5" fillId="2" borderId="17" applyNumberFormat="1" applyFont="1" applyFill="1" applyBorder="1" applyAlignment="1" applyProtection="0">
      <alignment horizontal="center" vertical="center" wrapText="1"/>
    </xf>
    <xf numFmtId="0" fontId="5" fillId="2" borderId="17" applyNumberFormat="1" applyFont="1" applyFill="1" applyBorder="1" applyAlignment="1" applyProtection="0">
      <alignment horizontal="center" vertical="center" wrapText="1"/>
    </xf>
    <xf numFmtId="0" fontId="3" fillId="2" borderId="9" applyNumberFormat="1" applyFont="1" applyFill="1" applyBorder="1" applyAlignment="1" applyProtection="0">
      <alignment horizontal="center" vertical="center" wrapText="1"/>
    </xf>
    <xf numFmtId="49" fontId="44" fillId="5" borderId="1" applyNumberFormat="1" applyFont="1" applyFill="1" applyBorder="1" applyAlignment="1" applyProtection="0">
      <alignment horizontal="left" vertical="bottom"/>
    </xf>
    <xf numFmtId="2" fontId="22" fillId="5" borderId="3" applyNumberFormat="1" applyFont="1" applyFill="1" applyBorder="1" applyAlignment="1" applyProtection="0">
      <alignment horizontal="center" vertical="bottom"/>
    </xf>
    <xf numFmtId="2" fontId="5" fillId="2" borderId="22" applyNumberFormat="1" applyFont="1" applyFill="1" applyBorder="1" applyAlignment="1" applyProtection="0">
      <alignment horizontal="center" vertical="bottom" wrapText="1"/>
    </xf>
    <xf numFmtId="49" fontId="22" fillId="5" borderId="1" applyNumberFormat="1" applyFont="1" applyFill="1" applyBorder="1" applyAlignment="1" applyProtection="0">
      <alignment horizontal="left" vertical="bottom" indent="2" wrapText="1"/>
    </xf>
    <xf numFmtId="2" fontId="22" fillId="5" borderId="2" applyNumberFormat="1" applyFont="1" applyFill="1" applyBorder="1" applyAlignment="1" applyProtection="0">
      <alignment horizontal="left" vertical="bottom" wrapText="1"/>
    </xf>
    <xf numFmtId="2" fontId="22" fillId="5" borderId="3" applyNumberFormat="1" applyFont="1" applyFill="1" applyBorder="1" applyAlignment="1" applyProtection="0">
      <alignment horizontal="center" vertical="bottom" wrapText="1"/>
    </xf>
    <xf numFmtId="0" fontId="44" fillId="5" borderId="1" applyNumberFormat="1" applyFont="1" applyFill="1" applyBorder="1" applyAlignment="1" applyProtection="0">
      <alignment horizontal="left" vertical="center"/>
    </xf>
    <xf numFmtId="2" fontId="22" fillId="5" borderId="3" applyNumberFormat="1" applyFont="1" applyFill="1" applyBorder="1" applyAlignment="1" applyProtection="0">
      <alignment horizontal="right" vertical="center"/>
    </xf>
    <xf numFmtId="0" fontId="5" fillId="2" borderId="7" applyNumberFormat="1" applyFont="1" applyFill="1" applyBorder="1" applyAlignment="1" applyProtection="0">
      <alignment horizontal="left" vertical="top" wrapText="1"/>
    </xf>
    <xf numFmtId="49" fontId="5" fillId="5" borderId="7" applyNumberFormat="1" applyFont="1" applyFill="1" applyBorder="1" applyAlignment="1" applyProtection="0">
      <alignment horizontal="left" vertical="center"/>
    </xf>
    <xf numFmtId="59" fontId="5" fillId="5" borderId="9" applyNumberFormat="1" applyFont="1" applyFill="1" applyBorder="1" applyAlignment="1" applyProtection="0">
      <alignment horizontal="center" vertical="center"/>
    </xf>
    <xf numFmtId="49" fontId="5" fillId="5" borderId="7" applyNumberFormat="1" applyFont="1" applyFill="1" applyBorder="1" applyAlignment="1" applyProtection="0">
      <alignment horizontal="left" vertical="center" wrapText="1"/>
    </xf>
    <xf numFmtId="2" fontId="5" fillId="5" borderId="8" applyNumberFormat="1" applyFont="1" applyFill="1" applyBorder="1" applyAlignment="1" applyProtection="0">
      <alignment horizontal="left" vertical="center" wrapText="1"/>
    </xf>
    <xf numFmtId="59" fontId="5" fillId="5" borderId="9" applyNumberFormat="1" applyFont="1" applyFill="1" applyBorder="1" applyAlignment="1" applyProtection="0">
      <alignment horizontal="center" vertical="center" wrapText="1"/>
    </xf>
    <xf numFmtId="49" fontId="44" fillId="5" borderId="7" applyNumberFormat="1" applyFont="1" applyFill="1" applyBorder="1" applyAlignment="1" applyProtection="0">
      <alignment horizontal="left" vertical="center"/>
    </xf>
    <xf numFmtId="2" fontId="5" fillId="5" borderId="9" applyNumberFormat="1" applyFont="1" applyFill="1" applyBorder="1" applyAlignment="1" applyProtection="0">
      <alignment horizontal="center" vertical="center"/>
    </xf>
    <xf numFmtId="49" fontId="45" fillId="5" borderId="7" applyNumberFormat="1" applyFont="1" applyFill="1" applyBorder="1" applyAlignment="1" applyProtection="0">
      <alignment horizontal="left" vertical="center"/>
    </xf>
    <xf numFmtId="2" fontId="38" fillId="5" borderId="9" applyNumberFormat="1" applyFont="1" applyFill="1" applyBorder="1" applyAlignment="1" applyProtection="0">
      <alignment horizontal="center" vertical="center"/>
    </xf>
    <xf numFmtId="1" fontId="5" fillId="2" borderId="22" applyNumberFormat="1" applyFont="1" applyFill="1" applyBorder="1" applyAlignment="1" applyProtection="0">
      <alignment horizontal="center" vertical="center" wrapText="1"/>
    </xf>
    <xf numFmtId="49" fontId="38" fillId="5" borderId="7" applyNumberFormat="1" applyFont="1" applyFill="1" applyBorder="1" applyAlignment="1" applyProtection="0">
      <alignment horizontal="left" vertical="center" indent="2" wrapText="1"/>
    </xf>
    <xf numFmtId="1" fontId="38" fillId="5" borderId="8" applyNumberFormat="1" applyFont="1" applyFill="1" applyBorder="1" applyAlignment="1" applyProtection="0">
      <alignment horizontal="left" vertical="center" wrapText="1"/>
    </xf>
    <xf numFmtId="2" fontId="38" fillId="5" borderId="9" applyNumberFormat="1" applyFont="1" applyFill="1" applyBorder="1" applyAlignment="1" applyProtection="0">
      <alignment horizontal="center" vertical="center" wrapText="1"/>
    </xf>
    <xf numFmtId="0" fontId="45" fillId="5" borderId="7" applyNumberFormat="1" applyFont="1" applyFill="1" applyBorder="1" applyAlignment="1" applyProtection="0">
      <alignment horizontal="left" vertical="center"/>
    </xf>
    <xf numFmtId="63" fontId="5" fillId="5" borderId="9" applyNumberFormat="1" applyFont="1" applyFill="1" applyBorder="1" applyAlignment="1" applyProtection="0">
      <alignment horizontal="center" vertical="center"/>
    </xf>
    <xf numFmtId="61" fontId="5" fillId="2" borderId="22" applyNumberFormat="1" applyFont="1" applyFill="1" applyBorder="1" applyAlignment="1" applyProtection="0">
      <alignment horizontal="center" vertical="center" wrapText="1"/>
    </xf>
    <xf numFmtId="61" fontId="5" fillId="5" borderId="8" applyNumberFormat="1" applyFont="1" applyFill="1" applyBorder="1" applyAlignment="1" applyProtection="0">
      <alignment horizontal="left" vertical="center" wrapText="1"/>
    </xf>
    <xf numFmtId="63" fontId="5" fillId="5" borderId="9" applyNumberFormat="1" applyFont="1" applyFill="1" applyBorder="1" applyAlignment="1" applyProtection="0">
      <alignment horizontal="center" vertical="center" wrapText="1"/>
    </xf>
    <xf numFmtId="0" fontId="5" fillId="5" borderId="16" applyNumberFormat="1" applyFont="1" applyFill="1" applyBorder="1" applyAlignment="1" applyProtection="0">
      <alignment horizontal="left" vertical="center" wrapText="1"/>
    </xf>
    <xf numFmtId="0" fontId="5" fillId="5" borderId="18" applyNumberFormat="1" applyFont="1" applyFill="1" applyBorder="1" applyAlignment="1" applyProtection="0">
      <alignment horizontal="right" vertical="center" wrapText="1"/>
    </xf>
    <xf numFmtId="62" fontId="5" fillId="2" borderId="22" applyNumberFormat="1" applyFont="1" applyFill="1" applyBorder="1" applyAlignment="1" applyProtection="0">
      <alignment horizontal="center" vertical="center" wrapText="1"/>
    </xf>
    <xf numFmtId="62" fontId="5" fillId="5" borderId="16" applyNumberFormat="1" applyFont="1" applyFill="1" applyBorder="1" applyAlignment="1" applyProtection="0">
      <alignment horizontal="center" vertical="center" wrapText="1"/>
    </xf>
    <xf numFmtId="0" fontId="5" fillId="5" borderId="17" applyNumberFormat="1" applyFont="1" applyFill="1" applyBorder="1" applyAlignment="1" applyProtection="0">
      <alignment horizontal="center" vertical="center"/>
    </xf>
    <xf numFmtId="0" fontId="5" fillId="5" borderId="18" applyNumberFormat="1" applyFont="1" applyFill="1" applyBorder="1" applyAlignment="1" applyProtection="0">
      <alignment horizontal="center" vertical="center"/>
    </xf>
    <xf numFmtId="0" fontId="5" fillId="2" borderId="2" applyNumberFormat="1" applyFont="1" applyFill="1" applyBorder="1" applyAlignment="1" applyProtection="0">
      <alignment horizontal="center" vertical="center"/>
    </xf>
    <xf numFmtId="63" fontId="5" fillId="2" borderId="8" applyNumberFormat="1" applyFont="1" applyFill="1" applyBorder="1" applyAlignment="1" applyProtection="0">
      <alignment horizontal="center" vertical="center"/>
    </xf>
    <xf numFmtId="63" fontId="5" fillId="2" borderId="2" applyNumberFormat="1" applyFont="1" applyFill="1" applyBorder="1" applyAlignment="1" applyProtection="0">
      <alignment horizontal="center" vertical="center"/>
    </xf>
    <xf numFmtId="0" fontId="5" fillId="2" borderId="2" applyNumberFormat="1" applyFont="1" applyFill="1" applyBorder="1" applyAlignment="1" applyProtection="0">
      <alignment horizontal="center" vertical="center" wrapText="1"/>
    </xf>
    <xf numFmtId="0" fontId="5" fillId="2" borderId="8" applyNumberFormat="1" applyFont="1" applyFill="1" applyBorder="1" applyAlignment="1" applyProtection="0">
      <alignment horizontal="left" vertical="top" wrapText="1"/>
    </xf>
    <xf numFmtId="0" fontId="3" fillId="2" borderId="8" applyNumberFormat="1" applyFont="1" applyFill="1" applyBorder="1" applyAlignment="1" applyProtection="0">
      <alignment horizontal="left" vertical="bottom"/>
    </xf>
    <xf numFmtId="63" fontId="3" fillId="2" borderId="8" applyNumberFormat="1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8000"/>
      <rgbColor rgb="ffff6600"/>
      <rgbColor rgb="fff9f9f9"/>
      <rgbColor rgb="ffff0000"/>
      <rgbColor rgb="fffafafa"/>
      <rgbColor rgb="ff7891b0"/>
      <rgbColor rgb="fff79646"/>
      <rgbColor rgb="fff8f8f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381000</xdr:colOff>
      <xdr:row>25</xdr:row>
      <xdr:rowOff>177800</xdr:rowOff>
    </xdr:from>
    <xdr:to>
      <xdr:col>2</xdr:col>
      <xdr:colOff>660400</xdr:colOff>
      <xdr:row>35</xdr:row>
      <xdr:rowOff>152400</xdr:rowOff>
    </xdr:to>
    <xdr:pic>
      <xdr:nvPicPr>
        <xdr:cNvPr id="2" name="image1.png" descr="Captura de ecrã 2014-02-5, às 13.10.5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81000" y="6210300"/>
          <a:ext cx="2387600" cy="21336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342900</xdr:colOff>
      <xdr:row>2</xdr:row>
      <xdr:rowOff>152400</xdr:rowOff>
    </xdr:from>
    <xdr:to>
      <xdr:col>4</xdr:col>
      <xdr:colOff>101600</xdr:colOff>
      <xdr:row>6</xdr:row>
      <xdr:rowOff>88900</xdr:rowOff>
    </xdr:to>
    <xdr:pic>
      <xdr:nvPicPr>
        <xdr:cNvPr id="4" name="image2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308100" y="774700"/>
          <a:ext cx="2895600" cy="800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520700</xdr:colOff>
      <xdr:row>2</xdr:row>
      <xdr:rowOff>139700</xdr:rowOff>
    </xdr:from>
    <xdr:to>
      <xdr:col>8</xdr:col>
      <xdr:colOff>417909</xdr:colOff>
      <xdr:row>6</xdr:row>
      <xdr:rowOff>127000</xdr:rowOff>
    </xdr:to>
    <xdr:pic>
      <xdr:nvPicPr>
        <xdr:cNvPr id="5" name="image3.pdf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622800" y="762000"/>
          <a:ext cx="4318000" cy="8509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88900</xdr:colOff>
      <xdr:row>3</xdr:row>
      <xdr:rowOff>50800</xdr:rowOff>
    </xdr:from>
    <xdr:to>
      <xdr:col>10</xdr:col>
      <xdr:colOff>533400</xdr:colOff>
      <xdr:row>5</xdr:row>
      <xdr:rowOff>50800</xdr:rowOff>
    </xdr:to>
    <xdr:pic>
      <xdr:nvPicPr>
        <xdr:cNvPr id="6" name="image4.pdf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9576990" y="889000"/>
          <a:ext cx="1409701" cy="431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374868</xdr:colOff>
      <xdr:row>3</xdr:row>
      <xdr:rowOff>177800</xdr:rowOff>
    </xdr:from>
    <xdr:to>
      <xdr:col>4</xdr:col>
      <xdr:colOff>698500</xdr:colOff>
      <xdr:row>5</xdr:row>
      <xdr:rowOff>203200</xdr:rowOff>
    </xdr:to>
    <xdr:pic>
      <xdr:nvPicPr>
        <xdr:cNvPr id="8" name="image5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753068" y="850900"/>
          <a:ext cx="1047532" cy="457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578068</xdr:colOff>
      <xdr:row>3</xdr:row>
      <xdr:rowOff>101600</xdr:rowOff>
    </xdr:from>
    <xdr:to>
      <xdr:col>8</xdr:col>
      <xdr:colOff>793968</xdr:colOff>
      <xdr:row>6</xdr:row>
      <xdr:rowOff>38100</xdr:rowOff>
    </xdr:to>
    <xdr:pic>
      <xdr:nvPicPr>
        <xdr:cNvPr id="9" name="image6.pdf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093168" y="774700"/>
          <a:ext cx="2146301" cy="584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190500</xdr:colOff>
      <xdr:row>4</xdr:row>
      <xdr:rowOff>0</xdr:rowOff>
    </xdr:from>
    <xdr:to>
      <xdr:col>8</xdr:col>
      <xdr:colOff>596900</xdr:colOff>
      <xdr:row>6</xdr:row>
      <xdr:rowOff>25400</xdr:rowOff>
    </xdr:to>
    <xdr:pic>
      <xdr:nvPicPr>
        <xdr:cNvPr id="11" name="image7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480300" y="889000"/>
          <a:ext cx="1435100" cy="457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103666</xdr:colOff>
      <xdr:row>3</xdr:row>
      <xdr:rowOff>88900</xdr:rowOff>
    </xdr:from>
    <xdr:to>
      <xdr:col>4</xdr:col>
      <xdr:colOff>546100</xdr:colOff>
      <xdr:row>6</xdr:row>
      <xdr:rowOff>38100</xdr:rowOff>
    </xdr:to>
    <xdr:pic>
      <xdr:nvPicPr>
        <xdr:cNvPr id="12" name="image8.pdf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3278666" y="762000"/>
          <a:ext cx="1471134" cy="5969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101"/>
  <sheetViews>
    <sheetView workbookViewId="0" showGridLines="0" defaultGridColor="1"/>
  </sheetViews>
  <sheetFormatPr defaultColWidth="10.7143" defaultRowHeight="17" customHeight="1" outlineLevelRow="0" outlineLevelCol="0"/>
  <cols>
    <col min="1" max="1" width="11.8672" style="1" customWidth="1"/>
    <col min="2" max="2" width="11.8672" style="1" customWidth="1"/>
    <col min="3" max="3" width="11.8672" style="1" customWidth="1"/>
    <col min="4" max="4" width="11.8672" style="1" customWidth="1"/>
    <col min="5" max="5" width="11.8672" style="1" customWidth="1"/>
    <col min="6" max="6" width="11.8672" style="1" customWidth="1"/>
    <col min="7" max="7" width="11.8672" style="1" customWidth="1"/>
    <col min="8" max="8" width="11.8672" style="1" customWidth="1"/>
    <col min="9" max="9" width="11.8672" style="1" customWidth="1"/>
    <col min="10" max="10" width="11.8672" style="1" customWidth="1"/>
    <col min="11" max="11" width="11.8672" style="1" customWidth="1"/>
    <col min="12" max="12" width="11.8672" style="1" customWidth="1"/>
    <col min="13" max="13" width="10.8672" style="1" customWidth="1"/>
    <col min="14" max="14" width="10.8672" style="1" customWidth="1"/>
    <col min="15" max="15" width="10.8672" style="1" customWidth="1"/>
    <col min="16" max="16" width="10.8672" style="1" customWidth="1"/>
    <col min="17" max="17" width="10.8672" style="1" customWidth="1"/>
    <col min="18" max="256" width="10.7344" style="1" customWidth="1"/>
  </cols>
  <sheetData>
    <row r="1" ht="19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7"/>
      <c r="O1" s="7"/>
      <c r="P1" s="7"/>
      <c r="Q1" s="8"/>
    </row>
    <row r="2" ht="17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9"/>
      <c r="N2" s="12"/>
      <c r="O2" s="12"/>
      <c r="P2" s="12"/>
      <c r="Q2" s="13"/>
    </row>
    <row r="3" ht="17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9"/>
      <c r="N3" s="12"/>
      <c r="O3" s="12"/>
      <c r="P3" s="12"/>
      <c r="Q3" s="13"/>
    </row>
    <row r="4" ht="17" customHeight="1">
      <c r="A4" s="9"/>
      <c r="B4" s="12"/>
      <c r="C4" s="12"/>
      <c r="D4" s="12"/>
      <c r="E4" t="s" s="14">
        <v>1</v>
      </c>
      <c r="F4" s="15"/>
      <c r="G4" s="15"/>
      <c r="H4" s="15"/>
      <c r="I4" s="16"/>
      <c r="J4" s="12"/>
      <c r="K4" s="12"/>
      <c r="L4" s="11"/>
      <c r="M4" s="9"/>
      <c r="N4" s="12"/>
      <c r="O4" s="12"/>
      <c r="P4" s="12"/>
      <c r="Q4" s="13"/>
    </row>
    <row r="5" ht="17" customHeight="1">
      <c r="A5" s="9"/>
      <c r="B5" s="12"/>
      <c r="C5" s="12"/>
      <c r="D5" s="12"/>
      <c r="E5" s="15"/>
      <c r="F5" s="15"/>
      <c r="G5" s="15"/>
      <c r="H5" s="15"/>
      <c r="I5" s="16"/>
      <c r="J5" s="12"/>
      <c r="K5" s="12"/>
      <c r="L5" s="11"/>
      <c r="M5" s="9"/>
      <c r="N5" s="12"/>
      <c r="O5" s="12"/>
      <c r="P5" s="12"/>
      <c r="Q5" s="13"/>
    </row>
    <row r="6" ht="17" customHeight="1">
      <c r="A6" s="9"/>
      <c r="B6" s="12"/>
      <c r="C6" s="12"/>
      <c r="D6" s="12"/>
      <c r="E6" s="12"/>
      <c r="F6" s="17">
        <v>2015</v>
      </c>
      <c r="G6" s="17"/>
      <c r="H6" s="12"/>
      <c r="I6" s="12"/>
      <c r="J6" s="12"/>
      <c r="K6" s="12"/>
      <c r="L6" s="11"/>
      <c r="M6" s="9"/>
      <c r="N6" s="12"/>
      <c r="O6" s="12"/>
      <c r="P6" s="12"/>
      <c r="Q6" s="13"/>
    </row>
    <row r="7" ht="17" customHeight="1">
      <c r="A7" s="9"/>
      <c r="B7" s="12"/>
      <c r="C7" s="12"/>
      <c r="D7" s="12"/>
      <c r="E7" s="12"/>
      <c r="F7" s="12"/>
      <c r="G7" s="12"/>
      <c r="H7" s="12"/>
      <c r="I7" s="12"/>
      <c r="J7" s="12"/>
      <c r="K7" s="12"/>
      <c r="L7" s="11"/>
      <c r="M7" s="9"/>
      <c r="N7" s="12"/>
      <c r="O7" s="12"/>
      <c r="P7" s="12"/>
      <c r="Q7" s="13"/>
    </row>
    <row r="8" ht="23" customHeight="1">
      <c r="A8" s="9"/>
      <c r="B8" t="s" s="18">
        <v>2</v>
      </c>
      <c r="C8" s="19"/>
      <c r="D8" s="19"/>
      <c r="E8" s="19"/>
      <c r="F8" s="19"/>
      <c r="G8" s="19"/>
      <c r="H8" s="19"/>
      <c r="I8" s="19"/>
      <c r="J8" s="19"/>
      <c r="K8" s="19"/>
      <c r="L8" s="11"/>
      <c r="M8" s="9"/>
      <c r="N8" s="12"/>
      <c r="O8" s="12"/>
      <c r="P8" s="12"/>
      <c r="Q8" s="13"/>
    </row>
    <row r="9" ht="23" customHeight="1">
      <c r="A9" s="9"/>
      <c r="B9" s="19"/>
      <c r="C9" s="19"/>
      <c r="D9" s="19"/>
      <c r="E9" s="19"/>
      <c r="F9" s="19"/>
      <c r="G9" s="19"/>
      <c r="H9" s="19"/>
      <c r="I9" s="19"/>
      <c r="J9" s="19"/>
      <c r="K9" s="19"/>
      <c r="L9" s="11"/>
      <c r="M9" s="9"/>
      <c r="N9" s="12"/>
      <c r="O9" s="12"/>
      <c r="P9" s="12"/>
      <c r="Q9" s="13"/>
    </row>
    <row r="10" ht="23" customHeight="1">
      <c r="A10" s="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1"/>
      <c r="M10" s="9"/>
      <c r="N10" s="12"/>
      <c r="O10" s="12"/>
      <c r="P10" s="12"/>
      <c r="Q10" s="13"/>
    </row>
    <row r="11" ht="17" customHeight="1">
      <c r="A11" s="9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1"/>
      <c r="M11" s="9"/>
      <c r="N11" s="12"/>
      <c r="O11" s="12"/>
      <c r="P11" s="12"/>
      <c r="Q11" s="13"/>
    </row>
    <row r="12" ht="17" customHeight="1">
      <c r="A12" s="9"/>
      <c r="B12" s="20"/>
      <c r="C12" s="12"/>
      <c r="D12" s="12"/>
      <c r="E12" s="12"/>
      <c r="F12" s="12"/>
      <c r="G12" s="12"/>
      <c r="H12" s="12"/>
      <c r="I12" s="12"/>
      <c r="J12" s="12"/>
      <c r="K12" s="12"/>
      <c r="L12" s="11"/>
      <c r="M12" s="9"/>
      <c r="N12" s="12"/>
      <c r="O12" s="12"/>
      <c r="P12" s="12"/>
      <c r="Q12" s="13"/>
    </row>
    <row r="13" ht="17" customHeight="1">
      <c r="A13" s="9"/>
      <c r="B13" s="21"/>
      <c r="C13" s="21"/>
      <c r="D13" s="12"/>
      <c r="E13" s="12"/>
      <c r="F13" s="12"/>
      <c r="G13" s="12"/>
      <c r="H13" s="12"/>
      <c r="I13" s="12"/>
      <c r="J13" s="12"/>
      <c r="K13" s="12"/>
      <c r="L13" s="11"/>
      <c r="M13" s="9"/>
      <c r="N13" s="12"/>
      <c r="O13" s="12"/>
      <c r="P13" s="12"/>
      <c r="Q13" s="13"/>
    </row>
    <row r="14" ht="17" customHeight="1">
      <c r="A14" s="9"/>
      <c r="B14" t="s" s="22">
        <v>3</v>
      </c>
      <c r="C14" s="23"/>
      <c r="D14" s="23"/>
      <c r="E14" s="23"/>
      <c r="F14" s="23"/>
      <c r="G14" s="23"/>
      <c r="H14" s="23"/>
      <c r="I14" s="23"/>
      <c r="J14" s="23"/>
      <c r="K14" s="12"/>
      <c r="L14" s="11"/>
      <c r="M14" s="9"/>
      <c r="N14" s="12"/>
      <c r="O14" s="12"/>
      <c r="P14" s="12"/>
      <c r="Q14" s="13"/>
    </row>
    <row r="15" ht="17" customHeight="1">
      <c r="A15" s="9"/>
      <c r="B15" t="s" s="24">
        <v>4</v>
      </c>
      <c r="C15" s="25"/>
      <c r="D15" s="25"/>
      <c r="E15" s="25"/>
      <c r="F15" s="25"/>
      <c r="G15" s="25"/>
      <c r="H15" s="25"/>
      <c r="I15" s="25"/>
      <c r="J15" s="25"/>
      <c r="K15" s="25"/>
      <c r="L15" s="11"/>
      <c r="M15" s="9"/>
      <c r="N15" s="12"/>
      <c r="O15" s="12"/>
      <c r="P15" s="12"/>
      <c r="Q15" s="13"/>
    </row>
    <row r="16" ht="17" customHeight="1">
      <c r="A16" s="9"/>
      <c r="B16" s="21"/>
      <c r="C16" s="21"/>
      <c r="D16" s="12"/>
      <c r="E16" s="12"/>
      <c r="F16" s="12"/>
      <c r="G16" s="12"/>
      <c r="H16" s="12"/>
      <c r="I16" s="12"/>
      <c r="J16" s="12"/>
      <c r="K16" s="12"/>
      <c r="L16" s="11"/>
      <c r="M16" s="9"/>
      <c r="N16" s="12"/>
      <c r="O16" s="12"/>
      <c r="P16" s="12"/>
      <c r="Q16" s="13"/>
    </row>
    <row r="17" ht="17" customHeight="1">
      <c r="A17" s="9"/>
      <c r="B17" s="21"/>
      <c r="C17" s="21"/>
      <c r="D17" s="12"/>
      <c r="E17" s="12"/>
      <c r="F17" s="12"/>
      <c r="G17" s="12"/>
      <c r="H17" s="12"/>
      <c r="I17" s="12"/>
      <c r="J17" s="12"/>
      <c r="K17" s="12"/>
      <c r="L17" s="11"/>
      <c r="M17" s="9"/>
      <c r="N17" s="12"/>
      <c r="O17" s="12"/>
      <c r="P17" s="12"/>
      <c r="Q17" s="13"/>
    </row>
    <row r="18" ht="23" customHeight="1">
      <c r="A18" s="9"/>
      <c r="B18" t="s" s="22">
        <v>5</v>
      </c>
      <c r="C18" s="12"/>
      <c r="D18" s="12"/>
      <c r="E18" s="12"/>
      <c r="F18" s="12"/>
      <c r="G18" s="12"/>
      <c r="H18" s="12"/>
      <c r="I18" s="12"/>
      <c r="J18" s="12"/>
      <c r="K18" s="12"/>
      <c r="L18" s="11"/>
      <c r="M18" s="9"/>
      <c r="N18" s="12"/>
      <c r="O18" s="12"/>
      <c r="P18" s="12"/>
      <c r="Q18" s="13"/>
    </row>
    <row r="19" ht="23" customHeight="1">
      <c r="A19" s="9"/>
      <c r="B19" t="s" s="26">
        <v>6</v>
      </c>
      <c r="C19" t="s" s="27">
        <v>7</v>
      </c>
      <c r="D19" s="28"/>
      <c r="E19" s="28"/>
      <c r="F19" s="28"/>
      <c r="G19" s="28"/>
      <c r="H19" s="12"/>
      <c r="I19" s="12"/>
      <c r="J19" s="12"/>
      <c r="K19" s="12"/>
      <c r="L19" s="11"/>
      <c r="M19" s="9"/>
      <c r="N19" s="12"/>
      <c r="O19" s="12"/>
      <c r="P19" s="12"/>
      <c r="Q19" s="13"/>
    </row>
    <row r="20" ht="23" customHeight="1">
      <c r="A20" s="9"/>
      <c r="B20" t="s" s="26">
        <v>8</v>
      </c>
      <c r="C20" t="s" s="29">
        <v>9</v>
      </c>
      <c r="D20" s="30"/>
      <c r="E20" s="30"/>
      <c r="F20" s="30"/>
      <c r="G20" s="30"/>
      <c r="H20" s="12"/>
      <c r="I20" s="12"/>
      <c r="J20" s="12"/>
      <c r="K20" s="12"/>
      <c r="L20" s="11"/>
      <c r="M20" s="9"/>
      <c r="N20" s="12"/>
      <c r="O20" s="12"/>
      <c r="P20" s="12"/>
      <c r="Q20" s="13"/>
    </row>
    <row r="21" ht="23" customHeight="1">
      <c r="A21" s="9"/>
      <c r="B21" t="s" s="26">
        <v>10</v>
      </c>
      <c r="C21" t="s" s="29">
        <v>11</v>
      </c>
      <c r="D21" s="31"/>
      <c r="E21" s="32"/>
      <c r="F21" s="32"/>
      <c r="G21" s="33"/>
      <c r="H21" s="12"/>
      <c r="I21" s="12"/>
      <c r="J21" s="12"/>
      <c r="K21" s="12"/>
      <c r="L21" s="11"/>
      <c r="M21" s="9"/>
      <c r="N21" s="12"/>
      <c r="O21" s="12"/>
      <c r="P21" s="12"/>
      <c r="Q21" s="13"/>
    </row>
    <row r="22" ht="23" customHeight="1">
      <c r="A22" s="9"/>
      <c r="B22" s="21"/>
      <c r="C22" s="30"/>
      <c r="D22" s="34"/>
      <c r="E22" s="35"/>
      <c r="F22" s="35"/>
      <c r="G22" s="36"/>
      <c r="H22" s="12"/>
      <c r="I22" s="12"/>
      <c r="J22" s="12"/>
      <c r="K22" s="12"/>
      <c r="L22" s="11"/>
      <c r="M22" s="9"/>
      <c r="N22" s="12"/>
      <c r="O22" s="12"/>
      <c r="P22" s="12"/>
      <c r="Q22" s="13"/>
    </row>
    <row r="23" ht="17" customHeight="1">
      <c r="A23" s="9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1"/>
      <c r="M23" s="9"/>
      <c r="N23" s="12"/>
      <c r="O23" s="12"/>
      <c r="P23" s="12"/>
      <c r="Q23" s="13"/>
    </row>
    <row r="24" ht="17" customHeight="1">
      <c r="A24" s="9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1"/>
      <c r="M24" s="9"/>
      <c r="N24" s="12"/>
      <c r="O24" s="12"/>
      <c r="P24" s="12"/>
      <c r="Q24" s="13"/>
    </row>
    <row r="25" ht="17" customHeight="1">
      <c r="A25" s="9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1"/>
      <c r="M25" s="9"/>
      <c r="N25" s="12"/>
      <c r="O25" s="12"/>
      <c r="P25" s="12"/>
      <c r="Q25" s="13"/>
    </row>
    <row r="26" ht="17" customHeight="1">
      <c r="A26" s="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1"/>
      <c r="M26" s="9"/>
      <c r="N26" s="12"/>
      <c r="O26" s="12"/>
      <c r="P26" s="12"/>
      <c r="Q26" s="13"/>
    </row>
    <row r="27" ht="17" customHeight="1">
      <c r="A27" s="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1"/>
      <c r="M27" s="9"/>
      <c r="N27" s="12"/>
      <c r="O27" s="12"/>
      <c r="P27" s="12"/>
      <c r="Q27" s="13"/>
    </row>
    <row r="28" ht="17" customHeight="1">
      <c r="A28" s="9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1"/>
      <c r="M28" s="9"/>
      <c r="N28" s="12"/>
      <c r="O28" s="12"/>
      <c r="P28" s="12"/>
      <c r="Q28" s="13"/>
    </row>
    <row r="29" ht="17" customHeight="1">
      <c r="A29" s="9"/>
      <c r="B29" s="12"/>
      <c r="C29" s="12"/>
      <c r="D29" t="s" s="37">
        <v>12</v>
      </c>
      <c r="E29" s="38"/>
      <c r="F29" s="38"/>
      <c r="G29" s="38"/>
      <c r="H29" s="38"/>
      <c r="I29" s="12"/>
      <c r="J29" s="12"/>
      <c r="K29" s="12"/>
      <c r="L29" s="11"/>
      <c r="M29" s="9"/>
      <c r="N29" s="12"/>
      <c r="O29" s="12"/>
      <c r="P29" s="12"/>
      <c r="Q29" s="13"/>
    </row>
    <row r="30" ht="17" customHeight="1">
      <c r="A30" s="9"/>
      <c r="B30" s="12"/>
      <c r="C30" s="12"/>
      <c r="D30" t="s" s="37">
        <v>13</v>
      </c>
      <c r="E30" s="38"/>
      <c r="F30" s="38"/>
      <c r="G30" s="38"/>
      <c r="H30" s="38"/>
      <c r="I30" s="12"/>
      <c r="J30" s="12"/>
      <c r="K30" s="12"/>
      <c r="L30" s="11"/>
      <c r="M30" s="9"/>
      <c r="N30" s="12"/>
      <c r="O30" s="12"/>
      <c r="P30" s="12"/>
      <c r="Q30" s="13"/>
    </row>
    <row r="31" ht="17" customHeight="1">
      <c r="A31" s="9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1"/>
      <c r="M31" s="9"/>
      <c r="N31" s="12"/>
      <c r="O31" s="12"/>
      <c r="P31" s="12"/>
      <c r="Q31" s="13"/>
    </row>
    <row r="32" ht="17" customHeight="1">
      <c r="A32" s="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1"/>
      <c r="M32" s="9"/>
      <c r="N32" s="12"/>
      <c r="O32" s="12"/>
      <c r="P32" s="12"/>
      <c r="Q32" s="13"/>
    </row>
    <row r="33" ht="17" customHeight="1">
      <c r="A33" s="9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1"/>
      <c r="M33" s="9"/>
      <c r="N33" s="12"/>
      <c r="O33" s="12"/>
      <c r="P33" s="12"/>
      <c r="Q33" s="13"/>
    </row>
    <row r="34" ht="17" customHeight="1">
      <c r="A34" s="9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1"/>
      <c r="M34" s="9"/>
      <c r="N34" s="12"/>
      <c r="O34" s="12"/>
      <c r="P34" s="12"/>
      <c r="Q34" s="13"/>
    </row>
    <row r="35" ht="17" customHeight="1">
      <c r="A35" s="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9"/>
      <c r="N35" s="12"/>
      <c r="O35" s="12"/>
      <c r="P35" s="12"/>
      <c r="Q35" s="13"/>
    </row>
    <row r="36" ht="17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9"/>
      <c r="N36" s="12"/>
      <c r="O36" s="12"/>
      <c r="P36" s="12"/>
      <c r="Q36" s="13"/>
    </row>
    <row r="37" ht="17" customHeight="1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12"/>
      <c r="N37" s="12"/>
      <c r="O37" s="12"/>
      <c r="P37" s="12"/>
      <c r="Q37" s="13"/>
    </row>
    <row r="38" ht="17" customHeight="1">
      <c r="A38" s="4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</row>
    <row r="39" ht="17" customHeight="1">
      <c r="A39" s="4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</row>
    <row r="40" ht="17" customHeight="1">
      <c r="A40" s="4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</row>
    <row r="41" ht="17" customHeight="1">
      <c r="A41" s="4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</row>
    <row r="42" ht="17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</row>
    <row r="43" ht="17" customHeight="1">
      <c r="A43" s="4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44" ht="17" customHeight="1">
      <c r="A44" s="4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</row>
    <row r="45" ht="17" customHeight="1">
      <c r="A45" s="4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ht="17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</row>
    <row r="47" ht="17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</row>
    <row r="48" ht="17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</row>
    <row r="49" ht="17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</row>
    <row r="50" ht="17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</row>
    <row r="51" ht="17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</row>
    <row r="52" ht="17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</row>
    <row r="53" ht="17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</row>
    <row r="54" ht="17" customHeight="1">
      <c r="A54" s="4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</row>
    <row r="55" ht="17" customHeight="1">
      <c r="A55" s="4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</row>
    <row r="56" ht="17" customHeight="1">
      <c r="A56" s="4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</row>
    <row r="57" ht="17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</row>
    <row r="58" ht="17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</row>
    <row r="59" ht="17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</row>
    <row r="60" ht="17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</row>
    <row r="61" ht="17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</row>
    <row r="62" ht="17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</row>
    <row r="63" ht="17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</row>
    <row r="64" ht="17" customHeight="1">
      <c r="A64" s="4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3"/>
    </row>
    <row r="65" ht="17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</row>
    <row r="66" ht="17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</row>
    <row r="67" ht="17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</row>
    <row r="68" ht="17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3"/>
    </row>
    <row r="69" ht="17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3"/>
    </row>
    <row r="70" ht="17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</row>
    <row r="71" ht="17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</row>
    <row r="72" ht="17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</row>
    <row r="73" ht="17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</row>
    <row r="74" ht="17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</row>
    <row r="75" ht="17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</row>
    <row r="76" ht="17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</row>
    <row r="77" ht="17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/>
    </row>
    <row r="78" ht="17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</row>
    <row r="79" ht="17" customHeight="1">
      <c r="A79" s="4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3"/>
    </row>
    <row r="80" ht="17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/>
    </row>
    <row r="81" ht="17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3"/>
    </row>
    <row r="82" ht="17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3"/>
    </row>
    <row r="83" ht="17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</row>
    <row r="84" ht="17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</row>
    <row r="85" ht="17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</row>
    <row r="86" ht="17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/>
    </row>
    <row r="87" ht="17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</row>
    <row r="88" ht="17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3"/>
    </row>
    <row r="89" ht="17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</row>
    <row r="90" ht="17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</row>
    <row r="91" ht="17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3"/>
    </row>
    <row r="92" ht="17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3"/>
    </row>
    <row r="93" ht="17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3"/>
    </row>
    <row r="94" ht="17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3"/>
    </row>
    <row r="95" ht="17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3"/>
    </row>
    <row r="96" ht="17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</row>
    <row r="97" ht="17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3"/>
    </row>
    <row r="98" ht="17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3"/>
    </row>
    <row r="99" ht="17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3"/>
    </row>
    <row r="100" ht="17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</row>
    <row r="101" ht="17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6"/>
      <c r="N101" s="47"/>
      <c r="O101" s="47"/>
      <c r="P101" s="47"/>
      <c r="Q101" s="48"/>
    </row>
  </sheetData>
  <mergeCells count="12">
    <mergeCell ref="C22:G22"/>
    <mergeCell ref="B1:K3"/>
    <mergeCell ref="C20:G20"/>
    <mergeCell ref="B8:K10"/>
    <mergeCell ref="F6:G6"/>
    <mergeCell ref="C19:G19"/>
    <mergeCell ref="E4:H5"/>
    <mergeCell ref="B15:K15"/>
    <mergeCell ref="D30:H30"/>
    <mergeCell ref="B14:J14"/>
    <mergeCell ref="D29:H29"/>
    <mergeCell ref="C21:G2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S100"/>
  <sheetViews>
    <sheetView workbookViewId="0" showGridLines="0" defaultGridColor="1"/>
  </sheetViews>
  <sheetFormatPr defaultColWidth="10.7143" defaultRowHeight="17" customHeight="1" outlineLevelRow="0" outlineLevelCol="0"/>
  <cols>
    <col min="1" max="1" width="10.8672" style="49" customWidth="1"/>
    <col min="2" max="2" width="10.8672" style="49" customWidth="1"/>
    <col min="3" max="3" width="10.8672" style="49" customWidth="1"/>
    <col min="4" max="4" width="13.5781" style="49" customWidth="1"/>
    <col min="5" max="5" width="13.5781" style="49" customWidth="1"/>
    <col min="6" max="6" width="14.4453" style="49" customWidth="1"/>
    <col min="7" max="7" width="10.8672" style="49" customWidth="1"/>
    <col min="8" max="8" width="10.8672" style="49" customWidth="1"/>
    <col min="9" max="9" width="10.8672" style="49" customWidth="1"/>
    <col min="10" max="10" width="10.8672" style="49" customWidth="1"/>
    <col min="11" max="11" width="10.8672" style="49" customWidth="1"/>
    <col min="12" max="12" width="10.8672" style="49" customWidth="1"/>
    <col min="13" max="13" width="10.8672" style="49" customWidth="1"/>
    <col min="14" max="14" width="10.8672" style="49" customWidth="1"/>
    <col min="15" max="15" width="10.8672" style="49" customWidth="1"/>
    <col min="16" max="16" width="10.8672" style="49" customWidth="1"/>
    <col min="17" max="17" width="12.1562" style="49" customWidth="1"/>
    <col min="18" max="18" width="10.8672" style="49" customWidth="1"/>
    <col min="19" max="19" width="10.8672" style="49" customWidth="1"/>
    <col min="20" max="256" width="10.7344" style="49" customWidth="1"/>
  </cols>
  <sheetData>
    <row r="1" ht="19" customHeight="1">
      <c r="A1" s="2"/>
      <c r="B1" t="s" s="3">
        <v>7</v>
      </c>
      <c r="C1" s="4"/>
      <c r="D1" s="4"/>
      <c r="E1" s="50"/>
      <c r="F1" s="4"/>
      <c r="G1" s="4"/>
      <c r="H1" s="4"/>
      <c r="I1" s="4"/>
      <c r="J1" s="4"/>
      <c r="K1" s="4"/>
      <c r="L1" s="5"/>
      <c r="M1" s="6"/>
      <c r="N1" s="7"/>
      <c r="O1" s="7"/>
      <c r="P1" t="s" s="51">
        <v>14</v>
      </c>
      <c r="Q1" s="52"/>
      <c r="R1" s="52"/>
      <c r="S1" s="8"/>
    </row>
    <row r="2" ht="30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9"/>
      <c r="N2" s="12"/>
      <c r="O2" s="12"/>
      <c r="P2" t="s" s="53">
        <v>15</v>
      </c>
      <c r="Q2" t="s" s="53">
        <v>16</v>
      </c>
      <c r="R2" t="s" s="53">
        <v>17</v>
      </c>
      <c r="S2" s="13"/>
    </row>
    <row r="3" ht="17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9"/>
      <c r="N3" s="12"/>
      <c r="O3" s="12"/>
      <c r="P3" s="54"/>
      <c r="Q3" s="54"/>
      <c r="R3" s="54"/>
      <c r="S3" s="13"/>
    </row>
    <row r="4" ht="17" customHeight="1">
      <c r="A4" s="9"/>
      <c r="B4" s="12"/>
      <c r="C4" s="12"/>
      <c r="D4" s="12"/>
      <c r="E4" s="15"/>
      <c r="F4" s="15"/>
      <c r="G4" s="15"/>
      <c r="H4" s="15"/>
      <c r="I4" s="16"/>
      <c r="J4" s="12"/>
      <c r="K4" s="12"/>
      <c r="L4" s="11"/>
      <c r="M4" s="9"/>
      <c r="N4" s="12"/>
      <c r="O4" s="12"/>
      <c r="P4" s="55"/>
      <c r="Q4" s="55"/>
      <c r="R4" s="55"/>
      <c r="S4" s="13"/>
    </row>
    <row r="5" ht="17" customHeight="1">
      <c r="A5" s="9"/>
      <c r="B5" s="12"/>
      <c r="C5" s="12"/>
      <c r="D5" t="s" s="56">
        <v>18</v>
      </c>
      <c r="E5" s="15"/>
      <c r="F5" s="15"/>
      <c r="G5" s="15"/>
      <c r="H5" s="15"/>
      <c r="I5" s="16"/>
      <c r="J5" s="12"/>
      <c r="K5" s="12"/>
      <c r="L5" s="11"/>
      <c r="M5" s="9"/>
      <c r="N5" s="12"/>
      <c r="O5" s="12"/>
      <c r="P5" s="55">
        <v>2</v>
      </c>
      <c r="Q5" s="55">
        <v>0.5642</v>
      </c>
      <c r="R5" s="55">
        <f>1-3/(4*P5-1)</f>
        <v>0.5714285714285714</v>
      </c>
      <c r="S5" s="13"/>
    </row>
    <row r="6" ht="17" customHeight="1">
      <c r="A6" s="9"/>
      <c r="B6" s="12"/>
      <c r="C6" s="12"/>
      <c r="D6" s="12"/>
      <c r="E6" s="12"/>
      <c r="F6" s="17"/>
      <c r="G6" s="17"/>
      <c r="H6" s="12"/>
      <c r="I6" s="12"/>
      <c r="J6" s="12"/>
      <c r="K6" s="12"/>
      <c r="L6" s="11"/>
      <c r="M6" s="9"/>
      <c r="N6" s="12"/>
      <c r="O6" s="12"/>
      <c r="P6" s="55">
        <v>3</v>
      </c>
      <c r="Q6" s="55">
        <v>0.7236</v>
      </c>
      <c r="R6" s="55">
        <f>1-3/(4*P6-1)</f>
        <v>0.7272727272727273</v>
      </c>
      <c r="S6" s="13"/>
    </row>
    <row r="7" ht="17" customHeight="1">
      <c r="A7" s="9"/>
      <c r="B7" s="12"/>
      <c r="C7" s="12"/>
      <c r="D7" s="12"/>
      <c r="E7" s="12"/>
      <c r="F7" s="12"/>
      <c r="G7" s="12"/>
      <c r="H7" s="12"/>
      <c r="I7" s="12"/>
      <c r="J7" s="12"/>
      <c r="K7" s="12"/>
      <c r="L7" s="11"/>
      <c r="M7" s="9"/>
      <c r="N7" s="12"/>
      <c r="O7" s="12"/>
      <c r="P7" s="55">
        <v>4</v>
      </c>
      <c r="Q7" s="55">
        <v>0.7979000000000001</v>
      </c>
      <c r="R7" s="55">
        <f>1-3/(4*P7-1)</f>
        <v>0.8</v>
      </c>
      <c r="S7" s="13"/>
    </row>
    <row r="8" ht="17" customHeight="1">
      <c r="A8" s="9"/>
      <c r="B8" s="57"/>
      <c r="C8" t="s" s="58">
        <v>19</v>
      </c>
      <c r="D8" s="59"/>
      <c r="E8" s="57"/>
      <c r="F8" t="s" s="58">
        <v>20</v>
      </c>
      <c r="G8" s="59"/>
      <c r="H8" s="57"/>
      <c r="I8" s="57"/>
      <c r="J8" t="s" s="58">
        <v>21</v>
      </c>
      <c r="K8" s="59"/>
      <c r="L8" s="11"/>
      <c r="M8" s="9"/>
      <c r="N8" s="12"/>
      <c r="O8" s="12"/>
      <c r="P8" s="55">
        <v>5</v>
      </c>
      <c r="Q8" s="55">
        <v>0.8408</v>
      </c>
      <c r="R8" s="55">
        <f>1-3/(4*P8-1)</f>
        <v>0.8421052631578947</v>
      </c>
      <c r="S8" s="13"/>
    </row>
    <row r="9" ht="17" customHeight="1">
      <c r="A9" s="9"/>
      <c r="B9" t="s" s="60">
        <v>22</v>
      </c>
      <c r="C9" s="61"/>
      <c r="D9" s="57"/>
      <c r="E9" s="57"/>
      <c r="F9" s="57"/>
      <c r="G9" s="57"/>
      <c r="H9" s="57"/>
      <c r="I9" s="57"/>
      <c r="J9" s="57"/>
      <c r="K9" s="57"/>
      <c r="L9" s="11"/>
      <c r="M9" s="9"/>
      <c r="N9" s="12"/>
      <c r="O9" s="12"/>
      <c r="P9" s="55">
        <v>6</v>
      </c>
      <c r="Q9" s="55">
        <v>0.8686</v>
      </c>
      <c r="R9" s="55">
        <f>1-3/(4*P9-1)</f>
        <v>0.8695652173913043</v>
      </c>
      <c r="S9" s="13"/>
    </row>
    <row r="10" ht="45" customHeight="1">
      <c r="A10" s="9"/>
      <c r="B10" t="s" s="62">
        <v>23</v>
      </c>
      <c r="C10" s="63"/>
      <c r="D10" s="63"/>
      <c r="E10" s="64"/>
      <c r="F10" s="63"/>
      <c r="G10" s="63"/>
      <c r="H10" s="63"/>
      <c r="I10" s="63"/>
      <c r="J10" s="63"/>
      <c r="K10" s="63"/>
      <c r="L10" s="11"/>
      <c r="M10" s="9"/>
      <c r="N10" s="12"/>
      <c r="O10" s="12"/>
      <c r="P10" s="55">
        <v>7</v>
      </c>
      <c r="Q10" s="55">
        <v>0.8882</v>
      </c>
      <c r="R10" s="55">
        <f>1-3/(4*P10-1)</f>
        <v>0.8888888888888888</v>
      </c>
      <c r="S10" s="13"/>
    </row>
    <row r="11" ht="19" customHeight="1">
      <c r="A11" s="9"/>
      <c r="B11" t="s" s="60">
        <v>3</v>
      </c>
      <c r="C11" s="65"/>
      <c r="D11" s="20"/>
      <c r="E11" s="20"/>
      <c r="F11" s="20"/>
      <c r="G11" s="20"/>
      <c r="H11" s="20"/>
      <c r="I11" s="20"/>
      <c r="J11" s="20"/>
      <c r="K11" s="20"/>
      <c r="L11" s="11"/>
      <c r="M11" s="9"/>
      <c r="N11" s="12"/>
      <c r="O11" s="12"/>
      <c r="P11" s="55">
        <v>8</v>
      </c>
      <c r="Q11" s="55">
        <v>0.9026999999999999</v>
      </c>
      <c r="R11" s="55">
        <f>1-3/(4*P11-1)</f>
        <v>0.9032258064516129</v>
      </c>
      <c r="S11" s="13"/>
    </row>
    <row r="12" ht="17" customHeight="1">
      <c r="A12" s="9"/>
      <c r="B12" t="s" s="66">
        <v>24</v>
      </c>
      <c r="C12" s="67"/>
      <c r="D12" s="67"/>
      <c r="E12" s="64"/>
      <c r="F12" s="67"/>
      <c r="G12" s="67"/>
      <c r="H12" s="67"/>
      <c r="I12" s="67"/>
      <c r="J12" s="67"/>
      <c r="K12" s="67"/>
      <c r="L12" s="11"/>
      <c r="M12" s="9"/>
      <c r="N12" s="12"/>
      <c r="O12" s="12"/>
      <c r="P12" s="55">
        <v>9</v>
      </c>
      <c r="Q12" s="55">
        <v>0.9139</v>
      </c>
      <c r="R12" s="55">
        <f>1-3/(4*P12-1)</f>
        <v>0.9142857142857143</v>
      </c>
      <c r="S12" s="13"/>
    </row>
    <row r="13" ht="17" customHeight="1">
      <c r="A13" s="9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11"/>
      <c r="M13" s="9"/>
      <c r="N13" s="12"/>
      <c r="O13" s="12"/>
      <c r="P13" s="55">
        <v>10</v>
      </c>
      <c r="Q13" s="55">
        <v>0.9228</v>
      </c>
      <c r="R13" s="55">
        <f>1-3/(4*P13-1)</f>
        <v>0.9230769230769231</v>
      </c>
      <c r="S13" s="13"/>
    </row>
    <row r="14" ht="17" customHeight="1">
      <c r="A14" s="9"/>
      <c r="B14" s="21"/>
      <c r="C14" s="21"/>
      <c r="D14" s="12"/>
      <c r="E14" s="12"/>
      <c r="F14" s="12"/>
      <c r="G14" s="12"/>
      <c r="H14" s="40"/>
      <c r="I14" s="40"/>
      <c r="J14" s="40"/>
      <c r="K14" s="40"/>
      <c r="L14" s="11"/>
      <c r="M14" s="9"/>
      <c r="N14" s="12"/>
      <c r="O14" s="12"/>
      <c r="P14" s="55">
        <v>11</v>
      </c>
      <c r="Q14" s="55">
        <v>0.93</v>
      </c>
      <c r="R14" s="55">
        <f>1-3/(4*P14-1)</f>
        <v>0.9302325581395349</v>
      </c>
      <c r="S14" s="13"/>
    </row>
    <row r="15" ht="19" customHeight="1">
      <c r="A15" s="9"/>
      <c r="B15" s="21"/>
      <c r="C15" s="21"/>
      <c r="D15" t="s" s="68">
        <v>25</v>
      </c>
      <c r="E15" t="s" s="68">
        <v>26</v>
      </c>
      <c r="F15" t="s" s="68">
        <v>27</v>
      </c>
      <c r="G15" s="11"/>
      <c r="H15" t="s" s="69">
        <v>28</v>
      </c>
      <c r="I15" s="70"/>
      <c r="J15" s="70"/>
      <c r="K15" s="71"/>
      <c r="L15" s="72"/>
      <c r="M15" s="9"/>
      <c r="N15" s="12"/>
      <c r="O15" s="12"/>
      <c r="P15" s="55"/>
      <c r="Q15" s="55"/>
      <c r="R15" s="55"/>
      <c r="S15" s="13"/>
    </row>
    <row r="16" ht="26" customHeight="1">
      <c r="A16" s="9"/>
      <c r="B16" t="s" s="73">
        <v>29</v>
      </c>
      <c r="C16" s="74"/>
      <c r="D16" s="75">
        <v>152</v>
      </c>
      <c r="E16" s="75">
        <v>7.11</v>
      </c>
      <c r="F16" s="75">
        <v>6.36</v>
      </c>
      <c r="G16" s="76"/>
      <c r="H16" t="s" s="77">
        <v>30</v>
      </c>
      <c r="I16" s="78"/>
      <c r="J16" s="78"/>
      <c r="K16" s="79"/>
      <c r="L16" s="72"/>
      <c r="M16" s="9"/>
      <c r="N16" s="12"/>
      <c r="O16" s="12"/>
      <c r="P16" s="55">
        <v>13</v>
      </c>
      <c r="Q16" s="80">
        <v>0.9409999999999999</v>
      </c>
      <c r="R16" s="55">
        <f>1-3/(4*P16-1)</f>
        <v>0.9411764705882353</v>
      </c>
      <c r="S16" s="13"/>
    </row>
    <row r="17" ht="26" customHeight="1">
      <c r="A17" s="9"/>
      <c r="B17" t="s" s="73">
        <v>31</v>
      </c>
      <c r="C17" s="74"/>
      <c r="D17" s="75">
        <v>194</v>
      </c>
      <c r="E17" s="75">
        <v>4.47</v>
      </c>
      <c r="F17" s="75">
        <v>4.26</v>
      </c>
      <c r="G17" s="76"/>
      <c r="H17" s="81"/>
      <c r="I17" s="78"/>
      <c r="J17" s="78"/>
      <c r="K17" s="79"/>
      <c r="L17" s="72"/>
      <c r="M17" s="9"/>
      <c r="N17" s="12"/>
      <c r="O17" s="12"/>
      <c r="P17" s="55">
        <v>14</v>
      </c>
      <c r="Q17" s="80">
        <v>0.9453</v>
      </c>
      <c r="R17" s="55">
        <f>1-3/(4*P17-1)</f>
        <v>0.9454545454545454</v>
      </c>
      <c r="S17" s="13"/>
    </row>
    <row r="18" ht="17" customHeight="1">
      <c r="A18" s="9"/>
      <c r="B18" s="82">
        <f>E16-E17</f>
        <v>2.640000000000001</v>
      </c>
      <c r="C18" s="82">
        <f>(D16-1)*(F16^2)</f>
        <v>6107.8896</v>
      </c>
      <c r="D18" s="83">
        <f>(D17-1)*(F17^2)</f>
        <v>3502.486799999999</v>
      </c>
      <c r="E18" s="83">
        <f>D16+D17-2</f>
        <v>344</v>
      </c>
      <c r="F18" s="83">
        <f>SQRT((C18+D18)/E18)</f>
        <v>5.285559639023518</v>
      </c>
      <c r="G18" s="11"/>
      <c r="H18" s="81"/>
      <c r="I18" s="78"/>
      <c r="J18" s="78"/>
      <c r="K18" s="79"/>
      <c r="L18" s="72"/>
      <c r="M18" s="9"/>
      <c r="N18" s="12"/>
      <c r="O18" s="12"/>
      <c r="P18" s="55">
        <v>15</v>
      </c>
      <c r="Q18" s="80">
        <v>0.949</v>
      </c>
      <c r="R18" s="55">
        <f>1-3/(4*P18-1)</f>
        <v>0.9491525423728814</v>
      </c>
      <c r="S18" s="13"/>
    </row>
    <row r="19" ht="17" customHeight="1">
      <c r="A19" s="72"/>
      <c r="B19" s="84">
        <v>95</v>
      </c>
      <c r="C19" s="85">
        <f>(100-B19)/100</f>
        <v>0.05</v>
      </c>
      <c r="D19" s="85">
        <f>SQRT((D16+D17)/(D16*D17)+F19^2/(2*(D16+D17)))</f>
        <v>0.1099649798915536</v>
      </c>
      <c r="E19" s="85">
        <f>NORMSINV(1-C19/2)</f>
        <v>1.959963984540054</v>
      </c>
      <c r="F19" s="86">
        <f>D20*VLOOKUP(D16+D17-2,P5:Q99,2,TRUE)</f>
        <v>0.4982243461922892</v>
      </c>
      <c r="G19" s="72"/>
      <c r="H19" s="81"/>
      <c r="I19" s="78"/>
      <c r="J19" s="78"/>
      <c r="K19" s="79"/>
      <c r="L19" s="72"/>
      <c r="M19" s="9"/>
      <c r="N19" s="12"/>
      <c r="O19" s="12"/>
      <c r="P19" s="55">
        <v>16</v>
      </c>
      <c r="Q19" s="80">
        <v>0.9523</v>
      </c>
      <c r="R19" s="55">
        <f>1-3/(4*P19-1)</f>
        <v>0.9523809523809523</v>
      </c>
      <c r="S19" s="13"/>
    </row>
    <row r="20" ht="23" customHeight="1">
      <c r="A20" s="72"/>
      <c r="B20" t="s" s="87">
        <v>32</v>
      </c>
      <c r="C20" s="88"/>
      <c r="D20" s="89">
        <f>B18/F18</f>
        <v>0.4994740728131729</v>
      </c>
      <c r="E20" s="89">
        <f>D20*(1-(3/(4*(D17+D16)-9)))</f>
        <v>0.4983843111997623</v>
      </c>
      <c r="F20" s="90">
        <f>(E16-E17)/F16</f>
        <v>0.4150943396226416</v>
      </c>
      <c r="G20" s="72"/>
      <c r="H20" s="81"/>
      <c r="I20" s="78"/>
      <c r="J20" s="78"/>
      <c r="K20" s="79"/>
      <c r="L20" s="72"/>
      <c r="M20" s="9"/>
      <c r="N20" s="12"/>
      <c r="O20" s="12"/>
      <c r="P20" s="55">
        <v>17</v>
      </c>
      <c r="Q20" s="80">
        <v>0.9550999999999999</v>
      </c>
      <c r="R20" s="55">
        <f>1-3/(4*P20-1)</f>
        <v>0.9552238805970149</v>
      </c>
      <c r="S20" s="13"/>
    </row>
    <row r="21" ht="23" customHeight="1">
      <c r="A21" s="72"/>
      <c r="B21" t="s" s="91">
        <v>33</v>
      </c>
      <c r="C21" s="92"/>
      <c r="D21" t="s" s="93">
        <f>IF(AND(D20&gt;=-0.19,D20&lt;0.19),"Efeito insignificante",IF(AND(D20&gt;=0.199,D20&lt;0.499),"Efeito pequeno",IF(AND(D20&gt;=0.499,D20&lt;0.79),"Efeito médio",IF(AND(D20&gt;=0.799,D20&lt;1.29),"Efeito grande",IF(D20&gt;=1.299,"Efeito muito grande")))))</f>
        <v>34</v>
      </c>
      <c r="E21" t="s" s="93">
        <f>IF(AND(E20&gt;=-0.19,E20&lt;0.19),"Efeito insignificante",IF(AND(E20&gt;=0.199,E20&lt;0.499),"Efeito pequeno",IF(AND(E20&gt;=0.499,E20&lt;0.79),"Efeito médio",IF(AND(E20&gt;=0.799,E20&lt;1.29),"Efeito grande",IF(E20&gt;=1.299,"Efeito muito grande")))))</f>
        <v>35</v>
      </c>
      <c r="F21" t="s" s="94">
        <f>IF(AND(F20&gt;=-0.19,F20&lt;0.19),"Efeito insignificante",IF(AND(F20&gt;=0.199,F20&lt;0.5),"Efeito pequeno",IF(AND(F20&gt;=0.499,F20&lt;=0.79),"Efeito médio",IF(AND(F20&gt;=0.799,F20&lt;=1.29),"Efeito grande",IF(F20&gt;=1.299,"Efeito muito grande")))))</f>
        <v>35</v>
      </c>
      <c r="G21" s="72"/>
      <c r="H21" t="s" s="95">
        <v>36</v>
      </c>
      <c r="I21" s="96"/>
      <c r="J21" s="96"/>
      <c r="K21" s="97"/>
      <c r="L21" s="72"/>
      <c r="M21" s="9"/>
      <c r="N21" s="12"/>
      <c r="O21" s="12"/>
      <c r="P21" s="55">
        <v>18</v>
      </c>
      <c r="Q21" s="80">
        <v>0.9577</v>
      </c>
      <c r="R21" s="55">
        <f>1-3/(4*P21-1)</f>
        <v>0.9577464788732395</v>
      </c>
      <c r="S21" s="13"/>
    </row>
    <row r="22" ht="23" customHeight="1">
      <c r="A22" s="72"/>
      <c r="B22" t="s" s="98">
        <v>37</v>
      </c>
      <c r="C22" s="99"/>
      <c r="D22" s="100">
        <f>F19-E19*D19</f>
        <v>0.2826969460441729</v>
      </c>
      <c r="E22" s="100">
        <f>F19+E19*D19</f>
        <v>0.7137517463404055</v>
      </c>
      <c r="F22" s="101"/>
      <c r="G22" s="102"/>
      <c r="H22" s="103"/>
      <c r="I22" s="96"/>
      <c r="J22" s="96"/>
      <c r="K22" s="97"/>
      <c r="L22" s="102"/>
      <c r="M22" s="9"/>
      <c r="N22" s="12"/>
      <c r="O22" s="12"/>
      <c r="P22" s="55">
        <v>19</v>
      </c>
      <c r="Q22" s="80">
        <v>0.9599</v>
      </c>
      <c r="R22" s="55">
        <f>1-3/(4*P22-1)</f>
        <v>0.96</v>
      </c>
      <c r="S22" s="13"/>
    </row>
    <row r="23" ht="23" customHeight="1">
      <c r="A23" s="72"/>
      <c r="B23" t="s" s="104">
        <v>38</v>
      </c>
      <c r="C23" s="105"/>
      <c r="D23" s="106">
        <f>(E16-E17)-TINV(0.05,(D16+D17-2))*SQRT((F16^2/D16)+(F17^2/D17))</f>
        <v>1.460426797924048</v>
      </c>
      <c r="E23" s="106">
        <f>(E16-E17)+TINV(0.05,(D16+D17-2))*SQRT((F16^2/D16)+(F17^2/D17))</f>
        <v>3.819573202075953</v>
      </c>
      <c r="F23" s="101"/>
      <c r="G23" s="102"/>
      <c r="H23" t="s" s="95">
        <v>39</v>
      </c>
      <c r="I23" s="107"/>
      <c r="J23" s="107"/>
      <c r="K23" s="108"/>
      <c r="L23" s="102"/>
      <c r="M23" s="9"/>
      <c r="N23" s="12"/>
      <c r="O23" s="12"/>
      <c r="P23" s="55">
        <v>20</v>
      </c>
      <c r="Q23" s="80">
        <v>0.9619</v>
      </c>
      <c r="R23" s="55">
        <f>1-3/(4*P23-1)</f>
        <v>0.9620253164556962</v>
      </c>
      <c r="S23" s="13"/>
    </row>
    <row r="24" ht="17" customHeight="1">
      <c r="A24" s="72"/>
      <c r="B24" t="s" s="109">
        <v>40</v>
      </c>
      <c r="C24" s="110"/>
      <c r="D24" s="111">
        <f>(E16-E17)/(SQRT(((((D16-1)*F16^2)+((D17-1)*F17^2))/(D16+D17-2))*((1/D16+1/D17))))</f>
        <v>4.611025870921429</v>
      </c>
      <c r="E24" s="112"/>
      <c r="F24" s="101"/>
      <c r="G24" s="102"/>
      <c r="H24" s="113"/>
      <c r="I24" s="107"/>
      <c r="J24" s="107"/>
      <c r="K24" s="108"/>
      <c r="L24" s="102"/>
      <c r="M24" s="9"/>
      <c r="N24" s="12"/>
      <c r="O24" s="12"/>
      <c r="P24" s="55">
        <v>21</v>
      </c>
      <c r="Q24" s="80">
        <v>0.9638</v>
      </c>
      <c r="R24" s="55">
        <f>1-3/(4*P24-1)</f>
        <v>0.963855421686747</v>
      </c>
      <c r="S24" s="13"/>
    </row>
    <row r="25" ht="17" customHeight="1">
      <c r="A25" s="72"/>
      <c r="B25" t="s" s="114">
        <v>41</v>
      </c>
      <c r="C25" s="99"/>
      <c r="D25" s="115">
        <f>(D16+D17-2)</f>
        <v>344</v>
      </c>
      <c r="E25" s="116"/>
      <c r="F25" s="101"/>
      <c r="G25" s="102"/>
      <c r="H25" s="113"/>
      <c r="I25" s="107"/>
      <c r="J25" s="107"/>
      <c r="K25" s="108"/>
      <c r="L25" s="102"/>
      <c r="M25" s="9"/>
      <c r="N25" s="12"/>
      <c r="O25" s="12"/>
      <c r="P25" s="55">
        <v>22</v>
      </c>
      <c r="Q25" s="80">
        <v>0.9655</v>
      </c>
      <c r="R25" s="55">
        <f>1-3/(4*P25-1)</f>
        <v>0.9655172413793104</v>
      </c>
      <c r="S25" s="13"/>
    </row>
    <row r="26" ht="20" customHeight="1">
      <c r="A26" s="72"/>
      <c r="B26" t="s" s="114">
        <v>42</v>
      </c>
      <c r="C26" s="99"/>
      <c r="D26" s="117">
        <f>TDIST(ABS(D24),D25,2)</f>
        <v>5.657933055625008e-06</v>
      </c>
      <c r="E26" s="118"/>
      <c r="F26" s="101"/>
      <c r="G26" s="102"/>
      <c r="H26" s="113"/>
      <c r="I26" s="107"/>
      <c r="J26" s="107"/>
      <c r="K26" s="108"/>
      <c r="L26" s="102"/>
      <c r="M26" s="9"/>
      <c r="N26" s="12"/>
      <c r="O26" s="12"/>
      <c r="P26" s="55">
        <v>23</v>
      </c>
      <c r="Q26" s="80">
        <v>0.967</v>
      </c>
      <c r="R26" s="55">
        <f>1-3/(4*P26-1)</f>
        <v>0.967032967032967</v>
      </c>
      <c r="S26" s="13"/>
    </row>
    <row r="27" ht="20" customHeight="1">
      <c r="A27" s="72"/>
      <c r="B27" s="119"/>
      <c r="C27" s="78"/>
      <c r="D27" s="120">
        <f>NORMSDIST(D20/SQRT(2))</f>
        <v>0.6380238133621874</v>
      </c>
      <c r="E27" s="120"/>
      <c r="F27" s="121"/>
      <c r="G27" s="72"/>
      <c r="H27" s="113"/>
      <c r="I27" s="107"/>
      <c r="J27" s="107"/>
      <c r="K27" s="108"/>
      <c r="L27" s="72"/>
      <c r="M27" s="9"/>
      <c r="N27" s="12"/>
      <c r="O27" s="12"/>
      <c r="P27" s="55">
        <v>24</v>
      </c>
      <c r="Q27" s="80">
        <v>0.9684</v>
      </c>
      <c r="R27" s="55">
        <f>1-3/(4*P27-1)</f>
        <v>0.968421052631579</v>
      </c>
      <c r="S27" s="13"/>
    </row>
    <row r="28" ht="20" customHeight="1">
      <c r="A28" s="72"/>
      <c r="B28" t="s" s="98">
        <v>43</v>
      </c>
      <c r="C28" s="99"/>
      <c r="D28" s="122">
        <f>D27*100</f>
        <v>63.80238133621874</v>
      </c>
      <c r="E28" s="122"/>
      <c r="F28" s="121"/>
      <c r="G28" s="72"/>
      <c r="H28" s="113"/>
      <c r="I28" s="107"/>
      <c r="J28" s="107"/>
      <c r="K28" s="108"/>
      <c r="L28" s="72"/>
      <c r="M28" s="9"/>
      <c r="N28" s="12"/>
      <c r="O28" s="12"/>
      <c r="P28" s="55">
        <v>25</v>
      </c>
      <c r="Q28" s="80">
        <v>0.9699</v>
      </c>
      <c r="R28" s="55">
        <f>1-3/(4*P28-1)</f>
        <v>0.9696969696969697</v>
      </c>
      <c r="S28" s="13"/>
    </row>
    <row r="29" ht="9" customHeight="1">
      <c r="A29" s="72"/>
      <c r="B29" s="123"/>
      <c r="C29" s="124"/>
      <c r="D29" s="125"/>
      <c r="E29" s="126"/>
      <c r="F29" s="127"/>
      <c r="G29" s="72"/>
      <c r="H29" s="128"/>
      <c r="I29" s="129"/>
      <c r="J29" s="129"/>
      <c r="K29" s="130"/>
      <c r="L29" s="72"/>
      <c r="M29" s="9"/>
      <c r="N29" s="12"/>
      <c r="O29" s="12"/>
      <c r="P29" s="55">
        <v>26</v>
      </c>
      <c r="Q29" s="80">
        <v>0.9708</v>
      </c>
      <c r="R29" s="55">
        <f>1-3/(4*P29-1)</f>
        <v>0.970873786407767</v>
      </c>
      <c r="S29" s="13"/>
    </row>
    <row r="30" ht="17" customHeight="1">
      <c r="A30" s="9"/>
      <c r="B30" s="43"/>
      <c r="C30" s="43"/>
      <c r="D30" s="43"/>
      <c r="E30" s="43"/>
      <c r="F30" s="43"/>
      <c r="G30" s="12"/>
      <c r="H30" s="43"/>
      <c r="I30" s="43"/>
      <c r="J30" s="43"/>
      <c r="K30" s="43"/>
      <c r="L30" s="11"/>
      <c r="M30" s="9"/>
      <c r="N30" s="12"/>
      <c r="O30" s="12"/>
      <c r="P30" s="55">
        <v>27</v>
      </c>
      <c r="Q30" s="80">
        <v>0.9719</v>
      </c>
      <c r="R30" s="55">
        <f>1-3/(4*P30-1)</f>
        <v>0.9719626168224299</v>
      </c>
      <c r="S30" s="13"/>
    </row>
    <row r="31" ht="17" customHeight="1">
      <c r="A31" s="9"/>
      <c r="B31" t="s" s="131">
        <v>44</v>
      </c>
      <c r="C31" s="12"/>
      <c r="D31" s="12"/>
      <c r="E31" s="12"/>
      <c r="F31" s="12"/>
      <c r="G31" s="12"/>
      <c r="H31" s="12"/>
      <c r="I31" s="12"/>
      <c r="J31" s="132"/>
      <c r="K31" s="12"/>
      <c r="L31" s="11"/>
      <c r="M31" s="9"/>
      <c r="N31" s="12"/>
      <c r="O31" s="12"/>
      <c r="P31" s="55">
        <v>28</v>
      </c>
      <c r="Q31" s="80">
        <v>0.9729</v>
      </c>
      <c r="R31" s="55">
        <f>1-3/(4*P31-1)</f>
        <v>0.972972972972973</v>
      </c>
      <c r="S31" s="13"/>
    </row>
    <row r="32" ht="17" customHeight="1">
      <c r="A32" s="9"/>
      <c r="B32" t="s" s="133">
        <v>45</v>
      </c>
      <c r="C32" s="134"/>
      <c r="D32" s="134"/>
      <c r="E32" s="64"/>
      <c r="F32" s="134"/>
      <c r="G32" s="134"/>
      <c r="H32" s="134"/>
      <c r="I32" s="134"/>
      <c r="J32" s="134"/>
      <c r="K32" s="134"/>
      <c r="L32" s="11"/>
      <c r="M32" s="9"/>
      <c r="N32" s="12"/>
      <c r="O32" s="12"/>
      <c r="P32" s="55">
        <v>29</v>
      </c>
      <c r="Q32" s="80">
        <v>0.9739</v>
      </c>
      <c r="R32" s="55">
        <f>1-3/(4*P32-1)</f>
        <v>0.9739130434782609</v>
      </c>
      <c r="S32" s="13"/>
    </row>
    <row r="33" ht="19" customHeight="1">
      <c r="A33" s="9"/>
      <c r="B33" t="s" s="133">
        <v>46</v>
      </c>
      <c r="C33" s="135"/>
      <c r="D33" s="135"/>
      <c r="E33" s="64"/>
      <c r="F33" s="135"/>
      <c r="G33" s="135"/>
      <c r="H33" s="136"/>
      <c r="I33" s="137"/>
      <c r="J33" s="137"/>
      <c r="K33" s="138"/>
      <c r="L33" s="11"/>
      <c r="M33" s="9"/>
      <c r="N33" s="12"/>
      <c r="O33" s="12"/>
      <c r="P33" s="55">
        <v>30</v>
      </c>
      <c r="Q33" s="80">
        <v>0.9748</v>
      </c>
      <c r="R33" s="55">
        <f>1-3/(4*P33-1)</f>
        <v>0.9747899159663865</v>
      </c>
      <c r="S33" s="13"/>
    </row>
    <row r="34" ht="19" customHeight="1">
      <c r="A34" s="9"/>
      <c r="B34" t="s" s="133">
        <v>47</v>
      </c>
      <c r="C34" s="134"/>
      <c r="D34" s="134"/>
      <c r="E34" s="64"/>
      <c r="F34" s="134"/>
      <c r="G34" s="134"/>
      <c r="H34" s="134"/>
      <c r="I34" s="134"/>
      <c r="J34" s="134"/>
      <c r="K34" s="134"/>
      <c r="L34" s="11"/>
      <c r="M34" s="9"/>
      <c r="N34" s="12"/>
      <c r="O34" s="12"/>
      <c r="P34" s="55">
        <v>32</v>
      </c>
      <c r="Q34" s="80">
        <v>0.9764</v>
      </c>
      <c r="R34" s="55">
        <f>1-3/(4*P34-1)</f>
        <v>0.9763779527559056</v>
      </c>
      <c r="S34" s="13"/>
    </row>
    <row r="35" ht="17" customHeight="1">
      <c r="A35" s="9"/>
      <c r="B35" t="s" s="139">
        <v>48</v>
      </c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9"/>
      <c r="N35" s="12"/>
      <c r="O35" s="12"/>
      <c r="P35" s="55">
        <v>33</v>
      </c>
      <c r="Q35" s="80">
        <v>0.9771</v>
      </c>
      <c r="R35" s="55">
        <f>1-3/(4*P35-1)</f>
        <v>0.9770992366412213</v>
      </c>
      <c r="S35" s="13"/>
    </row>
    <row r="36" ht="17" customHeight="1">
      <c r="A36" s="39"/>
      <c r="B36" t="s" s="140">
        <v>49</v>
      </c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9"/>
      <c r="N36" s="12"/>
      <c r="O36" s="12"/>
      <c r="P36" s="55">
        <v>34</v>
      </c>
      <c r="Q36" s="80">
        <v>0.9778</v>
      </c>
      <c r="R36" s="55">
        <f>1-3/(4*P36-1)</f>
        <v>0.9777777777777777</v>
      </c>
      <c r="S36" s="13"/>
    </row>
    <row r="37" ht="17" customHeight="1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12"/>
      <c r="N37" s="12"/>
      <c r="O37" s="12"/>
      <c r="P37" s="55">
        <v>35</v>
      </c>
      <c r="Q37" s="80">
        <v>0.9784</v>
      </c>
      <c r="R37" s="55">
        <f>1-3/(4*P37-1)</f>
        <v>0.9784172661870504</v>
      </c>
      <c r="S37" s="13"/>
    </row>
    <row r="38" ht="17" customHeight="1">
      <c r="A38" s="4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55">
        <v>36</v>
      </c>
      <c r="Q38" s="80">
        <v>0.979</v>
      </c>
      <c r="R38" s="55">
        <f>1-3/(4*P38-1)</f>
        <v>0.9790209790209791</v>
      </c>
      <c r="S38" s="13"/>
    </row>
    <row r="39" ht="17" customHeight="1">
      <c r="A39" s="4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55">
        <v>37</v>
      </c>
      <c r="Q39" s="80">
        <v>0.9796</v>
      </c>
      <c r="R39" s="55">
        <f>1-3/(4*P39-1)</f>
        <v>0.9795918367346939</v>
      </c>
      <c r="S39" s="13"/>
    </row>
    <row r="40" ht="17" customHeight="1">
      <c r="A40" s="4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55">
        <v>38</v>
      </c>
      <c r="Q40" s="80">
        <v>0.9801</v>
      </c>
      <c r="R40" s="55">
        <f>1-3/(4*P40-1)</f>
        <v>0.9801324503311258</v>
      </c>
      <c r="S40" s="13"/>
    </row>
    <row r="41" ht="17" customHeight="1">
      <c r="A41" s="4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55">
        <v>39</v>
      </c>
      <c r="Q41" s="80">
        <v>0.9806</v>
      </c>
      <c r="R41" s="55">
        <f>1-3/(4*P41-1)</f>
        <v>0.9806451612903225</v>
      </c>
      <c r="S41" s="13"/>
    </row>
    <row r="42" ht="17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55">
        <v>40</v>
      </c>
      <c r="Q42" s="80">
        <v>0.9811</v>
      </c>
      <c r="R42" s="55">
        <f>1-3/(4*P42-1)</f>
        <v>0.9811320754716981</v>
      </c>
      <c r="S42" s="13"/>
    </row>
    <row r="43" ht="17" customHeight="1">
      <c r="A43" s="4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55">
        <v>41</v>
      </c>
      <c r="Q43" s="80">
        <v>0.9816</v>
      </c>
      <c r="R43" s="55">
        <f>1-3/(4*P43-1)</f>
        <v>0.9815950920245399</v>
      </c>
      <c r="S43" s="13"/>
    </row>
    <row r="44" ht="17" customHeight="1">
      <c r="A44" s="4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55">
        <v>42</v>
      </c>
      <c r="Q44" s="55">
        <v>0.982</v>
      </c>
      <c r="R44" s="55">
        <f>1-3/(4*P44-1)</f>
        <v>0.9820359281437125</v>
      </c>
      <c r="S44" s="13"/>
    </row>
    <row r="45" ht="17" customHeight="1">
      <c r="A45" s="4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55">
        <v>43</v>
      </c>
      <c r="Q45" s="55">
        <v>0.9824000000000001</v>
      </c>
      <c r="R45" s="55">
        <f>1-3/(4*P45-1)</f>
        <v>0.9824561403508771</v>
      </c>
      <c r="S45" s="13"/>
    </row>
    <row r="46" ht="17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55">
        <v>44</v>
      </c>
      <c r="Q46" s="55">
        <v>0.9828</v>
      </c>
      <c r="R46" s="55">
        <f>1-3/(4*P46-1)</f>
        <v>0.9828571428571429</v>
      </c>
      <c r="S46" s="13"/>
    </row>
    <row r="47" ht="17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55">
        <v>45</v>
      </c>
      <c r="Q47" s="55">
        <v>0.9832</v>
      </c>
      <c r="R47" s="55">
        <f>1-3/(4*P47-1)</f>
        <v>0.9832402234636871</v>
      </c>
      <c r="S47" s="13"/>
    </row>
    <row r="48" ht="17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55">
        <v>46</v>
      </c>
      <c r="Q48" s="55">
        <v>0.9836</v>
      </c>
      <c r="R48" s="55">
        <f>1-3/(4*P48-1)</f>
        <v>0.9836065573770492</v>
      </c>
      <c r="S48" s="13"/>
    </row>
    <row r="49" ht="17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55">
        <v>47</v>
      </c>
      <c r="Q49" s="55">
        <v>0.9839</v>
      </c>
      <c r="R49" s="55">
        <f>1-3/(4*P49-1)</f>
        <v>0.9839572192513369</v>
      </c>
      <c r="S49" s="13"/>
    </row>
    <row r="50" ht="17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55">
        <v>48</v>
      </c>
      <c r="Q50" s="55">
        <v>0.9843</v>
      </c>
      <c r="R50" s="55">
        <f>1-3/(4*P50-1)</f>
        <v>0.9842931937172775</v>
      </c>
      <c r="S50" s="13"/>
    </row>
    <row r="51" ht="17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55">
        <v>49</v>
      </c>
      <c r="Q51" s="55">
        <v>0.9846</v>
      </c>
      <c r="R51" s="55">
        <f>1-3/(4*P51-1)</f>
        <v>0.9846153846153847</v>
      </c>
      <c r="S51" s="13"/>
    </row>
    <row r="52" ht="17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55">
        <v>50</v>
      </c>
      <c r="Q52" s="55">
        <v>0.9849</v>
      </c>
      <c r="R52" s="55">
        <f>1-3/(4*P52-1)</f>
        <v>0.9849246231155779</v>
      </c>
      <c r="S52" s="13"/>
    </row>
    <row r="53" ht="17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55">
        <f>P52+2</f>
        <v>52</v>
      </c>
      <c r="Q53" s="80">
        <f>1-3/(4*P53-1)</f>
        <v>0.9855072463768116</v>
      </c>
      <c r="R53" s="55"/>
      <c r="S53" s="13"/>
    </row>
    <row r="54" ht="17" customHeight="1">
      <c r="A54" s="4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55">
        <f>P53+2</f>
        <v>54</v>
      </c>
      <c r="Q54" s="80">
        <f>1-3/(4*P54-1)</f>
        <v>0.986046511627907</v>
      </c>
      <c r="R54" s="55"/>
      <c r="S54" s="13"/>
    </row>
    <row r="55" ht="17" customHeight="1">
      <c r="A55" s="4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55">
        <f>P54+2</f>
        <v>56</v>
      </c>
      <c r="Q55" s="80">
        <f>1-3/(4*P55-1)</f>
        <v>0.9865470852017937</v>
      </c>
      <c r="R55" s="55"/>
      <c r="S55" s="13"/>
    </row>
    <row r="56" ht="17" customHeight="1">
      <c r="A56" s="4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55">
        <f>P55+2</f>
        <v>58</v>
      </c>
      <c r="Q56" s="80">
        <f>1-3/(4*P56-1)</f>
        <v>0.987012987012987</v>
      </c>
      <c r="R56" s="55"/>
      <c r="S56" s="13"/>
    </row>
    <row r="57" ht="17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55">
        <f>P56+2</f>
        <v>60</v>
      </c>
      <c r="Q57" s="80">
        <f>1-3/(4*P57-1)</f>
        <v>0.9874476987447699</v>
      </c>
      <c r="R57" s="55"/>
      <c r="S57" s="13"/>
    </row>
    <row r="58" ht="17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55">
        <f>P57+2</f>
        <v>62</v>
      </c>
      <c r="Q58" s="80">
        <f>1-3/(4*P58-1)</f>
        <v>0.9878542510121457</v>
      </c>
      <c r="R58" s="55"/>
      <c r="S58" s="13"/>
    </row>
    <row r="59" ht="17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55">
        <f>P58+2</f>
        <v>64</v>
      </c>
      <c r="Q59" s="80">
        <f>1-3/(4*P59-1)</f>
        <v>0.9882352941176471</v>
      </c>
      <c r="R59" s="55"/>
      <c r="S59" s="13"/>
    </row>
    <row r="60" ht="17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55">
        <f>P59+2</f>
        <v>66</v>
      </c>
      <c r="Q60" s="80">
        <f>1-3/(4*P60-1)</f>
        <v>0.9885931558935361</v>
      </c>
      <c r="R60" s="55"/>
      <c r="S60" s="13"/>
    </row>
    <row r="61" ht="17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55">
        <f>P60+2</f>
        <v>68</v>
      </c>
      <c r="Q61" s="80">
        <f>1-3/(4*P61-1)</f>
        <v>0.988929889298893</v>
      </c>
      <c r="R61" s="55"/>
      <c r="S61" s="13"/>
    </row>
    <row r="62" ht="17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55">
        <f>P61+2</f>
        <v>70</v>
      </c>
      <c r="Q62" s="80">
        <f>1-3/(4*P62-1)</f>
        <v>0.989247311827957</v>
      </c>
      <c r="R62" s="55"/>
      <c r="S62" s="13"/>
    </row>
    <row r="63" ht="17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55">
        <f>P62+2</f>
        <v>72</v>
      </c>
      <c r="Q63" s="80">
        <f>1-3/(4*P63-1)</f>
        <v>0.9895470383275261</v>
      </c>
      <c r="R63" s="55"/>
      <c r="S63" s="13"/>
    </row>
    <row r="64" ht="17" customHeight="1">
      <c r="A64" s="4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55">
        <f>P63+2</f>
        <v>74</v>
      </c>
      <c r="Q64" s="80">
        <f>1-3/(4*P64-1)</f>
        <v>0.9898305084745763</v>
      </c>
      <c r="R64" s="55"/>
      <c r="S64" s="13"/>
    </row>
    <row r="65" ht="17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55">
        <f>P64+2</f>
        <v>76</v>
      </c>
      <c r="Q65" s="80">
        <f>1-3/(4*P65-1)</f>
        <v>0.9900990099009901</v>
      </c>
      <c r="R65" s="55"/>
      <c r="S65" s="13"/>
    </row>
    <row r="66" ht="17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55">
        <f>P65+2</f>
        <v>78</v>
      </c>
      <c r="Q66" s="80">
        <f>1-3/(4*P66-1)</f>
        <v>0.9903536977491961</v>
      </c>
      <c r="R66" s="55"/>
      <c r="S66" s="13"/>
    </row>
    <row r="67" ht="17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55">
        <f>P66+2</f>
        <v>80</v>
      </c>
      <c r="Q67" s="80">
        <f>1-3/(4*P67-1)</f>
        <v>0.9905956112852664</v>
      </c>
      <c r="R67" s="55"/>
      <c r="S67" s="13"/>
    </row>
    <row r="68" ht="17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55">
        <f>P67+5</f>
        <v>85</v>
      </c>
      <c r="Q68" s="80">
        <f>1-3/(4*P68-1)</f>
        <v>0.9911504424778761</v>
      </c>
      <c r="R68" s="55"/>
      <c r="S68" s="13"/>
    </row>
    <row r="69" ht="17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55">
        <f>P68+5</f>
        <v>90</v>
      </c>
      <c r="Q69" s="80">
        <f>1-3/(4*P69-1)</f>
        <v>0.9916434540389972</v>
      </c>
      <c r="R69" s="55"/>
      <c r="S69" s="13"/>
    </row>
    <row r="70" ht="17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55">
        <f>P69+5</f>
        <v>95</v>
      </c>
      <c r="Q70" s="80">
        <f>1-3/(4*P70-1)</f>
        <v>0.9920844327176781</v>
      </c>
      <c r="R70" s="55"/>
      <c r="S70" s="13"/>
    </row>
    <row r="71" ht="17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55">
        <f>P70+5</f>
        <v>100</v>
      </c>
      <c r="Q71" s="80">
        <f>1-3/(4*P71-1)</f>
        <v>0.9924812030075187</v>
      </c>
      <c r="R71" s="55"/>
      <c r="S71" s="13"/>
    </row>
    <row r="72" ht="17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55">
        <f>P71+5</f>
        <v>105</v>
      </c>
      <c r="Q72" s="80">
        <f>1-3/(4*P72-1)</f>
        <v>0.9928400954653938</v>
      </c>
      <c r="R72" s="55"/>
      <c r="S72" s="13"/>
    </row>
    <row r="73" ht="17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55">
        <f>P72+5</f>
        <v>110</v>
      </c>
      <c r="Q73" s="80">
        <f>1-3/(4*P73-1)</f>
        <v>0.9931662870159453</v>
      </c>
      <c r="R73" s="55"/>
      <c r="S73" s="13"/>
    </row>
    <row r="74" ht="17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55">
        <f>P73+5</f>
        <v>115</v>
      </c>
      <c r="Q74" s="80">
        <f>1-3/(4*P74-1)</f>
        <v>0.9934640522875817</v>
      </c>
      <c r="R74" s="55"/>
      <c r="S74" s="13"/>
    </row>
    <row r="75" ht="17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55">
        <f>P74+5</f>
        <v>120</v>
      </c>
      <c r="Q75" s="80">
        <f>1-3/(4*P75-1)</f>
        <v>0.9937369519832986</v>
      </c>
      <c r="R75" s="55"/>
      <c r="S75" s="13"/>
    </row>
    <row r="76" ht="17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55">
        <f>P75+10</f>
        <v>130</v>
      </c>
      <c r="Q76" s="80">
        <f>1-3/(4*P76-1)</f>
        <v>0.9942196531791907</v>
      </c>
      <c r="R76" s="55"/>
      <c r="S76" s="13"/>
    </row>
    <row r="77" ht="17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55">
        <f>P76+10</f>
        <v>140</v>
      </c>
      <c r="Q77" s="80">
        <f>1-3/(4*P77-1)</f>
        <v>0.9946332737030411</v>
      </c>
      <c r="R77" s="55"/>
      <c r="S77" s="13"/>
    </row>
    <row r="78" ht="17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55">
        <f>P77+10</f>
        <v>150</v>
      </c>
      <c r="Q78" s="80">
        <f>1-3/(4*P78-1)</f>
        <v>0.994991652754591</v>
      </c>
      <c r="R78" s="55"/>
      <c r="S78" s="13"/>
    </row>
    <row r="79" ht="17" customHeight="1">
      <c r="A79" s="4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55">
        <f>P78+10</f>
        <v>160</v>
      </c>
      <c r="Q79" s="80">
        <f>1-3/(4*P79-1)</f>
        <v>0.9953051643192489</v>
      </c>
      <c r="R79" s="55"/>
      <c r="S79" s="13"/>
    </row>
    <row r="80" ht="17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55">
        <f>P79+20</f>
        <v>180</v>
      </c>
      <c r="Q80" s="80">
        <f>1-3/(4*P80-1)</f>
        <v>0.9958275382475661</v>
      </c>
      <c r="R80" s="55"/>
      <c r="S80" s="13"/>
    </row>
    <row r="81" ht="17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55">
        <f>P80+20</f>
        <v>200</v>
      </c>
      <c r="Q81" s="80">
        <f>1-3/(4*P81-1)</f>
        <v>0.9962453066332916</v>
      </c>
      <c r="R81" s="55"/>
      <c r="S81" s="13"/>
    </row>
    <row r="82" ht="17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55">
        <f>P81+20</f>
        <v>220</v>
      </c>
      <c r="Q82" s="80">
        <f>1-3/(4*P82-1)</f>
        <v>0.9965870307167235</v>
      </c>
      <c r="R82" s="55"/>
      <c r="S82" s="13"/>
    </row>
    <row r="83" ht="17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55">
        <f>P82+20</f>
        <v>240</v>
      </c>
      <c r="Q83" s="80">
        <f>1-3/(4*P83-1)</f>
        <v>0.9968717413972888</v>
      </c>
      <c r="R83" s="55"/>
      <c r="S83" s="13"/>
    </row>
    <row r="84" ht="17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55">
        <f>P83+20</f>
        <v>260</v>
      </c>
      <c r="Q84" s="80">
        <f>1-3/(4*P84-1)</f>
        <v>0.9971126082771896</v>
      </c>
      <c r="R84" s="55"/>
      <c r="S84" s="13"/>
    </row>
    <row r="85" ht="17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55">
        <f>P84+20</f>
        <v>280</v>
      </c>
      <c r="Q85" s="80">
        <f>1-3/(4*P85-1)</f>
        <v>0.9973190348525469</v>
      </c>
      <c r="R85" s="55"/>
      <c r="S85" s="13"/>
    </row>
    <row r="86" ht="17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55">
        <f>P85+20</f>
        <v>300</v>
      </c>
      <c r="Q86" s="80">
        <f>1-3/(4*P86-1)</f>
        <v>0.9974979149291076</v>
      </c>
      <c r="R86" s="55"/>
      <c r="S86" s="13"/>
    </row>
    <row r="87" ht="17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55">
        <f>P86+50</f>
        <v>350</v>
      </c>
      <c r="Q87" s="80">
        <f>1-3/(4*P87-1)</f>
        <v>0.997855611150822</v>
      </c>
      <c r="R87" s="55"/>
      <c r="S87" s="13"/>
    </row>
    <row r="88" ht="17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55">
        <f>P87+50</f>
        <v>400</v>
      </c>
      <c r="Q88" s="80">
        <f>1-3/(4*P88-1)</f>
        <v>0.99812382739212</v>
      </c>
      <c r="R88" s="55"/>
      <c r="S88" s="13"/>
    </row>
    <row r="89" ht="17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55">
        <f>P88+100</f>
        <v>500</v>
      </c>
      <c r="Q89" s="80">
        <f>1-3/(4*P89-1)</f>
        <v>0.9984992496248124</v>
      </c>
      <c r="R89" s="55"/>
      <c r="S89" s="13"/>
    </row>
    <row r="90" ht="17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55">
        <f>P89+100</f>
        <v>600</v>
      </c>
      <c r="Q90" s="80">
        <f>1-3/(4*P90-1)</f>
        <v>0.9987494789495623</v>
      </c>
      <c r="R90" s="55"/>
      <c r="S90" s="13"/>
    </row>
    <row r="91" ht="17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55">
        <f>P90+100</f>
        <v>700</v>
      </c>
      <c r="Q91" s="80">
        <f>1-3/(4*P91-1)</f>
        <v>0.9989281886387996</v>
      </c>
      <c r="R91" s="55"/>
      <c r="S91" s="13"/>
    </row>
    <row r="92" ht="17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55">
        <f>P91+100</f>
        <v>800</v>
      </c>
      <c r="Q92" s="80">
        <f>1-3/(4*P92-1)</f>
        <v>0.9990622069396686</v>
      </c>
      <c r="R92" s="55"/>
      <c r="S92" s="13"/>
    </row>
    <row r="93" ht="17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55">
        <f>P92+200</f>
        <v>1000</v>
      </c>
      <c r="Q93" s="80">
        <f>1-3/(4*P93-1)</f>
        <v>0.9992498124531133</v>
      </c>
      <c r="R93" s="55"/>
      <c r="S93" s="13"/>
    </row>
    <row r="94" ht="17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55">
        <f>P93+500</f>
        <v>1500</v>
      </c>
      <c r="Q94" s="80">
        <f>1-3/(4*P94-1)</f>
        <v>0.9994999166527755</v>
      </c>
      <c r="R94" s="55"/>
      <c r="S94" s="13"/>
    </row>
    <row r="95" ht="17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55">
        <f>P94+500</f>
        <v>2000</v>
      </c>
      <c r="Q95" s="80">
        <f>1-3/(4*P95-1)</f>
        <v>0.9996249531191399</v>
      </c>
      <c r="R95" s="55"/>
      <c r="S95" s="13"/>
    </row>
    <row r="96" ht="17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55">
        <f>P95+500</f>
        <v>2500</v>
      </c>
      <c r="Q96" s="80">
        <f>1-3/(4*P96-1)</f>
        <v>0.9996999699969997</v>
      </c>
      <c r="R96" s="55"/>
      <c r="S96" s="13"/>
    </row>
    <row r="97" ht="17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55">
        <f>P96+500</f>
        <v>3000</v>
      </c>
      <c r="Q97" s="80">
        <f>1-3/(4*P97-1)</f>
        <v>0.9997499791649304</v>
      </c>
      <c r="R97" s="55"/>
      <c r="S97" s="13"/>
    </row>
    <row r="98" ht="17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55">
        <f>P97+1000</f>
        <v>4000</v>
      </c>
      <c r="Q98" s="80">
        <f>1-3/(4*P98-1)</f>
        <v>0.9998124882805175</v>
      </c>
      <c r="R98" s="55"/>
      <c r="S98" s="13"/>
    </row>
    <row r="99" ht="17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55">
        <f>P98+2000</f>
        <v>6000</v>
      </c>
      <c r="Q99" s="80">
        <f>1-3/(4*P99-1)</f>
        <v>0.9998749947914496</v>
      </c>
      <c r="R99" s="55"/>
      <c r="S99" s="13"/>
    </row>
    <row r="100" ht="17" customHeight="1">
      <c r="A100" s="141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142"/>
      <c r="Q100" s="142"/>
      <c r="R100" s="142"/>
      <c r="S100" s="48"/>
    </row>
  </sheetData>
  <mergeCells count="29">
    <mergeCell ref="B21:C21"/>
    <mergeCell ref="B20:C20"/>
    <mergeCell ref="B17:C17"/>
    <mergeCell ref="B16:C16"/>
    <mergeCell ref="H15:K15"/>
    <mergeCell ref="B27:C27"/>
    <mergeCell ref="B23:C23"/>
    <mergeCell ref="D28:E28"/>
    <mergeCell ref="D29:E29"/>
    <mergeCell ref="H16:K20"/>
    <mergeCell ref="J8:K8"/>
    <mergeCell ref="B12:K13"/>
    <mergeCell ref="C8:D8"/>
    <mergeCell ref="D27:E27"/>
    <mergeCell ref="H23:K29"/>
    <mergeCell ref="B1:K3"/>
    <mergeCell ref="F8:G8"/>
    <mergeCell ref="B33:K33"/>
    <mergeCell ref="D25:E25"/>
    <mergeCell ref="P1:R1"/>
    <mergeCell ref="B10:K10"/>
    <mergeCell ref="B32:K32"/>
    <mergeCell ref="D24:E24"/>
    <mergeCell ref="B9:C9"/>
    <mergeCell ref="B34:K34"/>
    <mergeCell ref="D26:E26"/>
    <mergeCell ref="B11:C11"/>
    <mergeCell ref="H21:K22"/>
    <mergeCell ref="F6:G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S100"/>
  <sheetViews>
    <sheetView workbookViewId="0" showGridLines="0" defaultGridColor="1"/>
  </sheetViews>
  <sheetFormatPr defaultColWidth="10.7143" defaultRowHeight="17" customHeight="1" outlineLevelRow="0" outlineLevelCol="0"/>
  <cols>
    <col min="1" max="1" width="10.8672" style="143" customWidth="1"/>
    <col min="2" max="2" width="19" style="143" customWidth="1"/>
    <col min="3" max="3" width="8.15625" style="143" customWidth="1"/>
    <col min="4" max="4" width="8.15625" style="143" customWidth="1"/>
    <col min="5" max="5" width="13.5781" style="143" customWidth="1"/>
    <col min="6" max="6" width="13.5781" style="143" customWidth="1"/>
    <col min="7" max="7" width="10.8672" style="143" customWidth="1"/>
    <col min="8" max="8" width="10.8672" style="143" customWidth="1"/>
    <col min="9" max="9" width="10.8672" style="143" customWidth="1"/>
    <col min="10" max="10" width="10.8672" style="143" customWidth="1"/>
    <col min="11" max="11" width="10.8672" style="143" customWidth="1"/>
    <col min="12" max="12" width="10.8672" style="143" customWidth="1"/>
    <col min="13" max="13" width="10.8672" style="143" customWidth="1"/>
    <col min="14" max="14" width="10.8672" style="143" customWidth="1"/>
    <col min="15" max="15" width="10.8672" style="143" customWidth="1"/>
    <col min="16" max="16" width="10.8672" style="143" customWidth="1"/>
    <col min="17" max="17" width="12.1562" style="143" customWidth="1"/>
    <col min="18" max="18" width="10.8672" style="143" customWidth="1"/>
    <col min="19" max="19" width="10.8672" style="143" customWidth="1"/>
    <col min="20" max="256" width="10.7344" style="143" customWidth="1"/>
  </cols>
  <sheetData>
    <row r="1" ht="19" customHeight="1">
      <c r="A1" s="2"/>
      <c r="B1" t="s" s="3">
        <v>9</v>
      </c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7"/>
      <c r="O1" s="7"/>
      <c r="P1" s="52"/>
      <c r="Q1" s="52"/>
      <c r="R1" s="52"/>
      <c r="S1" s="8"/>
    </row>
    <row r="2" ht="17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9"/>
      <c r="N2" s="12"/>
      <c r="O2" s="12"/>
      <c r="P2" s="54"/>
      <c r="Q2" s="144"/>
      <c r="R2" s="54"/>
      <c r="S2" s="13"/>
    </row>
    <row r="3" ht="17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9"/>
      <c r="N3" s="12"/>
      <c r="O3" s="12"/>
      <c r="P3" s="54"/>
      <c r="Q3" s="54"/>
      <c r="R3" s="54"/>
      <c r="S3" s="13"/>
    </row>
    <row r="4" ht="17" customHeight="1">
      <c r="A4" s="9"/>
      <c r="B4" s="12"/>
      <c r="C4" s="12"/>
      <c r="D4" s="12"/>
      <c r="E4" s="15"/>
      <c r="F4" s="15"/>
      <c r="G4" s="15"/>
      <c r="H4" s="15"/>
      <c r="I4" s="16"/>
      <c r="J4" s="12"/>
      <c r="K4" s="12"/>
      <c r="L4" s="11"/>
      <c r="M4" s="9"/>
      <c r="N4" s="12"/>
      <c r="O4" s="12"/>
      <c r="P4" s="55"/>
      <c r="Q4" s="55"/>
      <c r="R4" s="55"/>
      <c r="S4" s="13"/>
    </row>
    <row r="5" ht="17" customHeight="1">
      <c r="A5" s="9"/>
      <c r="B5" s="12"/>
      <c r="C5" s="12"/>
      <c r="D5" t="s" s="56">
        <v>18</v>
      </c>
      <c r="E5" s="15"/>
      <c r="F5" s="15"/>
      <c r="G5" s="15"/>
      <c r="H5" s="15"/>
      <c r="I5" s="16"/>
      <c r="J5" s="12"/>
      <c r="K5" s="12"/>
      <c r="L5" s="11"/>
      <c r="M5" s="9"/>
      <c r="N5" s="12"/>
      <c r="O5" s="12"/>
      <c r="P5" s="55"/>
      <c r="Q5" s="55"/>
      <c r="R5" s="55"/>
      <c r="S5" s="13"/>
    </row>
    <row r="6" ht="17" customHeight="1">
      <c r="A6" s="9"/>
      <c r="B6" s="12"/>
      <c r="C6" s="12"/>
      <c r="D6" s="12"/>
      <c r="E6" s="12"/>
      <c r="F6" s="17"/>
      <c r="G6" s="17"/>
      <c r="H6" s="12"/>
      <c r="I6" s="12"/>
      <c r="J6" s="12"/>
      <c r="K6" s="12"/>
      <c r="L6" s="11"/>
      <c r="M6" s="9"/>
      <c r="N6" s="12"/>
      <c r="O6" s="12"/>
      <c r="P6" s="55"/>
      <c r="Q6" s="55"/>
      <c r="R6" s="55"/>
      <c r="S6" s="13"/>
    </row>
    <row r="7" ht="17" customHeight="1">
      <c r="A7" s="9"/>
      <c r="B7" s="12"/>
      <c r="C7" s="12"/>
      <c r="D7" s="12"/>
      <c r="E7" s="12"/>
      <c r="F7" s="12"/>
      <c r="G7" s="12"/>
      <c r="H7" s="12"/>
      <c r="I7" s="12"/>
      <c r="J7" s="12"/>
      <c r="K7" s="12"/>
      <c r="L7" s="11"/>
      <c r="M7" s="9"/>
      <c r="N7" s="12"/>
      <c r="O7" s="12"/>
      <c r="P7" s="55"/>
      <c r="Q7" s="55"/>
      <c r="R7" s="55"/>
      <c r="S7" s="13"/>
    </row>
    <row r="8" ht="17" customHeight="1">
      <c r="A8" s="9"/>
      <c r="B8" s="57"/>
      <c r="C8" s="59"/>
      <c r="D8" t="s" s="58">
        <v>19</v>
      </c>
      <c r="E8" s="59"/>
      <c r="F8" s="145"/>
      <c r="G8" s="146"/>
      <c r="H8" t="s" s="58">
        <v>20</v>
      </c>
      <c r="I8" s="59"/>
      <c r="J8" s="59"/>
      <c r="K8" s="59"/>
      <c r="L8" s="11"/>
      <c r="M8" s="9"/>
      <c r="N8" s="12"/>
      <c r="O8" s="12"/>
      <c r="P8" s="55"/>
      <c r="Q8" s="55"/>
      <c r="R8" s="55"/>
      <c r="S8" s="13"/>
    </row>
    <row r="9" ht="17" customHeight="1">
      <c r="A9" s="9"/>
      <c r="B9" t="s" s="60">
        <v>22</v>
      </c>
      <c r="C9" s="61"/>
      <c r="D9" s="57"/>
      <c r="E9" s="57"/>
      <c r="F9" s="57"/>
      <c r="G9" s="57"/>
      <c r="H9" s="57"/>
      <c r="I9" s="57"/>
      <c r="J9" s="57"/>
      <c r="K9" s="57"/>
      <c r="L9" s="11"/>
      <c r="M9" s="9"/>
      <c r="N9" s="12"/>
      <c r="O9" s="12"/>
      <c r="P9" s="55"/>
      <c r="Q9" s="55"/>
      <c r="R9" s="55"/>
      <c r="S9" s="13"/>
    </row>
    <row r="10" ht="45" customHeight="1">
      <c r="A10" s="9"/>
      <c r="B10" t="s" s="62">
        <v>50</v>
      </c>
      <c r="C10" s="63"/>
      <c r="D10" s="63"/>
      <c r="E10" s="63"/>
      <c r="F10" s="63"/>
      <c r="G10" s="63"/>
      <c r="H10" s="63"/>
      <c r="I10" s="63"/>
      <c r="J10" s="63"/>
      <c r="K10" s="63"/>
      <c r="L10" s="11"/>
      <c r="M10" s="9"/>
      <c r="N10" s="12"/>
      <c r="O10" s="12"/>
      <c r="P10" s="55"/>
      <c r="Q10" s="55"/>
      <c r="R10" s="55"/>
      <c r="S10" s="13"/>
    </row>
    <row r="11" ht="19" customHeight="1">
      <c r="A11" s="9"/>
      <c r="B11" t="s" s="60">
        <v>3</v>
      </c>
      <c r="C11" s="65"/>
      <c r="D11" s="20"/>
      <c r="E11" s="20"/>
      <c r="F11" s="20"/>
      <c r="G11" s="20"/>
      <c r="H11" s="20"/>
      <c r="I11" s="20"/>
      <c r="J11" s="20"/>
      <c r="K11" s="20"/>
      <c r="L11" s="11"/>
      <c r="M11" s="9"/>
      <c r="N11" s="12"/>
      <c r="O11" s="12"/>
      <c r="P11" s="55"/>
      <c r="Q11" s="55"/>
      <c r="R11" s="55"/>
      <c r="S11" s="13"/>
    </row>
    <row r="12" ht="17" customHeight="1">
      <c r="A12" s="9"/>
      <c r="B12" t="s" s="66">
        <v>51</v>
      </c>
      <c r="C12" s="67"/>
      <c r="D12" s="67"/>
      <c r="E12" s="67"/>
      <c r="F12" s="67"/>
      <c r="G12" s="67"/>
      <c r="H12" s="67"/>
      <c r="I12" s="67"/>
      <c r="J12" s="67"/>
      <c r="K12" s="67"/>
      <c r="L12" s="11"/>
      <c r="M12" s="9"/>
      <c r="N12" s="12"/>
      <c r="O12" s="12"/>
      <c r="P12" s="55"/>
      <c r="Q12" s="55"/>
      <c r="R12" s="55"/>
      <c r="S12" s="13"/>
    </row>
    <row r="13" ht="17" customHeight="1">
      <c r="A13" s="9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11"/>
      <c r="M13" s="9"/>
      <c r="N13" s="12"/>
      <c r="O13" s="12"/>
      <c r="P13" s="55"/>
      <c r="Q13" s="55"/>
      <c r="R13" s="55"/>
      <c r="S13" s="13"/>
    </row>
    <row r="14" ht="17" customHeight="1">
      <c r="A14" s="9"/>
      <c r="B14" s="21"/>
      <c r="C14" s="21"/>
      <c r="D14" s="12"/>
      <c r="E14" s="12"/>
      <c r="F14" s="12"/>
      <c r="G14" s="12"/>
      <c r="H14" s="40"/>
      <c r="I14" s="40"/>
      <c r="J14" s="40"/>
      <c r="K14" s="40"/>
      <c r="L14" s="11"/>
      <c r="M14" s="9"/>
      <c r="N14" s="12"/>
      <c r="O14" s="12"/>
      <c r="P14" s="55"/>
      <c r="Q14" s="55"/>
      <c r="R14" s="55"/>
      <c r="S14" s="13"/>
    </row>
    <row r="15" ht="19" customHeight="1">
      <c r="A15" s="9"/>
      <c r="B15" s="21"/>
      <c r="C15" t="s" s="147">
        <v>52</v>
      </c>
      <c r="D15" t="s" s="68">
        <v>53</v>
      </c>
      <c r="E15" t="s" s="68">
        <v>26</v>
      </c>
      <c r="F15" t="s" s="68">
        <v>27</v>
      </c>
      <c r="G15" s="11"/>
      <c r="H15" t="s" s="69">
        <v>28</v>
      </c>
      <c r="I15" s="70"/>
      <c r="J15" s="70"/>
      <c r="K15" s="71"/>
      <c r="L15" s="72"/>
      <c r="M15" s="9"/>
      <c r="N15" s="12"/>
      <c r="O15" s="12"/>
      <c r="P15" s="55"/>
      <c r="Q15" s="55"/>
      <c r="R15" s="55"/>
      <c r="S15" s="13"/>
    </row>
    <row r="16" ht="26" customHeight="1">
      <c r="A16" s="9"/>
      <c r="B16" t="s" s="148">
        <v>54</v>
      </c>
      <c r="C16" s="149">
        <v>0.67</v>
      </c>
      <c r="D16" s="150">
        <v>59</v>
      </c>
      <c r="E16" s="151">
        <v>21.98</v>
      </c>
      <c r="F16" s="151">
        <v>5.01</v>
      </c>
      <c r="G16" s="76"/>
      <c r="H16" t="s" s="152">
        <v>55</v>
      </c>
      <c r="I16" s="153"/>
      <c r="J16" s="153"/>
      <c r="K16" s="154"/>
      <c r="L16" s="72"/>
      <c r="M16" s="9"/>
      <c r="N16" s="12"/>
      <c r="O16" s="12"/>
      <c r="P16" s="55"/>
      <c r="Q16" s="80"/>
      <c r="R16" s="55"/>
      <c r="S16" s="13"/>
    </row>
    <row r="17" ht="26" customHeight="1">
      <c r="A17" s="9"/>
      <c r="B17" t="s" s="148">
        <v>56</v>
      </c>
      <c r="C17" s="155"/>
      <c r="D17" s="156"/>
      <c r="E17" s="151">
        <v>24.39</v>
      </c>
      <c r="F17" s="151">
        <v>4.32</v>
      </c>
      <c r="G17" s="76"/>
      <c r="H17" s="157"/>
      <c r="I17" s="153"/>
      <c r="J17" s="153"/>
      <c r="K17" s="154"/>
      <c r="L17" s="72"/>
      <c r="M17" s="9"/>
      <c r="N17" s="12"/>
      <c r="O17" s="12"/>
      <c r="P17" s="55"/>
      <c r="Q17" s="80"/>
      <c r="R17" s="55"/>
      <c r="S17" s="13"/>
    </row>
    <row r="18" ht="17" customHeight="1">
      <c r="A18" s="9"/>
      <c r="B18" s="82">
        <f>E17-E16</f>
        <v>2.41</v>
      </c>
      <c r="C18" s="83">
        <f>SQRT(F16^2+F17^2-2*C16*F16*F17)</f>
        <v>3.841954190252664</v>
      </c>
      <c r="D18" s="83">
        <f>SQRT(((F16^2/D16)+(F17^2/D16))-(2*C16*(F16/SQRT(D16))*(F17/SQRT(D16))))</f>
        <v>0.5001798320672072</v>
      </c>
      <c r="E18" s="83">
        <f>D20*SQRT(2*(1-C16))</f>
        <v>0.5096086935353351</v>
      </c>
      <c r="F18" s="158"/>
      <c r="G18" s="11"/>
      <c r="H18" s="157"/>
      <c r="I18" s="153"/>
      <c r="J18" s="153"/>
      <c r="K18" s="154"/>
      <c r="L18" s="72"/>
      <c r="M18" s="9"/>
      <c r="N18" s="12"/>
      <c r="O18" s="12"/>
      <c r="P18" s="55"/>
      <c r="Q18" s="80"/>
      <c r="R18" s="55"/>
      <c r="S18" s="13"/>
    </row>
    <row r="19" ht="17" customHeight="1">
      <c r="A19" s="72"/>
      <c r="B19" s="84"/>
      <c r="C19" s="85"/>
      <c r="D19" s="85"/>
      <c r="E19" s="85"/>
      <c r="F19" s="86"/>
      <c r="G19" s="72"/>
      <c r="H19" s="157"/>
      <c r="I19" s="153"/>
      <c r="J19" s="153"/>
      <c r="K19" s="154"/>
      <c r="L19" s="72"/>
      <c r="M19" s="9"/>
      <c r="N19" s="12"/>
      <c r="O19" s="12"/>
      <c r="P19" s="55"/>
      <c r="Q19" s="80"/>
      <c r="R19" s="55"/>
      <c r="S19" s="13"/>
    </row>
    <row r="20" ht="23" customHeight="1">
      <c r="A20" s="72"/>
      <c r="B20" t="s" s="87">
        <v>57</v>
      </c>
      <c r="C20" s="88"/>
      <c r="D20" s="159">
        <f>B18/C18</f>
        <v>0.6272849390329425</v>
      </c>
      <c r="E20" s="159">
        <f>E18*(1-(3/(4*(D16*2)-9)))</f>
        <v>0.50630669336124</v>
      </c>
      <c r="F20" s="160"/>
      <c r="G20" s="72"/>
      <c r="H20" s="157"/>
      <c r="I20" s="153"/>
      <c r="J20" s="153"/>
      <c r="K20" s="154"/>
      <c r="L20" s="72"/>
      <c r="M20" s="9"/>
      <c r="N20" s="12"/>
      <c r="O20" s="12"/>
      <c r="P20" s="55"/>
      <c r="Q20" s="80"/>
      <c r="R20" s="55"/>
      <c r="S20" s="13"/>
    </row>
    <row r="21" ht="23" customHeight="1">
      <c r="A21" s="72"/>
      <c r="B21" t="s" s="91">
        <v>58</v>
      </c>
      <c r="C21" s="92"/>
      <c r="D21" s="161">
        <f>IF(D20&lt;=0.19,"Efeito insignificante",IF(AND(D20&gt;=0.199+D20&lt;0.5),"Efeito pequeno",IF(AND(D20&gt;=0.499,D20&lt;=0.79),"Efeito médio",IF(AND(D20&gt;=0.799,D20&lt;=1.29),"Efeito grande",IF(D20&gt;=1.299,"Efeito muito grande")))))</f>
      </c>
      <c r="E21" s="162"/>
      <c r="F21" s="121"/>
      <c r="G21" s="72"/>
      <c r="H21" t="s" s="95">
        <v>59</v>
      </c>
      <c r="I21" s="96"/>
      <c r="J21" s="96"/>
      <c r="K21" s="97"/>
      <c r="L21" s="72"/>
      <c r="M21" s="9"/>
      <c r="N21" s="12"/>
      <c r="O21" s="12"/>
      <c r="P21" s="55"/>
      <c r="Q21" s="80"/>
      <c r="R21" s="55"/>
      <c r="S21" s="13"/>
    </row>
    <row r="22" ht="23" customHeight="1">
      <c r="A22" s="72"/>
      <c r="B22" t="s" s="98">
        <v>60</v>
      </c>
      <c r="C22" s="99"/>
      <c r="D22" s="163">
        <f>(D24^2)/((D24^2)+(D16-1))</f>
        <v>0.2858523421495391</v>
      </c>
      <c r="E22" s="163"/>
      <c r="F22" s="101"/>
      <c r="G22" s="102"/>
      <c r="H22" s="103"/>
      <c r="I22" s="96"/>
      <c r="J22" s="96"/>
      <c r="K22" s="97"/>
      <c r="L22" s="102"/>
      <c r="M22" s="9"/>
      <c r="N22" s="12"/>
      <c r="O22" s="12"/>
      <c r="P22" s="55"/>
      <c r="Q22" s="80"/>
      <c r="R22" s="55"/>
      <c r="S22" s="13"/>
    </row>
    <row r="23" ht="23" customHeight="1">
      <c r="A23" s="72"/>
      <c r="B23" t="s" s="104">
        <v>61</v>
      </c>
      <c r="C23" s="105"/>
      <c r="D23" s="164">
        <f>B18-D18*TINV(0.05,(D16-1))</f>
        <v>1.408781284934243</v>
      </c>
      <c r="E23" s="164">
        <f>B18+D18*TINV(0.05,(D16-1))</f>
        <v>3.411218715065757</v>
      </c>
      <c r="F23" s="101"/>
      <c r="G23" s="102"/>
      <c r="H23" t="s" s="95">
        <v>62</v>
      </c>
      <c r="I23" s="107"/>
      <c r="J23" s="107"/>
      <c r="K23" s="108"/>
      <c r="L23" s="102"/>
      <c r="M23" s="9"/>
      <c r="N23" s="12"/>
      <c r="O23" s="12"/>
      <c r="P23" s="55"/>
      <c r="Q23" s="80"/>
      <c r="R23" s="55"/>
      <c r="S23" s="13"/>
    </row>
    <row r="24" ht="20" customHeight="1">
      <c r="A24" s="72"/>
      <c r="B24" t="s" s="165">
        <v>63</v>
      </c>
      <c r="C24" s="110"/>
      <c r="D24" s="166">
        <f>B18/(C18/SQRT(D16))</f>
        <v>4.818267042154905</v>
      </c>
      <c r="E24" s="167"/>
      <c r="F24" s="101"/>
      <c r="G24" s="102"/>
      <c r="H24" s="113"/>
      <c r="I24" s="107"/>
      <c r="J24" s="107"/>
      <c r="K24" s="108"/>
      <c r="L24" s="102"/>
      <c r="M24" s="9"/>
      <c r="N24" s="12"/>
      <c r="O24" s="12"/>
      <c r="P24" s="55"/>
      <c r="Q24" s="80"/>
      <c r="R24" s="55"/>
      <c r="S24" s="13"/>
    </row>
    <row r="25" ht="20" customHeight="1">
      <c r="A25" s="72"/>
      <c r="B25" t="s" s="114">
        <v>64</v>
      </c>
      <c r="C25" s="99"/>
      <c r="D25" s="168">
        <f>(D16-1)</f>
        <v>58</v>
      </c>
      <c r="E25" s="169"/>
      <c r="F25" s="101"/>
      <c r="G25" s="102"/>
      <c r="H25" s="113"/>
      <c r="I25" s="107"/>
      <c r="J25" s="107"/>
      <c r="K25" s="108"/>
      <c r="L25" s="102"/>
      <c r="M25" s="9"/>
      <c r="N25" s="12"/>
      <c r="O25" s="12"/>
      <c r="P25" s="55"/>
      <c r="Q25" s="80"/>
      <c r="R25" s="55"/>
      <c r="S25" s="13"/>
    </row>
    <row r="26" ht="20" customHeight="1">
      <c r="A26" s="72"/>
      <c r="B26" t="s" s="114">
        <v>65</v>
      </c>
      <c r="C26" s="99"/>
      <c r="D26" s="170">
        <f>TDIST(ABS(D24),D25,2)</f>
        <v>1.080404360154219e-05</v>
      </c>
      <c r="E26" s="171"/>
      <c r="F26" s="101"/>
      <c r="G26" s="102"/>
      <c r="H26" s="113"/>
      <c r="I26" s="107"/>
      <c r="J26" s="107"/>
      <c r="K26" s="108"/>
      <c r="L26" s="102"/>
      <c r="M26" s="9"/>
      <c r="N26" s="12"/>
      <c r="O26" s="12"/>
      <c r="P26" s="55"/>
      <c r="Q26" s="80"/>
      <c r="R26" s="55"/>
      <c r="S26" s="13"/>
    </row>
    <row r="27" ht="17" customHeight="1">
      <c r="A27" s="72"/>
      <c r="B27" s="119"/>
      <c r="C27" s="78"/>
      <c r="D27" s="172">
        <f>NORMSDIST(D20/SQRT(2))</f>
        <v>0.6713187068936333</v>
      </c>
      <c r="E27" s="172"/>
      <c r="F27" s="121"/>
      <c r="G27" s="72"/>
      <c r="H27" s="113"/>
      <c r="I27" s="107"/>
      <c r="J27" s="107"/>
      <c r="K27" s="108"/>
      <c r="L27" s="72"/>
      <c r="M27" s="9"/>
      <c r="N27" s="12"/>
      <c r="O27" s="12"/>
      <c r="P27" s="55"/>
      <c r="Q27" s="80"/>
      <c r="R27" s="55"/>
      <c r="S27" s="13"/>
    </row>
    <row r="28" ht="20" customHeight="1">
      <c r="A28" s="72"/>
      <c r="B28" t="s" s="98">
        <v>43</v>
      </c>
      <c r="C28" s="99"/>
      <c r="D28" s="173">
        <f>NORMSDIST(B18/C18)*100</f>
        <v>73.47637629508064</v>
      </c>
      <c r="E28" s="173"/>
      <c r="F28" s="121"/>
      <c r="G28" s="72"/>
      <c r="H28" s="113"/>
      <c r="I28" s="107"/>
      <c r="J28" s="107"/>
      <c r="K28" s="108"/>
      <c r="L28" s="72"/>
      <c r="M28" s="9"/>
      <c r="N28" s="12"/>
      <c r="O28" s="12"/>
      <c r="P28" s="55"/>
      <c r="Q28" s="80"/>
      <c r="R28" s="55"/>
      <c r="S28" s="13"/>
    </row>
    <row r="29" ht="9" customHeight="1">
      <c r="A29" s="72"/>
      <c r="B29" s="123"/>
      <c r="C29" s="124"/>
      <c r="D29" s="125"/>
      <c r="E29" s="126"/>
      <c r="F29" s="127"/>
      <c r="G29" s="72"/>
      <c r="H29" s="128"/>
      <c r="I29" s="129"/>
      <c r="J29" s="129"/>
      <c r="K29" s="130"/>
      <c r="L29" s="72"/>
      <c r="M29" s="9"/>
      <c r="N29" s="12"/>
      <c r="O29" s="12"/>
      <c r="P29" s="55"/>
      <c r="Q29" s="80"/>
      <c r="R29" s="55"/>
      <c r="S29" s="13"/>
    </row>
    <row r="30" ht="17" customHeight="1">
      <c r="A30" s="9"/>
      <c r="B30" s="43"/>
      <c r="C30" s="43"/>
      <c r="D30" s="43"/>
      <c r="E30" s="43"/>
      <c r="F30" s="43"/>
      <c r="G30" s="12"/>
      <c r="H30" s="43"/>
      <c r="I30" s="43"/>
      <c r="J30" s="43"/>
      <c r="K30" s="43"/>
      <c r="L30" s="11"/>
      <c r="M30" s="9"/>
      <c r="N30" s="12"/>
      <c r="O30" s="12"/>
      <c r="P30" s="55"/>
      <c r="Q30" s="80"/>
      <c r="R30" s="55"/>
      <c r="S30" s="13"/>
    </row>
    <row r="31" ht="17" customHeight="1">
      <c r="A31" s="9"/>
      <c r="B31" t="s" s="131">
        <v>44</v>
      </c>
      <c r="C31" s="12"/>
      <c r="D31" s="12"/>
      <c r="E31" s="12"/>
      <c r="F31" s="12"/>
      <c r="G31" s="12"/>
      <c r="H31" s="12"/>
      <c r="I31" s="12"/>
      <c r="J31" s="132"/>
      <c r="K31" s="12"/>
      <c r="L31" s="11"/>
      <c r="M31" s="9"/>
      <c r="N31" s="12"/>
      <c r="O31" s="12"/>
      <c r="P31" s="55"/>
      <c r="Q31" s="80"/>
      <c r="R31" s="55"/>
      <c r="S31" s="13"/>
    </row>
    <row r="32" ht="17" customHeight="1">
      <c r="A32" s="9"/>
      <c r="B32" t="s" s="133">
        <v>45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1"/>
      <c r="M32" s="9"/>
      <c r="N32" s="12"/>
      <c r="O32" s="12"/>
      <c r="P32" s="55"/>
      <c r="Q32" s="80"/>
      <c r="R32" s="55"/>
      <c r="S32" s="13"/>
    </row>
    <row r="33" ht="19" customHeight="1">
      <c r="A33" s="9"/>
      <c r="B33" t="s" s="133">
        <v>46</v>
      </c>
      <c r="C33" s="135"/>
      <c r="D33" s="135"/>
      <c r="E33" s="135"/>
      <c r="F33" s="135"/>
      <c r="G33" s="135"/>
      <c r="H33" s="136"/>
      <c r="I33" s="137"/>
      <c r="J33" s="137"/>
      <c r="K33" s="138"/>
      <c r="L33" s="11"/>
      <c r="M33" s="9"/>
      <c r="N33" s="12"/>
      <c r="O33" s="12"/>
      <c r="P33" s="55"/>
      <c r="Q33" s="80"/>
      <c r="R33" s="55"/>
      <c r="S33" s="13"/>
    </row>
    <row r="34" ht="19" customHeight="1">
      <c r="A34" s="9"/>
      <c r="B34" t="s" s="133">
        <v>47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1"/>
      <c r="M34" s="9"/>
      <c r="N34" s="12"/>
      <c r="O34" s="12"/>
      <c r="P34" s="55"/>
      <c r="Q34" s="80"/>
      <c r="R34" s="55"/>
      <c r="S34" s="13"/>
    </row>
    <row r="35" ht="17" customHeight="1">
      <c r="A35" s="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9"/>
      <c r="N35" s="12"/>
      <c r="O35" s="12"/>
      <c r="P35" s="55"/>
      <c r="Q35" s="80"/>
      <c r="R35" s="55"/>
      <c r="S35" s="13"/>
    </row>
    <row r="36" ht="17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9"/>
      <c r="N36" s="12"/>
      <c r="O36" s="12"/>
      <c r="P36" s="55"/>
      <c r="Q36" s="80"/>
      <c r="R36" s="55"/>
      <c r="S36" s="13"/>
    </row>
    <row r="37" ht="17" customHeight="1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12"/>
      <c r="N37" s="12"/>
      <c r="O37" s="12"/>
      <c r="P37" s="55"/>
      <c r="Q37" s="80"/>
      <c r="R37" s="55"/>
      <c r="S37" s="13"/>
    </row>
    <row r="38" ht="17" customHeight="1">
      <c r="A38" s="4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55"/>
      <c r="Q38" s="80"/>
      <c r="R38" s="55"/>
      <c r="S38" s="13"/>
    </row>
    <row r="39" ht="17" customHeight="1">
      <c r="A39" s="4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55"/>
      <c r="Q39" s="80"/>
      <c r="R39" s="55"/>
      <c r="S39" s="13"/>
    </row>
    <row r="40" ht="17" customHeight="1">
      <c r="A40" s="4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55"/>
      <c r="Q40" s="80"/>
      <c r="R40" s="55"/>
      <c r="S40" s="13"/>
    </row>
    <row r="41" ht="17" customHeight="1">
      <c r="A41" s="4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55"/>
      <c r="Q41" s="80"/>
      <c r="R41" s="55"/>
      <c r="S41" s="13"/>
    </row>
    <row r="42" ht="17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55"/>
      <c r="Q42" s="80"/>
      <c r="R42" s="55"/>
      <c r="S42" s="13"/>
    </row>
    <row r="43" ht="17" customHeight="1">
      <c r="A43" s="4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55"/>
      <c r="Q43" s="80"/>
      <c r="R43" s="55"/>
      <c r="S43" s="13"/>
    </row>
    <row r="44" ht="17" customHeight="1">
      <c r="A44" s="4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55"/>
      <c r="Q44" s="55"/>
      <c r="R44" s="55"/>
      <c r="S44" s="13"/>
    </row>
    <row r="45" ht="17" customHeight="1">
      <c r="A45" s="4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55"/>
      <c r="Q45" s="55"/>
      <c r="R45" s="55"/>
      <c r="S45" s="13"/>
    </row>
    <row r="46" ht="17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55"/>
      <c r="Q46" s="55"/>
      <c r="R46" s="55"/>
      <c r="S46" s="13"/>
    </row>
    <row r="47" ht="17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55"/>
      <c r="Q47" s="55"/>
      <c r="R47" s="55"/>
      <c r="S47" s="13"/>
    </row>
    <row r="48" ht="17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55"/>
      <c r="Q48" s="55"/>
      <c r="R48" s="55"/>
      <c r="S48" s="13"/>
    </row>
    <row r="49" ht="17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55"/>
      <c r="Q49" s="55"/>
      <c r="R49" s="55"/>
      <c r="S49" s="13"/>
    </row>
    <row r="50" ht="17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55"/>
      <c r="Q50" s="55"/>
      <c r="R50" s="55"/>
      <c r="S50" s="13"/>
    </row>
    <row r="51" ht="17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55"/>
      <c r="Q51" s="55"/>
      <c r="R51" s="55"/>
      <c r="S51" s="13"/>
    </row>
    <row r="52" ht="17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55"/>
      <c r="Q52" s="55"/>
      <c r="R52" s="55"/>
      <c r="S52" s="13"/>
    </row>
    <row r="53" ht="17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55"/>
      <c r="Q53" s="80"/>
      <c r="R53" s="55"/>
      <c r="S53" s="13"/>
    </row>
    <row r="54" ht="17" customHeight="1">
      <c r="A54" s="4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55"/>
      <c r="Q54" s="80"/>
      <c r="R54" s="55"/>
      <c r="S54" s="13"/>
    </row>
    <row r="55" ht="17" customHeight="1">
      <c r="A55" s="4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55"/>
      <c r="Q55" s="80"/>
      <c r="R55" s="55"/>
      <c r="S55" s="13"/>
    </row>
    <row r="56" ht="17" customHeight="1">
      <c r="A56" s="4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55"/>
      <c r="Q56" s="80"/>
      <c r="R56" s="55"/>
      <c r="S56" s="13"/>
    </row>
    <row r="57" ht="17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55"/>
      <c r="Q57" s="80"/>
      <c r="R57" s="55"/>
      <c r="S57" s="13"/>
    </row>
    <row r="58" ht="17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55"/>
      <c r="Q58" s="80"/>
      <c r="R58" s="55"/>
      <c r="S58" s="13"/>
    </row>
    <row r="59" ht="17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55"/>
      <c r="Q59" s="80"/>
      <c r="R59" s="55"/>
      <c r="S59" s="13"/>
    </row>
    <row r="60" ht="17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55"/>
      <c r="Q60" s="80"/>
      <c r="R60" s="55"/>
      <c r="S60" s="13"/>
    </row>
    <row r="61" ht="17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55"/>
      <c r="Q61" s="80"/>
      <c r="R61" s="55"/>
      <c r="S61" s="13"/>
    </row>
    <row r="62" ht="17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55"/>
      <c r="Q62" s="80"/>
      <c r="R62" s="55"/>
      <c r="S62" s="13"/>
    </row>
    <row r="63" ht="17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55"/>
      <c r="Q63" s="80"/>
      <c r="R63" s="55"/>
      <c r="S63" s="13"/>
    </row>
    <row r="64" ht="17" customHeight="1">
      <c r="A64" s="4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55"/>
      <c r="Q64" s="80"/>
      <c r="R64" s="55"/>
      <c r="S64" s="13"/>
    </row>
    <row r="65" ht="17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55"/>
      <c r="Q65" s="80"/>
      <c r="R65" s="55"/>
      <c r="S65" s="13"/>
    </row>
    <row r="66" ht="17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55"/>
      <c r="Q66" s="80"/>
      <c r="R66" s="55"/>
      <c r="S66" s="13"/>
    </row>
    <row r="67" ht="17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55"/>
      <c r="Q67" s="80"/>
      <c r="R67" s="55"/>
      <c r="S67" s="13"/>
    </row>
    <row r="68" ht="17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55"/>
      <c r="Q68" s="80"/>
      <c r="R68" s="55"/>
      <c r="S68" s="13"/>
    </row>
    <row r="69" ht="17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55"/>
      <c r="Q69" s="80"/>
      <c r="R69" s="55"/>
      <c r="S69" s="13"/>
    </row>
    <row r="70" ht="17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55"/>
      <c r="Q70" s="80"/>
      <c r="R70" s="55"/>
      <c r="S70" s="13"/>
    </row>
    <row r="71" ht="17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55"/>
      <c r="Q71" s="80"/>
      <c r="R71" s="55"/>
      <c r="S71" s="13"/>
    </row>
    <row r="72" ht="17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55"/>
      <c r="Q72" s="80"/>
      <c r="R72" s="55"/>
      <c r="S72" s="13"/>
    </row>
    <row r="73" ht="17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55"/>
      <c r="Q73" s="80"/>
      <c r="R73" s="55"/>
      <c r="S73" s="13"/>
    </row>
    <row r="74" ht="17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55"/>
      <c r="Q74" s="80"/>
      <c r="R74" s="55"/>
      <c r="S74" s="13"/>
    </row>
    <row r="75" ht="17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55"/>
      <c r="Q75" s="80"/>
      <c r="R75" s="55"/>
      <c r="S75" s="13"/>
    </row>
    <row r="76" ht="17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55"/>
      <c r="Q76" s="80"/>
      <c r="R76" s="55"/>
      <c r="S76" s="13"/>
    </row>
    <row r="77" ht="17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55"/>
      <c r="Q77" s="80"/>
      <c r="R77" s="55"/>
      <c r="S77" s="13"/>
    </row>
    <row r="78" ht="17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55"/>
      <c r="Q78" s="80"/>
      <c r="R78" s="55"/>
      <c r="S78" s="13"/>
    </row>
    <row r="79" ht="17" customHeight="1">
      <c r="A79" s="4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55"/>
      <c r="Q79" s="80"/>
      <c r="R79" s="55"/>
      <c r="S79" s="13"/>
    </row>
    <row r="80" ht="17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55"/>
      <c r="Q80" s="80"/>
      <c r="R80" s="55"/>
      <c r="S80" s="13"/>
    </row>
    <row r="81" ht="17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55"/>
      <c r="Q81" s="80"/>
      <c r="R81" s="55"/>
      <c r="S81" s="13"/>
    </row>
    <row r="82" ht="17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55"/>
      <c r="Q82" s="80"/>
      <c r="R82" s="55"/>
      <c r="S82" s="13"/>
    </row>
    <row r="83" ht="17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55"/>
      <c r="Q83" s="80"/>
      <c r="R83" s="55"/>
      <c r="S83" s="13"/>
    </row>
    <row r="84" ht="17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55"/>
      <c r="Q84" s="80"/>
      <c r="R84" s="55"/>
      <c r="S84" s="13"/>
    </row>
    <row r="85" ht="17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55"/>
      <c r="Q85" s="80"/>
      <c r="R85" s="55"/>
      <c r="S85" s="13"/>
    </row>
    <row r="86" ht="17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55"/>
      <c r="Q86" s="80"/>
      <c r="R86" s="55"/>
      <c r="S86" s="13"/>
    </row>
    <row r="87" ht="17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55"/>
      <c r="Q87" s="80"/>
      <c r="R87" s="55"/>
      <c r="S87" s="13"/>
    </row>
    <row r="88" ht="17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55"/>
      <c r="Q88" s="80"/>
      <c r="R88" s="55"/>
      <c r="S88" s="13"/>
    </row>
    <row r="89" ht="17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55"/>
      <c r="Q89" s="80"/>
      <c r="R89" s="55"/>
      <c r="S89" s="13"/>
    </row>
    <row r="90" ht="17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55"/>
      <c r="Q90" s="80"/>
      <c r="R90" s="55"/>
      <c r="S90" s="13"/>
    </row>
    <row r="91" ht="17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55"/>
      <c r="Q91" s="80"/>
      <c r="R91" s="55"/>
      <c r="S91" s="13"/>
    </row>
    <row r="92" ht="17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55"/>
      <c r="Q92" s="80"/>
      <c r="R92" s="55"/>
      <c r="S92" s="13"/>
    </row>
    <row r="93" ht="17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55"/>
      <c r="Q93" s="80"/>
      <c r="R93" s="55"/>
      <c r="S93" s="13"/>
    </row>
    <row r="94" ht="17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55"/>
      <c r="Q94" s="80"/>
      <c r="R94" s="55"/>
      <c r="S94" s="13"/>
    </row>
    <row r="95" ht="17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55"/>
      <c r="Q95" s="80"/>
      <c r="R95" s="55"/>
      <c r="S95" s="13"/>
    </row>
    <row r="96" ht="17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55"/>
      <c r="Q96" s="80"/>
      <c r="R96" s="55"/>
      <c r="S96" s="13"/>
    </row>
    <row r="97" ht="17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55"/>
      <c r="Q97" s="80"/>
      <c r="R97" s="55"/>
      <c r="S97" s="13"/>
    </row>
    <row r="98" ht="17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55"/>
      <c r="Q98" s="80"/>
      <c r="R98" s="55"/>
      <c r="S98" s="13"/>
    </row>
    <row r="99" ht="17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55"/>
      <c r="Q99" s="80"/>
      <c r="R99" s="55"/>
      <c r="S99" s="13"/>
    </row>
    <row r="100" ht="17" customHeight="1">
      <c r="A100" s="141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142"/>
      <c r="Q100" s="142"/>
      <c r="R100" s="142"/>
      <c r="S100" s="48"/>
    </row>
  </sheetData>
  <mergeCells count="29">
    <mergeCell ref="D29:E29"/>
    <mergeCell ref="D28:E28"/>
    <mergeCell ref="D27:E27"/>
    <mergeCell ref="B27:C27"/>
    <mergeCell ref="B23:C23"/>
    <mergeCell ref="D21:E21"/>
    <mergeCell ref="B21:C21"/>
    <mergeCell ref="B12:K13"/>
    <mergeCell ref="H15:K15"/>
    <mergeCell ref="D8:E8"/>
    <mergeCell ref="H16:K20"/>
    <mergeCell ref="J8:K8"/>
    <mergeCell ref="D25:E25"/>
    <mergeCell ref="B33:K33"/>
    <mergeCell ref="B10:K10"/>
    <mergeCell ref="H8:I8"/>
    <mergeCell ref="D24:E24"/>
    <mergeCell ref="B32:K32"/>
    <mergeCell ref="B9:C9"/>
    <mergeCell ref="D26:E26"/>
    <mergeCell ref="B34:K34"/>
    <mergeCell ref="B11:C11"/>
    <mergeCell ref="H21:K22"/>
    <mergeCell ref="F6:G6"/>
    <mergeCell ref="H23:K29"/>
    <mergeCell ref="B1:K3"/>
    <mergeCell ref="D16:D17"/>
    <mergeCell ref="C16:C17"/>
    <mergeCell ref="B20:C20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S100"/>
  <sheetViews>
    <sheetView workbookViewId="0" showGridLines="0" defaultGridColor="1"/>
  </sheetViews>
  <sheetFormatPr defaultColWidth="10.7143" defaultRowHeight="17" customHeight="1" outlineLevelRow="0" outlineLevelCol="0"/>
  <cols>
    <col min="1" max="1" width="11.5781" style="174" customWidth="1"/>
    <col min="2" max="2" width="12.5781" style="174" customWidth="1"/>
    <col min="3" max="3" width="11.5781" style="174" customWidth="1"/>
    <col min="4" max="4" width="11.5781" style="174" customWidth="1"/>
    <col min="5" max="5" width="11.5781" style="174" customWidth="1"/>
    <col min="6" max="6" width="11.5781" style="174" customWidth="1"/>
    <col min="7" max="7" width="11.5781" style="174" customWidth="1"/>
    <col min="8" max="8" width="11.5781" style="174" customWidth="1"/>
    <col min="9" max="9" width="11.5781" style="174" customWidth="1"/>
    <col min="10" max="10" width="11.5781" style="174" customWidth="1"/>
    <col min="11" max="11" width="11.5781" style="174" customWidth="1"/>
    <col min="12" max="12" width="11.5781" style="174" customWidth="1"/>
    <col min="13" max="13" width="10.8672" style="174" customWidth="1"/>
    <col min="14" max="14" width="10.8672" style="174" customWidth="1"/>
    <col min="15" max="15" width="10.8672" style="174" customWidth="1"/>
    <col min="16" max="16" width="10.8672" style="174" customWidth="1"/>
    <col min="17" max="17" width="12.1562" style="174" customWidth="1"/>
    <col min="18" max="18" width="10.8672" style="174" customWidth="1"/>
    <col min="19" max="19" width="10.8672" style="174" customWidth="1"/>
    <col min="20" max="256" width="10.7344" style="174" customWidth="1"/>
  </cols>
  <sheetData>
    <row r="1" ht="19" customHeight="1">
      <c r="A1" s="2"/>
      <c r="B1" t="s" s="3">
        <v>66</v>
      </c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7"/>
      <c r="O1" s="7"/>
      <c r="P1" s="52"/>
      <c r="Q1" s="52"/>
      <c r="R1" s="52"/>
      <c r="S1" s="8"/>
    </row>
    <row r="2" ht="17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9"/>
      <c r="N2" s="12"/>
      <c r="O2" s="12"/>
      <c r="P2" s="54"/>
      <c r="Q2" s="144"/>
      <c r="R2" s="54"/>
      <c r="S2" s="13"/>
    </row>
    <row r="3" ht="17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9"/>
      <c r="N3" s="12"/>
      <c r="O3" s="12"/>
      <c r="P3" s="54"/>
      <c r="Q3" s="54"/>
      <c r="R3" s="54"/>
      <c r="S3" s="13"/>
    </row>
    <row r="4" ht="17" customHeight="1">
      <c r="A4" s="9"/>
      <c r="B4" s="12"/>
      <c r="C4" s="12"/>
      <c r="D4" s="12"/>
      <c r="E4" s="15"/>
      <c r="F4" s="15"/>
      <c r="G4" s="15"/>
      <c r="H4" s="15"/>
      <c r="I4" s="16"/>
      <c r="J4" s="12"/>
      <c r="K4" s="12"/>
      <c r="L4" s="11"/>
      <c r="M4" s="9"/>
      <c r="N4" s="12"/>
      <c r="O4" s="12"/>
      <c r="P4" s="55"/>
      <c r="Q4" s="55"/>
      <c r="R4" s="55"/>
      <c r="S4" s="13"/>
    </row>
    <row r="5" ht="17" customHeight="1">
      <c r="A5" s="9"/>
      <c r="B5" s="12"/>
      <c r="C5" s="12"/>
      <c r="D5" t="s" s="56">
        <v>18</v>
      </c>
      <c r="E5" s="15"/>
      <c r="F5" s="15"/>
      <c r="G5" s="15"/>
      <c r="H5" s="15"/>
      <c r="I5" s="16"/>
      <c r="J5" s="12"/>
      <c r="K5" s="12"/>
      <c r="L5" s="11"/>
      <c r="M5" s="9"/>
      <c r="N5" s="12"/>
      <c r="O5" s="12"/>
      <c r="P5" s="55"/>
      <c r="Q5" s="55"/>
      <c r="R5" s="55"/>
      <c r="S5" s="13"/>
    </row>
    <row r="6" ht="17" customHeight="1">
      <c r="A6" s="9"/>
      <c r="B6" s="12"/>
      <c r="C6" s="12"/>
      <c r="D6" s="12"/>
      <c r="E6" s="12"/>
      <c r="F6" s="17"/>
      <c r="G6" s="17"/>
      <c r="H6" s="12"/>
      <c r="I6" s="12"/>
      <c r="J6" s="12"/>
      <c r="K6" s="12"/>
      <c r="L6" s="11"/>
      <c r="M6" s="9"/>
      <c r="N6" s="12"/>
      <c r="O6" s="12"/>
      <c r="P6" s="55"/>
      <c r="Q6" s="55"/>
      <c r="R6" s="55"/>
      <c r="S6" s="13"/>
    </row>
    <row r="7" ht="17" customHeight="1">
      <c r="A7" s="9"/>
      <c r="B7" s="12"/>
      <c r="C7" s="12"/>
      <c r="D7" s="12"/>
      <c r="E7" s="12"/>
      <c r="F7" s="12"/>
      <c r="G7" s="12"/>
      <c r="H7" s="12"/>
      <c r="I7" s="12"/>
      <c r="J7" s="12"/>
      <c r="K7" s="12"/>
      <c r="L7" s="11"/>
      <c r="M7" s="9"/>
      <c r="N7" s="12"/>
      <c r="O7" s="12"/>
      <c r="P7" s="55"/>
      <c r="Q7" s="55"/>
      <c r="R7" s="55"/>
      <c r="S7" s="13"/>
    </row>
    <row r="8" ht="17" customHeight="1">
      <c r="A8" s="9"/>
      <c r="B8" s="57"/>
      <c r="C8" s="59"/>
      <c r="D8" t="s" s="58">
        <v>19</v>
      </c>
      <c r="E8" s="59"/>
      <c r="F8" s="145"/>
      <c r="G8" s="146"/>
      <c r="H8" t="s" s="58">
        <v>20</v>
      </c>
      <c r="I8" s="59"/>
      <c r="J8" s="59"/>
      <c r="K8" s="59"/>
      <c r="L8" s="11"/>
      <c r="M8" s="9"/>
      <c r="N8" s="12"/>
      <c r="O8" s="12"/>
      <c r="P8" s="55"/>
      <c r="Q8" s="55"/>
      <c r="R8" s="55"/>
      <c r="S8" s="13"/>
    </row>
    <row r="9" ht="17" customHeight="1">
      <c r="A9" s="9"/>
      <c r="B9" t="s" s="60">
        <v>22</v>
      </c>
      <c r="C9" s="61"/>
      <c r="D9" s="57"/>
      <c r="E9" s="57"/>
      <c r="F9" s="57"/>
      <c r="G9" s="57"/>
      <c r="H9" s="57"/>
      <c r="I9" s="57"/>
      <c r="J9" s="57"/>
      <c r="K9" s="57"/>
      <c r="L9" s="11"/>
      <c r="M9" s="9"/>
      <c r="N9" s="12"/>
      <c r="O9" s="12"/>
      <c r="P9" s="55"/>
      <c r="Q9" s="55"/>
      <c r="R9" s="55"/>
      <c r="S9" s="13"/>
    </row>
    <row r="10" ht="45" customHeight="1">
      <c r="A10" s="9"/>
      <c r="B10" t="s" s="62">
        <v>67</v>
      </c>
      <c r="C10" s="63"/>
      <c r="D10" s="63"/>
      <c r="E10" s="63"/>
      <c r="F10" s="63"/>
      <c r="G10" s="63"/>
      <c r="H10" s="63"/>
      <c r="I10" s="63"/>
      <c r="J10" s="63"/>
      <c r="K10" s="63"/>
      <c r="L10" s="11"/>
      <c r="M10" s="9"/>
      <c r="N10" s="12"/>
      <c r="O10" s="12"/>
      <c r="P10" s="55"/>
      <c r="Q10" s="55"/>
      <c r="R10" s="55"/>
      <c r="S10" s="13"/>
    </row>
    <row r="11" ht="19" customHeight="1">
      <c r="A11" s="9"/>
      <c r="B11" t="s" s="60">
        <v>3</v>
      </c>
      <c r="C11" s="65"/>
      <c r="D11" s="20"/>
      <c r="E11" s="20"/>
      <c r="F11" s="20"/>
      <c r="G11" s="20"/>
      <c r="H11" s="20"/>
      <c r="I11" s="20"/>
      <c r="J11" s="20"/>
      <c r="K11" s="20"/>
      <c r="L11" s="11"/>
      <c r="M11" s="9"/>
      <c r="N11" s="12"/>
      <c r="O11" s="12"/>
      <c r="P11" s="55"/>
      <c r="Q11" s="55"/>
      <c r="R11" s="55"/>
      <c r="S11" s="13"/>
    </row>
    <row r="12" ht="17" customHeight="1">
      <c r="A12" s="9"/>
      <c r="B12" t="s" s="66">
        <v>68</v>
      </c>
      <c r="C12" s="67"/>
      <c r="D12" s="67"/>
      <c r="E12" s="67"/>
      <c r="F12" s="67"/>
      <c r="G12" s="67"/>
      <c r="H12" s="67"/>
      <c r="I12" s="67"/>
      <c r="J12" s="67"/>
      <c r="K12" s="67"/>
      <c r="L12" s="11"/>
      <c r="M12" s="9"/>
      <c r="N12" s="12"/>
      <c r="O12" s="12"/>
      <c r="P12" s="55"/>
      <c r="Q12" s="55"/>
      <c r="R12" s="55"/>
      <c r="S12" s="13"/>
    </row>
    <row r="13" ht="17" customHeight="1">
      <c r="A13" s="9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11"/>
      <c r="M13" s="9"/>
      <c r="N13" s="12"/>
      <c r="O13" s="12"/>
      <c r="P13" s="55"/>
      <c r="Q13" s="55"/>
      <c r="R13" s="55"/>
      <c r="S13" s="13"/>
    </row>
    <row r="14" ht="17" customHeight="1">
      <c r="A14" s="9"/>
      <c r="B14" s="21"/>
      <c r="C14" s="21"/>
      <c r="D14" s="12"/>
      <c r="E14" s="12"/>
      <c r="F14" s="12"/>
      <c r="G14" s="12"/>
      <c r="H14" s="12"/>
      <c r="I14" s="12"/>
      <c r="J14" s="12"/>
      <c r="K14" s="12"/>
      <c r="L14" s="11"/>
      <c r="M14" s="9"/>
      <c r="N14" s="12"/>
      <c r="O14" s="12"/>
      <c r="P14" s="55"/>
      <c r="Q14" s="55"/>
      <c r="R14" s="55"/>
      <c r="S14" s="13"/>
    </row>
    <row r="15" ht="17" customHeight="1">
      <c r="A15" s="9"/>
      <c r="B15" t="s" s="175">
        <v>7</v>
      </c>
      <c r="C15" s="176"/>
      <c r="D15" s="176"/>
      <c r="E15" s="176"/>
      <c r="F15" s="176"/>
      <c r="G15" s="176"/>
      <c r="H15" t="s" s="175">
        <v>9</v>
      </c>
      <c r="I15" s="176"/>
      <c r="J15" s="176"/>
      <c r="K15" s="176"/>
      <c r="L15" s="11"/>
      <c r="M15" s="9"/>
      <c r="N15" s="12"/>
      <c r="O15" s="12"/>
      <c r="P15" s="55"/>
      <c r="Q15" s="55"/>
      <c r="R15" s="55"/>
      <c r="S15" s="13"/>
    </row>
    <row r="16" ht="26" customHeight="1">
      <c r="A16" s="9"/>
      <c r="B16" t="s" s="177">
        <v>69</v>
      </c>
      <c r="C16" s="178"/>
      <c r="D16" s="179"/>
      <c r="E16" t="s" s="177">
        <v>70</v>
      </c>
      <c r="F16" s="180"/>
      <c r="G16" s="180"/>
      <c r="H16" s="181"/>
      <c r="I16" s="182"/>
      <c r="J16" s="182"/>
      <c r="K16" s="182"/>
      <c r="L16" s="11"/>
      <c r="M16" s="9"/>
      <c r="N16" s="12"/>
      <c r="O16" s="12"/>
      <c r="P16" s="55"/>
      <c r="Q16" s="80"/>
      <c r="R16" s="55"/>
      <c r="S16" s="13"/>
    </row>
    <row r="17" ht="26" customHeight="1">
      <c r="A17" s="9"/>
      <c r="B17" s="183"/>
      <c r="C17" s="184"/>
      <c r="D17" s="185"/>
      <c r="E17" s="185"/>
      <c r="F17" s="185"/>
      <c r="G17" s="186"/>
      <c r="H17" s="182"/>
      <c r="I17" s="182"/>
      <c r="J17" s="182"/>
      <c r="K17" s="182"/>
      <c r="L17" s="11"/>
      <c r="M17" s="9"/>
      <c r="N17" s="12"/>
      <c r="O17" s="12"/>
      <c r="P17" s="55"/>
      <c r="Q17" s="80"/>
      <c r="R17" s="55"/>
      <c r="S17" s="13"/>
    </row>
    <row r="18" ht="17" customHeight="1">
      <c r="A18" s="9"/>
      <c r="B18" t="s" s="187">
        <v>71</v>
      </c>
      <c r="C18" t="s" s="187">
        <v>72</v>
      </c>
      <c r="D18" s="188"/>
      <c r="E18" t="s" s="187">
        <v>73</v>
      </c>
      <c r="F18" t="s" s="187">
        <v>74</v>
      </c>
      <c r="G18" t="s" s="187">
        <v>72</v>
      </c>
      <c r="H18" s="189"/>
      <c r="I18" t="s" s="187">
        <v>53</v>
      </c>
      <c r="J18" t="s" s="187">
        <v>72</v>
      </c>
      <c r="K18" s="182"/>
      <c r="L18" s="11"/>
      <c r="M18" s="9"/>
      <c r="N18" s="12"/>
      <c r="O18" s="12"/>
      <c r="P18" s="55"/>
      <c r="Q18" s="80"/>
      <c r="R18" s="55"/>
      <c r="S18" s="13"/>
    </row>
    <row r="19" ht="17" customHeight="1">
      <c r="A19" s="9"/>
      <c r="B19" s="190"/>
      <c r="C19" s="190"/>
      <c r="D19" s="188"/>
      <c r="E19" s="190"/>
      <c r="F19" s="191"/>
      <c r="G19" s="190"/>
      <c r="H19" s="192"/>
      <c r="I19" s="190"/>
      <c r="J19" s="190"/>
      <c r="K19" s="193"/>
      <c r="L19" s="11"/>
      <c r="M19" s="9"/>
      <c r="N19" s="12"/>
      <c r="O19" s="12"/>
      <c r="P19" s="55"/>
      <c r="Q19" s="80"/>
      <c r="R19" s="55"/>
      <c r="S19" s="13"/>
    </row>
    <row r="20" ht="23" customHeight="1">
      <c r="A20" s="72"/>
      <c r="B20" s="194">
        <v>114</v>
      </c>
      <c r="C20" s="194">
        <v>2.66</v>
      </c>
      <c r="D20" s="195"/>
      <c r="E20" s="194">
        <v>69</v>
      </c>
      <c r="F20" s="194">
        <v>45</v>
      </c>
      <c r="G20" s="194">
        <v>8.02</v>
      </c>
      <c r="H20" s="196"/>
      <c r="I20" s="194">
        <v>41</v>
      </c>
      <c r="J20" s="194">
        <v>3.5</v>
      </c>
      <c r="K20" s="197"/>
      <c r="L20" s="11"/>
      <c r="M20" s="9"/>
      <c r="N20" s="12"/>
      <c r="O20" s="12"/>
      <c r="P20" s="55"/>
      <c r="Q20" s="80"/>
      <c r="R20" s="55"/>
      <c r="S20" s="13"/>
    </row>
    <row r="21" ht="23" customHeight="1">
      <c r="A21" s="9"/>
      <c r="B21" s="198"/>
      <c r="C21" s="198"/>
      <c r="D21" s="192"/>
      <c r="E21" s="199"/>
      <c r="F21" s="198"/>
      <c r="G21" s="198"/>
      <c r="H21" s="192"/>
      <c r="I21" s="199"/>
      <c r="J21" s="199"/>
      <c r="K21" s="200"/>
      <c r="L21" s="11"/>
      <c r="M21" s="9"/>
      <c r="N21" s="12"/>
      <c r="O21" s="12"/>
      <c r="P21" s="55"/>
      <c r="Q21" s="80"/>
      <c r="R21" s="55"/>
      <c r="S21" s="13"/>
    </row>
    <row r="22" ht="85" customHeight="1" hidden="1">
      <c r="A22" s="9"/>
      <c r="B22" t="s" s="201">
        <v>75</v>
      </c>
      <c r="C22" s="190"/>
      <c r="D22" s="202">
        <f>(D24^2)/((D24^2)+(D16-1))</f>
        <v>0</v>
      </c>
      <c r="E22" s="203"/>
      <c r="F22" s="204"/>
      <c r="G22" s="204"/>
      <c r="H22" s="192"/>
      <c r="I22" s="204"/>
      <c r="J22" s="204"/>
      <c r="K22" s="200"/>
      <c r="L22" s="205"/>
      <c r="M22" s="9"/>
      <c r="N22" s="12"/>
      <c r="O22" s="12"/>
      <c r="P22" s="55"/>
      <c r="Q22" s="80"/>
      <c r="R22" s="55"/>
      <c r="S22" s="13"/>
    </row>
    <row r="23" ht="23" customHeight="1">
      <c r="A23" s="72"/>
      <c r="B23" t="s" s="206">
        <v>76</v>
      </c>
      <c r="C23" s="207">
        <f>2*C20/SQRT(B20)</f>
        <v>0.4982636517614612</v>
      </c>
      <c r="D23" s="208"/>
      <c r="E23" t="s" s="209">
        <v>77</v>
      </c>
      <c r="F23" s="210"/>
      <c r="G23" s="211">
        <f>G20*SQRT(E20+F20)/SQRT(E20*F20)</f>
        <v>1.536724416532499</v>
      </c>
      <c r="H23" s="196"/>
      <c r="I23" s="212"/>
      <c r="J23" s="213"/>
      <c r="K23" s="214"/>
      <c r="L23" s="205"/>
      <c r="M23" s="9"/>
      <c r="N23" s="12"/>
      <c r="O23" s="12"/>
      <c r="P23" s="55"/>
      <c r="Q23" s="80"/>
      <c r="R23" s="55"/>
      <c r="S23" s="13"/>
    </row>
    <row r="24" ht="17" customHeight="1">
      <c r="A24" s="72"/>
      <c r="B24" t="s" s="215">
        <v>78</v>
      </c>
      <c r="C24" s="216">
        <f>TDIST(ABS(C20),B20-2,2)</f>
        <v>0.008960498686237717</v>
      </c>
      <c r="D24" s="195"/>
      <c r="E24" t="s" s="217">
        <v>78</v>
      </c>
      <c r="F24" s="218"/>
      <c r="G24" s="219">
        <f>TDIST(ABS(G20),(F20+E20-2),2)</f>
        <v>1.127320459204384e-12</v>
      </c>
      <c r="H24" s="196"/>
      <c r="I24" t="s" s="220">
        <v>76</v>
      </c>
      <c r="J24" s="221">
        <f>J20/SQRT(I20)</f>
        <v>0.5466081666101212</v>
      </c>
      <c r="K24" s="214"/>
      <c r="L24" s="205"/>
      <c r="M24" s="9"/>
      <c r="N24" s="12"/>
      <c r="O24" s="12"/>
      <c r="P24" s="55"/>
      <c r="Q24" s="80"/>
      <c r="R24" s="55"/>
      <c r="S24" s="13"/>
    </row>
    <row r="25" ht="17" customHeight="1">
      <c r="A25" s="72"/>
      <c r="B25" t="s" s="222">
        <v>79</v>
      </c>
      <c r="C25" s="223">
        <f>C23*(1-(3/(4*(B20)-9)))</f>
        <v>0.4949196004073574</v>
      </c>
      <c r="D25" s="224"/>
      <c r="E25" t="s" s="225">
        <v>80</v>
      </c>
      <c r="F25" s="226"/>
      <c r="G25" s="227">
        <f>G23*(1-(3/(4*(E20+F20)-9)))</f>
        <v>1.526410829844361</v>
      </c>
      <c r="H25" s="196"/>
      <c r="I25" s="228"/>
      <c r="J25" s="223"/>
      <c r="K25" s="214"/>
      <c r="L25" s="205"/>
      <c r="M25" s="9"/>
      <c r="N25" s="12"/>
      <c r="O25" s="12"/>
      <c r="P25" s="55"/>
      <c r="Q25" s="80"/>
      <c r="R25" s="55"/>
      <c r="S25" s="13"/>
    </row>
    <row r="26" ht="17" customHeight="1">
      <c r="A26" s="72"/>
      <c r="B26" t="s" s="215">
        <v>43</v>
      </c>
      <c r="C26" s="229">
        <f>NORMSDIST(C23/SQRT(2))*100</f>
        <v>63.77029568986516</v>
      </c>
      <c r="D26" s="230"/>
      <c r="E26" t="s" s="217">
        <v>43</v>
      </c>
      <c r="F26" s="231"/>
      <c r="G26" s="232">
        <f>NORMSDIST(G23/SQRT(2))*100</f>
        <v>86.13994337924407</v>
      </c>
      <c r="H26" s="196"/>
      <c r="I26" t="s" s="215">
        <v>43</v>
      </c>
      <c r="J26" s="229">
        <f>NORMSDIST(J24)*100</f>
        <v>70.76760213643098</v>
      </c>
      <c r="K26" s="214"/>
      <c r="L26" s="205"/>
      <c r="M26" s="9"/>
      <c r="N26" s="12"/>
      <c r="O26" s="12"/>
      <c r="P26" s="55"/>
      <c r="Q26" s="80"/>
      <c r="R26" s="55"/>
      <c r="S26" s="13"/>
    </row>
    <row r="27" ht="17" customHeight="1">
      <c r="A27" s="72"/>
      <c r="B27" s="233"/>
      <c r="C27" s="234"/>
      <c r="D27" s="235"/>
      <c r="E27" s="236"/>
      <c r="F27" s="237"/>
      <c r="G27" s="238"/>
      <c r="H27" s="196"/>
      <c r="I27" s="233"/>
      <c r="J27" s="234"/>
      <c r="K27" s="214"/>
      <c r="L27" s="11"/>
      <c r="M27" s="9"/>
      <c r="N27" s="12"/>
      <c r="O27" s="12"/>
      <c r="P27" s="55"/>
      <c r="Q27" s="80"/>
      <c r="R27" s="55"/>
      <c r="S27" s="13"/>
    </row>
    <row r="28" ht="17" customHeight="1">
      <c r="A28" s="9"/>
      <c r="B28" s="239"/>
      <c r="C28" s="239"/>
      <c r="D28" s="240"/>
      <c r="E28" s="241"/>
      <c r="F28" s="239"/>
      <c r="G28" s="239"/>
      <c r="H28" s="192"/>
      <c r="I28" s="242"/>
      <c r="J28" s="242"/>
      <c r="K28" s="243"/>
      <c r="L28" s="11"/>
      <c r="M28" s="9"/>
      <c r="N28" s="12"/>
      <c r="O28" s="12"/>
      <c r="P28" s="55"/>
      <c r="Q28" s="80"/>
      <c r="R28" s="55"/>
      <c r="S28" s="13"/>
    </row>
    <row r="29" ht="17" customHeight="1">
      <c r="A29" s="9"/>
      <c r="B29" s="244"/>
      <c r="C29" s="244"/>
      <c r="D29" s="245"/>
      <c r="E29" s="245"/>
      <c r="F29" s="244"/>
      <c r="G29" s="12"/>
      <c r="H29" s="243"/>
      <c r="I29" s="243"/>
      <c r="J29" s="243"/>
      <c r="K29" s="243"/>
      <c r="L29" s="11"/>
      <c r="M29" s="9"/>
      <c r="N29" s="12"/>
      <c r="O29" s="12"/>
      <c r="P29" s="55"/>
      <c r="Q29" s="80"/>
      <c r="R29" s="55"/>
      <c r="S29" s="13"/>
    </row>
    <row r="30" ht="17" customHeight="1">
      <c r="A30" s="9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1"/>
      <c r="M30" s="9"/>
      <c r="N30" s="12"/>
      <c r="O30" s="12"/>
      <c r="P30" s="55"/>
      <c r="Q30" s="80"/>
      <c r="R30" s="55"/>
      <c r="S30" s="13"/>
    </row>
    <row r="31" ht="17" customHeight="1">
      <c r="A31" s="9"/>
      <c r="B31" t="s" s="131">
        <v>44</v>
      </c>
      <c r="C31" s="12"/>
      <c r="D31" s="12"/>
      <c r="E31" s="12"/>
      <c r="F31" s="12"/>
      <c r="G31" s="12"/>
      <c r="H31" s="12"/>
      <c r="I31" s="12"/>
      <c r="J31" s="132"/>
      <c r="K31" s="12"/>
      <c r="L31" s="11"/>
      <c r="M31" s="9"/>
      <c r="N31" s="12"/>
      <c r="O31" s="12"/>
      <c r="P31" s="55"/>
      <c r="Q31" s="80"/>
      <c r="R31" s="55"/>
      <c r="S31" s="13"/>
    </row>
    <row r="32" ht="17" customHeight="1">
      <c r="A32" s="9"/>
      <c r="B32" t="s" s="133">
        <v>45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1"/>
      <c r="M32" s="9"/>
      <c r="N32" s="12"/>
      <c r="O32" s="12"/>
      <c r="P32" s="55"/>
      <c r="Q32" s="80"/>
      <c r="R32" s="55"/>
      <c r="S32" s="13"/>
    </row>
    <row r="33" ht="19" customHeight="1">
      <c r="A33" s="9"/>
      <c r="B33" t="s" s="133">
        <v>46</v>
      </c>
      <c r="C33" s="135"/>
      <c r="D33" s="135"/>
      <c r="E33" s="135"/>
      <c r="F33" s="135"/>
      <c r="G33" s="135"/>
      <c r="H33" s="136"/>
      <c r="I33" s="137"/>
      <c r="J33" s="137"/>
      <c r="K33" s="138"/>
      <c r="L33" s="11"/>
      <c r="M33" s="9"/>
      <c r="N33" s="12"/>
      <c r="O33" s="12"/>
      <c r="P33" s="55"/>
      <c r="Q33" s="80"/>
      <c r="R33" s="55"/>
      <c r="S33" s="13"/>
    </row>
    <row r="34" ht="19" customHeight="1">
      <c r="A34" s="9"/>
      <c r="B34" t="s" s="133">
        <v>47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1"/>
      <c r="M34" s="9"/>
      <c r="N34" s="12"/>
      <c r="O34" s="12"/>
      <c r="P34" s="55"/>
      <c r="Q34" s="80"/>
      <c r="R34" s="55"/>
      <c r="S34" s="13"/>
    </row>
    <row r="35" ht="17" customHeight="1">
      <c r="A35" s="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9"/>
      <c r="N35" s="12"/>
      <c r="O35" s="12"/>
      <c r="P35" s="55"/>
      <c r="Q35" s="80"/>
      <c r="R35" s="55"/>
      <c r="S35" s="13"/>
    </row>
    <row r="36" ht="17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9"/>
      <c r="N36" s="12"/>
      <c r="O36" s="12"/>
      <c r="P36" s="55"/>
      <c r="Q36" s="80"/>
      <c r="R36" s="55"/>
      <c r="S36" s="13"/>
    </row>
    <row r="37" ht="17" customHeight="1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12"/>
      <c r="N37" s="12"/>
      <c r="O37" s="12"/>
      <c r="P37" s="55"/>
      <c r="Q37" s="80"/>
      <c r="R37" s="55"/>
      <c r="S37" s="13"/>
    </row>
    <row r="38" ht="17" customHeight="1">
      <c r="A38" s="4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55"/>
      <c r="Q38" s="80"/>
      <c r="R38" s="55"/>
      <c r="S38" s="13"/>
    </row>
    <row r="39" ht="17" customHeight="1">
      <c r="A39" s="4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55"/>
      <c r="Q39" s="80"/>
      <c r="R39" s="55"/>
      <c r="S39" s="13"/>
    </row>
    <row r="40" ht="17" customHeight="1">
      <c r="A40" s="4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55"/>
      <c r="Q40" s="80"/>
      <c r="R40" s="55"/>
      <c r="S40" s="13"/>
    </row>
    <row r="41" ht="17" customHeight="1">
      <c r="A41" s="4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55"/>
      <c r="Q41" s="80"/>
      <c r="R41" s="55"/>
      <c r="S41" s="13"/>
    </row>
    <row r="42" ht="17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55"/>
      <c r="Q42" s="80"/>
      <c r="R42" s="55"/>
      <c r="S42" s="13"/>
    </row>
    <row r="43" ht="17" customHeight="1">
      <c r="A43" s="4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55"/>
      <c r="Q43" s="80"/>
      <c r="R43" s="55"/>
      <c r="S43" s="13"/>
    </row>
    <row r="44" ht="17" customHeight="1">
      <c r="A44" s="4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55"/>
      <c r="Q44" s="55"/>
      <c r="R44" s="55"/>
      <c r="S44" s="13"/>
    </row>
    <row r="45" ht="17" customHeight="1">
      <c r="A45" s="4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55"/>
      <c r="Q45" s="55"/>
      <c r="R45" s="55"/>
      <c r="S45" s="13"/>
    </row>
    <row r="46" ht="17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55"/>
      <c r="Q46" s="55"/>
      <c r="R46" s="55"/>
      <c r="S46" s="13"/>
    </row>
    <row r="47" ht="17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55"/>
      <c r="Q47" s="55"/>
      <c r="R47" s="55"/>
      <c r="S47" s="13"/>
    </row>
    <row r="48" ht="17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55"/>
      <c r="Q48" s="55"/>
      <c r="R48" s="55"/>
      <c r="S48" s="13"/>
    </row>
    <row r="49" ht="17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55"/>
      <c r="Q49" s="55"/>
      <c r="R49" s="55"/>
      <c r="S49" s="13"/>
    </row>
    <row r="50" ht="17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55"/>
      <c r="Q50" s="55"/>
      <c r="R50" s="55"/>
      <c r="S50" s="13"/>
    </row>
    <row r="51" ht="17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55"/>
      <c r="Q51" s="55"/>
      <c r="R51" s="55"/>
      <c r="S51" s="13"/>
    </row>
    <row r="52" ht="17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55"/>
      <c r="Q52" s="55"/>
      <c r="R52" s="55"/>
      <c r="S52" s="13"/>
    </row>
    <row r="53" ht="17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55"/>
      <c r="Q53" s="80"/>
      <c r="R53" s="55"/>
      <c r="S53" s="13"/>
    </row>
    <row r="54" ht="17" customHeight="1">
      <c r="A54" s="4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55"/>
      <c r="Q54" s="80"/>
      <c r="R54" s="55"/>
      <c r="S54" s="13"/>
    </row>
    <row r="55" ht="17" customHeight="1">
      <c r="A55" s="4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55"/>
      <c r="Q55" s="80"/>
      <c r="R55" s="55"/>
      <c r="S55" s="13"/>
    </row>
    <row r="56" ht="17" customHeight="1">
      <c r="A56" s="4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55"/>
      <c r="Q56" s="80"/>
      <c r="R56" s="55"/>
      <c r="S56" s="13"/>
    </row>
    <row r="57" ht="17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55"/>
      <c r="Q57" s="80"/>
      <c r="R57" s="55"/>
      <c r="S57" s="13"/>
    </row>
    <row r="58" ht="17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55"/>
      <c r="Q58" s="80"/>
      <c r="R58" s="55"/>
      <c r="S58" s="13"/>
    </row>
    <row r="59" ht="17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55"/>
      <c r="Q59" s="80"/>
      <c r="R59" s="55"/>
      <c r="S59" s="13"/>
    </row>
    <row r="60" ht="17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55"/>
      <c r="Q60" s="80"/>
      <c r="R60" s="55"/>
      <c r="S60" s="13"/>
    </row>
    <row r="61" ht="17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55"/>
      <c r="Q61" s="80"/>
      <c r="R61" s="55"/>
      <c r="S61" s="13"/>
    </row>
    <row r="62" ht="17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55"/>
      <c r="Q62" s="80"/>
      <c r="R62" s="55"/>
      <c r="S62" s="13"/>
    </row>
    <row r="63" ht="17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55"/>
      <c r="Q63" s="80"/>
      <c r="R63" s="55"/>
      <c r="S63" s="13"/>
    </row>
    <row r="64" ht="17" customHeight="1">
      <c r="A64" s="4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55"/>
      <c r="Q64" s="80"/>
      <c r="R64" s="55"/>
      <c r="S64" s="13"/>
    </row>
    <row r="65" ht="17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55"/>
      <c r="Q65" s="80"/>
      <c r="R65" s="55"/>
      <c r="S65" s="13"/>
    </row>
    <row r="66" ht="17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55"/>
      <c r="Q66" s="80"/>
      <c r="R66" s="55"/>
      <c r="S66" s="13"/>
    </row>
    <row r="67" ht="17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55"/>
      <c r="Q67" s="80"/>
      <c r="R67" s="55"/>
      <c r="S67" s="13"/>
    </row>
    <row r="68" ht="17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55"/>
      <c r="Q68" s="80"/>
      <c r="R68" s="55"/>
      <c r="S68" s="13"/>
    </row>
    <row r="69" ht="17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55"/>
      <c r="Q69" s="80"/>
      <c r="R69" s="55"/>
      <c r="S69" s="13"/>
    </row>
    <row r="70" ht="17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55"/>
      <c r="Q70" s="80"/>
      <c r="R70" s="55"/>
      <c r="S70" s="13"/>
    </row>
    <row r="71" ht="17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55"/>
      <c r="Q71" s="80"/>
      <c r="R71" s="55"/>
      <c r="S71" s="13"/>
    </row>
    <row r="72" ht="17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55"/>
      <c r="Q72" s="80"/>
      <c r="R72" s="55"/>
      <c r="S72" s="13"/>
    </row>
    <row r="73" ht="17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55"/>
      <c r="Q73" s="80"/>
      <c r="R73" s="55"/>
      <c r="S73" s="13"/>
    </row>
    <row r="74" ht="17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55"/>
      <c r="Q74" s="80"/>
      <c r="R74" s="55"/>
      <c r="S74" s="13"/>
    </row>
    <row r="75" ht="17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55"/>
      <c r="Q75" s="80"/>
      <c r="R75" s="55"/>
      <c r="S75" s="13"/>
    </row>
    <row r="76" ht="17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55"/>
      <c r="Q76" s="80"/>
      <c r="R76" s="55"/>
      <c r="S76" s="13"/>
    </row>
    <row r="77" ht="17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55"/>
      <c r="Q77" s="80"/>
      <c r="R77" s="55"/>
      <c r="S77" s="13"/>
    </row>
    <row r="78" ht="17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55"/>
      <c r="Q78" s="80"/>
      <c r="R78" s="55"/>
      <c r="S78" s="13"/>
    </row>
    <row r="79" ht="17" customHeight="1">
      <c r="A79" s="4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55"/>
      <c r="Q79" s="80"/>
      <c r="R79" s="55"/>
      <c r="S79" s="13"/>
    </row>
    <row r="80" ht="17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55"/>
      <c r="Q80" s="80"/>
      <c r="R80" s="55"/>
      <c r="S80" s="13"/>
    </row>
    <row r="81" ht="17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55"/>
      <c r="Q81" s="80"/>
      <c r="R81" s="55"/>
      <c r="S81" s="13"/>
    </row>
    <row r="82" ht="17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55"/>
      <c r="Q82" s="80"/>
      <c r="R82" s="55"/>
      <c r="S82" s="13"/>
    </row>
    <row r="83" ht="17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55"/>
      <c r="Q83" s="80"/>
      <c r="R83" s="55"/>
      <c r="S83" s="13"/>
    </row>
    <row r="84" ht="17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55"/>
      <c r="Q84" s="80"/>
      <c r="R84" s="55"/>
      <c r="S84" s="13"/>
    </row>
    <row r="85" ht="17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55"/>
      <c r="Q85" s="80"/>
      <c r="R85" s="55"/>
      <c r="S85" s="13"/>
    </row>
    <row r="86" ht="17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55"/>
      <c r="Q86" s="80"/>
      <c r="R86" s="55"/>
      <c r="S86" s="13"/>
    </row>
    <row r="87" ht="17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55"/>
      <c r="Q87" s="80"/>
      <c r="R87" s="55"/>
      <c r="S87" s="13"/>
    </row>
    <row r="88" ht="17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55"/>
      <c r="Q88" s="80"/>
      <c r="R88" s="55"/>
      <c r="S88" s="13"/>
    </row>
    <row r="89" ht="17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55"/>
      <c r="Q89" s="80"/>
      <c r="R89" s="55"/>
      <c r="S89" s="13"/>
    </row>
    <row r="90" ht="17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55"/>
      <c r="Q90" s="80"/>
      <c r="R90" s="55"/>
      <c r="S90" s="13"/>
    </row>
    <row r="91" ht="17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55"/>
      <c r="Q91" s="80"/>
      <c r="R91" s="55"/>
      <c r="S91" s="13"/>
    </row>
    <row r="92" ht="17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55"/>
      <c r="Q92" s="80"/>
      <c r="R92" s="55"/>
      <c r="S92" s="13"/>
    </row>
    <row r="93" ht="17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55"/>
      <c r="Q93" s="80"/>
      <c r="R93" s="55"/>
      <c r="S93" s="13"/>
    </row>
    <row r="94" ht="17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55"/>
      <c r="Q94" s="80"/>
      <c r="R94" s="55"/>
      <c r="S94" s="13"/>
    </row>
    <row r="95" ht="17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55"/>
      <c r="Q95" s="80"/>
      <c r="R95" s="55"/>
      <c r="S95" s="13"/>
    </row>
    <row r="96" ht="17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55"/>
      <c r="Q96" s="80"/>
      <c r="R96" s="55"/>
      <c r="S96" s="13"/>
    </row>
    <row r="97" ht="17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55"/>
      <c r="Q97" s="80"/>
      <c r="R97" s="55"/>
      <c r="S97" s="13"/>
    </row>
    <row r="98" ht="17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55"/>
      <c r="Q98" s="80"/>
      <c r="R98" s="55"/>
      <c r="S98" s="13"/>
    </row>
    <row r="99" ht="17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55"/>
      <c r="Q99" s="80"/>
      <c r="R99" s="55"/>
      <c r="S99" s="13"/>
    </row>
    <row r="100" ht="17" customHeight="1">
      <c r="A100" s="141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142"/>
      <c r="Q100" s="142"/>
      <c r="R100" s="142"/>
      <c r="S100" s="48"/>
    </row>
  </sheetData>
  <mergeCells count="23">
    <mergeCell ref="D21:E21"/>
    <mergeCell ref="B21:C21"/>
    <mergeCell ref="E24:F24"/>
    <mergeCell ref="D29:E29"/>
    <mergeCell ref="E25:F25"/>
    <mergeCell ref="E16:G16"/>
    <mergeCell ref="E26:F26"/>
    <mergeCell ref="B15:G15"/>
    <mergeCell ref="B32:K32"/>
    <mergeCell ref="H8:I8"/>
    <mergeCell ref="B9:C9"/>
    <mergeCell ref="J8:K8"/>
    <mergeCell ref="B16:C16"/>
    <mergeCell ref="H15:K15"/>
    <mergeCell ref="D8:E8"/>
    <mergeCell ref="E23:F23"/>
    <mergeCell ref="B12:K13"/>
    <mergeCell ref="B1:K3"/>
    <mergeCell ref="F6:G6"/>
    <mergeCell ref="B34:K34"/>
    <mergeCell ref="B11:C11"/>
    <mergeCell ref="B33:K33"/>
    <mergeCell ref="B10:K10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