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Fernanda Bergamini\Dropbox\Munari Jr\4. Documentos\"/>
    </mc:Choice>
  </mc:AlternateContent>
  <xr:revisionPtr revIDLastSave="0" documentId="13_ncr:1_{5B1D7B72-E1B1-4599-A1BA-A2A8B1F282F0}" xr6:coauthVersionLast="36" xr6:coauthVersionMax="36" xr10:uidLastSave="{00000000-0000-0000-0000-000000000000}"/>
  <bookViews>
    <workbookView xWindow="0" yWindow="0" windowWidth="20730" windowHeight="9410" tabRatio="678" firstSheet="1" activeTab="2" xr2:uid="{00000000-000D-0000-FFFF-FFFF00000000}"/>
  </bookViews>
  <sheets>
    <sheet name="Calendario" sheetId="5" state="hidden" r:id="rId1"/>
    <sheet name="Plano de Produção" sheetId="2" r:id="rId2"/>
    <sheet name="Matriz" sheetId="9" r:id="rId3"/>
    <sheet name="Sequência L2 d3" sheetId="10" r:id="rId4"/>
    <sheet name="comparativo seq" sheetId="11" r:id="rId5"/>
    <sheet name="horários" sheetId="4" state="hidden" r:id="rId6"/>
  </sheets>
  <externalReferences>
    <externalReference r:id="rId7"/>
    <externalReference r:id="rId8"/>
  </externalReferences>
  <definedNames>
    <definedName name="_BBC96" localSheetId="4">[1]Anual!#REF!</definedName>
    <definedName name="_BBC96" localSheetId="3">[1]Anual!#REF!</definedName>
    <definedName name="_BBC96">[1]Anual!#REF!</definedName>
    <definedName name="_xlnm._FilterDatabase" localSheetId="0" hidden="1">Calendario!$A$5:$F$30</definedName>
    <definedName name="_xlnm._FilterDatabase" localSheetId="3" hidden="1">'Sequência L2 d3'!$B$2:$F$13</definedName>
    <definedName name="_IMP1" localSheetId="0">#REF!</definedName>
    <definedName name="_IMP1" localSheetId="4">#REF!</definedName>
    <definedName name="_IMP1" localSheetId="3">#REF!</definedName>
    <definedName name="_IMP1">#REF!</definedName>
    <definedName name="_IMP2" localSheetId="0">#REF!</definedName>
    <definedName name="_IMP2" localSheetId="4">#REF!</definedName>
    <definedName name="_IMP2" localSheetId="3">#REF!</definedName>
    <definedName name="_IMP2">#REF!</definedName>
    <definedName name="_IMP3" localSheetId="0">#REF!</definedName>
    <definedName name="_IMP3" localSheetId="4">#REF!</definedName>
    <definedName name="_IMP3" localSheetId="3">#REF!</definedName>
    <definedName name="_IMP3">#REF!</definedName>
    <definedName name="_IMP4" localSheetId="0">#REF!</definedName>
    <definedName name="_IMP4" localSheetId="4">#REF!</definedName>
    <definedName name="_IMP4" localSheetId="3">#REF!</definedName>
    <definedName name="_IMP4">#REF!</definedName>
    <definedName name="AJ" localSheetId="0">#REF!</definedName>
    <definedName name="AJ" localSheetId="4">#REF!</definedName>
    <definedName name="AJ" localSheetId="3">#REF!</definedName>
    <definedName name="AJ">#REF!</definedName>
    <definedName name="AM" localSheetId="0">#REF!</definedName>
    <definedName name="AM" localSheetId="4">#REF!</definedName>
    <definedName name="AM" localSheetId="3">#REF!</definedName>
    <definedName name="AM">#REF!</definedName>
    <definedName name="aq" localSheetId="0">#REF!</definedName>
    <definedName name="aq" localSheetId="4">#REF!</definedName>
    <definedName name="aq" localSheetId="3">#REF!</definedName>
    <definedName name="aq">#REF!</definedName>
    <definedName name="_xlnm.Print_Area" localSheetId="4">'comparativo seq'!#REF!</definedName>
    <definedName name="_xlnm.Print_Area" localSheetId="1">'Plano de Produção'!#REF!</definedName>
    <definedName name="_xlnm.Print_Area" localSheetId="3">'Sequência L2 d3'!$A$2:$D$13</definedName>
    <definedName name="BH">[1]Anual!$H$985</definedName>
    <definedName name="CQ" localSheetId="0">#REF!</definedName>
    <definedName name="CQ" localSheetId="4">#REF!</definedName>
    <definedName name="CQ" localSheetId="3">#REF!</definedName>
    <definedName name="CQ">#REF!</definedName>
    <definedName name="DE" localSheetId="0">#REF!</definedName>
    <definedName name="DE" localSheetId="4">#REF!</definedName>
    <definedName name="DE" localSheetId="3">#REF!</definedName>
    <definedName name="DE">#REF!</definedName>
    <definedName name="DY" localSheetId="0">#REF!</definedName>
    <definedName name="DY" localSheetId="4">#REF!</definedName>
    <definedName name="DY" localSheetId="3">#REF!</definedName>
    <definedName name="DY">#REF!</definedName>
    <definedName name="IMP_ORIGINAL" localSheetId="0">#REF!</definedName>
    <definedName name="IMP_ORIGINAL" localSheetId="4">#REF!</definedName>
    <definedName name="IMP_ORIGINAL" localSheetId="3">#REF!</definedName>
    <definedName name="IMP_ORIGINAL">#REF!</definedName>
    <definedName name="Lista_linha_cinco_FSC" localSheetId="4">#REF!</definedName>
    <definedName name="Lista_linha_cinco_FSC">#REF!</definedName>
    <definedName name="Lista_linha_dois_FSC" localSheetId="4">#REF!</definedName>
    <definedName name="Lista_linha_dois_FSC">#REF!</definedName>
    <definedName name="Lista_linha_quatro_FSC" localSheetId="4">#REF!</definedName>
    <definedName name="Lista_linha_quatro_FSC" localSheetId="3">#REF!</definedName>
    <definedName name="Lista_linha_quatro_FSC">#REF!</definedName>
    <definedName name="Lista_linha_seis_FSC" localSheetId="0">#REF!</definedName>
    <definedName name="Lista_linha_seis_FSC" localSheetId="4">#REF!</definedName>
    <definedName name="Lista_linha_seis_FSC" localSheetId="3">#REF!</definedName>
    <definedName name="Lista_linha_seis_FSC">#REF!</definedName>
    <definedName name="Lista_linha_tres_FSC" localSheetId="0">#REF!</definedName>
    <definedName name="Lista_linha_tres_FSC" localSheetId="4">#REF!</definedName>
    <definedName name="Lista_linha_tres_FSC" localSheetId="3">#REF!</definedName>
    <definedName name="Lista_linha_tres_FSC">#REF!</definedName>
    <definedName name="Lista_linha_um_FSC" localSheetId="4">#REF!</definedName>
    <definedName name="Lista_linha_um_FSC">#REF!</definedName>
    <definedName name="N" localSheetId="0">#REF!</definedName>
    <definedName name="N" localSheetId="4">#REF!</definedName>
    <definedName name="N" localSheetId="3">#REF!</definedName>
    <definedName name="N">#REF!</definedName>
    <definedName name="PERDAS_DIÁRIAS_L1" localSheetId="4">#REF!</definedName>
    <definedName name="PERDAS_DIÁRIAS_L1" localSheetId="3">#REF!</definedName>
    <definedName name="PERDAS_DIÁRIAS_L1">#REF!</definedName>
    <definedName name="q" localSheetId="0">#REF!</definedName>
    <definedName name="q" localSheetId="4">#REF!</definedName>
    <definedName name="q" localSheetId="3">#REF!</definedName>
    <definedName name="q">#REF!</definedName>
    <definedName name="_xlnm.Print_Titles" localSheetId="3">'Sequência L2 d3'!$2:$2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9" l="1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M7" i="9"/>
  <c r="M8" i="9"/>
  <c r="H7" i="9" l="1"/>
  <c r="G7" i="9"/>
  <c r="G6" i="9"/>
  <c r="H6" i="9"/>
  <c r="D20" i="11" l="1"/>
  <c r="B20" i="11"/>
  <c r="I52" i="9" l="1"/>
  <c r="I51" i="9"/>
  <c r="I50" i="9"/>
  <c r="I49" i="9"/>
  <c r="I48" i="9"/>
  <c r="I47" i="9"/>
  <c r="G53" i="9"/>
  <c r="E53" i="9"/>
  <c r="F52" i="9"/>
  <c r="D52" i="9"/>
  <c r="F51" i="9"/>
  <c r="D51" i="9"/>
  <c r="F50" i="9"/>
  <c r="D50" i="9"/>
  <c r="F49" i="9"/>
  <c r="D49" i="9"/>
  <c r="F48" i="9"/>
  <c r="D48" i="9"/>
  <c r="F47" i="9"/>
  <c r="F53" i="9" s="1"/>
  <c r="D47" i="9"/>
  <c r="F7" i="2"/>
  <c r="D39" i="9"/>
  <c r="D37" i="9"/>
  <c r="E37" i="9" s="1"/>
  <c r="D36" i="9"/>
  <c r="E36" i="9" s="1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I53" i="9" l="1"/>
  <c r="F5" i="2"/>
  <c r="F4" i="2"/>
  <c r="F3" i="2"/>
  <c r="F6" i="2"/>
  <c r="J5" i="2" l="1"/>
  <c r="H5" i="2"/>
  <c r="D5" i="2"/>
  <c r="J4" i="2"/>
  <c r="H4" i="2"/>
  <c r="D4" i="2"/>
  <c r="J3" i="2"/>
  <c r="H3" i="2"/>
  <c r="D3" i="2"/>
  <c r="P13" i="2" l="1"/>
  <c r="P12" i="2"/>
  <c r="P11" i="2"/>
  <c r="P10" i="2"/>
  <c r="P9" i="2"/>
  <c r="P8" i="2"/>
  <c r="J8" i="2" l="1"/>
  <c r="J7" i="2"/>
  <c r="J6" i="2"/>
  <c r="H8" i="2"/>
  <c r="H7" i="2"/>
  <c r="H6" i="2"/>
  <c r="F8" i="2"/>
  <c r="H9" i="2" l="1"/>
  <c r="F9" i="2"/>
  <c r="C42" i="9" s="1"/>
  <c r="D42" i="9" s="1"/>
  <c r="J9" i="2"/>
  <c r="D8" i="2"/>
  <c r="D7" i="2"/>
  <c r="D6" i="2"/>
  <c r="K6" i="2" s="1"/>
  <c r="K4" i="2" l="1"/>
  <c r="K7" i="2"/>
  <c r="K5" i="2"/>
  <c r="K8" i="2"/>
  <c r="K3" i="2"/>
  <c r="F8" i="9"/>
  <c r="H8" i="9"/>
  <c r="G8" i="9"/>
  <c r="E8" i="9"/>
  <c r="D8" i="9"/>
  <c r="C8" i="9"/>
  <c r="C7" i="9"/>
  <c r="D7" i="9"/>
  <c r="E7" i="9"/>
  <c r="F7" i="9"/>
  <c r="F6" i="9"/>
  <c r="E6" i="9"/>
  <c r="D6" i="9"/>
  <c r="C6" i="9"/>
  <c r="C4" i="9"/>
  <c r="C21" i="9"/>
  <c r="C20" i="9"/>
  <c r="C19" i="9"/>
  <c r="E19" i="9" s="1"/>
  <c r="C18" i="9"/>
  <c r="C17" i="9"/>
  <c r="C16" i="9"/>
  <c r="C15" i="9"/>
  <c r="E15" i="9" s="1"/>
  <c r="C14" i="9"/>
  <c r="C13" i="9"/>
  <c r="C12" i="9"/>
  <c r="C11" i="9"/>
  <c r="E11" i="9" s="1"/>
  <c r="C5" i="9"/>
  <c r="H5" i="9"/>
  <c r="G5" i="9"/>
  <c r="F5" i="9"/>
  <c r="E5" i="9"/>
  <c r="D5" i="9"/>
  <c r="H4" i="9"/>
  <c r="G4" i="9"/>
  <c r="F4" i="9"/>
  <c r="E4" i="9"/>
  <c r="D4" i="9"/>
  <c r="C3" i="9"/>
  <c r="H3" i="9"/>
  <c r="G3" i="9"/>
  <c r="D3" i="9"/>
  <c r="E3" i="9"/>
  <c r="F3" i="9"/>
  <c r="E17" i="9" l="1"/>
  <c r="E12" i="9"/>
  <c r="E16" i="9"/>
  <c r="E20" i="9"/>
  <c r="E14" i="9"/>
  <c r="E18" i="9"/>
  <c r="E13" i="9"/>
  <c r="I9" i="2" l="1"/>
  <c r="G9" i="2"/>
  <c r="E9" i="2"/>
  <c r="K9" i="2" l="1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B6" i="5"/>
  <c r="C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B7" i="5"/>
  <c r="C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W7" i="5"/>
  <c r="B8" i="5"/>
  <c r="C8" i="5"/>
  <c r="D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B9" i="5"/>
  <c r="C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B10" i="5"/>
  <c r="C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AU10" i="5" s="1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B11" i="5"/>
  <c r="C11" i="5"/>
  <c r="D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B12" i="5"/>
  <c r="C12" i="5"/>
  <c r="D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B13" i="5"/>
  <c r="C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B14" i="5"/>
  <c r="C14" i="5"/>
  <c r="D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B15" i="5"/>
  <c r="C15" i="5"/>
  <c r="D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B16" i="5"/>
  <c r="C16" i="5"/>
  <c r="D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B17" i="5"/>
  <c r="C17" i="5"/>
  <c r="D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B18" i="5"/>
  <c r="C18" i="5"/>
  <c r="D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B19" i="5"/>
  <c r="C19" i="5"/>
  <c r="D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B20" i="5"/>
  <c r="C20" i="5"/>
  <c r="D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B21" i="5"/>
  <c r="C21" i="5"/>
  <c r="D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B22" i="5"/>
  <c r="C22" i="5"/>
  <c r="D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B23" i="5"/>
  <c r="C23" i="5"/>
  <c r="D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B24" i="5"/>
  <c r="C24" i="5"/>
  <c r="D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X24" i="5" s="1"/>
  <c r="B25" i="5"/>
  <c r="C25" i="5"/>
  <c r="D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B26" i="5"/>
  <c r="C26" i="5"/>
  <c r="D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B27" i="5"/>
  <c r="C27" i="5"/>
  <c r="D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X27" i="5" s="1"/>
  <c r="AQ27" i="5"/>
  <c r="B28" i="5"/>
  <c r="C28" i="5"/>
  <c r="D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X28" i="5" s="1"/>
  <c r="B29" i="5"/>
  <c r="C29" i="5"/>
  <c r="D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E42" i="5"/>
  <c r="I42" i="5" s="1"/>
  <c r="J42" i="5" s="1"/>
  <c r="I43" i="5"/>
  <c r="J43" i="5" s="1"/>
  <c r="E48" i="5"/>
  <c r="I48" i="5" s="1"/>
  <c r="I49" i="5"/>
  <c r="J49" i="5" s="1"/>
  <c r="E54" i="5"/>
  <c r="I54" i="5" s="1"/>
  <c r="J54" i="5" s="1"/>
  <c r="B55" i="5"/>
  <c r="E55" i="5" s="1"/>
  <c r="I55" i="5" s="1"/>
  <c r="D60" i="5"/>
  <c r="I60" i="5" s="1"/>
  <c r="J60" i="5" s="1"/>
  <c r="M60" i="5" s="1"/>
  <c r="N60" i="5" s="1"/>
  <c r="T60" i="5"/>
  <c r="B61" i="5"/>
  <c r="D61" i="5"/>
  <c r="I61" i="5" s="1"/>
  <c r="J61" i="5" s="1"/>
  <c r="T61" i="5"/>
  <c r="S62" i="5"/>
  <c r="O66" i="5"/>
  <c r="O67" i="5"/>
  <c r="N68" i="5"/>
  <c r="AO30" i="5" l="1"/>
  <c r="AU8" i="5"/>
  <c r="AX25" i="5"/>
  <c r="AX7" i="5"/>
  <c r="AV17" i="5"/>
  <c r="AX16" i="5"/>
  <c r="AX9" i="5"/>
  <c r="AT27" i="5"/>
  <c r="AV13" i="5"/>
  <c r="AW11" i="5"/>
  <c r="AV15" i="5"/>
  <c r="AW8" i="5"/>
  <c r="AX6" i="5"/>
  <c r="AX29" i="5"/>
  <c r="AT29" i="5"/>
  <c r="AT23" i="5"/>
  <c r="AX22" i="5"/>
  <c r="Y30" i="5"/>
  <c r="I30" i="5"/>
  <c r="AX18" i="5"/>
  <c r="AT18" i="5"/>
  <c r="AV16" i="5"/>
  <c r="L49" i="5"/>
  <c r="M49" i="5" s="1"/>
  <c r="AT26" i="5"/>
  <c r="AV23" i="5"/>
  <c r="AX21" i="5"/>
  <c r="AT21" i="5"/>
  <c r="AV18" i="5"/>
  <c r="AU12" i="5"/>
  <c r="AU11" i="5"/>
  <c r="AT9" i="5"/>
  <c r="AS8" i="5"/>
  <c r="AS5" i="5" s="1"/>
  <c r="O68" i="5"/>
  <c r="AX26" i="5"/>
  <c r="AW24" i="5"/>
  <c r="AU24" i="5"/>
  <c r="AT24" i="5"/>
  <c r="AS24" i="5"/>
  <c r="AX23" i="5"/>
  <c r="AX14" i="5"/>
  <c r="AV14" i="5"/>
  <c r="AX8" i="5"/>
  <c r="AV6" i="5"/>
  <c r="T62" i="5"/>
  <c r="AW28" i="5"/>
  <c r="AT28" i="5"/>
  <c r="AS28" i="5"/>
  <c r="AV27" i="5"/>
  <c r="AT25" i="5"/>
  <c r="AT22" i="5"/>
  <c r="AT16" i="5"/>
  <c r="AV10" i="5"/>
  <c r="AK30" i="5"/>
  <c r="AG30" i="5"/>
  <c r="AC30" i="5"/>
  <c r="AU7" i="5"/>
  <c r="Q30" i="5"/>
  <c r="M30" i="5"/>
  <c r="AS7" i="5"/>
  <c r="AU28" i="5"/>
  <c r="AT14" i="5"/>
  <c r="AS11" i="5"/>
  <c r="AW27" i="5"/>
  <c r="AU27" i="5"/>
  <c r="AS27" i="5"/>
  <c r="AV26" i="5"/>
  <c r="AW23" i="5"/>
  <c r="AU23" i="5"/>
  <c r="AS23" i="5"/>
  <c r="AV22" i="5"/>
  <c r="AW18" i="5"/>
  <c r="AU18" i="5"/>
  <c r="AS18" i="5"/>
  <c r="AW16" i="5"/>
  <c r="AU16" i="5"/>
  <c r="AS16" i="5"/>
  <c r="AW14" i="5"/>
  <c r="AU14" i="5"/>
  <c r="AS14" i="5"/>
  <c r="AX12" i="5"/>
  <c r="AV12" i="5"/>
  <c r="AT12" i="5"/>
  <c r="AX10" i="5"/>
  <c r="AT10" i="5"/>
  <c r="AV9" i="5"/>
  <c r="AW6" i="5"/>
  <c r="AU6" i="5"/>
  <c r="AT6" i="5"/>
  <c r="AS6" i="5"/>
  <c r="U30" i="5"/>
  <c r="AW29" i="5"/>
  <c r="AU29" i="5"/>
  <c r="AS29" i="5"/>
  <c r="AV28" i="5"/>
  <c r="AW25" i="5"/>
  <c r="AU25" i="5"/>
  <c r="AS25" i="5"/>
  <c r="AV24" i="5"/>
  <c r="AW21" i="5"/>
  <c r="AU21" i="5"/>
  <c r="AS21" i="5"/>
  <c r="AW17" i="5"/>
  <c r="AU17" i="5"/>
  <c r="AS17" i="5"/>
  <c r="AQ30" i="5"/>
  <c r="AM30" i="5"/>
  <c r="AW15" i="5"/>
  <c r="AE30" i="5"/>
  <c r="AA30" i="5"/>
  <c r="W30" i="5"/>
  <c r="S30" i="5"/>
  <c r="O30" i="5"/>
  <c r="K30" i="5"/>
  <c r="AS15" i="5"/>
  <c r="AW13" i="5"/>
  <c r="AU13" i="5"/>
  <c r="AS13" i="5"/>
  <c r="AP30" i="5"/>
  <c r="AL30" i="5"/>
  <c r="AH30" i="5"/>
  <c r="AV11" i="5"/>
  <c r="Z30" i="5"/>
  <c r="V30" i="5"/>
  <c r="R30" i="5"/>
  <c r="N30" i="5"/>
  <c r="J30" i="5"/>
  <c r="AV8" i="5"/>
  <c r="AT8" i="5"/>
  <c r="AN30" i="5"/>
  <c r="AJ30" i="5"/>
  <c r="AF30" i="5"/>
  <c r="AB30" i="5"/>
  <c r="X30" i="5"/>
  <c r="T30" i="5"/>
  <c r="AT7" i="5"/>
  <c r="L30" i="5"/>
  <c r="H30" i="5"/>
  <c r="AV29" i="5"/>
  <c r="AW26" i="5"/>
  <c r="AU26" i="5"/>
  <c r="AS26" i="5"/>
  <c r="AV25" i="5"/>
  <c r="AW22" i="5"/>
  <c r="AU22" i="5"/>
  <c r="AS22" i="5"/>
  <c r="AV21" i="5"/>
  <c r="AX17" i="5"/>
  <c r="AT17" i="5"/>
  <c r="AX15" i="5"/>
  <c r="AT15" i="5"/>
  <c r="AX13" i="5"/>
  <c r="AT13" i="5"/>
  <c r="AW12" i="5"/>
  <c r="AS12" i="5"/>
  <c r="AW10" i="5"/>
  <c r="AS10" i="5"/>
  <c r="AY10" i="5" s="1"/>
  <c r="AW9" i="5"/>
  <c r="AU9" i="5"/>
  <c r="AS9" i="5"/>
  <c r="AY9" i="5" s="1"/>
  <c r="L55" i="5"/>
  <c r="J55" i="5"/>
  <c r="J56" i="5" s="1"/>
  <c r="J44" i="5"/>
  <c r="J62" i="5"/>
  <c r="M61" i="5"/>
  <c r="J48" i="5"/>
  <c r="J50" i="5" s="1"/>
  <c r="L48" i="5"/>
  <c r="AU15" i="5"/>
  <c r="AX11" i="5"/>
  <c r="AT11" i="5"/>
  <c r="AV7" i="5"/>
  <c r="L43" i="5"/>
  <c r="P30" i="5"/>
  <c r="L61" i="5"/>
  <c r="L60" i="5"/>
  <c r="L54" i="5"/>
  <c r="L42" i="5"/>
  <c r="AI30" i="5"/>
  <c r="G30" i="5"/>
  <c r="AD30" i="5"/>
  <c r="AY7" i="5" l="1"/>
  <c r="AY12" i="5"/>
  <c r="AU5" i="5"/>
  <c r="AY17" i="5"/>
  <c r="AY16" i="5"/>
  <c r="AY28" i="5"/>
  <c r="AY24" i="5"/>
  <c r="AY18" i="5"/>
  <c r="AY23" i="5"/>
  <c r="AY27" i="5"/>
  <c r="N49" i="5"/>
  <c r="AW5" i="5"/>
  <c r="AY22" i="5"/>
  <c r="AY13" i="5"/>
  <c r="AY21" i="5"/>
  <c r="AY25" i="5"/>
  <c r="AY29" i="5"/>
  <c r="AY6" i="5"/>
  <c r="AY14" i="5"/>
  <c r="AY26" i="5"/>
  <c r="L62" i="5"/>
  <c r="AY8" i="5"/>
  <c r="AT5" i="5"/>
  <c r="AY5" i="5" s="1"/>
  <c r="AX5" i="5"/>
  <c r="AY15" i="5"/>
  <c r="N54" i="5"/>
  <c r="M54" i="5"/>
  <c r="M42" i="5"/>
  <c r="N42" i="5"/>
  <c r="AY11" i="5"/>
  <c r="AV5" i="5"/>
  <c r="N43" i="5"/>
  <c r="M43" i="5"/>
  <c r="N61" i="5"/>
  <c r="N62" i="5" s="1"/>
  <c r="M62" i="5"/>
  <c r="M48" i="5"/>
  <c r="M50" i="5" s="1"/>
  <c r="N48" i="5"/>
  <c r="N50" i="5" s="1"/>
  <c r="M55" i="5"/>
  <c r="N55" i="5"/>
  <c r="M44" i="5" l="1"/>
  <c r="N44" i="5"/>
  <c r="M56" i="5"/>
  <c r="N56" i="5"/>
  <c r="J12" i="4" l="1"/>
  <c r="J11" i="4"/>
  <c r="J10" i="4"/>
  <c r="J9" i="4"/>
  <c r="J8" i="4"/>
  <c r="C7" i="4"/>
  <c r="J7" i="4" s="1"/>
  <c r="N6" i="4"/>
  <c r="C6" i="4"/>
  <c r="J6" i="4" s="1"/>
  <c r="J5" i="4"/>
  <c r="J1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Alexandro Goncalves</author>
  </authors>
  <commentList>
    <comment ref="G6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10 min parada SEAP as 18:00hs</t>
        </r>
      </text>
    </comment>
    <comment ref="G6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10 min parada SEAP 23:00hs e 5 min de ginastica</t>
        </r>
      </text>
    </comment>
  </commentList>
</comments>
</file>

<file path=xl/sharedStrings.xml><?xml version="1.0" encoding="utf-8"?>
<sst xmlns="http://schemas.openxmlformats.org/spreadsheetml/2006/main" count="424" uniqueCount="205">
  <si>
    <t>TOTAL</t>
  </si>
  <si>
    <t>PLANO ANUAL DE PRODUÇÃO</t>
  </si>
  <si>
    <t xml:space="preserve">TOTAL </t>
  </si>
  <si>
    <t>Linha</t>
  </si>
  <si>
    <t>Modelo</t>
  </si>
  <si>
    <t>MODELO</t>
  </si>
  <si>
    <t>ORDEM</t>
  </si>
  <si>
    <t>QUANT.</t>
  </si>
  <si>
    <t>SEQ</t>
  </si>
  <si>
    <t>dia 1</t>
  </si>
  <si>
    <t>dia 2</t>
  </si>
  <si>
    <t>dia 3</t>
  </si>
  <si>
    <t>prod/h</t>
  </si>
  <si>
    <t>Total de funcionários da Fábrica SC</t>
  </si>
  <si>
    <t>Funcionários Administrativos</t>
  </si>
  <si>
    <t>Funcionarios por linhas de montagem</t>
  </si>
  <si>
    <t>Funcionários área de Apoio</t>
  </si>
  <si>
    <t>Times</t>
  </si>
  <si>
    <t>T1</t>
  </si>
  <si>
    <t>T2</t>
  </si>
  <si>
    <t>T3</t>
  </si>
  <si>
    <t>T4</t>
  </si>
  <si>
    <t>T5</t>
  </si>
  <si>
    <t>T6</t>
  </si>
  <si>
    <t>Indiretos</t>
  </si>
  <si>
    <t>Total</t>
  </si>
  <si>
    <t>Metarlurgia</t>
  </si>
  <si>
    <t>Linha 1</t>
  </si>
  <si>
    <t>Componentes</t>
  </si>
  <si>
    <t>Linha 2 - Turno 1</t>
  </si>
  <si>
    <t>Total Area de apoio</t>
  </si>
  <si>
    <t>Linha 2 - Turno 2</t>
  </si>
  <si>
    <t>Linha 3 - Turno 1</t>
  </si>
  <si>
    <t>Linha 3 - Turno 2</t>
  </si>
  <si>
    <t>Linha 4</t>
  </si>
  <si>
    <t>Linha 5</t>
  </si>
  <si>
    <t>Linha 6</t>
  </si>
  <si>
    <t>Total Linhas</t>
  </si>
  <si>
    <t>Horário Ginástica por Linhas de Montagem (10 min)</t>
  </si>
  <si>
    <t>Hora</t>
  </si>
  <si>
    <t>08:15 às 08:25</t>
  </si>
  <si>
    <t>08:00 às 08:10</t>
  </si>
  <si>
    <t>19:00 às 19:10</t>
  </si>
  <si>
    <t>07:45 às 07:55</t>
  </si>
  <si>
    <t>18:50 às 19:00</t>
  </si>
  <si>
    <t>08:20 às 08:30</t>
  </si>
  <si>
    <t>08:35 às 08:45</t>
  </si>
  <si>
    <t>Plástico</t>
  </si>
  <si>
    <t>09:40/16:10/00:00</t>
  </si>
  <si>
    <t>Metalurgia</t>
  </si>
  <si>
    <t>09:10/15:40/23:40</t>
  </si>
  <si>
    <t>OBS: Ginástica Laboral</t>
  </si>
  <si>
    <t>Segunda/Quarta/Sexta</t>
  </si>
  <si>
    <t>Horário de intervalo
(2 intervalos por dia = 14 min)</t>
  </si>
  <si>
    <t>1º
(7 min)</t>
  </si>
  <si>
    <t>2º
(7 min)</t>
  </si>
  <si>
    <t>08:25 às 08:32</t>
  </si>
  <si>
    <t>14:10 às 14:17</t>
  </si>
  <si>
    <t>08:10 às 08:17</t>
  </si>
  <si>
    <t>14:00 às 14:07</t>
  </si>
  <si>
    <t>19:10 às 19:17</t>
  </si>
  <si>
    <t>01:00 às 01:07</t>
  </si>
  <si>
    <t>07:55 às 08:02</t>
  </si>
  <si>
    <t>13:50 às 13:57</t>
  </si>
  <si>
    <t>19:00 às 19:07</t>
  </si>
  <si>
    <t>00:53 às 01:00</t>
  </si>
  <si>
    <t>08:30 às 08:37</t>
  </si>
  <si>
    <t>14:30 às 14:37</t>
  </si>
  <si>
    <t>08:45 às 08:52</t>
  </si>
  <si>
    <t>14:50 às 14:57</t>
  </si>
  <si>
    <t xml:space="preserve"> 02:36</t>
  </si>
  <si>
    <t xml:space="preserve"> 16:48</t>
  </si>
  <si>
    <t>Seg/Sex</t>
  </si>
  <si>
    <t>2º TURNO</t>
  </si>
  <si>
    <t xml:space="preserve"> 15:38</t>
  </si>
  <si>
    <t xml:space="preserve"> 05:50</t>
  </si>
  <si>
    <t>1º TURNO</t>
  </si>
  <si>
    <t>Saída</t>
  </si>
  <si>
    <t>Entrada</t>
  </si>
  <si>
    <t>Frequência</t>
  </si>
  <si>
    <t>Jornada Semanal</t>
  </si>
  <si>
    <t>CORTE PREVIA FECHAMENTO - 23HS</t>
  </si>
  <si>
    <t>ESCALA NORMAL</t>
  </si>
  <si>
    <t>CORTE PREVIA FECHAMENTO - 18HS</t>
  </si>
  <si>
    <t>JORNADA DE TARABALHO  2018 SEMANA 5 DIAS</t>
  </si>
  <si>
    <t>Jornada Semanal (dec) trabalhada</t>
  </si>
  <si>
    <t>Jornada Diária (dec) trabalhada</t>
  </si>
  <si>
    <t>Jornada Semanal Trabalhada</t>
  </si>
  <si>
    <t>Dias</t>
  </si>
  <si>
    <t>Horas Trabalhadas (Dec)</t>
  </si>
  <si>
    <t>Horas Trabalhadas</t>
  </si>
  <si>
    <t>Reunião</t>
  </si>
  <si>
    <t>Corte SEAP
 / Ginástica</t>
  </si>
  <si>
    <t>Café</t>
  </si>
  <si>
    <t>Intervalo</t>
  </si>
  <si>
    <t>Total Horas</t>
  </si>
  <si>
    <t>2ºT</t>
  </si>
  <si>
    <t>HORÁRIO_SEMANA 5 DIAS - FECHAMENTO</t>
  </si>
  <si>
    <t>total pela media (CGM)</t>
  </si>
  <si>
    <t>Total de horas trabalhadas por dia durante a semana.</t>
  </si>
  <si>
    <t>2º turno</t>
  </si>
  <si>
    <t>das 21:10 as 22:10 - horário jantar</t>
  </si>
  <si>
    <t>1º turno</t>
  </si>
  <si>
    <t>Ginástica</t>
  </si>
  <si>
    <t xml:space="preserve">HORÁRIO_SEMANA 5 DIAS - MOVIMENTAÇÃO 2º TURNO NO HORARIO JANTA </t>
  </si>
  <si>
    <t>SABADOS</t>
  </si>
  <si>
    <t>HORÁRIO_SEMANA 5 DIAS</t>
  </si>
  <si>
    <t>2018 - Linhas de Montagem</t>
  </si>
  <si>
    <t>CALENDÁRIO 2018 - SEMANA 5 DIAS</t>
  </si>
  <si>
    <t>CHECK 2º TURNO EM OUTRA LINHA</t>
  </si>
  <si>
    <t>Perdas</t>
  </si>
  <si>
    <t>H.E.</t>
  </si>
  <si>
    <t>6ª semana</t>
  </si>
  <si>
    <t>5ª semana</t>
  </si>
  <si>
    <t>4ª semana</t>
  </si>
  <si>
    <t>3ª semana</t>
  </si>
  <si>
    <t>2ª semana</t>
  </si>
  <si>
    <t>1ª semana</t>
  </si>
  <si>
    <t>TT</t>
  </si>
  <si>
    <t>MATRIZ</t>
  </si>
  <si>
    <t>Seq</t>
  </si>
  <si>
    <t>perde 40 na saída</t>
  </si>
  <si>
    <t>perde 40 na entrada</t>
  </si>
  <si>
    <t>L2A</t>
  </si>
  <si>
    <t>L2B</t>
  </si>
  <si>
    <t>L2C</t>
  </si>
  <si>
    <t>L2D</t>
  </si>
  <si>
    <t>L2E</t>
  </si>
  <si>
    <t>L2F</t>
  </si>
  <si>
    <t>=&gt; Não pode produzir o mesmo modelo em duas linhas ao mesmo tempo;</t>
  </si>
  <si>
    <t>=&gt; Não pode ultrapassar a capacidade diária de cada grupo de modelo por dia;</t>
  </si>
  <si>
    <t>=&gt; Não pode ultrapassar a capacidade diária de cada grupo de modelo por dia (baseado no gargalo);</t>
  </si>
  <si>
    <t>Restrições de lavadoras:</t>
  </si>
  <si>
    <t>Gargalo matéria-prima</t>
  </si>
  <si>
    <t>Lotes</t>
  </si>
  <si>
    <t>=&gt; Limitar a produção (número de ordens) pelo tamanho do lote (240 prod/hora).</t>
  </si>
  <si>
    <t>Linha 2</t>
  </si>
  <si>
    <t>Produção</t>
  </si>
  <si>
    <t>Alta capacidade (12Kg e 13Kg)</t>
  </si>
  <si>
    <t>Alta capacidade (15Kg e 16Kg)</t>
  </si>
  <si>
    <t>Linha 1, 2 e 3</t>
  </si>
  <si>
    <t>Média capacidade exportação</t>
  </si>
  <si>
    <t>Média capacidade cesto inox</t>
  </si>
  <si>
    <t>Média capacidade (10Kg e 11 Kg)</t>
  </si>
  <si>
    <t>Baixa capacidade (6Kg, 8Kg e 9 Kg)</t>
  </si>
  <si>
    <t>Fundo cesto inox</t>
  </si>
  <si>
    <t>Fundo cesto plástico</t>
  </si>
  <si>
    <t>Anel plástico</t>
  </si>
  <si>
    <t>Cesto plástico</t>
  </si>
  <si>
    <t>Tanque/Cesto plástico</t>
  </si>
  <si>
    <t>Linha 1 e 3</t>
  </si>
  <si>
    <t>SALDO</t>
  </si>
  <si>
    <t>L01</t>
  </si>
  <si>
    <t>L04</t>
  </si>
  <si>
    <t>L11</t>
  </si>
  <si>
    <t>L16</t>
  </si>
  <si>
    <t>L19</t>
  </si>
  <si>
    <t>L62</t>
  </si>
  <si>
    <t>Dia 1</t>
  </si>
  <si>
    <t>PROD/H</t>
  </si>
  <si>
    <t>HS/FAB</t>
  </si>
  <si>
    <t>DATA</t>
  </si>
  <si>
    <t>dia 1
qtd prod</t>
  </si>
  <si>
    <t>hs/qtd prod</t>
  </si>
  <si>
    <t>Total prod</t>
  </si>
  <si>
    <t>Setup entre produtos (o que temos)</t>
  </si>
  <si>
    <t>Usamos no modelo</t>
  </si>
  <si>
    <t>Produto</t>
  </si>
  <si>
    <t>Tempo de processamento do lote do produto (lotes tem 240 unidades)</t>
  </si>
  <si>
    <t>Diferença</t>
  </si>
  <si>
    <t>Teste vs Reais</t>
  </si>
  <si>
    <t>Programação Real</t>
  </si>
  <si>
    <t>Programação Simulação</t>
  </si>
  <si>
    <t>hs/nec</t>
  </si>
  <si>
    <t>Complexidade</t>
  </si>
  <si>
    <t>Capacidade diária</t>
  </si>
  <si>
    <t>saldo</t>
  </si>
  <si>
    <t>DEMANDA</t>
  </si>
  <si>
    <t># SEQ</t>
  </si>
  <si>
    <t>comparativo</t>
  </si>
  <si>
    <t>instante_final(1)</t>
  </si>
  <si>
    <t>instante_final(2)</t>
  </si>
  <si>
    <t>instante_final(3)</t>
  </si>
  <si>
    <t>instante_final(4)</t>
  </si>
  <si>
    <t>instante_final(5)</t>
  </si>
  <si>
    <t>instante_final(6)</t>
  </si>
  <si>
    <t>instante_final(7)</t>
  </si>
  <si>
    <t>instante_final(8)</t>
  </si>
  <si>
    <t>instante_final(9)</t>
  </si>
  <si>
    <t>instante_final(10)</t>
  </si>
  <si>
    <t>SEQUÊNCIA</t>
  </si>
  <si>
    <t>TEMPO PROCESSAMENTO</t>
  </si>
  <si>
    <t>PERDA PROD.</t>
  </si>
  <si>
    <t>REAL EMPRESA</t>
  </si>
  <si>
    <t>SIMULAÇÃO MODELO</t>
  </si>
  <si>
    <t>QUA</t>
  </si>
  <si>
    <t>QUA/QUI</t>
  </si>
  <si>
    <t>SEQUÊNCIA LINHA 2 - DIA 3 - DEFINIDA PELA EMPRESA</t>
  </si>
  <si>
    <t>SEQUÊNCIA DA LINHA 2 -DIA 3 - PROPOSTA PELA SIMULAÇÃO</t>
  </si>
  <si>
    <t>instante_final(12)</t>
  </si>
  <si>
    <t>instante_final(13)</t>
  </si>
  <si>
    <t>instante_final(14)</t>
  </si>
  <si>
    <t>instante_final(15)</t>
  </si>
  <si>
    <t>instante_final(16)</t>
  </si>
  <si>
    <t>instante_final(17)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</si>
</sst>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(* #,##0.00_);_(* \(#,##0.00\);_(* &quot;-&quot;??_);_(@_)"/>
    <numFmt numFmtId="165" formatCode="h:mm;@"/>
    <numFmt numFmtId="166" formatCode="d/&quot;jul&quot;"/>
    <numFmt numFmtId="167" formatCode="0.000"/>
    <numFmt numFmtId="168" formatCode="[$-F400]h:mm:ss\ AM/PM"/>
    <numFmt numFmtId="169" formatCode="[h]:mm:ss;@"/>
    <numFmt numFmtId="170" formatCode="_(* #,##0.0_);_(* \(#,##0.0\);_(* &quot;-&quot;??_);_(@_)"/>
    <numFmt numFmtId="171" formatCode="dd/mm/yy;@"/>
    <numFmt numFmtId="172" formatCode="#,##0.0"/>
    <numFmt numFmtId="173" formatCode="0.0"/>
    <numFmt numFmtId="174" formatCode="#,##0.0;\-#,##0.0"/>
    <numFmt numFmtId="175" formatCode="#,##0.00_ ;\-#,##0.00\ 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MS Sans Serif"/>
      <family val="2"/>
    </font>
    <font>
      <sz val="14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8"/>
      <color theme="0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sz val="7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b/>
      <sz val="24"/>
      <name val="Arial"/>
      <family val="2"/>
    </font>
    <font>
      <b/>
      <sz val="10"/>
      <color rgb="FF00B050"/>
      <name val="Arial"/>
      <family val="2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Dot">
        <color rgb="FFFF0000"/>
      </left>
      <right style="medium">
        <color rgb="FFFF0000"/>
      </right>
      <top style="dashDot">
        <color rgb="FFFF0000"/>
      </top>
      <bottom style="double">
        <color rgb="FFFF0000"/>
      </bottom>
      <diagonal/>
    </border>
    <border>
      <left style="medium">
        <color rgb="FFFF0000"/>
      </left>
      <right style="dashDot">
        <color rgb="FFFF0000"/>
      </right>
      <top style="dashDot">
        <color rgb="FFFF0000"/>
      </top>
      <bottom style="double">
        <color rgb="FFFF0000"/>
      </bottom>
      <diagonal/>
    </border>
    <border>
      <left style="dashDot">
        <color rgb="FFFF0000"/>
      </left>
      <right/>
      <top style="dashDot">
        <color rgb="FFFF0000"/>
      </top>
      <bottom style="double">
        <color rgb="FFFF0000"/>
      </bottom>
      <diagonal/>
    </border>
    <border>
      <left style="double">
        <color rgb="FFFF0000"/>
      </left>
      <right style="dashDot">
        <color rgb="FFFF0000"/>
      </right>
      <top/>
      <bottom style="double">
        <color rgb="FFFF0000"/>
      </bottom>
      <diagonal/>
    </border>
    <border>
      <left style="dashDot">
        <color rgb="FFFF0000"/>
      </left>
      <right style="medium">
        <color rgb="FFFF0000"/>
      </right>
      <top style="double">
        <color rgb="FFFF0000"/>
      </top>
      <bottom style="dashDot">
        <color rgb="FFFF0000"/>
      </bottom>
      <diagonal/>
    </border>
    <border>
      <left style="medium">
        <color rgb="FFFF0000"/>
      </left>
      <right style="dashDot">
        <color rgb="FFFF0000"/>
      </right>
      <top style="double">
        <color rgb="FFFF0000"/>
      </top>
      <bottom style="dashDot">
        <color rgb="FFFF0000"/>
      </bottom>
      <diagonal/>
    </border>
    <border>
      <left style="dashDot">
        <color rgb="FFFF0000"/>
      </left>
      <right/>
      <top style="double">
        <color rgb="FFFF0000"/>
      </top>
      <bottom style="dashDot">
        <color rgb="FFFF0000"/>
      </bottom>
      <diagonal/>
    </border>
    <border>
      <left style="double">
        <color rgb="FFFF0000"/>
      </left>
      <right style="dashDot">
        <color rgb="FFFF0000"/>
      </right>
      <top style="double">
        <color rgb="FFFF0000"/>
      </top>
      <bottom style="dashDot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/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</borders>
  <cellStyleXfs count="18">
    <xf numFmtId="0" fontId="0" fillId="0" borderId="0"/>
    <xf numFmtId="164" fontId="5" fillId="0" borderId="0" applyFont="0" applyFill="0" applyBorder="0" applyAlignment="0" applyProtection="0"/>
    <xf numFmtId="0" fontId="5" fillId="0" borderId="0"/>
    <xf numFmtId="37" fontId="7" fillId="6" borderId="0" applyNumberFormat="0">
      <alignment horizontal="left"/>
    </xf>
    <xf numFmtId="40" fontId="8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5" fillId="0" borderId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3" fillId="0" borderId="0"/>
    <xf numFmtId="164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9" fontId="5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6">
    <xf numFmtId="0" fontId="0" fillId="0" borderId="0" xfId="0"/>
    <xf numFmtId="0" fontId="11" fillId="11" borderId="2" xfId="10" applyFont="1" applyFill="1" applyBorder="1"/>
    <xf numFmtId="3" fontId="11" fillId="11" borderId="4" xfId="10" applyNumberFormat="1" applyFont="1" applyFill="1" applyBorder="1" applyAlignment="1">
      <alignment horizontal="center"/>
    </xf>
    <xf numFmtId="0" fontId="12" fillId="0" borderId="0" xfId="10" applyFont="1"/>
    <xf numFmtId="0" fontId="3" fillId="0" borderId="0" xfId="10"/>
    <xf numFmtId="0" fontId="11" fillId="11" borderId="1" xfId="10" applyFont="1" applyFill="1" applyBorder="1" applyAlignment="1">
      <alignment horizontal="center"/>
    </xf>
    <xf numFmtId="0" fontId="11" fillId="11" borderId="21" xfId="10" applyFont="1" applyFill="1" applyBorder="1"/>
    <xf numFmtId="0" fontId="11" fillId="11" borderId="15" xfId="10" applyFont="1" applyFill="1" applyBorder="1" applyAlignment="1">
      <alignment horizontal="center"/>
    </xf>
    <xf numFmtId="0" fontId="11" fillId="11" borderId="22" xfId="10" applyFont="1" applyFill="1" applyBorder="1" applyAlignment="1">
      <alignment horizontal="center"/>
    </xf>
    <xf numFmtId="0" fontId="11" fillId="11" borderId="23" xfId="10" applyFont="1" applyFill="1" applyBorder="1" applyAlignment="1">
      <alignment horizontal="center"/>
    </xf>
    <xf numFmtId="0" fontId="3" fillId="0" borderId="24" xfId="10" applyBorder="1"/>
    <xf numFmtId="0" fontId="3" fillId="0" borderId="25" xfId="10" applyBorder="1" applyAlignment="1">
      <alignment horizontal="center"/>
    </xf>
    <xf numFmtId="0" fontId="3" fillId="0" borderId="26" xfId="10" applyBorder="1" applyAlignment="1">
      <alignment horizontal="center"/>
    </xf>
    <xf numFmtId="0" fontId="3" fillId="0" borderId="27" xfId="10" applyBorder="1" applyAlignment="1">
      <alignment horizontal="center"/>
    </xf>
    <xf numFmtId="0" fontId="3" fillId="0" borderId="28" xfId="10" applyBorder="1"/>
    <xf numFmtId="0" fontId="3" fillId="0" borderId="29" xfId="10" applyBorder="1" applyAlignment="1">
      <alignment horizontal="center"/>
    </xf>
    <xf numFmtId="0" fontId="3" fillId="0" borderId="30" xfId="10" applyBorder="1"/>
    <xf numFmtId="0" fontId="3" fillId="0" borderId="31" xfId="10" applyBorder="1" applyAlignment="1">
      <alignment horizontal="center"/>
    </xf>
    <xf numFmtId="0" fontId="3" fillId="0" borderId="32" xfId="10" applyBorder="1" applyAlignment="1">
      <alignment horizontal="center"/>
    </xf>
    <xf numFmtId="0" fontId="3" fillId="0" borderId="33" xfId="10" applyBorder="1" applyAlignment="1">
      <alignment horizontal="center"/>
    </xf>
    <xf numFmtId="0" fontId="11" fillId="11" borderId="3" xfId="10" applyFont="1" applyFill="1" applyBorder="1" applyAlignment="1">
      <alignment horizontal="center"/>
    </xf>
    <xf numFmtId="0" fontId="11" fillId="11" borderId="4" xfId="10" applyFont="1" applyFill="1" applyBorder="1" applyAlignment="1">
      <alignment horizontal="center"/>
    </xf>
    <xf numFmtId="0" fontId="11" fillId="11" borderId="19" xfId="10" applyFont="1" applyFill="1" applyBorder="1" applyAlignment="1">
      <alignment wrapText="1"/>
    </xf>
    <xf numFmtId="0" fontId="3" fillId="0" borderId="19" xfId="10" applyBorder="1"/>
    <xf numFmtId="0" fontId="10" fillId="0" borderId="0" xfId="10" applyFont="1"/>
    <xf numFmtId="0" fontId="15" fillId="0" borderId="0" xfId="10" applyFont="1"/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horizontal="center" vertical="center"/>
    </xf>
    <xf numFmtId="17" fontId="6" fillId="0" borderId="0" xfId="2" applyNumberFormat="1" applyFont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11" fillId="11" borderId="21" xfId="10" applyFont="1" applyFill="1" applyBorder="1" applyAlignment="1">
      <alignment horizontal="center" vertical="center"/>
    </xf>
    <xf numFmtId="0" fontId="11" fillId="11" borderId="15" xfId="10" applyFont="1" applyFill="1" applyBorder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37" fontId="5" fillId="4" borderId="6" xfId="3" applyFont="1" applyFill="1" applyBorder="1" applyAlignment="1">
      <alignment horizontal="center" vertical="center"/>
    </xf>
    <xf numFmtId="3" fontId="5" fillId="4" borderId="0" xfId="4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16" fillId="0" borderId="0" xfId="7" applyFont="1"/>
    <xf numFmtId="0" fontId="16" fillId="0" borderId="0" xfId="7" applyFont="1" applyBorder="1"/>
    <xf numFmtId="2" fontId="17" fillId="0" borderId="0" xfId="7" applyNumberFormat="1" applyFont="1" applyFill="1" applyBorder="1" applyAlignment="1">
      <alignment horizontal="center" vertical="center"/>
    </xf>
    <xf numFmtId="167" fontId="18" fillId="0" borderId="0" xfId="7" applyNumberFormat="1" applyFont="1" applyFill="1" applyBorder="1" applyAlignment="1">
      <alignment horizontal="center" vertical="center"/>
    </xf>
    <xf numFmtId="0" fontId="18" fillId="0" borderId="0" xfId="7" applyFont="1" applyFill="1" applyBorder="1" applyAlignment="1">
      <alignment horizontal="right" vertical="center"/>
    </xf>
    <xf numFmtId="0" fontId="18" fillId="0" borderId="0" xfId="7" applyFont="1" applyFill="1" applyBorder="1" applyAlignment="1">
      <alignment horizontal="center" vertical="center"/>
    </xf>
    <xf numFmtId="2" fontId="18" fillId="0" borderId="0" xfId="7" applyNumberFormat="1" applyFont="1" applyFill="1" applyBorder="1" applyAlignment="1">
      <alignment horizontal="center" vertical="center"/>
    </xf>
    <xf numFmtId="0" fontId="18" fillId="0" borderId="0" xfId="7" applyFont="1" applyFill="1" applyBorder="1" applyAlignment="1">
      <alignment vertical="center"/>
    </xf>
    <xf numFmtId="0" fontId="17" fillId="0" borderId="0" xfId="7" applyFont="1" applyFill="1" applyBorder="1" applyAlignment="1">
      <alignment vertical="center"/>
    </xf>
    <xf numFmtId="21" fontId="19" fillId="5" borderId="0" xfId="7" applyNumberFormat="1" applyFont="1" applyFill="1" applyBorder="1" applyAlignment="1">
      <alignment horizontal="center" vertical="center" wrapText="1"/>
    </xf>
    <xf numFmtId="0" fontId="5" fillId="0" borderId="0" xfId="7"/>
    <xf numFmtId="20" fontId="18" fillId="0" borderId="0" xfId="7" applyNumberFormat="1" applyFont="1" applyFill="1" applyBorder="1" applyAlignment="1">
      <alignment horizontal="right" vertical="center"/>
    </xf>
    <xf numFmtId="21" fontId="20" fillId="0" borderId="36" xfId="7" applyNumberFormat="1" applyFont="1" applyFill="1" applyBorder="1" applyAlignment="1">
      <alignment horizontal="center" vertical="center"/>
    </xf>
    <xf numFmtId="21" fontId="20" fillId="0" borderId="37" xfId="7" applyNumberFormat="1" applyFont="1" applyFill="1" applyBorder="1" applyAlignment="1">
      <alignment horizontal="center" vertical="center"/>
    </xf>
    <xf numFmtId="0" fontId="20" fillId="0" borderId="38" xfId="7" applyFont="1" applyFill="1" applyBorder="1" applyAlignment="1">
      <alignment vertical="center"/>
    </xf>
    <xf numFmtId="0" fontId="21" fillId="0" borderId="39" xfId="7" applyFont="1" applyFill="1" applyBorder="1" applyAlignment="1">
      <alignment horizontal="center" vertical="center"/>
    </xf>
    <xf numFmtId="21" fontId="20" fillId="0" borderId="40" xfId="7" applyNumberFormat="1" applyFont="1" applyFill="1" applyBorder="1" applyAlignment="1">
      <alignment horizontal="center" vertical="center"/>
    </xf>
    <xf numFmtId="21" fontId="20" fillId="0" borderId="41" xfId="7" applyNumberFormat="1" applyFont="1" applyFill="1" applyBorder="1" applyAlignment="1">
      <alignment horizontal="center" vertical="center"/>
    </xf>
    <xf numFmtId="0" fontId="20" fillId="0" borderId="42" xfId="7" applyFont="1" applyFill="1" applyBorder="1" applyAlignment="1">
      <alignment vertical="center"/>
    </xf>
    <xf numFmtId="0" fontId="21" fillId="0" borderId="43" xfId="7" applyFont="1" applyFill="1" applyBorder="1" applyAlignment="1">
      <alignment horizontal="center" vertical="center"/>
    </xf>
    <xf numFmtId="164" fontId="16" fillId="0" borderId="0" xfId="7" applyNumberFormat="1" applyFont="1"/>
    <xf numFmtId="21" fontId="17" fillId="5" borderId="0" xfId="7" applyNumberFormat="1" applyFont="1" applyFill="1" applyBorder="1" applyAlignment="1">
      <alignment horizontal="center" vertical="center"/>
    </xf>
    <xf numFmtId="20" fontId="18" fillId="0" borderId="0" xfId="7" applyNumberFormat="1" applyFont="1" applyFill="1" applyBorder="1" applyAlignment="1">
      <alignment horizontal="center" vertical="center"/>
    </xf>
    <xf numFmtId="168" fontId="18" fillId="0" borderId="0" xfId="7" applyNumberFormat="1" applyFont="1" applyFill="1" applyBorder="1" applyAlignment="1">
      <alignment horizontal="center" vertical="center"/>
    </xf>
    <xf numFmtId="0" fontId="22" fillId="8" borderId="44" xfId="8" applyFont="1" applyBorder="1" applyAlignment="1">
      <alignment horizontal="center" vertical="center" wrapText="1"/>
    </xf>
    <xf numFmtId="0" fontId="23" fillId="0" borderId="44" xfId="7" applyFont="1" applyBorder="1" applyAlignment="1">
      <alignment horizontal="center" vertical="center"/>
    </xf>
    <xf numFmtId="0" fontId="23" fillId="0" borderId="44" xfId="7" applyFont="1" applyBorder="1" applyAlignment="1">
      <alignment horizontal="center" vertical="center" wrapText="1"/>
    </xf>
    <xf numFmtId="164" fontId="16" fillId="0" borderId="5" xfId="11" applyFont="1" applyBorder="1"/>
    <xf numFmtId="21" fontId="17" fillId="5" borderId="5" xfId="7" applyNumberFormat="1" applyFont="1" applyFill="1" applyBorder="1" applyAlignment="1">
      <alignment horizontal="center" vertical="center"/>
    </xf>
    <xf numFmtId="0" fontId="16" fillId="0" borderId="0" xfId="7" applyFont="1" applyAlignment="1">
      <alignment horizontal="right"/>
    </xf>
    <xf numFmtId="0" fontId="24" fillId="0" borderId="47" xfId="7" applyFont="1" applyBorder="1" applyAlignment="1">
      <alignment vertical="center"/>
    </xf>
    <xf numFmtId="0" fontId="24" fillId="0" borderId="44" xfId="7" applyFont="1" applyBorder="1" applyAlignment="1">
      <alignment vertical="center"/>
    </xf>
    <xf numFmtId="164" fontId="16" fillId="0" borderId="0" xfId="11" applyFont="1"/>
    <xf numFmtId="0" fontId="23" fillId="2" borderId="48" xfId="7" applyFont="1" applyFill="1" applyBorder="1" applyAlignment="1">
      <alignment vertical="center"/>
    </xf>
    <xf numFmtId="21" fontId="25" fillId="0" borderId="0" xfId="7" applyNumberFormat="1" applyFont="1" applyFill="1" applyBorder="1" applyAlignment="1">
      <alignment horizontal="center" vertical="center"/>
    </xf>
    <xf numFmtId="21" fontId="26" fillId="5" borderId="0" xfId="7" applyNumberFormat="1" applyFont="1" applyFill="1" applyBorder="1" applyAlignment="1">
      <alignment horizontal="center" vertical="center"/>
    </xf>
    <xf numFmtId="2" fontId="26" fillId="0" borderId="49" xfId="8" applyNumberFormat="1" applyFont="1" applyFill="1" applyBorder="1" applyAlignment="1">
      <alignment horizontal="center" vertical="center"/>
    </xf>
    <xf numFmtId="2" fontId="26" fillId="0" borderId="11" xfId="8" applyNumberFormat="1" applyFont="1" applyFill="1" applyBorder="1" applyAlignment="1">
      <alignment horizontal="center" vertical="center"/>
    </xf>
    <xf numFmtId="169" fontId="26" fillId="0" borderId="11" xfId="8" applyNumberFormat="1" applyFont="1" applyFill="1" applyBorder="1" applyAlignment="1">
      <alignment horizontal="center" vertical="center"/>
    </xf>
    <xf numFmtId="0" fontId="26" fillId="0" borderId="11" xfId="8" applyFont="1" applyFill="1" applyBorder="1" applyAlignment="1">
      <alignment horizontal="center" vertical="center"/>
    </xf>
    <xf numFmtId="0" fontId="26" fillId="0" borderId="10" xfId="8" applyFont="1" applyFill="1" applyBorder="1" applyAlignment="1">
      <alignment vertical="center"/>
    </xf>
    <xf numFmtId="2" fontId="18" fillId="5" borderId="7" xfId="7" applyNumberFormat="1" applyFont="1" applyFill="1" applyBorder="1" applyAlignment="1">
      <alignment horizontal="center" vertical="center"/>
    </xf>
    <xf numFmtId="2" fontId="18" fillId="13" borderId="0" xfId="7" applyNumberFormat="1" applyFont="1" applyFill="1" applyBorder="1" applyAlignment="1">
      <alignment horizontal="center" vertical="center"/>
    </xf>
    <xf numFmtId="169" fontId="17" fillId="5" borderId="0" xfId="7" applyNumberFormat="1" applyFont="1" applyFill="1" applyBorder="1" applyAlignment="1">
      <alignment horizontal="center" vertical="center"/>
    </xf>
    <xf numFmtId="0" fontId="17" fillId="5" borderId="0" xfId="7" applyFont="1" applyFill="1" applyBorder="1" applyAlignment="1">
      <alignment horizontal="center" vertical="center"/>
    </xf>
    <xf numFmtId="2" fontId="18" fillId="5" borderId="0" xfId="7" applyNumberFormat="1" applyFont="1" applyFill="1" applyBorder="1" applyAlignment="1">
      <alignment horizontal="center" vertical="center"/>
    </xf>
    <xf numFmtId="21" fontId="17" fillId="2" borderId="0" xfId="7" applyNumberFormat="1" applyFont="1" applyFill="1" applyBorder="1" applyAlignment="1">
      <alignment horizontal="center" vertical="center"/>
    </xf>
    <xf numFmtId="21" fontId="25" fillId="5" borderId="0" xfId="7" applyNumberFormat="1" applyFont="1" applyFill="1" applyBorder="1" applyAlignment="1">
      <alignment horizontal="center" vertical="center"/>
    </xf>
    <xf numFmtId="0" fontId="17" fillId="5" borderId="6" xfId="7" applyFont="1" applyFill="1" applyBorder="1" applyAlignment="1">
      <alignment vertical="center"/>
    </xf>
    <xf numFmtId="0" fontId="27" fillId="8" borderId="7" xfId="8" applyFont="1" applyBorder="1" applyAlignment="1">
      <alignment horizontal="center" vertical="center" wrapText="1"/>
    </xf>
    <xf numFmtId="0" fontId="27" fillId="8" borderId="0" xfId="8" applyFont="1" applyBorder="1" applyAlignment="1">
      <alignment horizontal="center" vertical="center" wrapText="1"/>
    </xf>
    <xf numFmtId="0" fontId="28" fillId="8" borderId="0" xfId="8" applyFont="1" applyBorder="1" applyAlignment="1">
      <alignment horizontal="center" vertical="center" wrapText="1"/>
    </xf>
    <xf numFmtId="0" fontId="27" fillId="8" borderId="6" xfId="8" applyFont="1" applyBorder="1" applyAlignment="1">
      <alignment vertical="center" wrapText="1"/>
    </xf>
    <xf numFmtId="0" fontId="29" fillId="14" borderId="12" xfId="9" applyFont="1" applyFill="1" applyBorder="1" applyAlignment="1">
      <alignment vertical="center"/>
    </xf>
    <xf numFmtId="0" fontId="29" fillId="14" borderId="9" xfId="9" applyFont="1" applyFill="1" applyBorder="1" applyAlignment="1">
      <alignment vertical="center"/>
    </xf>
    <xf numFmtId="0" fontId="29" fillId="14" borderId="8" xfId="9" applyFont="1" applyFill="1" applyBorder="1" applyAlignment="1">
      <alignment vertical="center"/>
    </xf>
    <xf numFmtId="2" fontId="17" fillId="5" borderId="7" xfId="7" applyNumberFormat="1" applyFont="1" applyFill="1" applyBorder="1" applyAlignment="1">
      <alignment horizontal="center" vertical="center"/>
    </xf>
    <xf numFmtId="0" fontId="18" fillId="5" borderId="0" xfId="7" applyFont="1" applyFill="1" applyBorder="1" applyAlignment="1">
      <alignment horizontal="right" vertical="center"/>
    </xf>
    <xf numFmtId="0" fontId="18" fillId="5" borderId="0" xfId="7" applyFont="1" applyFill="1" applyBorder="1" applyAlignment="1">
      <alignment vertical="center"/>
    </xf>
    <xf numFmtId="2" fontId="17" fillId="5" borderId="49" xfId="7" applyNumberFormat="1" applyFont="1" applyFill="1" applyBorder="1" applyAlignment="1">
      <alignment horizontal="center" vertical="center"/>
    </xf>
    <xf numFmtId="167" fontId="18" fillId="15" borderId="11" xfId="7" applyNumberFormat="1" applyFont="1" applyFill="1" applyBorder="1" applyAlignment="1">
      <alignment horizontal="center" vertical="center"/>
    </xf>
    <xf numFmtId="2" fontId="18" fillId="0" borderId="11" xfId="7" applyNumberFormat="1" applyFont="1" applyFill="1" applyBorder="1" applyAlignment="1">
      <alignment horizontal="center" vertical="center"/>
    </xf>
    <xf numFmtId="0" fontId="18" fillId="5" borderId="11" xfId="7" applyFont="1" applyFill="1" applyBorder="1" applyAlignment="1">
      <alignment horizontal="right" vertical="center"/>
    </xf>
    <xf numFmtId="0" fontId="18" fillId="5" borderId="11" xfId="7" applyFont="1" applyFill="1" applyBorder="1" applyAlignment="1">
      <alignment vertical="center"/>
    </xf>
    <xf numFmtId="46" fontId="29" fillId="0" borderId="11" xfId="7" applyNumberFormat="1" applyFont="1" applyFill="1" applyBorder="1" applyAlignment="1">
      <alignment vertical="center"/>
    </xf>
    <xf numFmtId="0" fontId="17" fillId="0" borderId="11" xfId="7" applyFont="1" applyFill="1" applyBorder="1" applyAlignment="1">
      <alignment vertical="center"/>
    </xf>
    <xf numFmtId="0" fontId="17" fillId="5" borderId="10" xfId="7" applyFont="1" applyFill="1" applyBorder="1" applyAlignment="1">
      <alignment vertical="center"/>
    </xf>
    <xf numFmtId="21" fontId="17" fillId="12" borderId="0" xfId="7" applyNumberFormat="1" applyFont="1" applyFill="1" applyBorder="1" applyAlignment="1">
      <alignment horizontal="center" vertical="center"/>
    </xf>
    <xf numFmtId="0" fontId="29" fillId="8" borderId="7" xfId="8" applyFont="1" applyBorder="1" applyAlignment="1">
      <alignment horizontal="center" vertical="center" wrapText="1"/>
    </xf>
    <xf numFmtId="0" fontId="29" fillId="8" borderId="0" xfId="8" applyFont="1" applyBorder="1" applyAlignment="1">
      <alignment horizontal="center" vertical="center" wrapText="1"/>
    </xf>
    <xf numFmtId="0" fontId="29" fillId="8" borderId="6" xfId="8" applyFont="1" applyBorder="1" applyAlignment="1">
      <alignment vertical="center" wrapText="1"/>
    </xf>
    <xf numFmtId="0" fontId="17" fillId="5" borderId="0" xfId="7" applyFont="1" applyFill="1" applyBorder="1" applyAlignment="1">
      <alignment vertical="center"/>
    </xf>
    <xf numFmtId="0" fontId="18" fillId="5" borderId="0" xfId="7" applyFont="1" applyFill="1" applyBorder="1" applyAlignment="1">
      <alignment horizontal="center" vertical="center"/>
    </xf>
    <xf numFmtId="0" fontId="30" fillId="5" borderId="0" xfId="7" applyFont="1" applyFill="1" applyBorder="1" applyAlignment="1">
      <alignment vertical="center"/>
    </xf>
    <xf numFmtId="0" fontId="30" fillId="0" borderId="0" xfId="7" applyFont="1" applyFill="1" applyAlignment="1">
      <alignment horizontal="center" vertical="center"/>
    </xf>
    <xf numFmtId="0" fontId="30" fillId="16" borderId="4" xfId="7" applyFont="1" applyFill="1" applyBorder="1" applyAlignment="1">
      <alignment vertical="center"/>
    </xf>
    <xf numFmtId="0" fontId="30" fillId="16" borderId="3" xfId="7" applyFont="1" applyFill="1" applyBorder="1" applyAlignment="1">
      <alignment vertical="center"/>
    </xf>
    <xf numFmtId="0" fontId="30" fillId="16" borderId="2" xfId="7" applyFont="1" applyFill="1" applyBorder="1" applyAlignment="1">
      <alignment vertical="center"/>
    </xf>
    <xf numFmtId="43" fontId="31" fillId="0" borderId="0" xfId="7" applyNumberFormat="1" applyFont="1"/>
    <xf numFmtId="43" fontId="32" fillId="0" borderId="0" xfId="7" applyNumberFormat="1" applyFont="1"/>
    <xf numFmtId="0" fontId="31" fillId="0" borderId="0" xfId="7" applyFont="1"/>
    <xf numFmtId="2" fontId="33" fillId="0" borderId="50" xfId="7" applyNumberFormat="1" applyFont="1" applyBorder="1" applyAlignment="1">
      <alignment horizontal="right"/>
    </xf>
    <xf numFmtId="164" fontId="16" fillId="0" borderId="50" xfId="1" applyFont="1" applyBorder="1"/>
    <xf numFmtId="0" fontId="16" fillId="0" borderId="13" xfId="7" applyFont="1" applyBorder="1"/>
    <xf numFmtId="164" fontId="16" fillId="0" borderId="51" xfId="1" applyFont="1" applyBorder="1"/>
    <xf numFmtId="164" fontId="16" fillId="0" borderId="5" xfId="1" applyFont="1" applyBorder="1"/>
    <xf numFmtId="164" fontId="16" fillId="17" borderId="51" xfId="1" applyFont="1" applyFill="1" applyBorder="1"/>
    <xf numFmtId="164" fontId="16" fillId="18" borderId="5" xfId="1" applyFont="1" applyFill="1" applyBorder="1"/>
    <xf numFmtId="164" fontId="33" fillId="0" borderId="5" xfId="1" applyFont="1" applyBorder="1"/>
    <xf numFmtId="37" fontId="33" fillId="5" borderId="5" xfId="7" applyNumberFormat="1" applyFont="1" applyFill="1" applyBorder="1" applyAlignment="1" applyProtection="1">
      <alignment horizontal="center"/>
    </xf>
    <xf numFmtId="170" fontId="33" fillId="0" borderId="5" xfId="1" applyNumberFormat="1" applyFont="1" applyBorder="1" applyAlignment="1">
      <alignment horizontal="center" vertical="center"/>
    </xf>
    <xf numFmtId="0" fontId="33" fillId="0" borderId="5" xfId="7" applyFont="1" applyBorder="1" applyAlignment="1">
      <alignment horizontal="center"/>
    </xf>
    <xf numFmtId="2" fontId="33" fillId="0" borderId="13" xfId="7" applyNumberFormat="1" applyFont="1" applyBorder="1" applyAlignment="1">
      <alignment horizontal="right"/>
    </xf>
    <xf numFmtId="164" fontId="16" fillId="0" borderId="13" xfId="1" applyFont="1" applyBorder="1"/>
    <xf numFmtId="164" fontId="16" fillId="0" borderId="14" xfId="1" applyFont="1" applyBorder="1"/>
    <xf numFmtId="164" fontId="16" fillId="0" borderId="0" xfId="1" applyFont="1"/>
    <xf numFmtId="164" fontId="16" fillId="17" borderId="14" xfId="1" applyFont="1" applyFill="1" applyBorder="1"/>
    <xf numFmtId="164" fontId="16" fillId="18" borderId="0" xfId="1" applyFont="1" applyFill="1"/>
    <xf numFmtId="164" fontId="33" fillId="0" borderId="0" xfId="1" applyFont="1" applyBorder="1"/>
    <xf numFmtId="37" fontId="33" fillId="5" borderId="0" xfId="7" applyNumberFormat="1" applyFont="1" applyFill="1" applyBorder="1" applyAlignment="1" applyProtection="1">
      <alignment horizontal="center"/>
    </xf>
    <xf numFmtId="170" fontId="33" fillId="0" borderId="0" xfId="1" applyNumberFormat="1" applyFont="1" applyAlignment="1">
      <alignment horizontal="center" vertical="center"/>
    </xf>
    <xf numFmtId="164" fontId="33" fillId="0" borderId="0" xfId="1" applyFont="1"/>
    <xf numFmtId="0" fontId="33" fillId="0" borderId="0" xfId="7" applyFont="1" applyAlignment="1">
      <alignment horizontal="center"/>
    </xf>
    <xf numFmtId="164" fontId="16" fillId="0" borderId="0" xfId="1" applyFont="1" applyBorder="1"/>
    <xf numFmtId="164" fontId="16" fillId="18" borderId="0" xfId="1" applyFont="1" applyFill="1" applyBorder="1"/>
    <xf numFmtId="0" fontId="33" fillId="0" borderId="0" xfId="7" applyFont="1" applyBorder="1" applyAlignment="1">
      <alignment horizontal="center"/>
    </xf>
    <xf numFmtId="170" fontId="33" fillId="5" borderId="0" xfId="1" applyNumberFormat="1" applyFont="1" applyFill="1" applyBorder="1" applyAlignment="1" applyProtection="1">
      <alignment horizontal="center" vertical="center"/>
    </xf>
    <xf numFmtId="164" fontId="16" fillId="0" borderId="18" xfId="1" applyFont="1" applyBorder="1"/>
    <xf numFmtId="164" fontId="16" fillId="0" borderId="17" xfId="1" applyFont="1" applyBorder="1"/>
    <xf numFmtId="164" fontId="16" fillId="17" borderId="18" xfId="1" applyFont="1" applyFill="1" applyBorder="1"/>
    <xf numFmtId="164" fontId="16" fillId="18" borderId="17" xfId="1" applyFont="1" applyFill="1" applyBorder="1"/>
    <xf numFmtId="170" fontId="33" fillId="0" borderId="17" xfId="1" applyNumberFormat="1" applyFont="1" applyBorder="1" applyAlignment="1">
      <alignment horizontal="center" vertical="center"/>
    </xf>
    <xf numFmtId="164" fontId="33" fillId="0" borderId="17" xfId="1" applyFont="1" applyBorder="1"/>
    <xf numFmtId="0" fontId="33" fillId="0" borderId="17" xfId="7" applyFont="1" applyBorder="1" applyAlignment="1">
      <alignment horizontal="center"/>
    </xf>
    <xf numFmtId="164" fontId="33" fillId="5" borderId="5" xfId="1" applyFont="1" applyFill="1" applyBorder="1" applyAlignment="1" applyProtection="1">
      <alignment horizontal="center"/>
    </xf>
    <xf numFmtId="164" fontId="33" fillId="5" borderId="5" xfId="1" applyFont="1" applyFill="1" applyBorder="1" applyProtection="1"/>
    <xf numFmtId="164" fontId="33" fillId="5" borderId="0" xfId="1" applyFont="1" applyFill="1" applyBorder="1" applyAlignment="1" applyProtection="1">
      <alignment horizontal="center"/>
    </xf>
    <xf numFmtId="164" fontId="33" fillId="5" borderId="0" xfId="1" applyFont="1" applyFill="1" applyBorder="1" applyProtection="1"/>
    <xf numFmtId="170" fontId="33" fillId="0" borderId="0" xfId="1" applyNumberFormat="1" applyFont="1" applyBorder="1" applyAlignment="1">
      <alignment horizontal="center" vertical="center"/>
    </xf>
    <xf numFmtId="0" fontId="16" fillId="0" borderId="0" xfId="7" applyFont="1" applyAlignment="1">
      <alignment horizontal="center"/>
    </xf>
    <xf numFmtId="164" fontId="33" fillId="0" borderId="13" xfId="1" applyFont="1" applyBorder="1" applyAlignment="1">
      <alignment horizontal="center"/>
    </xf>
    <xf numFmtId="171" fontId="16" fillId="0" borderId="13" xfId="7" applyNumberFormat="1" applyFont="1" applyBorder="1" applyAlignment="1">
      <alignment horizontal="center"/>
    </xf>
    <xf numFmtId="171" fontId="33" fillId="0" borderId="51" xfId="7" applyNumberFormat="1" applyFont="1" applyBorder="1" applyAlignment="1">
      <alignment horizontal="center"/>
    </xf>
    <xf numFmtId="171" fontId="33" fillId="0" borderId="5" xfId="7" applyNumberFormat="1" applyFont="1" applyBorder="1" applyAlignment="1">
      <alignment horizontal="center"/>
    </xf>
    <xf numFmtId="171" fontId="33" fillId="17" borderId="51" xfId="7" applyNumberFormat="1" applyFont="1" applyFill="1" applyBorder="1" applyAlignment="1">
      <alignment horizontal="center"/>
    </xf>
    <xf numFmtId="171" fontId="33" fillId="18" borderId="5" xfId="7" applyNumberFormat="1" applyFont="1" applyFill="1" applyBorder="1" applyAlignment="1">
      <alignment horizontal="center"/>
    </xf>
    <xf numFmtId="0" fontId="16" fillId="0" borderId="5" xfId="7" applyFont="1" applyBorder="1" applyAlignment="1">
      <alignment horizontal="center"/>
    </xf>
    <xf numFmtId="0" fontId="33" fillId="0" borderId="52" xfId="7" applyFont="1" applyBorder="1" applyAlignment="1">
      <alignment horizontal="center"/>
    </xf>
    <xf numFmtId="0" fontId="16" fillId="0" borderId="13" xfId="7" applyFont="1" applyBorder="1" applyAlignment="1">
      <alignment horizontal="center"/>
    </xf>
    <xf numFmtId="0" fontId="33" fillId="0" borderId="18" xfId="7" applyFont="1" applyBorder="1" applyAlignment="1">
      <alignment horizontal="center"/>
    </xf>
    <xf numFmtId="0" fontId="33" fillId="17" borderId="18" xfId="7" applyFont="1" applyFill="1" applyBorder="1" applyAlignment="1">
      <alignment horizontal="center"/>
    </xf>
    <xf numFmtId="0" fontId="33" fillId="18" borderId="17" xfId="7" applyFont="1" applyFill="1" applyBorder="1" applyAlignment="1">
      <alignment horizontal="center"/>
    </xf>
    <xf numFmtId="0" fontId="16" fillId="0" borderId="17" xfId="7" applyFont="1" applyBorder="1" applyAlignment="1">
      <alignment horizontal="center"/>
    </xf>
    <xf numFmtId="39" fontId="5" fillId="4" borderId="0" xfId="3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1" fillId="11" borderId="15" xfId="10" applyNumberFormat="1" applyFont="1" applyFill="1" applyBorder="1" applyAlignment="1">
      <alignment horizontal="center" vertical="center"/>
    </xf>
    <xf numFmtId="0" fontId="0" fillId="19" borderId="0" xfId="0" applyFill="1" applyAlignment="1">
      <alignment horizontal="center"/>
    </xf>
    <xf numFmtId="0" fontId="0" fillId="10" borderId="0" xfId="0" applyFill="1" applyAlignment="1">
      <alignment horizontal="center"/>
    </xf>
    <xf numFmtId="2" fontId="0" fillId="19" borderId="0" xfId="0" applyNumberFormat="1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14"/>
    <xf numFmtId="0" fontId="5" fillId="0" borderId="0" xfId="2" quotePrefix="1" applyFont="1" applyFill="1" applyBorder="1" applyAlignment="1">
      <alignment vertical="center"/>
    </xf>
    <xf numFmtId="0" fontId="6" fillId="0" borderId="0" xfId="2" applyFont="1" applyFill="1" applyBorder="1" applyAlignment="1">
      <alignment horizontal="center" vertical="center"/>
    </xf>
    <xf numFmtId="165" fontId="5" fillId="0" borderId="0" xfId="14" applyNumberFormat="1" applyFont="1" applyFill="1" applyBorder="1" applyAlignment="1">
      <alignment horizontal="right" vertical="top"/>
    </xf>
    <xf numFmtId="2" fontId="9" fillId="5" borderId="0" xfId="14" applyNumberFormat="1" applyFont="1" applyFill="1" applyBorder="1" applyAlignment="1">
      <alignment horizontal="center" vertical="center"/>
    </xf>
    <xf numFmtId="0" fontId="1" fillId="0" borderId="0" xfId="14" applyAlignment="1">
      <alignment horizontal="center"/>
    </xf>
    <xf numFmtId="0" fontId="35" fillId="7" borderId="53" xfId="14" applyFont="1" applyFill="1" applyBorder="1" applyAlignment="1">
      <alignment vertical="center" textRotation="90" wrapText="1"/>
    </xf>
    <xf numFmtId="0" fontId="11" fillId="11" borderId="15" xfId="1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24" borderId="1" xfId="0" applyFont="1" applyFill="1" applyBorder="1" applyAlignment="1">
      <alignment horizontal="center"/>
    </xf>
    <xf numFmtId="0" fontId="0" fillId="24" borderId="1" xfId="0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/>
    <xf numFmtId="173" fontId="0" fillId="0" borderId="0" xfId="0" applyNumberFormat="1"/>
    <xf numFmtId="0" fontId="11" fillId="11" borderId="11" xfId="10" applyFont="1" applyFill="1" applyBorder="1" applyAlignment="1">
      <alignment horizontal="center" vertical="center"/>
    </xf>
    <xf numFmtId="0" fontId="11" fillId="11" borderId="22" xfId="10" applyFont="1" applyFill="1" applyBorder="1" applyAlignment="1">
      <alignment horizontal="center" vertical="center"/>
    </xf>
    <xf numFmtId="37" fontId="5" fillId="4" borderId="34" xfId="3" applyFont="1" applyFill="1" applyBorder="1" applyAlignment="1">
      <alignment horizontal="center" vertical="center"/>
    </xf>
    <xf numFmtId="172" fontId="5" fillId="4" borderId="14" xfId="4" applyNumberFormat="1" applyFont="1" applyFill="1" applyBorder="1" applyAlignment="1">
      <alignment horizontal="center" vertical="center"/>
    </xf>
    <xf numFmtId="3" fontId="11" fillId="11" borderId="12" xfId="10" applyNumberFormat="1" applyFont="1" applyFill="1" applyBorder="1" applyAlignment="1">
      <alignment horizontal="center" vertical="center"/>
    </xf>
    <xf numFmtId="0" fontId="11" fillId="11" borderId="10" xfId="10" applyFont="1" applyFill="1" applyBorder="1" applyAlignment="1">
      <alignment horizontal="center" vertical="center"/>
    </xf>
    <xf numFmtId="3" fontId="11" fillId="11" borderId="11" xfId="10" applyNumberFormat="1" applyFont="1" applyFill="1" applyBorder="1" applyAlignment="1">
      <alignment horizontal="center" vertical="center"/>
    </xf>
    <xf numFmtId="172" fontId="11" fillId="11" borderId="35" xfId="10" applyNumberFormat="1" applyFont="1" applyFill="1" applyBorder="1" applyAlignment="1">
      <alignment horizontal="center" vertical="center"/>
    </xf>
    <xf numFmtId="0" fontId="11" fillId="11" borderId="55" xfId="10" applyFont="1" applyFill="1" applyBorder="1" applyAlignment="1">
      <alignment horizontal="center" vertical="center" wrapText="1"/>
    </xf>
    <xf numFmtId="3" fontId="5" fillId="4" borderId="7" xfId="4" applyNumberFormat="1" applyFont="1" applyFill="1" applyBorder="1" applyAlignment="1">
      <alignment horizontal="center" vertical="center"/>
    </xf>
    <xf numFmtId="3" fontId="11" fillId="11" borderId="49" xfId="10" applyNumberFormat="1" applyFont="1" applyFill="1" applyBorder="1" applyAlignment="1">
      <alignment horizontal="center" vertical="center"/>
    </xf>
    <xf numFmtId="3" fontId="36" fillId="4" borderId="0" xfId="4" applyNumberFormat="1" applyFont="1" applyFill="1" applyBorder="1" applyAlignment="1">
      <alignment horizontal="center" vertical="center"/>
    </xf>
    <xf numFmtId="172" fontId="36" fillId="4" borderId="14" xfId="4" applyNumberFormat="1" applyFont="1" applyFill="1" applyBorder="1" applyAlignment="1">
      <alignment horizontal="center" vertical="center"/>
    </xf>
    <xf numFmtId="3" fontId="36" fillId="4" borderId="7" xfId="4" applyNumberFormat="1" applyFont="1" applyFill="1" applyBorder="1" applyAlignment="1">
      <alignment horizontal="center" vertical="center"/>
    </xf>
    <xf numFmtId="37" fontId="5" fillId="4" borderId="0" xfId="3" applyFont="1" applyFill="1" applyBorder="1" applyAlignment="1">
      <alignment horizontal="center" vertical="center"/>
    </xf>
    <xf numFmtId="37" fontId="5" fillId="4" borderId="58" xfId="3" applyFont="1" applyFill="1" applyBorder="1" applyAlignment="1">
      <alignment horizontal="center" vertical="center"/>
    </xf>
    <xf numFmtId="2" fontId="5" fillId="0" borderId="0" xfId="0" applyNumberFormat="1" applyFont="1"/>
    <xf numFmtId="37" fontId="37" fillId="0" borderId="15" xfId="3" applyFont="1" applyFill="1" applyBorder="1" applyAlignment="1">
      <alignment horizontal="center" vertical="center"/>
    </xf>
    <xf numFmtId="39" fontId="37" fillId="0" borderId="15" xfId="3" applyNumberFormat="1" applyFont="1" applyFill="1" applyBorder="1" applyAlignment="1">
      <alignment horizontal="center" vertical="center"/>
    </xf>
    <xf numFmtId="3" fontId="37" fillId="0" borderId="15" xfId="4" applyNumberFormat="1" applyFont="1" applyFill="1" applyBorder="1" applyAlignment="1">
      <alignment horizontal="center" vertical="center"/>
    </xf>
    <xf numFmtId="172" fontId="37" fillId="0" borderId="15" xfId="4" applyNumberFormat="1" applyFont="1" applyFill="1" applyBorder="1" applyAlignment="1">
      <alignment horizontal="center" vertical="center"/>
    </xf>
    <xf numFmtId="3" fontId="38" fillId="0" borderId="15" xfId="2" applyNumberFormat="1" applyFont="1" applyFill="1" applyBorder="1" applyAlignment="1">
      <alignment horizontal="center" vertical="center"/>
    </xf>
    <xf numFmtId="37" fontId="37" fillId="0" borderId="26" xfId="3" applyFont="1" applyFill="1" applyBorder="1" applyAlignment="1">
      <alignment horizontal="center" vertical="center"/>
    </xf>
    <xf numFmtId="39" fontId="37" fillId="0" borderId="26" xfId="3" applyNumberFormat="1" applyFont="1" applyFill="1" applyBorder="1" applyAlignment="1">
      <alignment horizontal="center" vertical="center"/>
    </xf>
    <xf numFmtId="3" fontId="37" fillId="0" borderId="26" xfId="4" applyNumberFormat="1" applyFont="1" applyFill="1" applyBorder="1" applyAlignment="1">
      <alignment horizontal="center" vertical="center"/>
    </xf>
    <xf numFmtId="172" fontId="37" fillId="0" borderId="26" xfId="4" applyNumberFormat="1" applyFont="1" applyFill="1" applyBorder="1" applyAlignment="1">
      <alignment horizontal="center" vertical="center"/>
    </xf>
    <xf numFmtId="3" fontId="38" fillId="0" borderId="26" xfId="2" applyNumberFormat="1" applyFont="1" applyFill="1" applyBorder="1" applyAlignment="1">
      <alignment horizontal="center" vertical="center"/>
    </xf>
    <xf numFmtId="37" fontId="37" fillId="0" borderId="61" xfId="3" applyFont="1" applyFill="1" applyBorder="1" applyAlignment="1">
      <alignment horizontal="center" vertical="center"/>
    </xf>
    <xf numFmtId="39" fontId="37" fillId="0" borderId="61" xfId="3" applyNumberFormat="1" applyFont="1" applyFill="1" applyBorder="1" applyAlignment="1">
      <alignment horizontal="center" vertical="center"/>
    </xf>
    <xf numFmtId="3" fontId="37" fillId="0" borderId="61" xfId="4" applyNumberFormat="1" applyFont="1" applyFill="1" applyBorder="1" applyAlignment="1">
      <alignment horizontal="center" vertical="center"/>
    </xf>
    <xf numFmtId="172" fontId="37" fillId="0" borderId="61" xfId="4" applyNumberFormat="1" applyFont="1" applyFill="1" applyBorder="1" applyAlignment="1">
      <alignment horizontal="center" vertical="center"/>
    </xf>
    <xf numFmtId="3" fontId="38" fillId="0" borderId="61" xfId="2" applyNumberFormat="1" applyFont="1" applyFill="1" applyBorder="1" applyAlignment="1">
      <alignment horizontal="center" vertical="center"/>
    </xf>
    <xf numFmtId="0" fontId="37" fillId="5" borderId="26" xfId="14" applyFont="1" applyFill="1" applyBorder="1" applyAlignment="1">
      <alignment horizontal="center" vertical="center"/>
    </xf>
    <xf numFmtId="2" fontId="37" fillId="5" borderId="26" xfId="14" applyNumberFormat="1" applyFont="1" applyFill="1" applyBorder="1" applyAlignment="1">
      <alignment horizontal="center" vertical="center"/>
    </xf>
    <xf numFmtId="16" fontId="37" fillId="5" borderId="26" xfId="14" applyNumberFormat="1" applyFont="1" applyFill="1" applyBorder="1" applyAlignment="1">
      <alignment horizontal="center" vertical="center"/>
    </xf>
    <xf numFmtId="1" fontId="37" fillId="5" borderId="26" xfId="14" applyNumberFormat="1" applyFont="1" applyFill="1" applyBorder="1" applyAlignment="1">
      <alignment horizontal="center" vertical="center"/>
    </xf>
    <xf numFmtId="0" fontId="37" fillId="5" borderId="31" xfId="14" applyFont="1" applyFill="1" applyBorder="1" applyAlignment="1">
      <alignment horizontal="center" vertical="center"/>
    </xf>
    <xf numFmtId="2" fontId="37" fillId="5" borderId="31" xfId="14" applyNumberFormat="1" applyFont="1" applyFill="1" applyBorder="1" applyAlignment="1">
      <alignment horizontal="center" vertical="center"/>
    </xf>
    <xf numFmtId="16" fontId="37" fillId="5" borderId="31" xfId="14" applyNumberFormat="1" applyFont="1" applyFill="1" applyBorder="1" applyAlignment="1">
      <alignment horizontal="center" vertical="center"/>
    </xf>
    <xf numFmtId="0" fontId="37" fillId="17" borderId="62" xfId="2" applyNumberFormat="1" applyFont="1" applyFill="1" applyBorder="1" applyAlignment="1">
      <alignment horizontal="left" vertical="center"/>
    </xf>
    <xf numFmtId="3" fontId="37" fillId="17" borderId="62" xfId="1" applyNumberFormat="1" applyFont="1" applyFill="1" applyBorder="1" applyAlignment="1">
      <alignment horizontal="center" vertical="center"/>
    </xf>
    <xf numFmtId="37" fontId="37" fillId="22" borderId="63" xfId="3" applyFont="1" applyFill="1" applyBorder="1" applyAlignment="1">
      <alignment horizontal="left" vertical="center"/>
    </xf>
    <xf numFmtId="3" fontId="37" fillId="22" borderId="63" xfId="1" applyNumberFormat="1" applyFont="1" applyFill="1" applyBorder="1" applyAlignment="1">
      <alignment horizontal="center" vertical="center"/>
    </xf>
    <xf numFmtId="0" fontId="37" fillId="21" borderId="63" xfId="3" applyNumberFormat="1" applyFont="1" applyFill="1" applyBorder="1" applyAlignment="1">
      <alignment horizontal="left" vertical="center"/>
    </xf>
    <xf numFmtId="3" fontId="37" fillId="21" borderId="63" xfId="1" applyNumberFormat="1" applyFont="1" applyFill="1" applyBorder="1" applyAlignment="1">
      <alignment horizontal="center" vertical="center"/>
    </xf>
    <xf numFmtId="0" fontId="37" fillId="20" borderId="63" xfId="3" applyNumberFormat="1" applyFont="1" applyFill="1" applyBorder="1" applyAlignment="1">
      <alignment horizontal="left" vertical="center"/>
    </xf>
    <xf numFmtId="3" fontId="37" fillId="20" borderId="63" xfId="1" applyNumberFormat="1" applyFont="1" applyFill="1" applyBorder="1" applyAlignment="1">
      <alignment horizontal="center" vertical="center"/>
    </xf>
    <xf numFmtId="0" fontId="37" fillId="19" borderId="63" xfId="2" applyNumberFormat="1" applyFont="1" applyFill="1" applyBorder="1" applyAlignment="1">
      <alignment horizontal="left" vertical="center"/>
    </xf>
    <xf numFmtId="3" fontId="37" fillId="19" borderId="63" xfId="1" applyNumberFormat="1" applyFont="1" applyFill="1" applyBorder="1" applyAlignment="1">
      <alignment horizontal="center" vertical="center"/>
    </xf>
    <xf numFmtId="0" fontId="37" fillId="23" borderId="64" xfId="2" applyNumberFormat="1" applyFont="1" applyFill="1" applyBorder="1" applyAlignment="1">
      <alignment horizontal="left" vertical="center"/>
    </xf>
    <xf numFmtId="3" fontId="37" fillId="23" borderId="64" xfId="1" applyNumberFormat="1" applyFont="1" applyFill="1" applyBorder="1" applyAlignment="1">
      <alignment horizontal="center" vertical="center"/>
    </xf>
    <xf numFmtId="0" fontId="40" fillId="21" borderId="26" xfId="14" applyFont="1" applyFill="1" applyBorder="1" applyAlignment="1">
      <alignment horizontal="center" vertical="center"/>
    </xf>
    <xf numFmtId="0" fontId="40" fillId="19" borderId="26" xfId="14" applyFont="1" applyFill="1" applyBorder="1" applyAlignment="1">
      <alignment horizontal="center" vertical="center"/>
    </xf>
    <xf numFmtId="0" fontId="40" fillId="22" borderId="26" xfId="14" applyFont="1" applyFill="1" applyBorder="1" applyAlignment="1">
      <alignment horizontal="center" vertical="center"/>
    </xf>
    <xf numFmtId="0" fontId="40" fillId="22" borderId="31" xfId="14" applyFont="1" applyFill="1" applyBorder="1" applyAlignment="1">
      <alignment horizontal="center" vertical="center"/>
    </xf>
    <xf numFmtId="1" fontId="40" fillId="5" borderId="31" xfId="14" applyNumberFormat="1" applyFont="1" applyFill="1" applyBorder="1" applyAlignment="1">
      <alignment horizontal="center" vertical="center"/>
    </xf>
    <xf numFmtId="1" fontId="37" fillId="5" borderId="15" xfId="14" applyNumberFormat="1" applyFont="1" applyFill="1" applyBorder="1" applyAlignment="1">
      <alignment horizontal="center" vertical="center"/>
    </xf>
    <xf numFmtId="0" fontId="37" fillId="0" borderId="26" xfId="7" applyFont="1" applyFill="1" applyBorder="1" applyAlignment="1">
      <alignment horizontal="center" vertical="center"/>
    </xf>
    <xf numFmtId="0" fontId="37" fillId="0" borderId="31" xfId="7" applyFont="1" applyFill="1" applyBorder="1" applyAlignment="1">
      <alignment horizontal="center" vertical="center"/>
    </xf>
    <xf numFmtId="39" fontId="37" fillId="0" borderId="65" xfId="3" applyNumberFormat="1" applyFont="1" applyFill="1" applyBorder="1" applyAlignment="1">
      <alignment horizontal="center" vertical="center"/>
    </xf>
    <xf numFmtId="174" fontId="37" fillId="0" borderId="65" xfId="3" applyNumberFormat="1" applyFont="1" applyFill="1" applyBorder="1" applyAlignment="1">
      <alignment horizontal="center" vertical="center"/>
    </xf>
    <xf numFmtId="174" fontId="37" fillId="0" borderId="26" xfId="3" applyNumberFormat="1" applyFont="1" applyFill="1" applyBorder="1" applyAlignment="1">
      <alignment horizontal="center" vertical="center"/>
    </xf>
    <xf numFmtId="2" fontId="37" fillId="0" borderId="26" xfId="3" applyNumberFormat="1" applyFont="1" applyFill="1" applyBorder="1" applyAlignment="1">
      <alignment horizontal="center" vertical="center"/>
    </xf>
    <xf numFmtId="0" fontId="40" fillId="0" borderId="5" xfId="14" applyFont="1" applyFill="1" applyBorder="1" applyAlignment="1">
      <alignment horizontal="center" vertical="center" wrapText="1"/>
    </xf>
    <xf numFmtId="0" fontId="40" fillId="0" borderId="5" xfId="10" applyFont="1" applyFill="1" applyBorder="1" applyAlignment="1">
      <alignment horizontal="center" vertical="center"/>
    </xf>
    <xf numFmtId="1" fontId="40" fillId="0" borderId="5" xfId="14" applyNumberFormat="1" applyFont="1" applyFill="1" applyBorder="1" applyAlignment="1">
      <alignment horizontal="center" vertical="center"/>
    </xf>
    <xf numFmtId="0" fontId="40" fillId="0" borderId="5" xfId="14" applyFont="1" applyFill="1" applyBorder="1" applyAlignment="1">
      <alignment horizontal="center" vertical="center"/>
    </xf>
    <xf numFmtId="2" fontId="40" fillId="0" borderId="5" xfId="14" applyNumberFormat="1" applyFont="1" applyFill="1" applyBorder="1" applyAlignment="1">
      <alignment horizontal="center" vertical="center" wrapText="1"/>
    </xf>
    <xf numFmtId="2" fontId="37" fillId="0" borderId="15" xfId="3" applyNumberFormat="1" applyFont="1" applyFill="1" applyBorder="1" applyAlignment="1">
      <alignment horizontal="center" vertical="center"/>
    </xf>
    <xf numFmtId="2" fontId="37" fillId="0" borderId="61" xfId="3" applyNumberFormat="1" applyFont="1" applyFill="1" applyBorder="1" applyAlignment="1">
      <alignment horizontal="center" vertical="center"/>
    </xf>
    <xf numFmtId="0" fontId="40" fillId="0" borderId="3" xfId="10" applyFont="1" applyFill="1" applyBorder="1" applyAlignment="1">
      <alignment horizontal="left" vertical="center"/>
    </xf>
    <xf numFmtId="1" fontId="40" fillId="0" borderId="3" xfId="10" applyNumberFormat="1" applyFont="1" applyFill="1" applyBorder="1" applyAlignment="1">
      <alignment horizontal="center" vertical="center"/>
    </xf>
    <xf numFmtId="0" fontId="40" fillId="0" borderId="68" xfId="10" applyFont="1" applyFill="1" applyBorder="1" applyAlignment="1">
      <alignment horizontal="center" vertical="center"/>
    </xf>
    <xf numFmtId="2" fontId="37" fillId="0" borderId="69" xfId="3" applyNumberFormat="1" applyFont="1" applyFill="1" applyBorder="1" applyAlignment="1">
      <alignment horizontal="center" vertical="center"/>
    </xf>
    <xf numFmtId="2" fontId="37" fillId="0" borderId="70" xfId="3" applyNumberFormat="1" applyFont="1" applyFill="1" applyBorder="1" applyAlignment="1">
      <alignment horizontal="center" vertical="center"/>
    </xf>
    <xf numFmtId="2" fontId="37" fillId="0" borderId="71" xfId="3" applyNumberFormat="1" applyFont="1" applyFill="1" applyBorder="1" applyAlignment="1">
      <alignment horizontal="center" vertical="center"/>
    </xf>
    <xf numFmtId="1" fontId="40" fillId="0" borderId="66" xfId="10" applyNumberFormat="1" applyFont="1" applyFill="1" applyBorder="1" applyAlignment="1">
      <alignment horizontal="center" vertical="center"/>
    </xf>
    <xf numFmtId="0" fontId="40" fillId="0" borderId="3" xfId="10" applyFont="1" applyFill="1" applyBorder="1" applyAlignment="1">
      <alignment horizontal="center" vertical="center"/>
    </xf>
    <xf numFmtId="2" fontId="40" fillId="0" borderId="3" xfId="10" applyNumberFormat="1" applyFont="1" applyFill="1" applyBorder="1" applyAlignment="1">
      <alignment horizontal="center" vertical="center"/>
    </xf>
    <xf numFmtId="0" fontId="40" fillId="0" borderId="3" xfId="10" applyFont="1" applyFill="1" applyBorder="1" applyAlignment="1">
      <alignment horizontal="center" vertical="center" wrapText="1"/>
    </xf>
    <xf numFmtId="3" fontId="40" fillId="0" borderId="3" xfId="10" applyNumberFormat="1" applyFont="1" applyFill="1" applyBorder="1" applyAlignment="1">
      <alignment horizontal="center" vertical="center"/>
    </xf>
    <xf numFmtId="4" fontId="40" fillId="0" borderId="3" xfId="10" applyNumberFormat="1" applyFont="1" applyFill="1" applyBorder="1" applyAlignment="1">
      <alignment horizontal="center" vertical="center"/>
    </xf>
    <xf numFmtId="0" fontId="40" fillId="0" borderId="54" xfId="2" applyFont="1" applyFill="1" applyBorder="1" applyAlignment="1">
      <alignment vertical="center"/>
    </xf>
    <xf numFmtId="0" fontId="40" fillId="0" borderId="54" xfId="2" applyFont="1" applyFill="1" applyBorder="1" applyAlignment="1">
      <alignment horizontal="center" vertical="center"/>
    </xf>
    <xf numFmtId="0" fontId="41" fillId="17" borderId="72" xfId="14" applyFont="1" applyFill="1" applyBorder="1" applyAlignment="1">
      <alignment horizontal="center" vertical="center"/>
    </xf>
    <xf numFmtId="1" fontId="9" fillId="5" borderId="73" xfId="14" applyNumberFormat="1" applyFont="1" applyFill="1" applyBorder="1" applyAlignment="1">
      <alignment horizontal="center" vertical="center"/>
    </xf>
    <xf numFmtId="0" fontId="41" fillId="22" borderId="72" xfId="14" applyFont="1" applyFill="1" applyBorder="1" applyAlignment="1">
      <alignment horizontal="center" vertical="center"/>
    </xf>
    <xf numFmtId="0" fontId="41" fillId="21" borderId="72" xfId="14" applyFont="1" applyFill="1" applyBorder="1" applyAlignment="1">
      <alignment horizontal="center" vertical="center"/>
    </xf>
    <xf numFmtId="0" fontId="41" fillId="19" borderId="72" xfId="14" applyFont="1" applyFill="1" applyBorder="1" applyAlignment="1">
      <alignment horizontal="center" vertical="center"/>
    </xf>
    <xf numFmtId="175" fontId="0" fillId="0" borderId="0" xfId="0" applyNumberFormat="1"/>
    <xf numFmtId="0" fontId="40" fillId="17" borderId="65" xfId="14" applyFont="1" applyFill="1" applyBorder="1" applyAlignment="1">
      <alignment horizontal="center" vertical="center"/>
    </xf>
    <xf numFmtId="0" fontId="40" fillId="17" borderId="26" xfId="14" applyFont="1" applyFill="1" applyBorder="1" applyAlignment="1">
      <alignment horizontal="center" vertical="center"/>
    </xf>
    <xf numFmtId="0" fontId="40" fillId="0" borderId="26" xfId="14" applyFont="1" applyFill="1" applyBorder="1" applyAlignment="1">
      <alignment horizontal="center" vertical="center"/>
    </xf>
    <xf numFmtId="0" fontId="37" fillId="0" borderId="26" xfId="14" applyFont="1" applyFill="1" applyBorder="1" applyAlignment="1">
      <alignment horizontal="center" vertical="center"/>
    </xf>
    <xf numFmtId="2" fontId="37" fillId="0" borderId="26" xfId="14" applyNumberFormat="1" applyFont="1" applyFill="1" applyBorder="1" applyAlignment="1">
      <alignment horizontal="center" vertical="center"/>
    </xf>
    <xf numFmtId="16" fontId="37" fillId="0" borderId="26" xfId="14" applyNumberFormat="1" applyFont="1" applyFill="1" applyBorder="1" applyAlignment="1">
      <alignment horizontal="center" vertical="center"/>
    </xf>
    <xf numFmtId="0" fontId="40" fillId="0" borderId="31" xfId="14" applyFont="1" applyFill="1" applyBorder="1" applyAlignment="1">
      <alignment horizontal="center" vertical="center"/>
    </xf>
    <xf numFmtId="0" fontId="37" fillId="0" borderId="31" xfId="14" applyFont="1" applyFill="1" applyBorder="1" applyAlignment="1">
      <alignment horizontal="center" vertical="center"/>
    </xf>
    <xf numFmtId="2" fontId="37" fillId="0" borderId="31" xfId="14" applyNumberFormat="1" applyFont="1" applyFill="1" applyBorder="1" applyAlignment="1">
      <alignment horizontal="center" vertical="center"/>
    </xf>
    <xf numFmtId="16" fontId="37" fillId="0" borderId="31" xfId="14" applyNumberFormat="1" applyFont="1" applyFill="1" applyBorder="1" applyAlignment="1">
      <alignment horizontal="center" vertical="center"/>
    </xf>
    <xf numFmtId="39" fontId="37" fillId="0" borderId="31" xfId="3" applyNumberFormat="1" applyFont="1" applyFill="1" applyBorder="1" applyAlignment="1">
      <alignment horizontal="center" vertical="center"/>
    </xf>
    <xf numFmtId="174" fontId="37" fillId="0" borderId="31" xfId="3" applyNumberFormat="1" applyFont="1" applyFill="1" applyBorder="1" applyAlignment="1">
      <alignment horizontal="center" vertical="center"/>
    </xf>
    <xf numFmtId="0" fontId="18" fillId="5" borderId="11" xfId="7" applyFont="1" applyFill="1" applyBorder="1" applyAlignment="1">
      <alignment horizontal="right" vertical="center"/>
    </xf>
    <xf numFmtId="0" fontId="22" fillId="8" borderId="46" xfId="8" applyFont="1" applyBorder="1" applyAlignment="1">
      <alignment horizontal="center" vertical="center" wrapText="1"/>
    </xf>
    <xf numFmtId="0" fontId="22" fillId="8" borderId="45" xfId="8" applyFont="1" applyBorder="1" applyAlignment="1">
      <alignment horizontal="center" vertical="center" wrapText="1"/>
    </xf>
    <xf numFmtId="0" fontId="11" fillId="11" borderId="56" xfId="10" applyFont="1" applyFill="1" applyBorder="1" applyAlignment="1">
      <alignment horizontal="center" vertical="center"/>
    </xf>
    <xf numFmtId="0" fontId="11" fillId="11" borderId="9" xfId="10" applyFont="1" applyFill="1" applyBorder="1" applyAlignment="1">
      <alignment horizontal="center" vertical="center"/>
    </xf>
    <xf numFmtId="0" fontId="11" fillId="11" borderId="57" xfId="10" applyFont="1" applyFill="1" applyBorder="1" applyAlignment="1">
      <alignment horizontal="center" vertical="center"/>
    </xf>
    <xf numFmtId="0" fontId="11" fillId="11" borderId="15" xfId="10" applyFont="1" applyFill="1" applyBorder="1" applyAlignment="1">
      <alignment horizontal="center" vertical="center"/>
    </xf>
    <xf numFmtId="3" fontId="11" fillId="11" borderId="56" xfId="10" applyNumberFormat="1" applyFont="1" applyFill="1" applyBorder="1" applyAlignment="1">
      <alignment horizontal="center" vertical="center"/>
    </xf>
    <xf numFmtId="3" fontId="11" fillId="11" borderId="57" xfId="10" applyNumberFormat="1" applyFont="1" applyFill="1" applyBorder="1" applyAlignment="1">
      <alignment horizontal="center" vertical="center"/>
    </xf>
    <xf numFmtId="0" fontId="11" fillId="11" borderId="59" xfId="10" applyFont="1" applyFill="1" applyBorder="1" applyAlignment="1">
      <alignment horizontal="center" vertical="center"/>
    </xf>
    <xf numFmtId="0" fontId="11" fillId="11" borderId="60" xfId="10" applyFont="1" applyFill="1" applyBorder="1" applyAlignment="1">
      <alignment horizontal="center" vertical="center"/>
    </xf>
    <xf numFmtId="0" fontId="39" fillId="7" borderId="15" xfId="14" applyFont="1" applyFill="1" applyBorder="1" applyAlignment="1">
      <alignment horizontal="center" vertical="center" textRotation="90" wrapText="1"/>
    </xf>
    <xf numFmtId="0" fontId="39" fillId="7" borderId="26" xfId="14" applyFont="1" applyFill="1" applyBorder="1" applyAlignment="1">
      <alignment horizontal="center" vertical="center" textRotation="90" wrapText="1"/>
    </xf>
    <xf numFmtId="0" fontId="39" fillId="7" borderId="31" xfId="14" applyFont="1" applyFill="1" applyBorder="1" applyAlignment="1">
      <alignment horizontal="center" vertical="center" textRotation="90" wrapText="1"/>
    </xf>
    <xf numFmtId="0" fontId="40" fillId="0" borderId="17" xfId="14" applyFont="1" applyFill="1" applyBorder="1" applyAlignment="1">
      <alignment horizontal="center" vertical="center"/>
    </xf>
    <xf numFmtId="166" fontId="40" fillId="0" borderId="5" xfId="14" applyNumberFormat="1" applyFont="1" applyFill="1" applyBorder="1" applyAlignment="1">
      <alignment horizontal="center" vertical="center" wrapText="1"/>
    </xf>
    <xf numFmtId="0" fontId="40" fillId="0" borderId="17" xfId="10" applyFont="1" applyFill="1" applyBorder="1" applyAlignment="1">
      <alignment horizontal="center" vertical="center"/>
    </xf>
    <xf numFmtId="0" fontId="40" fillId="0" borderId="67" xfId="10" applyFont="1" applyFill="1" applyBorder="1" applyAlignment="1">
      <alignment horizontal="center" vertical="center"/>
    </xf>
    <xf numFmtId="20" fontId="3" fillId="0" borderId="24" xfId="10" applyNumberFormat="1" applyBorder="1" applyAlignment="1">
      <alignment horizontal="center"/>
    </xf>
    <xf numFmtId="20" fontId="3" fillId="0" borderId="27" xfId="10" applyNumberFormat="1" applyBorder="1" applyAlignment="1">
      <alignment horizontal="center"/>
    </xf>
    <xf numFmtId="0" fontId="14" fillId="11" borderId="16" xfId="10" applyFont="1" applyFill="1" applyBorder="1" applyAlignment="1">
      <alignment horizontal="center" vertical="center" wrapText="1"/>
    </xf>
    <xf numFmtId="0" fontId="14" fillId="11" borderId="17" xfId="10" applyFont="1" applyFill="1" applyBorder="1" applyAlignment="1">
      <alignment horizontal="center" vertical="center" wrapText="1"/>
    </xf>
    <xf numFmtId="0" fontId="14" fillId="11" borderId="18" xfId="10" applyFont="1" applyFill="1" applyBorder="1" applyAlignment="1">
      <alignment horizontal="center" vertical="center" wrapText="1"/>
    </xf>
    <xf numFmtId="0" fontId="11" fillId="11" borderId="19" xfId="10" applyFont="1" applyFill="1" applyBorder="1" applyAlignment="1">
      <alignment horizontal="left" vertical="center"/>
    </xf>
    <xf numFmtId="0" fontId="11" fillId="11" borderId="20" xfId="10" applyFont="1" applyFill="1" applyBorder="1" applyAlignment="1">
      <alignment horizontal="left" vertical="center"/>
    </xf>
    <xf numFmtId="0" fontId="11" fillId="11" borderId="34" xfId="10" applyFont="1" applyFill="1" applyBorder="1" applyAlignment="1">
      <alignment horizontal="center"/>
    </xf>
    <xf numFmtId="0" fontId="11" fillId="11" borderId="0" xfId="10" applyFont="1" applyFill="1" applyBorder="1" applyAlignment="1">
      <alignment horizontal="center"/>
    </xf>
    <xf numFmtId="0" fontId="3" fillId="0" borderId="19" xfId="10" applyBorder="1" applyAlignment="1">
      <alignment horizontal="center"/>
    </xf>
    <xf numFmtId="0" fontId="3" fillId="0" borderId="20" xfId="10" applyBorder="1" applyAlignment="1">
      <alignment horizontal="center"/>
    </xf>
    <xf numFmtId="0" fontId="3" fillId="0" borderId="30" xfId="10" applyBorder="1" applyAlignment="1">
      <alignment horizontal="center"/>
    </xf>
    <xf numFmtId="0" fontId="3" fillId="0" borderId="32" xfId="10" applyBorder="1" applyAlignment="1">
      <alignment horizontal="center"/>
    </xf>
    <xf numFmtId="0" fontId="11" fillId="11" borderId="34" xfId="10" applyFont="1" applyFill="1" applyBorder="1" applyAlignment="1">
      <alignment horizontal="center" wrapText="1"/>
    </xf>
    <xf numFmtId="20" fontId="3" fillId="0" borderId="30" xfId="10" applyNumberFormat="1" applyBorder="1" applyAlignment="1">
      <alignment horizontal="center"/>
    </xf>
    <xf numFmtId="20" fontId="3" fillId="0" borderId="32" xfId="10" applyNumberFormat="1" applyBorder="1" applyAlignment="1">
      <alignment horizontal="center"/>
    </xf>
  </cellXfs>
  <cellStyles count="18">
    <cellStyle name="Comma 2" xfId="6" xr:uid="{00000000-0005-0000-0000-000000000000}"/>
    <cellStyle name="Comma 2 2" xfId="11" xr:uid="{00000000-0005-0000-0000-000001000000}"/>
    <cellStyle name="Comma 3" xfId="13" xr:uid="{00000000-0005-0000-0000-000002000000}"/>
    <cellStyle name="Comma 4" xfId="17" xr:uid="{00000000-0005-0000-0000-000003000000}"/>
    <cellStyle name="Comma_An04sc" xfId="4" xr:uid="{00000000-0005-0000-0000-000004000000}"/>
    <cellStyle name="Ênfase1" xfId="8" builtinId="29"/>
    <cellStyle name="Ênfase2" xfId="9" builtinId="33"/>
    <cellStyle name="Normal" xfId="0" builtinId="0"/>
    <cellStyle name="Normal 11" xfId="7" xr:uid="{00000000-0005-0000-0000-000008000000}"/>
    <cellStyle name="Normal 2" xfId="5" xr:uid="{00000000-0005-0000-0000-000009000000}"/>
    <cellStyle name="Normal 2 2" xfId="15" xr:uid="{00000000-0005-0000-0000-00000A000000}"/>
    <cellStyle name="Normal 3" xfId="10" xr:uid="{00000000-0005-0000-0000-00000B000000}"/>
    <cellStyle name="Normal 4" xfId="12" xr:uid="{00000000-0005-0000-0000-00000C000000}"/>
    <cellStyle name="Normal 5" xfId="14" xr:uid="{00000000-0005-0000-0000-00000D000000}"/>
    <cellStyle name="Normal_Plano Produção" xfId="2" xr:uid="{00000000-0005-0000-0000-00000E000000}"/>
    <cellStyle name="Percent 2" xfId="16" xr:uid="{00000000-0005-0000-0000-00000F000000}"/>
    <cellStyle name="Texto" xfId="3" xr:uid="{00000000-0005-0000-0000-000010000000}"/>
    <cellStyle name="Vírgula" xfId="1" builtinId="3"/>
  </cellStyles>
  <dxfs count="130"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sco%20C/Backup/My%20Documents/Mestrado%20UFSCAR/2018/qualifica&#231;&#227;o/Plano%20anua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rgafer/AppData/Local/Microsoft/Windows/Temporary%20Internet%20Files/Content.Outlook/PJUWI1TP/1804_Mapa_FSC_ABRIL_03%20(002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P"/>
      <sheetName val="Plans Analysis"/>
      <sheetName val="Data Base"/>
      <sheetName val="Dados"/>
      <sheetName val="Anual"/>
      <sheetName val="Painel"/>
      <sheetName val="Calendário"/>
      <sheetName val="Cadência Modelo"/>
      <sheetName val="RESUMO"/>
      <sheetName val="Plano de Produção"/>
      <sheetName val="Check"/>
      <sheetName val="HIST"/>
      <sheetName val="Classificação"/>
      <sheetName val="Calendario RH 2017"/>
      <sheetName val="Atividades"/>
      <sheetName val="Calendário RH 2015"/>
      <sheetName val="Calendário RH 2016"/>
      <sheetName val="Politica de Estoque - ME"/>
    </sheetNames>
    <sheetDataSet>
      <sheetData sheetId="0"/>
      <sheetData sheetId="1"/>
      <sheetData sheetId="2"/>
      <sheetData sheetId="3"/>
      <sheetData sheetId="4">
        <row r="985">
          <cell r="H985">
            <v>107453.77701655059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LINHA 1"/>
      <sheetName val="LINHA 2"/>
      <sheetName val="LINHA 3"/>
      <sheetName val="LINHA 4"/>
      <sheetName val="LINHA 5"/>
      <sheetName val="LINHA 6"/>
      <sheetName val="SAMTA"/>
      <sheetName val="Carga People"/>
      <sheetName val="MI_ME"/>
      <sheetName val="CHECK"/>
      <sheetName val="CHECK_2"/>
    </sheetNames>
    <sheetDataSet>
      <sheetData sheetId="0"/>
      <sheetData sheetId="1">
        <row r="4">
          <cell r="N4" t="str">
            <v>SEG</v>
          </cell>
          <cell r="O4" t="str">
            <v>TER</v>
          </cell>
          <cell r="P4" t="str">
            <v>QUA</v>
          </cell>
          <cell r="Q4" t="str">
            <v>QUI</v>
          </cell>
          <cell r="R4" t="str">
            <v>SEX</v>
          </cell>
          <cell r="S4" t="str">
            <v>SÁB</v>
          </cell>
          <cell r="T4" t="str">
            <v>DOM</v>
          </cell>
          <cell r="X4" t="str">
            <v>SEG</v>
          </cell>
          <cell r="Y4" t="str">
            <v>TER</v>
          </cell>
          <cell r="Z4" t="str">
            <v>QUA</v>
          </cell>
          <cell r="AA4" t="str">
            <v>QUI</v>
          </cell>
          <cell r="AB4" t="str">
            <v>SEX</v>
          </cell>
          <cell r="AC4" t="str">
            <v>SÁB</v>
          </cell>
          <cell r="AD4" t="str">
            <v>DOM</v>
          </cell>
          <cell r="AH4" t="str">
            <v>SEG</v>
          </cell>
          <cell r="AI4" t="str">
            <v>TER</v>
          </cell>
          <cell r="AJ4" t="str">
            <v>QUA</v>
          </cell>
          <cell r="AK4" t="str">
            <v>QUI</v>
          </cell>
          <cell r="AL4" t="str">
            <v>SEX</v>
          </cell>
          <cell r="AM4" t="str">
            <v>SÁB</v>
          </cell>
          <cell r="AN4" t="str">
            <v>DOM</v>
          </cell>
          <cell r="AR4" t="str">
            <v>SEG</v>
          </cell>
          <cell r="AS4" t="str">
            <v>TER</v>
          </cell>
          <cell r="AT4" t="str">
            <v>QUA</v>
          </cell>
          <cell r="AU4" t="str">
            <v>QUI</v>
          </cell>
          <cell r="AV4" t="str">
            <v>SEX</v>
          </cell>
          <cell r="AW4" t="str">
            <v>SÁB</v>
          </cell>
          <cell r="AX4" t="str">
            <v>DOM</v>
          </cell>
          <cell r="BB4" t="str">
            <v>SEG</v>
          </cell>
          <cell r="BC4" t="str">
            <v>TER</v>
          </cell>
          <cell r="BD4" t="str">
            <v>QUA</v>
          </cell>
          <cell r="BE4" t="str">
            <v>QUI</v>
          </cell>
          <cell r="BF4" t="str">
            <v>SEX</v>
          </cell>
          <cell r="BG4" t="str">
            <v>SÁB</v>
          </cell>
          <cell r="BH4" t="str">
            <v>DOM</v>
          </cell>
          <cell r="BL4" t="str">
            <v>SEG</v>
          </cell>
          <cell r="BM4" t="str">
            <v>TER</v>
          </cell>
        </row>
        <row r="5">
          <cell r="N5">
            <v>43191</v>
          </cell>
          <cell r="P5">
            <v>43191</v>
          </cell>
          <cell r="Q5">
            <v>43191</v>
          </cell>
          <cell r="R5">
            <v>43191</v>
          </cell>
          <cell r="S5">
            <v>43191</v>
          </cell>
          <cell r="T5">
            <v>43191</v>
          </cell>
          <cell r="X5">
            <v>43192</v>
          </cell>
          <cell r="Y5">
            <v>43193</v>
          </cell>
          <cell r="Z5">
            <v>43194</v>
          </cell>
          <cell r="AA5">
            <v>43195</v>
          </cell>
          <cell r="AB5">
            <v>43196</v>
          </cell>
          <cell r="AC5">
            <v>43197</v>
          </cell>
          <cell r="AD5">
            <v>43198</v>
          </cell>
          <cell r="AH5">
            <v>43199</v>
          </cell>
          <cell r="AI5">
            <v>43200</v>
          </cell>
          <cell r="AJ5">
            <v>43201</v>
          </cell>
          <cell r="AK5">
            <v>43202</v>
          </cell>
          <cell r="AL5">
            <v>43203</v>
          </cell>
          <cell r="AM5">
            <v>43204</v>
          </cell>
          <cell r="AN5">
            <v>43205</v>
          </cell>
          <cell r="AR5">
            <v>43206</v>
          </cell>
          <cell r="AS5">
            <v>43207</v>
          </cell>
          <cell r="AT5">
            <v>43208</v>
          </cell>
          <cell r="AU5">
            <v>43209</v>
          </cell>
          <cell r="AV5">
            <v>43210</v>
          </cell>
          <cell r="AW5">
            <v>43211</v>
          </cell>
          <cell r="AX5">
            <v>43212</v>
          </cell>
          <cell r="BB5">
            <v>43213</v>
          </cell>
          <cell r="BC5">
            <v>43214</v>
          </cell>
          <cell r="BD5">
            <v>43215</v>
          </cell>
          <cell r="BE5">
            <v>43216</v>
          </cell>
          <cell r="BF5">
            <v>43217</v>
          </cell>
          <cell r="BG5">
            <v>43218</v>
          </cell>
          <cell r="BH5">
            <v>43219</v>
          </cell>
          <cell r="BL5">
            <v>43220</v>
          </cell>
          <cell r="BM5">
            <v>43221</v>
          </cell>
        </row>
        <row r="121">
          <cell r="C121" t="str">
            <v>HRS / MEDIA HRS</v>
          </cell>
          <cell r="F121">
            <v>8.9600000000000009</v>
          </cell>
          <cell r="M121">
            <v>170.99999999999994</v>
          </cell>
          <cell r="X121">
            <v>8.6</v>
          </cell>
          <cell r="Y121">
            <v>8.6</v>
          </cell>
          <cell r="Z121">
            <v>8.6</v>
          </cell>
          <cell r="AA121">
            <v>8.6</v>
          </cell>
          <cell r="AB121">
            <v>8.6</v>
          </cell>
          <cell r="AH121">
            <v>7.6</v>
          </cell>
          <cell r="AI121">
            <v>8.6</v>
          </cell>
          <cell r="AJ121">
            <v>8.6</v>
          </cell>
          <cell r="AK121">
            <v>8.6</v>
          </cell>
          <cell r="AL121">
            <v>8.6</v>
          </cell>
          <cell r="AR121">
            <v>8.6</v>
          </cell>
          <cell r="AS121">
            <v>8.6</v>
          </cell>
          <cell r="AT121">
            <v>8.6</v>
          </cell>
          <cell r="AU121">
            <v>8.6</v>
          </cell>
          <cell r="AV121">
            <v>8.6</v>
          </cell>
          <cell r="BB121">
            <v>8.6</v>
          </cell>
          <cell r="BC121">
            <v>8.6</v>
          </cell>
          <cell r="BD121">
            <v>8.6</v>
          </cell>
          <cell r="BE121">
            <v>8.6</v>
          </cell>
          <cell r="BF121">
            <v>8.6</v>
          </cell>
        </row>
        <row r="122">
          <cell r="C122" t="str">
            <v>TOTAL HORAS/MEDIA CAD.</v>
          </cell>
          <cell r="F122">
            <v>174.71999999999994</v>
          </cell>
          <cell r="M122">
            <v>0</v>
          </cell>
        </row>
        <row r="123">
          <cell r="C123" t="str">
            <v>DIAS TRAB./DIAS UTEIS</v>
          </cell>
          <cell r="F123">
            <v>19.499999999999993</v>
          </cell>
          <cell r="K123">
            <v>20</v>
          </cell>
          <cell r="M123">
            <v>6.7200000000000006</v>
          </cell>
          <cell r="AC123">
            <v>6.7200000000000006</v>
          </cell>
        </row>
        <row r="124">
          <cell r="C124" t="str">
            <v>MEDIA H.E.</v>
          </cell>
          <cell r="F124">
            <v>0.33482142857142855</v>
          </cell>
          <cell r="M124">
            <v>3</v>
          </cell>
          <cell r="AU124">
            <v>3</v>
          </cell>
        </row>
      </sheetData>
      <sheetData sheetId="2">
        <row r="60">
          <cell r="C60" t="str">
            <v>MEDIA HRS</v>
          </cell>
          <cell r="F60">
            <v>8.9600000000000009</v>
          </cell>
          <cell r="M60">
            <v>170.99999999999994</v>
          </cell>
          <cell r="X60">
            <v>8.6</v>
          </cell>
          <cell r="Y60">
            <v>8.6</v>
          </cell>
          <cell r="Z60">
            <v>8.6</v>
          </cell>
          <cell r="AA60">
            <v>8.6</v>
          </cell>
          <cell r="AB60">
            <v>8.6</v>
          </cell>
          <cell r="AH60">
            <v>7.6</v>
          </cell>
          <cell r="AI60">
            <v>8.6</v>
          </cell>
          <cell r="AK60">
            <v>8.6</v>
          </cell>
          <cell r="AL60">
            <v>8.6</v>
          </cell>
          <cell r="AR60">
            <v>8.6</v>
          </cell>
          <cell r="AS60">
            <v>8.6</v>
          </cell>
          <cell r="AT60">
            <v>8.6</v>
          </cell>
          <cell r="AU60">
            <v>8.6</v>
          </cell>
          <cell r="AV60">
            <v>8.6</v>
          </cell>
          <cell r="BB60">
            <v>8.6</v>
          </cell>
          <cell r="BC60">
            <v>8.6</v>
          </cell>
          <cell r="BD60">
            <v>8.6</v>
          </cell>
          <cell r="BE60">
            <v>8.6</v>
          </cell>
          <cell r="BF60">
            <v>8.6</v>
          </cell>
        </row>
        <row r="61">
          <cell r="C61" t="str">
            <v>TOTAL HORAS/MEDIA CAD.</v>
          </cell>
          <cell r="F61">
            <v>341.17999999999989</v>
          </cell>
          <cell r="K61">
            <v>217.29585556011497</v>
          </cell>
          <cell r="M61">
            <v>160.75999999999996</v>
          </cell>
          <cell r="X61">
            <v>8.6</v>
          </cell>
          <cell r="Y61">
            <v>8.6</v>
          </cell>
          <cell r="Z61">
            <v>8.6</v>
          </cell>
          <cell r="AA61">
            <v>8.6</v>
          </cell>
          <cell r="AB61">
            <v>8.6</v>
          </cell>
          <cell r="AH61">
            <v>7.6</v>
          </cell>
          <cell r="AI61">
            <v>8.6</v>
          </cell>
          <cell r="AJ61">
            <v>8.6</v>
          </cell>
          <cell r="AK61">
            <v>8.6</v>
          </cell>
          <cell r="AL61">
            <v>8.6</v>
          </cell>
          <cell r="AR61">
            <v>8.6</v>
          </cell>
          <cell r="AS61">
            <v>8.6</v>
          </cell>
          <cell r="AT61">
            <v>8.6</v>
          </cell>
          <cell r="AU61">
            <v>8.6</v>
          </cell>
          <cell r="AV61">
            <v>8.6</v>
          </cell>
          <cell r="BB61">
            <v>4.5199999999999996</v>
          </cell>
          <cell r="BC61">
            <v>4.5199999999999996</v>
          </cell>
          <cell r="BD61">
            <v>6.52</v>
          </cell>
          <cell r="BE61">
            <v>8.6</v>
          </cell>
          <cell r="BF61">
            <v>8.6</v>
          </cell>
        </row>
        <row r="62">
          <cell r="C62" t="str">
            <v>DIAS TRAB./DIAS UTEIS</v>
          </cell>
          <cell r="F62">
            <v>38.078124999999979</v>
          </cell>
          <cell r="K62">
            <v>20</v>
          </cell>
          <cell r="M62">
            <v>9.4200000000000017</v>
          </cell>
          <cell r="AM62">
            <v>6.7200000000000006</v>
          </cell>
          <cell r="BB62">
            <v>0.9</v>
          </cell>
          <cell r="BC62">
            <v>0.9</v>
          </cell>
          <cell r="BD62">
            <v>0.9</v>
          </cell>
        </row>
        <row r="63">
          <cell r="C63" t="str">
            <v>MEDIA H.E.</v>
          </cell>
          <cell r="F63">
            <v>0</v>
          </cell>
          <cell r="M63">
            <v>0</v>
          </cell>
        </row>
      </sheetData>
      <sheetData sheetId="3">
        <row r="64">
          <cell r="C64" t="str">
            <v>MEDIA HRS</v>
          </cell>
          <cell r="F64">
            <v>17.880000000000003</v>
          </cell>
          <cell r="M64">
            <v>170.99999999999994</v>
          </cell>
          <cell r="X64">
            <v>8.6</v>
          </cell>
          <cell r="Y64">
            <v>8.6</v>
          </cell>
          <cell r="Z64">
            <v>8.6</v>
          </cell>
          <cell r="AA64">
            <v>8.6</v>
          </cell>
          <cell r="AB64">
            <v>8.6</v>
          </cell>
          <cell r="AH64">
            <v>7.6</v>
          </cell>
          <cell r="AI64">
            <v>8.6</v>
          </cell>
          <cell r="AJ64">
            <v>8.6</v>
          </cell>
          <cell r="AK64">
            <v>8.6</v>
          </cell>
          <cell r="AL64">
            <v>8.6</v>
          </cell>
          <cell r="AR64">
            <v>8.6</v>
          </cell>
          <cell r="AS64">
            <v>8.6</v>
          </cell>
          <cell r="AT64">
            <v>8.6</v>
          </cell>
          <cell r="AU64">
            <v>8.6</v>
          </cell>
          <cell r="AV64">
            <v>8.6</v>
          </cell>
          <cell r="BB64">
            <v>8.6</v>
          </cell>
          <cell r="BC64">
            <v>8.6</v>
          </cell>
          <cell r="BD64">
            <v>8.6</v>
          </cell>
          <cell r="BE64">
            <v>8.6</v>
          </cell>
          <cell r="BF64">
            <v>8.6</v>
          </cell>
        </row>
        <row r="65">
          <cell r="C65" t="str">
            <v>TOTAL HORAS/MEDIA CAD.</v>
          </cell>
          <cell r="F65">
            <v>359.03999999999991</v>
          </cell>
          <cell r="K65">
            <v>209.26637700534764</v>
          </cell>
          <cell r="M65">
            <v>170.99999999999994</v>
          </cell>
          <cell r="X65">
            <v>8.6</v>
          </cell>
          <cell r="Y65">
            <v>8.6</v>
          </cell>
          <cell r="Z65">
            <v>8.6</v>
          </cell>
          <cell r="AA65">
            <v>8.6</v>
          </cell>
          <cell r="AB65">
            <v>8.6</v>
          </cell>
          <cell r="AH65">
            <v>7.6</v>
          </cell>
          <cell r="AI65">
            <v>8.6</v>
          </cell>
          <cell r="AJ65">
            <v>8.6</v>
          </cell>
          <cell r="AK65">
            <v>8.6</v>
          </cell>
          <cell r="AL65">
            <v>8.6</v>
          </cell>
          <cell r="AR65">
            <v>8.6</v>
          </cell>
          <cell r="AS65">
            <v>8.6</v>
          </cell>
          <cell r="AT65">
            <v>8.6</v>
          </cell>
          <cell r="AU65">
            <v>8.6</v>
          </cell>
          <cell r="AV65">
            <v>8.6</v>
          </cell>
          <cell r="BB65">
            <v>8.6</v>
          </cell>
          <cell r="BC65">
            <v>8.6</v>
          </cell>
          <cell r="BD65">
            <v>8.6</v>
          </cell>
          <cell r="BE65">
            <v>8.6</v>
          </cell>
          <cell r="BF65">
            <v>8.6</v>
          </cell>
        </row>
        <row r="66">
          <cell r="C66" t="str">
            <v>DIAS TRAB./DIAS UTEIS</v>
          </cell>
          <cell r="F66">
            <v>20.080536912751676</v>
          </cell>
          <cell r="K66">
            <v>20</v>
          </cell>
          <cell r="M66">
            <v>17.04</v>
          </cell>
          <cell r="AC66">
            <v>6.7200000000000006</v>
          </cell>
          <cell r="AM66">
            <v>6.7200000000000006</v>
          </cell>
          <cell r="BB66">
            <v>0.9</v>
          </cell>
          <cell r="BC66">
            <v>0.9</v>
          </cell>
          <cell r="BD66">
            <v>0.9</v>
          </cell>
          <cell r="BE66">
            <v>0.9</v>
          </cell>
        </row>
        <row r="67">
          <cell r="C67" t="str">
            <v>MEDIA H.E.</v>
          </cell>
          <cell r="F67">
            <v>0.95302013422818777</v>
          </cell>
          <cell r="M67">
            <v>0</v>
          </cell>
        </row>
      </sheetData>
      <sheetData sheetId="4">
        <row r="119">
          <cell r="C119" t="str">
            <v>MEDIA HRS</v>
          </cell>
          <cell r="F119">
            <v>8.9600000000000009</v>
          </cell>
          <cell r="M119">
            <v>170.99999999999994</v>
          </cell>
          <cell r="S119">
            <v>0</v>
          </cell>
          <cell r="X119">
            <v>8.6</v>
          </cell>
          <cell r="Y119">
            <v>8.6</v>
          </cell>
          <cell r="Z119">
            <v>8.6</v>
          </cell>
          <cell r="AA119">
            <v>8.6</v>
          </cell>
          <cell r="AB119">
            <v>8.6</v>
          </cell>
          <cell r="AH119">
            <v>7.6</v>
          </cell>
          <cell r="AI119">
            <v>8.6</v>
          </cell>
          <cell r="AJ119">
            <v>8.6</v>
          </cell>
          <cell r="AK119">
            <v>8.6</v>
          </cell>
          <cell r="AL119">
            <v>8.6</v>
          </cell>
          <cell r="AR119">
            <v>8.6</v>
          </cell>
          <cell r="AS119">
            <v>8.6</v>
          </cell>
          <cell r="AT119">
            <v>8.6</v>
          </cell>
          <cell r="AU119">
            <v>8.6</v>
          </cell>
          <cell r="AV119">
            <v>8.6</v>
          </cell>
          <cell r="BB119">
            <v>8.6</v>
          </cell>
          <cell r="BC119">
            <v>8.6</v>
          </cell>
          <cell r="BD119">
            <v>8.6</v>
          </cell>
          <cell r="BE119">
            <v>8.6</v>
          </cell>
          <cell r="BF119">
            <v>8.6</v>
          </cell>
        </row>
        <row r="120">
          <cell r="C120" t="str">
            <v>TOTAL HORAS/MEDIA CAD.</v>
          </cell>
          <cell r="F120">
            <v>194.67999999999995</v>
          </cell>
          <cell r="K120">
            <v>136.23381960139719</v>
          </cell>
          <cell r="M120">
            <v>10.24</v>
          </cell>
          <cell r="BB120">
            <v>4.08</v>
          </cell>
          <cell r="BC120">
            <v>4.08</v>
          </cell>
          <cell r="BD120">
            <v>2.08</v>
          </cell>
        </row>
        <row r="121">
          <cell r="C121" t="str">
            <v>DIAS TRAB./DIAS UTEIS</v>
          </cell>
          <cell r="F121">
            <v>21.727678571428566</v>
          </cell>
          <cell r="K121">
            <v>21</v>
          </cell>
          <cell r="M121">
            <v>13.440000000000001</v>
          </cell>
          <cell r="AC121">
            <v>6.7200000000000006</v>
          </cell>
          <cell r="AM121">
            <v>6.7200000000000006</v>
          </cell>
        </row>
        <row r="122">
          <cell r="C122" t="str">
            <v>MEDIA H.E.</v>
          </cell>
          <cell r="F122">
            <v>1.5</v>
          </cell>
          <cell r="M122">
            <v>0</v>
          </cell>
        </row>
      </sheetData>
      <sheetData sheetId="5">
        <row r="58">
          <cell r="C58" t="str">
            <v>MEDIA HRS</v>
          </cell>
          <cell r="F58">
            <v>8.82</v>
          </cell>
          <cell r="M58">
            <v>170.99999999999994</v>
          </cell>
          <cell r="X58">
            <v>8.6</v>
          </cell>
          <cell r="Y58">
            <v>8.6</v>
          </cell>
          <cell r="Z58">
            <v>8.6</v>
          </cell>
          <cell r="AA58">
            <v>8.6</v>
          </cell>
          <cell r="AB58">
            <v>8.6</v>
          </cell>
          <cell r="AH58">
            <v>7.6</v>
          </cell>
          <cell r="AI58">
            <v>8.6</v>
          </cell>
          <cell r="AJ58">
            <v>8.6</v>
          </cell>
          <cell r="AK58">
            <v>8.6</v>
          </cell>
          <cell r="AL58">
            <v>8.6</v>
          </cell>
          <cell r="AR58">
            <v>8.6</v>
          </cell>
          <cell r="AS58">
            <v>8.6</v>
          </cell>
          <cell r="AT58">
            <v>8.6</v>
          </cell>
          <cell r="AU58">
            <v>8.6</v>
          </cell>
          <cell r="AV58">
            <v>8.6</v>
          </cell>
          <cell r="BB58">
            <v>8.6</v>
          </cell>
          <cell r="BC58">
            <v>8.6</v>
          </cell>
          <cell r="BD58">
            <v>8.6</v>
          </cell>
          <cell r="BE58">
            <v>8.6</v>
          </cell>
          <cell r="BF58">
            <v>8.6</v>
          </cell>
        </row>
        <row r="59">
          <cell r="C59" t="str">
            <v>TOTAL HORAS/MEDIA CAD.</v>
          </cell>
          <cell r="F59">
            <v>177.71999999999994</v>
          </cell>
          <cell r="K59">
            <v>188.62255232950716</v>
          </cell>
          <cell r="M59">
            <v>0</v>
          </cell>
        </row>
        <row r="60">
          <cell r="C60" t="str">
            <v>DIAS TRAB./DIAS UTEIS</v>
          </cell>
          <cell r="F60">
            <v>20.149659863945573</v>
          </cell>
          <cell r="K60">
            <v>20</v>
          </cell>
          <cell r="M60">
            <v>6.7200000000000006</v>
          </cell>
          <cell r="AM60">
            <v>6.7200000000000006</v>
          </cell>
        </row>
        <row r="61">
          <cell r="C61" t="str">
            <v>MEDIA H.E.</v>
          </cell>
          <cell r="F61">
            <v>0.76190476190476197</v>
          </cell>
          <cell r="M61">
            <v>0</v>
          </cell>
        </row>
      </sheetData>
      <sheetData sheetId="6">
        <row r="45">
          <cell r="C45" t="str">
            <v>MEDIA HRS</v>
          </cell>
          <cell r="F45">
            <v>8.9600000000000009</v>
          </cell>
          <cell r="M45">
            <v>111.19999999999997</v>
          </cell>
          <cell r="X45">
            <v>8.6</v>
          </cell>
          <cell r="Y45">
            <v>8.6</v>
          </cell>
          <cell r="Z45">
            <v>8.6</v>
          </cell>
          <cell r="AJ45">
            <v>8.6</v>
          </cell>
          <cell r="AK45">
            <v>8.6</v>
          </cell>
          <cell r="AL45">
            <v>8.6</v>
          </cell>
          <cell r="AR45">
            <v>2</v>
          </cell>
          <cell r="AS45">
            <v>2</v>
          </cell>
          <cell r="AT45">
            <v>2</v>
          </cell>
          <cell r="AU45">
            <v>2</v>
          </cell>
          <cell r="AV45">
            <v>8.6</v>
          </cell>
          <cell r="BB45">
            <v>8.6</v>
          </cell>
          <cell r="BC45">
            <v>8.6</v>
          </cell>
          <cell r="BD45">
            <v>8.6</v>
          </cell>
          <cell r="BE45">
            <v>8.6</v>
          </cell>
          <cell r="BF45">
            <v>8.6</v>
          </cell>
        </row>
        <row r="46">
          <cell r="C46" t="str">
            <v>TOTAL HORAS/MEDIA CAD.</v>
          </cell>
          <cell r="F46">
            <v>116.19999999999997</v>
          </cell>
          <cell r="K46">
            <v>50.981067125645453</v>
          </cell>
          <cell r="M46">
            <v>0</v>
          </cell>
        </row>
        <row r="47">
          <cell r="C47" t="str">
            <v>DIAS TRAB./DIAS UTEIS</v>
          </cell>
          <cell r="F47">
            <v>12.968749999999996</v>
          </cell>
          <cell r="K47">
            <v>16</v>
          </cell>
          <cell r="M47">
            <v>5</v>
          </cell>
          <cell r="BB47">
            <v>1</v>
          </cell>
          <cell r="BC47">
            <v>1</v>
          </cell>
          <cell r="BD47">
            <v>1</v>
          </cell>
          <cell r="BE47">
            <v>1</v>
          </cell>
          <cell r="BF47">
            <v>1</v>
          </cell>
        </row>
        <row r="48">
          <cell r="C48" t="str">
            <v>MEDIA H.E.</v>
          </cell>
          <cell r="F48">
            <v>0.55803571428571419</v>
          </cell>
          <cell r="M48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FFC000"/>
  </sheetPr>
  <dimension ref="A3:AY71"/>
  <sheetViews>
    <sheetView showGridLines="0" workbookViewId="0">
      <pane xSplit="6" ySplit="5" topLeftCell="G35" activePane="bottomRight" state="frozen"/>
      <selection activeCell="B53" sqref="B53"/>
      <selection pane="topRight" activeCell="B53" sqref="B53"/>
      <selection pane="bottomLeft" activeCell="B53" sqref="B53"/>
      <selection pane="bottomRight" activeCell="B53" sqref="B53"/>
    </sheetView>
  </sheetViews>
  <sheetFormatPr defaultColWidth="9.1796875" defaultRowHeight="13" outlineLevelCol="1" x14ac:dyDescent="0.3"/>
  <cols>
    <col min="1" max="1" width="7.81640625" style="37" customWidth="1"/>
    <col min="2" max="2" width="23.54296875" style="37" bestFit="1" customWidth="1"/>
    <col min="3" max="3" width="8.54296875" style="37" bestFit="1" customWidth="1"/>
    <col min="4" max="6" width="9.1796875" style="37"/>
    <col min="7" max="12" width="9.1796875" style="37" customWidth="1" outlineLevel="1"/>
    <col min="13" max="15" width="9.1796875" style="37" customWidth="1"/>
    <col min="16" max="37" width="9.1796875" style="37"/>
    <col min="38" max="42" width="9.1796875" style="37" customWidth="1"/>
    <col min="43" max="43" width="9.1796875" style="37" hidden="1" customWidth="1" outlineLevel="1"/>
    <col min="44" max="44" width="9.1796875" style="38" collapsed="1"/>
    <col min="45" max="50" width="10" style="38" customWidth="1"/>
    <col min="51" max="51" width="9.1796875" style="38"/>
    <col min="52" max="16384" width="9.1796875" style="37"/>
  </cols>
  <sheetData>
    <row r="3" spans="1:51" x14ac:dyDescent="0.3">
      <c r="A3" s="38"/>
      <c r="B3" s="38"/>
      <c r="C3" s="38"/>
      <c r="D3" s="38"/>
      <c r="E3" s="38"/>
      <c r="F3" s="38"/>
      <c r="G3" s="38"/>
    </row>
    <row r="4" spans="1:51" s="156" customFormat="1" x14ac:dyDescent="0.3">
      <c r="A4" s="169"/>
      <c r="B4" s="169"/>
      <c r="C4" s="169"/>
      <c r="D4" s="169"/>
      <c r="E4" s="169"/>
      <c r="F4" s="169"/>
      <c r="G4" s="150" t="str">
        <f>'[2]LINHA 1'!N4</f>
        <v>SEG</v>
      </c>
      <c r="H4" s="150" t="str">
        <f>'[2]LINHA 1'!O4</f>
        <v>TER</v>
      </c>
      <c r="I4" s="150" t="str">
        <f>'[2]LINHA 1'!P4</f>
        <v>QUA</v>
      </c>
      <c r="J4" s="150" t="str">
        <f>'[2]LINHA 1'!Q4</f>
        <v>QUI</v>
      </c>
      <c r="K4" s="150" t="str">
        <f>'[2]LINHA 1'!R4</f>
        <v>SEX</v>
      </c>
      <c r="L4" s="168" t="str">
        <f>'[2]LINHA 1'!S4</f>
        <v>SÁB</v>
      </c>
      <c r="M4" s="167" t="str">
        <f>'[2]LINHA 1'!T4</f>
        <v>DOM</v>
      </c>
      <c r="N4" s="150" t="str">
        <f>'[2]LINHA 1'!X4</f>
        <v>SEG</v>
      </c>
      <c r="O4" s="150" t="str">
        <f>'[2]LINHA 1'!Y4</f>
        <v>TER</v>
      </c>
      <c r="P4" s="150" t="str">
        <f>'[2]LINHA 1'!Z4</f>
        <v>QUA</v>
      </c>
      <c r="Q4" s="150" t="str">
        <f>'[2]LINHA 1'!AA4</f>
        <v>QUI</v>
      </c>
      <c r="R4" s="150" t="str">
        <f>'[2]LINHA 1'!AB4</f>
        <v>SEX</v>
      </c>
      <c r="S4" s="168" t="str">
        <f>'[2]LINHA 1'!AC4</f>
        <v>SÁB</v>
      </c>
      <c r="T4" s="167" t="str">
        <f>'[2]LINHA 1'!AD4</f>
        <v>DOM</v>
      </c>
      <c r="U4" s="150" t="str">
        <f>'[2]LINHA 1'!AH4</f>
        <v>SEG</v>
      </c>
      <c r="V4" s="150" t="str">
        <f>'[2]LINHA 1'!AI4</f>
        <v>TER</v>
      </c>
      <c r="W4" s="150" t="str">
        <f>'[2]LINHA 1'!AJ4</f>
        <v>QUA</v>
      </c>
      <c r="X4" s="150" t="str">
        <f>'[2]LINHA 1'!AK4</f>
        <v>QUI</v>
      </c>
      <c r="Y4" s="150" t="str">
        <f>'[2]LINHA 1'!AL4</f>
        <v>SEX</v>
      </c>
      <c r="Z4" s="168" t="str">
        <f>'[2]LINHA 1'!AM4</f>
        <v>SÁB</v>
      </c>
      <c r="AA4" s="167" t="str">
        <f>'[2]LINHA 1'!AN4</f>
        <v>DOM</v>
      </c>
      <c r="AB4" s="150" t="str">
        <f>'[2]LINHA 1'!AR4</f>
        <v>SEG</v>
      </c>
      <c r="AC4" s="150" t="str">
        <f>'[2]LINHA 1'!AS4</f>
        <v>TER</v>
      </c>
      <c r="AD4" s="150" t="str">
        <f>'[2]LINHA 1'!AT4</f>
        <v>QUA</v>
      </c>
      <c r="AE4" s="150" t="str">
        <f>'[2]LINHA 1'!AU4</f>
        <v>QUI</v>
      </c>
      <c r="AF4" s="150" t="str">
        <f>'[2]LINHA 1'!AV4</f>
        <v>SEX</v>
      </c>
      <c r="AG4" s="168" t="str">
        <f>'[2]LINHA 1'!AW4</f>
        <v>SÁB</v>
      </c>
      <c r="AH4" s="167" t="str">
        <f>'[2]LINHA 1'!AX4</f>
        <v>DOM</v>
      </c>
      <c r="AI4" s="150" t="str">
        <f>'[2]LINHA 1'!BB4</f>
        <v>SEG</v>
      </c>
      <c r="AJ4" s="150" t="str">
        <f>'[2]LINHA 1'!BC4</f>
        <v>TER</v>
      </c>
      <c r="AK4" s="150" t="str">
        <f>'[2]LINHA 1'!BD4</f>
        <v>QUA</v>
      </c>
      <c r="AL4" s="150" t="str">
        <f>'[2]LINHA 1'!BE4</f>
        <v>QUI</v>
      </c>
      <c r="AM4" s="150" t="str">
        <f>'[2]LINHA 1'!BF4</f>
        <v>SEX</v>
      </c>
      <c r="AN4" s="168" t="str">
        <f>'[2]LINHA 1'!BG4</f>
        <v>SÁB</v>
      </c>
      <c r="AO4" s="167" t="str">
        <f>'[2]LINHA 1'!BH4</f>
        <v>DOM</v>
      </c>
      <c r="AP4" s="150" t="str">
        <f>'[2]LINHA 1'!BL4</f>
        <v>SEG</v>
      </c>
      <c r="AQ4" s="166" t="str">
        <f>'[2]LINHA 1'!BM4</f>
        <v>TER</v>
      </c>
      <c r="AR4" s="165"/>
      <c r="AS4" s="164" t="s">
        <v>117</v>
      </c>
      <c r="AT4" s="164" t="s">
        <v>116</v>
      </c>
      <c r="AU4" s="164" t="s">
        <v>115</v>
      </c>
      <c r="AV4" s="164" t="s">
        <v>114</v>
      </c>
      <c r="AW4" s="164" t="s">
        <v>113</v>
      </c>
      <c r="AX4" s="164" t="s">
        <v>112</v>
      </c>
      <c r="AY4" s="164" t="s">
        <v>0</v>
      </c>
    </row>
    <row r="5" spans="1:51" s="156" customFormat="1" x14ac:dyDescent="0.3">
      <c r="A5" s="163"/>
      <c r="B5" s="163"/>
      <c r="C5" s="163"/>
      <c r="D5" s="163"/>
      <c r="E5" s="163"/>
      <c r="F5" s="163"/>
      <c r="G5" s="160">
        <f>'[2]LINHA 1'!N5</f>
        <v>43191</v>
      </c>
      <c r="H5" s="160">
        <f>'[2]LINHA 1'!P5</f>
        <v>43191</v>
      </c>
      <c r="I5" s="160">
        <f>'[2]LINHA 1'!Q5</f>
        <v>43191</v>
      </c>
      <c r="J5" s="160">
        <f>'[2]LINHA 1'!Q5</f>
        <v>43191</v>
      </c>
      <c r="K5" s="160">
        <f>'[2]LINHA 1'!R5</f>
        <v>43191</v>
      </c>
      <c r="L5" s="162">
        <f>'[2]LINHA 1'!S5</f>
        <v>43191</v>
      </c>
      <c r="M5" s="161">
        <f>'[2]LINHA 1'!T5</f>
        <v>43191</v>
      </c>
      <c r="N5" s="160">
        <f>'[2]LINHA 1'!X5</f>
        <v>43192</v>
      </c>
      <c r="O5" s="160">
        <f>'[2]LINHA 1'!Y5</f>
        <v>43193</v>
      </c>
      <c r="P5" s="160">
        <f>'[2]LINHA 1'!Z5</f>
        <v>43194</v>
      </c>
      <c r="Q5" s="160">
        <f>'[2]LINHA 1'!AA5</f>
        <v>43195</v>
      </c>
      <c r="R5" s="160">
        <f>'[2]LINHA 1'!AB5</f>
        <v>43196</v>
      </c>
      <c r="S5" s="162">
        <f>'[2]LINHA 1'!AC5</f>
        <v>43197</v>
      </c>
      <c r="T5" s="161">
        <f>'[2]LINHA 1'!AD5</f>
        <v>43198</v>
      </c>
      <c r="U5" s="160">
        <f>'[2]LINHA 1'!AH5</f>
        <v>43199</v>
      </c>
      <c r="V5" s="160">
        <f>'[2]LINHA 1'!AI5</f>
        <v>43200</v>
      </c>
      <c r="W5" s="160">
        <f>'[2]LINHA 1'!AJ5</f>
        <v>43201</v>
      </c>
      <c r="X5" s="160">
        <f>'[2]LINHA 1'!AK5</f>
        <v>43202</v>
      </c>
      <c r="Y5" s="160">
        <f>'[2]LINHA 1'!AL5</f>
        <v>43203</v>
      </c>
      <c r="Z5" s="162">
        <f>'[2]LINHA 1'!AM5</f>
        <v>43204</v>
      </c>
      <c r="AA5" s="161">
        <f>'[2]LINHA 1'!AN5</f>
        <v>43205</v>
      </c>
      <c r="AB5" s="160">
        <f>'[2]LINHA 1'!AR5</f>
        <v>43206</v>
      </c>
      <c r="AC5" s="160">
        <f>'[2]LINHA 1'!AS5</f>
        <v>43207</v>
      </c>
      <c r="AD5" s="160">
        <f>'[2]LINHA 1'!AT5</f>
        <v>43208</v>
      </c>
      <c r="AE5" s="160">
        <f>'[2]LINHA 1'!AU5</f>
        <v>43209</v>
      </c>
      <c r="AF5" s="160">
        <f>'[2]LINHA 1'!AV5</f>
        <v>43210</v>
      </c>
      <c r="AG5" s="162">
        <f>'[2]LINHA 1'!AW5</f>
        <v>43211</v>
      </c>
      <c r="AH5" s="161">
        <f>'[2]LINHA 1'!AX5</f>
        <v>43212</v>
      </c>
      <c r="AI5" s="160">
        <f>'[2]LINHA 1'!BB5</f>
        <v>43213</v>
      </c>
      <c r="AJ5" s="160">
        <f>'[2]LINHA 1'!BC5</f>
        <v>43214</v>
      </c>
      <c r="AK5" s="160">
        <f>'[2]LINHA 1'!BD5</f>
        <v>43215</v>
      </c>
      <c r="AL5" s="160">
        <f>'[2]LINHA 1'!BE5</f>
        <v>43216</v>
      </c>
      <c r="AM5" s="160">
        <f>'[2]LINHA 1'!BF5</f>
        <v>43217</v>
      </c>
      <c r="AN5" s="162">
        <f>'[2]LINHA 1'!BG5</f>
        <v>43218</v>
      </c>
      <c r="AO5" s="161">
        <f>'[2]LINHA 1'!BH5</f>
        <v>43219</v>
      </c>
      <c r="AP5" s="160">
        <f>'[2]LINHA 1'!BL5</f>
        <v>43220</v>
      </c>
      <c r="AQ5" s="159">
        <f>'[2]LINHA 1'!BM5</f>
        <v>43221</v>
      </c>
      <c r="AR5" s="158"/>
      <c r="AS5" s="157">
        <f t="shared" ref="AS5:AX5" si="0">SUM(AS6:AS29)</f>
        <v>0</v>
      </c>
      <c r="AT5" s="157">
        <f t="shared" si="0"/>
        <v>340.24</v>
      </c>
      <c r="AU5" s="157" t="e">
        <f t="shared" si="0"/>
        <v>#REF!</v>
      </c>
      <c r="AV5" s="157">
        <f t="shared" si="0"/>
        <v>320.60000000000002</v>
      </c>
      <c r="AW5" s="157">
        <f t="shared" si="0"/>
        <v>345.05999999999995</v>
      </c>
      <c r="AX5" s="157">
        <f t="shared" si="0"/>
        <v>0</v>
      </c>
      <c r="AY5" s="118" t="e">
        <f t="shared" ref="AY5:AY18" si="1">SUM(AS5:AX5)</f>
        <v>#REF!</v>
      </c>
    </row>
    <row r="6" spans="1:51" hidden="1" x14ac:dyDescent="0.3">
      <c r="A6" s="142">
        <v>1</v>
      </c>
      <c r="B6" s="154" t="str">
        <f>'[2]LINHA 1'!C121</f>
        <v>HRS / MEDIA HRS</v>
      </c>
      <c r="C6" s="154">
        <f>'[2]LINHA 1'!F121</f>
        <v>8.9600000000000009</v>
      </c>
      <c r="D6" s="155"/>
      <c r="E6" s="136" t="s">
        <v>102</v>
      </c>
      <c r="F6" s="153">
        <f>'[2]LINHA 1'!M121</f>
        <v>170.99999999999994</v>
      </c>
      <c r="G6" s="140">
        <f>'[2]LINHA 1'!N121</f>
        <v>0</v>
      </c>
      <c r="H6" s="132">
        <f>'[2]LINHA 1'!O121</f>
        <v>0</v>
      </c>
      <c r="I6" s="132">
        <f>'[2]LINHA 1'!P121</f>
        <v>0</v>
      </c>
      <c r="J6" s="132">
        <f>'[2]LINHA 1'!Q121</f>
        <v>0</v>
      </c>
      <c r="K6" s="132">
        <f>'[2]LINHA 1'!R121</f>
        <v>0</v>
      </c>
      <c r="L6" s="134">
        <f>'[2]LINHA 1'!S121</f>
        <v>0</v>
      </c>
      <c r="M6" s="133">
        <f>'[2]LINHA 1'!T121</f>
        <v>0</v>
      </c>
      <c r="N6" s="132">
        <f>'[2]LINHA 1'!X121</f>
        <v>8.6</v>
      </c>
      <c r="O6" s="132">
        <f>'[2]LINHA 1'!Y121</f>
        <v>8.6</v>
      </c>
      <c r="P6" s="132">
        <f>'[2]LINHA 1'!Z121</f>
        <v>8.6</v>
      </c>
      <c r="Q6" s="132">
        <f>'[2]LINHA 1'!AA121</f>
        <v>8.6</v>
      </c>
      <c r="R6" s="132">
        <f>'[2]LINHA 1'!AB121</f>
        <v>8.6</v>
      </c>
      <c r="S6" s="134">
        <f>'[2]LINHA 1'!AC121</f>
        <v>0</v>
      </c>
      <c r="T6" s="133">
        <f>'[2]LINHA 1'!AD121</f>
        <v>0</v>
      </c>
      <c r="U6" s="132">
        <f>'[2]LINHA 1'!AH121</f>
        <v>7.6</v>
      </c>
      <c r="V6" s="132">
        <f>'[2]LINHA 1'!AI121</f>
        <v>8.6</v>
      </c>
      <c r="W6" s="132">
        <f>'[2]LINHA 1'!AJ121</f>
        <v>8.6</v>
      </c>
      <c r="X6" s="132">
        <f>'[2]LINHA 1'!AK121</f>
        <v>8.6</v>
      </c>
      <c r="Y6" s="132">
        <f>'[2]LINHA 1'!AL121</f>
        <v>8.6</v>
      </c>
      <c r="Z6" s="134">
        <f>'[2]LINHA 1'!AM121</f>
        <v>0</v>
      </c>
      <c r="AA6" s="133">
        <f>'[2]LINHA 1'!AN121</f>
        <v>0</v>
      </c>
      <c r="AB6" s="132">
        <f>'[2]LINHA 1'!AR121</f>
        <v>8.6</v>
      </c>
      <c r="AC6" s="132">
        <f>'[2]LINHA 1'!AS121</f>
        <v>8.6</v>
      </c>
      <c r="AD6" s="132">
        <f>'[2]LINHA 1'!AT121</f>
        <v>8.6</v>
      </c>
      <c r="AE6" s="132">
        <f>'[2]LINHA 1'!AU121</f>
        <v>8.6</v>
      </c>
      <c r="AF6" s="132">
        <f>'[2]LINHA 1'!AV121</f>
        <v>8.6</v>
      </c>
      <c r="AG6" s="134">
        <f>'[2]LINHA 1'!AW121</f>
        <v>0</v>
      </c>
      <c r="AH6" s="133">
        <f>'[2]LINHA 1'!AX121</f>
        <v>0</v>
      </c>
      <c r="AI6" s="132">
        <f>'[2]LINHA 1'!BB121</f>
        <v>8.6</v>
      </c>
      <c r="AJ6" s="132">
        <f>'[2]LINHA 1'!BC121</f>
        <v>8.6</v>
      </c>
      <c r="AK6" s="132">
        <f>'[2]LINHA 1'!BD121</f>
        <v>8.6</v>
      </c>
      <c r="AL6" s="132">
        <f>'[2]LINHA 1'!BE121</f>
        <v>8.6</v>
      </c>
      <c r="AM6" s="132">
        <f>'[2]LINHA 1'!BF121</f>
        <v>8.6</v>
      </c>
      <c r="AN6" s="134">
        <f>'[2]LINHA 1'!BG121</f>
        <v>0</v>
      </c>
      <c r="AO6" s="133">
        <f>'[2]LINHA 1'!BH121</f>
        <v>0</v>
      </c>
      <c r="AP6" s="132">
        <f>'[2]LINHA 1'!BL121</f>
        <v>0</v>
      </c>
      <c r="AQ6" s="131">
        <f>'[2]LINHA 1'!BM121</f>
        <v>0</v>
      </c>
      <c r="AR6" s="120"/>
      <c r="AS6" s="130">
        <f t="shared" ref="AS6:AS18" si="2">SUM(G6:M6)</f>
        <v>0</v>
      </c>
      <c r="AT6" s="130">
        <f t="shared" ref="AT6:AT18" si="3">SUM(N6:T6)</f>
        <v>43</v>
      </c>
      <c r="AU6" s="130">
        <f t="shared" ref="AU6:AU18" si="4">SUM(U6:AA6)</f>
        <v>42</v>
      </c>
      <c r="AV6" s="130">
        <f t="shared" ref="AV6:AV18" si="5">SUM(AB6:AH6)</f>
        <v>43</v>
      </c>
      <c r="AW6" s="130">
        <f t="shared" ref="AW6:AW18" si="6">SUM(AI6:AO6)</f>
        <v>43</v>
      </c>
      <c r="AX6" s="130">
        <f t="shared" ref="AX6:AX18" si="7">SUM(AP6:AQ6)</f>
        <v>0</v>
      </c>
      <c r="AY6" s="129">
        <f t="shared" si="1"/>
        <v>171</v>
      </c>
    </row>
    <row r="7" spans="1:51" hidden="1" x14ac:dyDescent="0.3">
      <c r="A7" s="142">
        <v>1</v>
      </c>
      <c r="B7" s="154" t="str">
        <f>'[2]LINHA 1'!C122</f>
        <v>TOTAL HORAS/MEDIA CAD.</v>
      </c>
      <c r="C7" s="154">
        <f>'[2]LINHA 1'!F122</f>
        <v>174.71999999999994</v>
      </c>
      <c r="D7" s="155"/>
      <c r="E7" s="136" t="s">
        <v>100</v>
      </c>
      <c r="F7" s="153">
        <f>'[2]LINHA 1'!M122</f>
        <v>0</v>
      </c>
      <c r="G7" s="140">
        <f>'[2]LINHA 1'!N122</f>
        <v>0</v>
      </c>
      <c r="H7" s="132">
        <f>'[2]LINHA 1'!O122</f>
        <v>0</v>
      </c>
      <c r="I7" s="132">
        <f>'[2]LINHA 1'!P122</f>
        <v>0</v>
      </c>
      <c r="J7" s="132">
        <f>'[2]LINHA 1'!Q122</f>
        <v>0</v>
      </c>
      <c r="K7" s="132">
        <f>'[2]LINHA 1'!R122</f>
        <v>0</v>
      </c>
      <c r="L7" s="134">
        <f>'[2]LINHA 1'!S122</f>
        <v>0</v>
      </c>
      <c r="M7" s="133">
        <f>'[2]LINHA 1'!T122</f>
        <v>0</v>
      </c>
      <c r="N7" s="132">
        <f>'[2]LINHA 1'!X122</f>
        <v>0</v>
      </c>
      <c r="O7" s="132">
        <f>'[2]LINHA 1'!Y122</f>
        <v>0</v>
      </c>
      <c r="P7" s="132">
        <f>'[2]LINHA 1'!Z122</f>
        <v>0</v>
      </c>
      <c r="Q7" s="132">
        <f>'[2]LINHA 1'!AA122</f>
        <v>0</v>
      </c>
      <c r="R7" s="132">
        <f>'[2]LINHA 1'!AB122</f>
        <v>0</v>
      </c>
      <c r="S7" s="134">
        <f>'[2]LINHA 1'!AC122</f>
        <v>0</v>
      </c>
      <c r="T7" s="133">
        <f>'[2]LINHA 1'!AD122</f>
        <v>0</v>
      </c>
      <c r="U7" s="132">
        <f>'[2]LINHA 1'!AH122</f>
        <v>0</v>
      </c>
      <c r="V7" s="132">
        <f>'[2]LINHA 1'!AI122</f>
        <v>0</v>
      </c>
      <c r="W7" s="132">
        <f>'[2]LINHA 1'!AJ122</f>
        <v>0</v>
      </c>
      <c r="X7" s="132">
        <f>'[2]LINHA 1'!AK122</f>
        <v>0</v>
      </c>
      <c r="Y7" s="132">
        <f>'[2]LINHA 1'!AL122</f>
        <v>0</v>
      </c>
      <c r="Z7" s="134">
        <f>'[2]LINHA 1'!AM122</f>
        <v>0</v>
      </c>
      <c r="AA7" s="133">
        <f>'[2]LINHA 1'!AN122</f>
        <v>0</v>
      </c>
      <c r="AB7" s="132">
        <f>'[2]LINHA 1'!AR122</f>
        <v>0</v>
      </c>
      <c r="AC7" s="132">
        <f>'[2]LINHA 1'!AS122</f>
        <v>0</v>
      </c>
      <c r="AD7" s="132">
        <f>'[2]LINHA 1'!AT122</f>
        <v>0</v>
      </c>
      <c r="AE7" s="132">
        <f>'[2]LINHA 1'!AU122</f>
        <v>0</v>
      </c>
      <c r="AF7" s="132">
        <f>'[2]LINHA 1'!AV122</f>
        <v>0</v>
      </c>
      <c r="AG7" s="134">
        <f>'[2]LINHA 1'!AW122</f>
        <v>0</v>
      </c>
      <c r="AH7" s="133">
        <f>'[2]LINHA 1'!AX122</f>
        <v>0</v>
      </c>
      <c r="AI7" s="132">
        <f>'[2]LINHA 1'!BB122</f>
        <v>0</v>
      </c>
      <c r="AJ7" s="132">
        <f>'[2]LINHA 1'!BC122</f>
        <v>0</v>
      </c>
      <c r="AK7" s="132">
        <f>'[2]LINHA 1'!BD122</f>
        <v>0</v>
      </c>
      <c r="AL7" s="132">
        <f>'[2]LINHA 1'!BE122</f>
        <v>0</v>
      </c>
      <c r="AM7" s="132">
        <f>'[2]LINHA 1'!BF122</f>
        <v>0</v>
      </c>
      <c r="AN7" s="134">
        <f>'[2]LINHA 1'!BG122</f>
        <v>0</v>
      </c>
      <c r="AO7" s="133">
        <f>'[2]LINHA 1'!BH122</f>
        <v>0</v>
      </c>
      <c r="AP7" s="132">
        <f>'[2]LINHA 1'!BL122</f>
        <v>0</v>
      </c>
      <c r="AQ7" s="131">
        <f>'[2]LINHA 1'!BM122</f>
        <v>0</v>
      </c>
      <c r="AR7" s="120"/>
      <c r="AS7" s="130">
        <f t="shared" si="2"/>
        <v>0</v>
      </c>
      <c r="AT7" s="130">
        <f t="shared" si="3"/>
        <v>0</v>
      </c>
      <c r="AU7" s="130">
        <f t="shared" si="4"/>
        <v>0</v>
      </c>
      <c r="AV7" s="130">
        <f t="shared" si="5"/>
        <v>0</v>
      </c>
      <c r="AW7" s="130">
        <f t="shared" si="6"/>
        <v>0</v>
      </c>
      <c r="AX7" s="130">
        <f t="shared" si="7"/>
        <v>0</v>
      </c>
      <c r="AY7" s="129">
        <f t="shared" si="1"/>
        <v>0</v>
      </c>
    </row>
    <row r="8" spans="1:51" x14ac:dyDescent="0.3">
      <c r="A8" s="142">
        <v>1</v>
      </c>
      <c r="B8" s="154" t="str">
        <f>'[2]LINHA 1'!C123</f>
        <v>DIAS TRAB./DIAS UTEIS</v>
      </c>
      <c r="C8" s="154">
        <f>'[2]LINHA 1'!F123</f>
        <v>19.499999999999993</v>
      </c>
      <c r="D8" s="143">
        <f>'[2]LINHA 1'!K123</f>
        <v>20</v>
      </c>
      <c r="E8" s="136" t="s">
        <v>111</v>
      </c>
      <c r="F8" s="153">
        <f>'[2]LINHA 1'!M123</f>
        <v>6.7200000000000006</v>
      </c>
      <c r="G8" s="140">
        <f>'[2]LINHA 1'!N123</f>
        <v>0</v>
      </c>
      <c r="H8" s="140">
        <f>'[2]LINHA 1'!O123</f>
        <v>0</v>
      </c>
      <c r="I8" s="140">
        <f>'[2]LINHA 1'!P123</f>
        <v>0</v>
      </c>
      <c r="J8" s="140">
        <f>'[2]LINHA 1'!Q123</f>
        <v>0</v>
      </c>
      <c r="K8" s="140">
        <f>'[2]LINHA 1'!R123</f>
        <v>0</v>
      </c>
      <c r="L8" s="141">
        <f>'[2]LINHA 1'!S123</f>
        <v>0</v>
      </c>
      <c r="M8" s="133">
        <f>'[2]LINHA 1'!T123</f>
        <v>0</v>
      </c>
      <c r="N8" s="140">
        <f>'[2]LINHA 1'!X123</f>
        <v>0</v>
      </c>
      <c r="O8" s="140">
        <f>'[2]LINHA 1'!Y123</f>
        <v>0</v>
      </c>
      <c r="P8" s="140">
        <f>'[2]LINHA 1'!Z123</f>
        <v>0</v>
      </c>
      <c r="Q8" s="140">
        <f>'[2]LINHA 1'!AA123</f>
        <v>0</v>
      </c>
      <c r="R8" s="140">
        <f>'[2]LINHA 1'!AB123</f>
        <v>0</v>
      </c>
      <c r="S8" s="141">
        <f>'[2]LINHA 1'!AC123</f>
        <v>6.7200000000000006</v>
      </c>
      <c r="T8" s="133">
        <f>'[2]LINHA 1'!AD123</f>
        <v>0</v>
      </c>
      <c r="U8" s="140">
        <f>'[2]LINHA 1'!AH123</f>
        <v>0</v>
      </c>
      <c r="V8" s="140">
        <f>'[2]LINHA 1'!AI123</f>
        <v>0</v>
      </c>
      <c r="W8" s="140">
        <f>'[2]LINHA 1'!AJ123</f>
        <v>0</v>
      </c>
      <c r="X8" s="140">
        <f>'[2]LINHA 1'!AK123</f>
        <v>0</v>
      </c>
      <c r="Y8" s="140">
        <f>'[2]LINHA 1'!AL123</f>
        <v>0</v>
      </c>
      <c r="Z8" s="141">
        <f>'[2]LINHA 1'!AM123</f>
        <v>0</v>
      </c>
      <c r="AA8" s="133">
        <f>'[2]LINHA 1'!AN123</f>
        <v>0</v>
      </c>
      <c r="AB8" s="140">
        <f>'[2]LINHA 1'!AR123</f>
        <v>0</v>
      </c>
      <c r="AC8" s="140">
        <f>'[2]LINHA 1'!AS123</f>
        <v>0</v>
      </c>
      <c r="AD8" s="140">
        <f>'[2]LINHA 1'!AT123</f>
        <v>0</v>
      </c>
      <c r="AE8" s="140">
        <f>'[2]LINHA 1'!AU123</f>
        <v>0</v>
      </c>
      <c r="AF8" s="140">
        <f>'[2]LINHA 1'!AV123</f>
        <v>0</v>
      </c>
      <c r="AG8" s="141">
        <f>'[2]LINHA 1'!AW123</f>
        <v>0</v>
      </c>
      <c r="AH8" s="133">
        <f>'[2]LINHA 1'!AX123</f>
        <v>0</v>
      </c>
      <c r="AI8" s="140">
        <f>'[2]LINHA 1'!BB123</f>
        <v>0</v>
      </c>
      <c r="AJ8" s="140">
        <f>'[2]LINHA 1'!BC123</f>
        <v>0</v>
      </c>
      <c r="AK8" s="140">
        <f>'[2]LINHA 1'!BD123</f>
        <v>0</v>
      </c>
      <c r="AL8" s="140">
        <f>'[2]LINHA 1'!BE123</f>
        <v>0</v>
      </c>
      <c r="AM8" s="140">
        <f>'[2]LINHA 1'!BF123</f>
        <v>0</v>
      </c>
      <c r="AN8" s="141">
        <f>'[2]LINHA 1'!BG123</f>
        <v>0</v>
      </c>
      <c r="AO8" s="133">
        <f>'[2]LINHA 1'!BH123</f>
        <v>0</v>
      </c>
      <c r="AP8" s="140">
        <f>'[2]LINHA 1'!BL123</f>
        <v>0</v>
      </c>
      <c r="AQ8" s="131">
        <f>'[2]LINHA 1'!BM123</f>
        <v>0</v>
      </c>
      <c r="AR8" s="120"/>
      <c r="AS8" s="130">
        <f t="shared" si="2"/>
        <v>0</v>
      </c>
      <c r="AT8" s="130">
        <f t="shared" si="3"/>
        <v>6.7200000000000006</v>
      </c>
      <c r="AU8" s="130">
        <f t="shared" si="4"/>
        <v>0</v>
      </c>
      <c r="AV8" s="130">
        <f t="shared" si="5"/>
        <v>0</v>
      </c>
      <c r="AW8" s="130">
        <f t="shared" si="6"/>
        <v>0</v>
      </c>
      <c r="AX8" s="130">
        <f t="shared" si="7"/>
        <v>0</v>
      </c>
      <c r="AY8" s="129">
        <f t="shared" si="1"/>
        <v>6.7200000000000006</v>
      </c>
    </row>
    <row r="9" spans="1:51" hidden="1" x14ac:dyDescent="0.3">
      <c r="A9" s="128">
        <v>1</v>
      </c>
      <c r="B9" s="152" t="str">
        <f>'[2]LINHA 1'!C124</f>
        <v>MEDIA H.E.</v>
      </c>
      <c r="C9" s="152">
        <f>'[2]LINHA 1'!F124</f>
        <v>0.33482142857142855</v>
      </c>
      <c r="D9" s="127"/>
      <c r="E9" s="126" t="s">
        <v>110</v>
      </c>
      <c r="F9" s="151">
        <f>'[2]LINHA 1'!M124</f>
        <v>3</v>
      </c>
      <c r="G9" s="122">
        <f>'[2]LINHA 1'!N124</f>
        <v>0</v>
      </c>
      <c r="H9" s="122">
        <f>'[2]LINHA 1'!O124</f>
        <v>0</v>
      </c>
      <c r="I9" s="122">
        <f>'[2]LINHA 1'!P124</f>
        <v>0</v>
      </c>
      <c r="J9" s="122">
        <f>'[2]LINHA 1'!Q124</f>
        <v>0</v>
      </c>
      <c r="K9" s="122">
        <f>'[2]LINHA 1'!R124</f>
        <v>0</v>
      </c>
      <c r="L9" s="124">
        <f>'[2]LINHA 1'!S124</f>
        <v>0</v>
      </c>
      <c r="M9" s="123">
        <f>'[2]LINHA 1'!T124</f>
        <v>0</v>
      </c>
      <c r="N9" s="122">
        <f>'[2]LINHA 1'!X124</f>
        <v>0</v>
      </c>
      <c r="O9" s="122">
        <f>'[2]LINHA 1'!Y124</f>
        <v>0</v>
      </c>
      <c r="P9" s="122">
        <f>'[2]LINHA 1'!Z124</f>
        <v>0</v>
      </c>
      <c r="Q9" s="122">
        <f>'[2]LINHA 1'!AA124</f>
        <v>0</v>
      </c>
      <c r="R9" s="122">
        <f>'[2]LINHA 1'!AB124</f>
        <v>0</v>
      </c>
      <c r="S9" s="124">
        <f>'[2]LINHA 1'!AC124</f>
        <v>0</v>
      </c>
      <c r="T9" s="123">
        <f>'[2]LINHA 1'!AD124</f>
        <v>0</v>
      </c>
      <c r="U9" s="122">
        <f>'[2]LINHA 1'!AH124</f>
        <v>0</v>
      </c>
      <c r="V9" s="122">
        <f>'[2]LINHA 1'!AI124</f>
        <v>0</v>
      </c>
      <c r="W9" s="122">
        <f>'[2]LINHA 1'!AJ124</f>
        <v>0</v>
      </c>
      <c r="X9" s="122">
        <f>'[2]LINHA 1'!AK124</f>
        <v>0</v>
      </c>
      <c r="Y9" s="122">
        <f>'[2]LINHA 1'!AL124</f>
        <v>0</v>
      </c>
      <c r="Z9" s="124">
        <f>'[2]LINHA 1'!AM124</f>
        <v>0</v>
      </c>
      <c r="AA9" s="123">
        <f>'[2]LINHA 1'!AN124</f>
        <v>0</v>
      </c>
      <c r="AB9" s="122">
        <f>'[2]LINHA 1'!AR124</f>
        <v>0</v>
      </c>
      <c r="AC9" s="122">
        <f>'[2]LINHA 1'!AS124</f>
        <v>0</v>
      </c>
      <c r="AD9" s="122">
        <f>'[2]LINHA 1'!AT124</f>
        <v>0</v>
      </c>
      <c r="AE9" s="122">
        <f>'[2]LINHA 1'!AU124</f>
        <v>3</v>
      </c>
      <c r="AF9" s="122">
        <f>'[2]LINHA 1'!AV124</f>
        <v>0</v>
      </c>
      <c r="AG9" s="124">
        <f>'[2]LINHA 1'!AW124</f>
        <v>0</v>
      </c>
      <c r="AH9" s="123">
        <f>'[2]LINHA 1'!AX124</f>
        <v>0</v>
      </c>
      <c r="AI9" s="122">
        <f>'[2]LINHA 1'!BB124</f>
        <v>0</v>
      </c>
      <c r="AJ9" s="122">
        <f>'[2]LINHA 1'!BC124</f>
        <v>0</v>
      </c>
      <c r="AK9" s="122">
        <f>'[2]LINHA 1'!BD124</f>
        <v>0</v>
      </c>
      <c r="AL9" s="122">
        <f>'[2]LINHA 1'!BE124</f>
        <v>0</v>
      </c>
      <c r="AM9" s="122">
        <f>'[2]LINHA 1'!BF124</f>
        <v>0</v>
      </c>
      <c r="AN9" s="124">
        <f>'[2]LINHA 1'!BG124</f>
        <v>0</v>
      </c>
      <c r="AO9" s="123">
        <f>'[2]LINHA 1'!BH124</f>
        <v>0</v>
      </c>
      <c r="AP9" s="122">
        <f>'[2]LINHA 1'!BL124</f>
        <v>0</v>
      </c>
      <c r="AQ9" s="121">
        <f>'[2]LINHA 1'!BM124</f>
        <v>0</v>
      </c>
      <c r="AR9" s="120"/>
      <c r="AS9" s="119">
        <f t="shared" si="2"/>
        <v>0</v>
      </c>
      <c r="AT9" s="119">
        <f t="shared" si="3"/>
        <v>0</v>
      </c>
      <c r="AU9" s="119">
        <f t="shared" si="4"/>
        <v>0</v>
      </c>
      <c r="AV9" s="119">
        <f t="shared" si="5"/>
        <v>3</v>
      </c>
      <c r="AW9" s="119">
        <f t="shared" si="6"/>
        <v>0</v>
      </c>
      <c r="AX9" s="119">
        <f t="shared" si="7"/>
        <v>0</v>
      </c>
      <c r="AY9" s="118">
        <f t="shared" si="1"/>
        <v>3</v>
      </c>
    </row>
    <row r="10" spans="1:51" hidden="1" x14ac:dyDescent="0.3">
      <c r="A10" s="150">
        <v>2</v>
      </c>
      <c r="B10" s="149" t="str">
        <f>'[2]LINHA 2'!C60</f>
        <v>MEDIA HRS</v>
      </c>
      <c r="C10" s="149">
        <f>'[2]LINHA 2'!F60</f>
        <v>8.9600000000000009</v>
      </c>
      <c r="D10" s="148"/>
      <c r="E10" s="136" t="s">
        <v>102</v>
      </c>
      <c r="F10" s="135">
        <f>'[2]LINHA 2'!M60</f>
        <v>170.99999999999994</v>
      </c>
      <c r="G10" s="140">
        <f>'[2]LINHA 2'!N60</f>
        <v>0</v>
      </c>
      <c r="H10" s="145">
        <f>'[2]LINHA 2'!O60</f>
        <v>0</v>
      </c>
      <c r="I10" s="145">
        <f>'[2]LINHA 2'!P60</f>
        <v>0</v>
      </c>
      <c r="J10" s="145">
        <f>'[2]LINHA 2'!Q60</f>
        <v>0</v>
      </c>
      <c r="K10" s="145">
        <f>'[2]LINHA 2'!R60</f>
        <v>0</v>
      </c>
      <c r="L10" s="147">
        <f>'[2]LINHA 2'!S60</f>
        <v>0</v>
      </c>
      <c r="M10" s="146">
        <f>'[2]LINHA 2'!T60</f>
        <v>0</v>
      </c>
      <c r="N10" s="145">
        <f>'[2]LINHA 2'!X60</f>
        <v>8.6</v>
      </c>
      <c r="O10" s="145">
        <f>'[2]LINHA 2'!Y60</f>
        <v>8.6</v>
      </c>
      <c r="P10" s="145">
        <f>'[2]LINHA 2'!Z60</f>
        <v>8.6</v>
      </c>
      <c r="Q10" s="145">
        <f>'[2]LINHA 2'!AA60</f>
        <v>8.6</v>
      </c>
      <c r="R10" s="145">
        <f>'[2]LINHA 2'!AB60</f>
        <v>8.6</v>
      </c>
      <c r="S10" s="147">
        <f>'[2]LINHA 2'!AC60</f>
        <v>0</v>
      </c>
      <c r="T10" s="146">
        <f>'[2]LINHA 2'!AD60</f>
        <v>0</v>
      </c>
      <c r="U10" s="145" t="e">
        <f>'[2]LINHA 2'!#REF!</f>
        <v>#REF!</v>
      </c>
      <c r="V10" s="145">
        <f>'[2]LINHA 2'!AI60</f>
        <v>8.6</v>
      </c>
      <c r="W10" s="145">
        <f>'[2]LINHA 2'!AH60</f>
        <v>7.6</v>
      </c>
      <c r="X10" s="145">
        <f>'[2]LINHA 2'!AK60</f>
        <v>8.6</v>
      </c>
      <c r="Y10" s="145">
        <f>'[2]LINHA 2'!AL60</f>
        <v>8.6</v>
      </c>
      <c r="Z10" s="147">
        <f>'[2]LINHA 2'!AM60</f>
        <v>0</v>
      </c>
      <c r="AA10" s="146">
        <f>'[2]LINHA 2'!AN60</f>
        <v>0</v>
      </c>
      <c r="AB10" s="145">
        <f>'[2]LINHA 2'!AR60</f>
        <v>8.6</v>
      </c>
      <c r="AC10" s="145">
        <f>'[2]LINHA 2'!AS60</f>
        <v>8.6</v>
      </c>
      <c r="AD10" s="145">
        <f>'[2]LINHA 2'!AT60</f>
        <v>8.6</v>
      </c>
      <c r="AE10" s="145">
        <f>'[2]LINHA 2'!AU60</f>
        <v>8.6</v>
      </c>
      <c r="AF10" s="145">
        <f>'[2]LINHA 2'!AV60</f>
        <v>8.6</v>
      </c>
      <c r="AG10" s="147">
        <f>'[2]LINHA 2'!AW60</f>
        <v>0</v>
      </c>
      <c r="AH10" s="146">
        <f>'[2]LINHA 2'!AX60</f>
        <v>0</v>
      </c>
      <c r="AI10" s="145">
        <f>'[2]LINHA 2'!BB60</f>
        <v>8.6</v>
      </c>
      <c r="AJ10" s="145">
        <f>'[2]LINHA 2'!BC60</f>
        <v>8.6</v>
      </c>
      <c r="AK10" s="145">
        <f>'[2]LINHA 2'!BD60</f>
        <v>8.6</v>
      </c>
      <c r="AL10" s="145">
        <f>'[2]LINHA 2'!BE60</f>
        <v>8.6</v>
      </c>
      <c r="AM10" s="145">
        <f>'[2]LINHA 2'!BF60</f>
        <v>8.6</v>
      </c>
      <c r="AN10" s="147">
        <f>'[2]LINHA 2'!BG60</f>
        <v>0</v>
      </c>
      <c r="AO10" s="146">
        <f>'[2]LINHA 2'!BH60</f>
        <v>0</v>
      </c>
      <c r="AP10" s="145">
        <f>'[2]LINHA 2'!BL60</f>
        <v>0</v>
      </c>
      <c r="AQ10" s="144">
        <f>'[2]LINHA 2'!BM60</f>
        <v>0</v>
      </c>
      <c r="AR10" s="120"/>
      <c r="AS10" s="130">
        <f t="shared" si="2"/>
        <v>0</v>
      </c>
      <c r="AT10" s="130">
        <f t="shared" si="3"/>
        <v>43</v>
      </c>
      <c r="AU10" s="130" t="e">
        <f t="shared" si="4"/>
        <v>#REF!</v>
      </c>
      <c r="AV10" s="130">
        <f t="shared" si="5"/>
        <v>43</v>
      </c>
      <c r="AW10" s="130">
        <f t="shared" si="6"/>
        <v>43</v>
      </c>
      <c r="AX10" s="130">
        <f t="shared" si="7"/>
        <v>0</v>
      </c>
      <c r="AY10" s="129" t="e">
        <f t="shared" si="1"/>
        <v>#REF!</v>
      </c>
    </row>
    <row r="11" spans="1:51" hidden="1" x14ac:dyDescent="0.3">
      <c r="A11" s="142">
        <v>2</v>
      </c>
      <c r="B11" s="135" t="str">
        <f>'[2]LINHA 2'!C61</f>
        <v>TOTAL HORAS/MEDIA CAD.</v>
      </c>
      <c r="C11" s="135">
        <f>'[2]LINHA 2'!F61</f>
        <v>341.17999999999989</v>
      </c>
      <c r="D11" s="143">
        <f>'[2]LINHA 2'!K61</f>
        <v>217.29585556011497</v>
      </c>
      <c r="E11" s="136" t="s">
        <v>100</v>
      </c>
      <c r="F11" s="135">
        <f>'[2]LINHA 2'!M61</f>
        <v>160.75999999999996</v>
      </c>
      <c r="G11" s="140">
        <f>'[2]LINHA 2'!N61</f>
        <v>0</v>
      </c>
      <c r="H11" s="140">
        <f>'[2]LINHA 2'!O61</f>
        <v>0</v>
      </c>
      <c r="I11" s="140">
        <f>'[2]LINHA 2'!P61</f>
        <v>0</v>
      </c>
      <c r="J11" s="140">
        <f>'[2]LINHA 2'!Q61</f>
        <v>0</v>
      </c>
      <c r="K11" s="140">
        <f>'[2]LINHA 2'!R61</f>
        <v>0</v>
      </c>
      <c r="L11" s="141">
        <f>'[2]LINHA 2'!S61</f>
        <v>0</v>
      </c>
      <c r="M11" s="133">
        <f>'[2]LINHA 2'!T61</f>
        <v>0</v>
      </c>
      <c r="N11" s="140">
        <f>'[2]LINHA 2'!X61</f>
        <v>8.6</v>
      </c>
      <c r="O11" s="140">
        <f>'[2]LINHA 2'!Y61</f>
        <v>8.6</v>
      </c>
      <c r="P11" s="140">
        <f>'[2]LINHA 2'!Z61</f>
        <v>8.6</v>
      </c>
      <c r="Q11" s="140">
        <f>'[2]LINHA 2'!AA61</f>
        <v>8.6</v>
      </c>
      <c r="R11" s="140">
        <f>'[2]LINHA 2'!AB61</f>
        <v>8.6</v>
      </c>
      <c r="S11" s="141">
        <f>'[2]LINHA 2'!AC61</f>
        <v>0</v>
      </c>
      <c r="T11" s="133">
        <f>'[2]LINHA 2'!AD61</f>
        <v>0</v>
      </c>
      <c r="U11" s="140">
        <f>'[2]LINHA 2'!AH61</f>
        <v>7.6</v>
      </c>
      <c r="V11" s="140">
        <f>'[2]LINHA 2'!AI61</f>
        <v>8.6</v>
      </c>
      <c r="W11" s="140">
        <f>'[2]LINHA 2'!AJ61</f>
        <v>8.6</v>
      </c>
      <c r="X11" s="140">
        <f>'[2]LINHA 2'!AK61</f>
        <v>8.6</v>
      </c>
      <c r="Y11" s="140">
        <f>'[2]LINHA 2'!AL61</f>
        <v>8.6</v>
      </c>
      <c r="Z11" s="141">
        <f>'[2]LINHA 2'!AM61</f>
        <v>0</v>
      </c>
      <c r="AA11" s="133">
        <f>'[2]LINHA 2'!AN61</f>
        <v>0</v>
      </c>
      <c r="AB11" s="140">
        <f>'[2]LINHA 2'!AR61</f>
        <v>8.6</v>
      </c>
      <c r="AC11" s="140">
        <f>'[2]LINHA 2'!AS61</f>
        <v>8.6</v>
      </c>
      <c r="AD11" s="140">
        <f>'[2]LINHA 2'!AT61</f>
        <v>8.6</v>
      </c>
      <c r="AE11" s="140">
        <f>'[2]LINHA 2'!AU61</f>
        <v>8.6</v>
      </c>
      <c r="AF11" s="140">
        <f>'[2]LINHA 2'!AV61</f>
        <v>8.6</v>
      </c>
      <c r="AG11" s="141">
        <f>'[2]LINHA 2'!AW61</f>
        <v>0</v>
      </c>
      <c r="AH11" s="133">
        <f>'[2]LINHA 2'!AX61</f>
        <v>0</v>
      </c>
      <c r="AI11" s="140">
        <f>'[2]LINHA 2'!BB61</f>
        <v>4.5199999999999996</v>
      </c>
      <c r="AJ11" s="140">
        <f>'[2]LINHA 2'!BC61</f>
        <v>4.5199999999999996</v>
      </c>
      <c r="AK11" s="140">
        <f>'[2]LINHA 2'!BD61</f>
        <v>6.52</v>
      </c>
      <c r="AL11" s="140">
        <f>'[2]LINHA 2'!BE61</f>
        <v>8.6</v>
      </c>
      <c r="AM11" s="140">
        <f>'[2]LINHA 2'!BF61</f>
        <v>8.6</v>
      </c>
      <c r="AN11" s="141">
        <f>'[2]LINHA 2'!BG61</f>
        <v>0</v>
      </c>
      <c r="AO11" s="133">
        <f>'[2]LINHA 2'!BH61</f>
        <v>0</v>
      </c>
      <c r="AP11" s="140">
        <f>'[2]LINHA 2'!BL61</f>
        <v>0</v>
      </c>
      <c r="AQ11" s="131">
        <f>'[2]LINHA 2'!BM61</f>
        <v>0</v>
      </c>
      <c r="AR11" s="120"/>
      <c r="AS11" s="130">
        <f t="shared" si="2"/>
        <v>0</v>
      </c>
      <c r="AT11" s="130">
        <f t="shared" si="3"/>
        <v>43</v>
      </c>
      <c r="AU11" s="130">
        <f t="shared" si="4"/>
        <v>42</v>
      </c>
      <c r="AV11" s="130">
        <f t="shared" si="5"/>
        <v>43</v>
      </c>
      <c r="AW11" s="130">
        <f t="shared" si="6"/>
        <v>32.76</v>
      </c>
      <c r="AX11" s="130">
        <f t="shared" si="7"/>
        <v>0</v>
      </c>
      <c r="AY11" s="129">
        <f t="shared" si="1"/>
        <v>160.76</v>
      </c>
    </row>
    <row r="12" spans="1:51" x14ac:dyDescent="0.3">
      <c r="A12" s="142">
        <v>2</v>
      </c>
      <c r="B12" s="135" t="str">
        <f>'[2]LINHA 2'!C62</f>
        <v>DIAS TRAB./DIAS UTEIS</v>
      </c>
      <c r="C12" s="135">
        <f>'[2]LINHA 2'!F62</f>
        <v>38.078124999999979</v>
      </c>
      <c r="D12" s="143">
        <f>'[2]LINHA 2'!K62</f>
        <v>20</v>
      </c>
      <c r="E12" s="136" t="s">
        <v>111</v>
      </c>
      <c r="F12" s="135">
        <f>'[2]LINHA 2'!M62</f>
        <v>9.4200000000000017</v>
      </c>
      <c r="G12" s="140">
        <f>'[2]LINHA 2'!N62</f>
        <v>0</v>
      </c>
      <c r="H12" s="140">
        <f>'[2]LINHA 2'!O62</f>
        <v>0</v>
      </c>
      <c r="I12" s="140">
        <f>'[2]LINHA 2'!P62</f>
        <v>0</v>
      </c>
      <c r="J12" s="140">
        <f>'[2]LINHA 2'!Q62</f>
        <v>0</v>
      </c>
      <c r="K12" s="140">
        <f>'[2]LINHA 2'!R62</f>
        <v>0</v>
      </c>
      <c r="L12" s="141">
        <f>'[2]LINHA 2'!S62</f>
        <v>0</v>
      </c>
      <c r="M12" s="133">
        <f>'[2]LINHA 2'!T62</f>
        <v>0</v>
      </c>
      <c r="N12" s="140">
        <f>'[2]LINHA 2'!X62</f>
        <v>0</v>
      </c>
      <c r="O12" s="140">
        <f>'[2]LINHA 2'!Y62</f>
        <v>0</v>
      </c>
      <c r="P12" s="140">
        <f>'[2]LINHA 2'!Z62</f>
        <v>0</v>
      </c>
      <c r="Q12" s="140">
        <f>'[2]LINHA 2'!AA62</f>
        <v>0</v>
      </c>
      <c r="R12" s="140">
        <f>'[2]LINHA 2'!AB62</f>
        <v>0</v>
      </c>
      <c r="S12" s="141">
        <f>'[2]LINHA 2'!AC62</f>
        <v>0</v>
      </c>
      <c r="T12" s="133">
        <f>'[2]LINHA 2'!AD62</f>
        <v>0</v>
      </c>
      <c r="U12" s="140">
        <f>'[2]LINHA 2'!AH62</f>
        <v>0</v>
      </c>
      <c r="V12" s="140">
        <f>'[2]LINHA 2'!AI62</f>
        <v>0</v>
      </c>
      <c r="W12" s="140">
        <f>'[2]LINHA 2'!AJ62</f>
        <v>0</v>
      </c>
      <c r="X12" s="140">
        <f>'[2]LINHA 2'!AK62</f>
        <v>0</v>
      </c>
      <c r="Y12" s="140">
        <f>'[2]LINHA 2'!AL62</f>
        <v>0</v>
      </c>
      <c r="Z12" s="141">
        <f>'[2]LINHA 2'!AM62</f>
        <v>6.7200000000000006</v>
      </c>
      <c r="AA12" s="133">
        <f>'[2]LINHA 2'!AN62</f>
        <v>0</v>
      </c>
      <c r="AB12" s="140">
        <f>'[2]LINHA 2'!AR62</f>
        <v>0</v>
      </c>
      <c r="AC12" s="140">
        <f>'[2]LINHA 2'!AS62</f>
        <v>0</v>
      </c>
      <c r="AD12" s="140">
        <f>'[2]LINHA 2'!AT62</f>
        <v>0</v>
      </c>
      <c r="AE12" s="140">
        <f>'[2]LINHA 2'!AU62</f>
        <v>0</v>
      </c>
      <c r="AF12" s="140">
        <f>'[2]LINHA 2'!AV62</f>
        <v>0</v>
      </c>
      <c r="AG12" s="141">
        <f>'[2]LINHA 2'!AW62</f>
        <v>0</v>
      </c>
      <c r="AH12" s="133">
        <f>'[2]LINHA 2'!AX62</f>
        <v>0</v>
      </c>
      <c r="AI12" s="140">
        <f>'[2]LINHA 2'!BB62</f>
        <v>0.9</v>
      </c>
      <c r="AJ12" s="140">
        <f>'[2]LINHA 2'!BC62</f>
        <v>0.9</v>
      </c>
      <c r="AK12" s="140">
        <f>'[2]LINHA 2'!BD62</f>
        <v>0.9</v>
      </c>
      <c r="AL12" s="140">
        <f>'[2]LINHA 2'!BE62</f>
        <v>0</v>
      </c>
      <c r="AM12" s="140">
        <f>'[2]LINHA 2'!BF62</f>
        <v>0</v>
      </c>
      <c r="AN12" s="141">
        <f>'[2]LINHA 2'!BG62</f>
        <v>0</v>
      </c>
      <c r="AO12" s="133">
        <f>'[2]LINHA 2'!BH62</f>
        <v>0</v>
      </c>
      <c r="AP12" s="140">
        <f>'[2]LINHA 2'!BL62</f>
        <v>0</v>
      </c>
      <c r="AQ12" s="131">
        <f>'[2]LINHA 2'!BM62</f>
        <v>0</v>
      </c>
      <c r="AR12" s="120"/>
      <c r="AS12" s="130">
        <f t="shared" si="2"/>
        <v>0</v>
      </c>
      <c r="AT12" s="130">
        <f t="shared" si="3"/>
        <v>0</v>
      </c>
      <c r="AU12" s="130">
        <f t="shared" si="4"/>
        <v>6.7200000000000006</v>
      </c>
      <c r="AV12" s="130">
        <f t="shared" si="5"/>
        <v>0</v>
      </c>
      <c r="AW12" s="130">
        <f t="shared" si="6"/>
        <v>2.7</v>
      </c>
      <c r="AX12" s="130">
        <f t="shared" si="7"/>
        <v>0</v>
      </c>
      <c r="AY12" s="129">
        <f t="shared" si="1"/>
        <v>9.4200000000000017</v>
      </c>
    </row>
    <row r="13" spans="1:51" hidden="1" x14ac:dyDescent="0.3">
      <c r="A13" s="128">
        <v>2</v>
      </c>
      <c r="B13" s="125" t="str">
        <f>'[2]LINHA 2'!C63</f>
        <v>MEDIA H.E.</v>
      </c>
      <c r="C13" s="125">
        <f>'[2]LINHA 2'!F63</f>
        <v>0</v>
      </c>
      <c r="D13" s="127"/>
      <c r="E13" s="126" t="s">
        <v>110</v>
      </c>
      <c r="F13" s="125">
        <f>'[2]LINHA 2'!M63</f>
        <v>0</v>
      </c>
      <c r="G13" s="122">
        <f>'[2]LINHA 2'!N63</f>
        <v>0</v>
      </c>
      <c r="H13" s="122">
        <f>'[2]LINHA 2'!O63</f>
        <v>0</v>
      </c>
      <c r="I13" s="122">
        <f>'[2]LINHA 2'!P63</f>
        <v>0</v>
      </c>
      <c r="J13" s="122">
        <f>'[2]LINHA 2'!Q63</f>
        <v>0</v>
      </c>
      <c r="K13" s="122">
        <f>'[2]LINHA 2'!R63</f>
        <v>0</v>
      </c>
      <c r="L13" s="124">
        <f>'[2]LINHA 2'!S63</f>
        <v>0</v>
      </c>
      <c r="M13" s="123">
        <f>'[2]LINHA 2'!T63</f>
        <v>0</v>
      </c>
      <c r="N13" s="122">
        <f>'[2]LINHA 2'!X63</f>
        <v>0</v>
      </c>
      <c r="O13" s="122">
        <f>'[2]LINHA 2'!Y63</f>
        <v>0</v>
      </c>
      <c r="P13" s="122">
        <f>'[2]LINHA 2'!Z63</f>
        <v>0</v>
      </c>
      <c r="Q13" s="122">
        <f>'[2]LINHA 2'!AA63</f>
        <v>0</v>
      </c>
      <c r="R13" s="122">
        <f>'[2]LINHA 2'!AB63</f>
        <v>0</v>
      </c>
      <c r="S13" s="124">
        <f>'[2]LINHA 2'!AC63</f>
        <v>0</v>
      </c>
      <c r="T13" s="123">
        <f>'[2]LINHA 2'!AD63</f>
        <v>0</v>
      </c>
      <c r="U13" s="122">
        <f>'[2]LINHA 2'!AH63</f>
        <v>0</v>
      </c>
      <c r="V13" s="122">
        <f>'[2]LINHA 2'!AI63</f>
        <v>0</v>
      </c>
      <c r="W13" s="122">
        <f>'[2]LINHA 2'!AJ63</f>
        <v>0</v>
      </c>
      <c r="X13" s="122">
        <f>'[2]LINHA 2'!AK63</f>
        <v>0</v>
      </c>
      <c r="Y13" s="122">
        <f>'[2]LINHA 2'!AL63</f>
        <v>0</v>
      </c>
      <c r="Z13" s="124">
        <f>'[2]LINHA 2'!AM63</f>
        <v>0</v>
      </c>
      <c r="AA13" s="123">
        <f>'[2]LINHA 2'!AN63</f>
        <v>0</v>
      </c>
      <c r="AB13" s="122">
        <f>'[2]LINHA 2'!AR63</f>
        <v>0</v>
      </c>
      <c r="AC13" s="122">
        <f>'[2]LINHA 2'!AS63</f>
        <v>0</v>
      </c>
      <c r="AD13" s="122">
        <f>'[2]LINHA 2'!AT63</f>
        <v>0</v>
      </c>
      <c r="AE13" s="122">
        <f>'[2]LINHA 2'!AU63</f>
        <v>0</v>
      </c>
      <c r="AF13" s="122">
        <f>'[2]LINHA 2'!AV63</f>
        <v>0</v>
      </c>
      <c r="AG13" s="124">
        <f>'[2]LINHA 2'!AW63</f>
        <v>0</v>
      </c>
      <c r="AH13" s="123">
        <f>'[2]LINHA 2'!AX63</f>
        <v>0</v>
      </c>
      <c r="AI13" s="122">
        <f>'[2]LINHA 2'!BB63</f>
        <v>0</v>
      </c>
      <c r="AJ13" s="122">
        <f>'[2]LINHA 2'!BC63</f>
        <v>0</v>
      </c>
      <c r="AK13" s="122">
        <f>'[2]LINHA 2'!BD63</f>
        <v>0</v>
      </c>
      <c r="AL13" s="122">
        <f>'[2]LINHA 2'!BE63</f>
        <v>0</v>
      </c>
      <c r="AM13" s="122">
        <f>'[2]LINHA 2'!BF63</f>
        <v>0</v>
      </c>
      <c r="AN13" s="124">
        <f>'[2]LINHA 2'!BG63</f>
        <v>0</v>
      </c>
      <c r="AO13" s="123">
        <f>'[2]LINHA 2'!BH63</f>
        <v>0</v>
      </c>
      <c r="AP13" s="122">
        <f>'[2]LINHA 2'!BL63</f>
        <v>0</v>
      </c>
      <c r="AQ13" s="121">
        <f>'[2]LINHA 2'!BM63</f>
        <v>0</v>
      </c>
      <c r="AR13" s="120"/>
      <c r="AS13" s="119">
        <f t="shared" si="2"/>
        <v>0</v>
      </c>
      <c r="AT13" s="119">
        <f t="shared" si="3"/>
        <v>0</v>
      </c>
      <c r="AU13" s="119">
        <f t="shared" si="4"/>
        <v>0</v>
      </c>
      <c r="AV13" s="119">
        <f t="shared" si="5"/>
        <v>0</v>
      </c>
      <c r="AW13" s="119">
        <f t="shared" si="6"/>
        <v>0</v>
      </c>
      <c r="AX13" s="119">
        <f t="shared" si="7"/>
        <v>0</v>
      </c>
      <c r="AY13" s="118">
        <f t="shared" si="1"/>
        <v>0</v>
      </c>
    </row>
    <row r="14" spans="1:51" hidden="1" x14ac:dyDescent="0.3">
      <c r="A14" s="139">
        <v>3</v>
      </c>
      <c r="B14" s="138" t="str">
        <f>'[2]LINHA 3'!C64</f>
        <v>MEDIA HRS</v>
      </c>
      <c r="C14" s="138">
        <f>'[2]LINHA 3'!F64</f>
        <v>17.880000000000003</v>
      </c>
      <c r="D14" s="137">
        <f>'[2]LINHA 3'!K64</f>
        <v>0</v>
      </c>
      <c r="E14" s="136" t="s">
        <v>102</v>
      </c>
      <c r="F14" s="135">
        <f>'[2]LINHA 3'!M64</f>
        <v>170.99999999999994</v>
      </c>
      <c r="G14" s="132">
        <f>'[2]LINHA 3'!N64</f>
        <v>0</v>
      </c>
      <c r="H14" s="132">
        <f>'[2]LINHA 3'!O64</f>
        <v>0</v>
      </c>
      <c r="I14" s="132">
        <f>'[2]LINHA 3'!P64</f>
        <v>0</v>
      </c>
      <c r="J14" s="132">
        <f>'[2]LINHA 3'!Q64</f>
        <v>0</v>
      </c>
      <c r="K14" s="132">
        <f>'[2]LINHA 3'!R64</f>
        <v>0</v>
      </c>
      <c r="L14" s="134">
        <f>'[2]LINHA 3'!S64</f>
        <v>0</v>
      </c>
      <c r="M14" s="133">
        <f>'[2]LINHA 3'!T64</f>
        <v>0</v>
      </c>
      <c r="N14" s="132">
        <f>'[2]LINHA 3'!X64</f>
        <v>8.6</v>
      </c>
      <c r="O14" s="132">
        <f>'[2]LINHA 3'!Y64</f>
        <v>8.6</v>
      </c>
      <c r="P14" s="132">
        <f>'[2]LINHA 3'!Z64</f>
        <v>8.6</v>
      </c>
      <c r="Q14" s="132">
        <f>'[2]LINHA 3'!AA64</f>
        <v>8.6</v>
      </c>
      <c r="R14" s="132">
        <f>'[2]LINHA 3'!AB64</f>
        <v>8.6</v>
      </c>
      <c r="S14" s="134">
        <f>'[2]LINHA 3'!AC64</f>
        <v>0</v>
      </c>
      <c r="T14" s="133">
        <f>'[2]LINHA 3'!AD64</f>
        <v>0</v>
      </c>
      <c r="U14" s="132">
        <f>'[2]LINHA 3'!AH64</f>
        <v>7.6</v>
      </c>
      <c r="V14" s="132">
        <f>'[2]LINHA 3'!AI64</f>
        <v>8.6</v>
      </c>
      <c r="W14" s="132">
        <f>'[2]LINHA 3'!AJ64</f>
        <v>8.6</v>
      </c>
      <c r="X14" s="132">
        <f>'[2]LINHA 3'!AK64</f>
        <v>8.6</v>
      </c>
      <c r="Y14" s="132">
        <f>'[2]LINHA 3'!AL64</f>
        <v>8.6</v>
      </c>
      <c r="Z14" s="134">
        <f>'[2]LINHA 3'!AM64</f>
        <v>0</v>
      </c>
      <c r="AA14" s="133">
        <f>'[2]LINHA 3'!AN64</f>
        <v>0</v>
      </c>
      <c r="AB14" s="132">
        <f>'[2]LINHA 3'!AR64</f>
        <v>8.6</v>
      </c>
      <c r="AC14" s="132">
        <f>'[2]LINHA 3'!AS64</f>
        <v>8.6</v>
      </c>
      <c r="AD14" s="132">
        <f>'[2]LINHA 3'!AT64</f>
        <v>8.6</v>
      </c>
      <c r="AE14" s="132">
        <f>'[2]LINHA 3'!AU64</f>
        <v>8.6</v>
      </c>
      <c r="AF14" s="132">
        <f>'[2]LINHA 3'!AV64</f>
        <v>8.6</v>
      </c>
      <c r="AG14" s="134">
        <f>'[2]LINHA 3'!AW64</f>
        <v>0</v>
      </c>
      <c r="AH14" s="133">
        <f>'[2]LINHA 3'!AX64</f>
        <v>0</v>
      </c>
      <c r="AI14" s="132">
        <f>'[2]LINHA 3'!BB64</f>
        <v>8.6</v>
      </c>
      <c r="AJ14" s="132">
        <f>'[2]LINHA 3'!BC64</f>
        <v>8.6</v>
      </c>
      <c r="AK14" s="132">
        <f>'[2]LINHA 3'!BD64</f>
        <v>8.6</v>
      </c>
      <c r="AL14" s="132">
        <f>'[2]LINHA 3'!BE64</f>
        <v>8.6</v>
      </c>
      <c r="AM14" s="132">
        <f>'[2]LINHA 3'!BF64</f>
        <v>8.6</v>
      </c>
      <c r="AN14" s="134">
        <f>'[2]LINHA 3'!BG64</f>
        <v>0</v>
      </c>
      <c r="AO14" s="133">
        <f>'[2]LINHA 3'!BH64</f>
        <v>0</v>
      </c>
      <c r="AP14" s="132">
        <f>'[2]LINHA 3'!BL64</f>
        <v>0</v>
      </c>
      <c r="AQ14" s="131">
        <f>'[2]LINHA 3'!BM64</f>
        <v>0</v>
      </c>
      <c r="AR14" s="120"/>
      <c r="AS14" s="130">
        <f t="shared" si="2"/>
        <v>0</v>
      </c>
      <c r="AT14" s="130">
        <f t="shared" si="3"/>
        <v>43</v>
      </c>
      <c r="AU14" s="130">
        <f t="shared" si="4"/>
        <v>42</v>
      </c>
      <c r="AV14" s="130">
        <f t="shared" si="5"/>
        <v>43</v>
      </c>
      <c r="AW14" s="130">
        <f t="shared" si="6"/>
        <v>43</v>
      </c>
      <c r="AX14" s="130">
        <f t="shared" si="7"/>
        <v>0</v>
      </c>
      <c r="AY14" s="129">
        <f t="shared" si="1"/>
        <v>171</v>
      </c>
    </row>
    <row r="15" spans="1:51" hidden="1" x14ac:dyDescent="0.3">
      <c r="A15" s="139">
        <v>3</v>
      </c>
      <c r="B15" s="138" t="str">
        <f>'[2]LINHA 3'!C65</f>
        <v>TOTAL HORAS/MEDIA CAD.</v>
      </c>
      <c r="C15" s="138">
        <f>'[2]LINHA 3'!F65</f>
        <v>359.03999999999991</v>
      </c>
      <c r="D15" s="137">
        <f>'[2]LINHA 3'!K65</f>
        <v>209.26637700534764</v>
      </c>
      <c r="E15" s="136" t="s">
        <v>100</v>
      </c>
      <c r="F15" s="135">
        <f>'[2]LINHA 3'!M65</f>
        <v>170.99999999999994</v>
      </c>
      <c r="G15" s="132">
        <f>'[2]LINHA 3'!N65</f>
        <v>0</v>
      </c>
      <c r="H15" s="132">
        <f>'[2]LINHA 3'!O65</f>
        <v>0</v>
      </c>
      <c r="I15" s="132">
        <f>'[2]LINHA 3'!P65</f>
        <v>0</v>
      </c>
      <c r="J15" s="132">
        <f>'[2]LINHA 3'!Q65</f>
        <v>0</v>
      </c>
      <c r="K15" s="132">
        <f>'[2]LINHA 3'!R65</f>
        <v>0</v>
      </c>
      <c r="L15" s="134">
        <f>'[2]LINHA 3'!S65</f>
        <v>0</v>
      </c>
      <c r="M15" s="133">
        <f>'[2]LINHA 3'!T65</f>
        <v>0</v>
      </c>
      <c r="N15" s="132">
        <f>'[2]LINHA 3'!X65</f>
        <v>8.6</v>
      </c>
      <c r="O15" s="132">
        <f>'[2]LINHA 3'!Y65</f>
        <v>8.6</v>
      </c>
      <c r="P15" s="132">
        <f>'[2]LINHA 3'!Z65</f>
        <v>8.6</v>
      </c>
      <c r="Q15" s="132">
        <f>'[2]LINHA 3'!AA65</f>
        <v>8.6</v>
      </c>
      <c r="R15" s="132">
        <f>'[2]LINHA 3'!AB65</f>
        <v>8.6</v>
      </c>
      <c r="S15" s="134">
        <f>'[2]LINHA 3'!AC65</f>
        <v>0</v>
      </c>
      <c r="T15" s="133">
        <f>'[2]LINHA 3'!AD65</f>
        <v>0</v>
      </c>
      <c r="U15" s="132">
        <f>'[2]LINHA 3'!AH65</f>
        <v>7.6</v>
      </c>
      <c r="V15" s="132">
        <f>'[2]LINHA 3'!AI65</f>
        <v>8.6</v>
      </c>
      <c r="W15" s="132">
        <f>'[2]LINHA 3'!AJ65</f>
        <v>8.6</v>
      </c>
      <c r="X15" s="132">
        <f>'[2]LINHA 3'!AK65</f>
        <v>8.6</v>
      </c>
      <c r="Y15" s="132">
        <f>'[2]LINHA 3'!AL65</f>
        <v>8.6</v>
      </c>
      <c r="Z15" s="134">
        <f>'[2]LINHA 3'!AM65</f>
        <v>0</v>
      </c>
      <c r="AA15" s="133">
        <f>'[2]LINHA 3'!AN65</f>
        <v>0</v>
      </c>
      <c r="AB15" s="132">
        <f>'[2]LINHA 3'!AR65</f>
        <v>8.6</v>
      </c>
      <c r="AC15" s="132">
        <f>'[2]LINHA 3'!AS65</f>
        <v>8.6</v>
      </c>
      <c r="AD15" s="132">
        <f>'[2]LINHA 3'!AT65</f>
        <v>8.6</v>
      </c>
      <c r="AE15" s="132">
        <f>'[2]LINHA 3'!AU65</f>
        <v>8.6</v>
      </c>
      <c r="AF15" s="132">
        <f>'[2]LINHA 3'!AV65</f>
        <v>8.6</v>
      </c>
      <c r="AG15" s="134">
        <f>'[2]LINHA 3'!AW65</f>
        <v>0</v>
      </c>
      <c r="AH15" s="133">
        <f>'[2]LINHA 3'!AX65</f>
        <v>0</v>
      </c>
      <c r="AI15" s="132">
        <f>'[2]LINHA 3'!BB65</f>
        <v>8.6</v>
      </c>
      <c r="AJ15" s="132">
        <f>'[2]LINHA 3'!BC65</f>
        <v>8.6</v>
      </c>
      <c r="AK15" s="132">
        <f>'[2]LINHA 3'!BD65</f>
        <v>8.6</v>
      </c>
      <c r="AL15" s="132">
        <f>'[2]LINHA 3'!BE65</f>
        <v>8.6</v>
      </c>
      <c r="AM15" s="132">
        <f>'[2]LINHA 3'!BF65</f>
        <v>8.6</v>
      </c>
      <c r="AN15" s="134">
        <f>'[2]LINHA 3'!BG65</f>
        <v>0</v>
      </c>
      <c r="AO15" s="133">
        <f>'[2]LINHA 3'!BH65</f>
        <v>0</v>
      </c>
      <c r="AP15" s="132">
        <f>'[2]LINHA 3'!BL65</f>
        <v>0</v>
      </c>
      <c r="AQ15" s="131">
        <f>'[2]LINHA 3'!BM65</f>
        <v>0</v>
      </c>
      <c r="AR15" s="120"/>
      <c r="AS15" s="130">
        <f t="shared" si="2"/>
        <v>0</v>
      </c>
      <c r="AT15" s="130">
        <f t="shared" si="3"/>
        <v>43</v>
      </c>
      <c r="AU15" s="130">
        <f t="shared" si="4"/>
        <v>42</v>
      </c>
      <c r="AV15" s="130">
        <f t="shared" si="5"/>
        <v>43</v>
      </c>
      <c r="AW15" s="130">
        <f t="shared" si="6"/>
        <v>43</v>
      </c>
      <c r="AX15" s="130">
        <f t="shared" si="7"/>
        <v>0</v>
      </c>
      <c r="AY15" s="129">
        <f t="shared" si="1"/>
        <v>171</v>
      </c>
    </row>
    <row r="16" spans="1:51" x14ac:dyDescent="0.3">
      <c r="A16" s="142">
        <v>3</v>
      </c>
      <c r="B16" s="138" t="str">
        <f>'[2]LINHA 3'!C66</f>
        <v>DIAS TRAB./DIAS UTEIS</v>
      </c>
      <c r="C16" s="138">
        <f>'[2]LINHA 3'!F66</f>
        <v>20.080536912751676</v>
      </c>
      <c r="D16" s="137">
        <f>'[2]LINHA 3'!K66</f>
        <v>20</v>
      </c>
      <c r="E16" s="136" t="s">
        <v>111</v>
      </c>
      <c r="F16" s="135">
        <f>'[2]LINHA 3'!M66</f>
        <v>17.04</v>
      </c>
      <c r="G16" s="140">
        <f>'[2]LINHA 3'!N66</f>
        <v>0</v>
      </c>
      <c r="H16" s="140">
        <f>'[2]LINHA 3'!O66</f>
        <v>0</v>
      </c>
      <c r="I16" s="140">
        <f>'[2]LINHA 3'!P66</f>
        <v>0</v>
      </c>
      <c r="J16" s="140">
        <f>'[2]LINHA 3'!Q66</f>
        <v>0</v>
      </c>
      <c r="K16" s="140">
        <f>'[2]LINHA 3'!R66</f>
        <v>0</v>
      </c>
      <c r="L16" s="141">
        <f>'[2]LINHA 3'!S66</f>
        <v>0</v>
      </c>
      <c r="M16" s="133">
        <f>'[2]LINHA 3'!T66</f>
        <v>0</v>
      </c>
      <c r="N16" s="140">
        <f>'[2]LINHA 3'!X66</f>
        <v>0</v>
      </c>
      <c r="O16" s="140">
        <f>'[2]LINHA 3'!Y66</f>
        <v>0</v>
      </c>
      <c r="P16" s="140">
        <f>'[2]LINHA 3'!Z66</f>
        <v>0</v>
      </c>
      <c r="Q16" s="140">
        <f>'[2]LINHA 3'!AA66</f>
        <v>0</v>
      </c>
      <c r="R16" s="140">
        <f>'[2]LINHA 3'!AB66</f>
        <v>0</v>
      </c>
      <c r="S16" s="141">
        <f>'[2]LINHA 3'!AC66</f>
        <v>6.7200000000000006</v>
      </c>
      <c r="T16" s="133">
        <f>'[2]LINHA 3'!AD66</f>
        <v>0</v>
      </c>
      <c r="U16" s="140">
        <f>'[2]LINHA 3'!AH66</f>
        <v>0</v>
      </c>
      <c r="V16" s="140">
        <f>'[2]LINHA 3'!AI66</f>
        <v>0</v>
      </c>
      <c r="W16" s="140">
        <f>'[2]LINHA 3'!AJ66</f>
        <v>0</v>
      </c>
      <c r="X16" s="140">
        <f>'[2]LINHA 3'!AK66</f>
        <v>0</v>
      </c>
      <c r="Y16" s="140">
        <f>'[2]LINHA 3'!AL66</f>
        <v>0</v>
      </c>
      <c r="Z16" s="141">
        <f>'[2]LINHA 3'!AM66</f>
        <v>6.7200000000000006</v>
      </c>
      <c r="AA16" s="133">
        <f>'[2]LINHA 3'!AN66</f>
        <v>0</v>
      </c>
      <c r="AB16" s="140">
        <f>'[2]LINHA 3'!AR66</f>
        <v>0</v>
      </c>
      <c r="AC16" s="140">
        <f>'[2]LINHA 3'!AS66</f>
        <v>0</v>
      </c>
      <c r="AD16" s="140">
        <f>'[2]LINHA 3'!AT66</f>
        <v>0</v>
      </c>
      <c r="AE16" s="140">
        <f>'[2]LINHA 3'!AU66</f>
        <v>0</v>
      </c>
      <c r="AF16" s="140">
        <f>'[2]LINHA 3'!AV66</f>
        <v>0</v>
      </c>
      <c r="AG16" s="141">
        <f>'[2]LINHA 3'!AW66</f>
        <v>0</v>
      </c>
      <c r="AH16" s="133">
        <f>'[2]LINHA 3'!AX66</f>
        <v>0</v>
      </c>
      <c r="AI16" s="140">
        <f>'[2]LINHA 3'!BB66</f>
        <v>0.9</v>
      </c>
      <c r="AJ16" s="140">
        <f>'[2]LINHA 3'!BC66</f>
        <v>0.9</v>
      </c>
      <c r="AK16" s="140">
        <f>'[2]LINHA 3'!BD66</f>
        <v>0.9</v>
      </c>
      <c r="AL16" s="140">
        <f>'[2]LINHA 3'!BE66</f>
        <v>0.9</v>
      </c>
      <c r="AM16" s="140">
        <f>'[2]LINHA 3'!BF66</f>
        <v>0</v>
      </c>
      <c r="AN16" s="141">
        <f>'[2]LINHA 3'!BG66</f>
        <v>0</v>
      </c>
      <c r="AO16" s="133">
        <f>'[2]LINHA 3'!BH66</f>
        <v>0</v>
      </c>
      <c r="AP16" s="140">
        <f>'[2]LINHA 3'!BL66</f>
        <v>0</v>
      </c>
      <c r="AQ16" s="131">
        <f>'[2]LINHA 3'!BM66</f>
        <v>0</v>
      </c>
      <c r="AR16" s="120"/>
      <c r="AS16" s="130">
        <f t="shared" si="2"/>
        <v>0</v>
      </c>
      <c r="AT16" s="130">
        <f t="shared" si="3"/>
        <v>6.7200000000000006</v>
      </c>
      <c r="AU16" s="130">
        <f t="shared" si="4"/>
        <v>6.7200000000000006</v>
      </c>
      <c r="AV16" s="130">
        <f t="shared" si="5"/>
        <v>0</v>
      </c>
      <c r="AW16" s="130">
        <f t="shared" si="6"/>
        <v>3.6</v>
      </c>
      <c r="AX16" s="130">
        <f t="shared" si="7"/>
        <v>0</v>
      </c>
      <c r="AY16" s="129">
        <f t="shared" si="1"/>
        <v>17.040000000000003</v>
      </c>
    </row>
    <row r="17" spans="1:51" hidden="1" x14ac:dyDescent="0.3">
      <c r="A17" s="128">
        <v>3</v>
      </c>
      <c r="B17" s="125" t="str">
        <f>'[2]LINHA 3'!C67</f>
        <v>MEDIA H.E.</v>
      </c>
      <c r="C17" s="125">
        <f>'[2]LINHA 3'!F67</f>
        <v>0.95302013422818777</v>
      </c>
      <c r="D17" s="127">
        <f>'[2]LINHA 3'!K67</f>
        <v>0</v>
      </c>
      <c r="E17" s="126" t="s">
        <v>110</v>
      </c>
      <c r="F17" s="125">
        <f>'[2]LINHA 3'!M67</f>
        <v>0</v>
      </c>
      <c r="G17" s="122">
        <f>'[2]LINHA 3'!N67</f>
        <v>0</v>
      </c>
      <c r="H17" s="122">
        <f>'[2]LINHA 3'!O67</f>
        <v>0</v>
      </c>
      <c r="I17" s="122">
        <f>'[2]LINHA 3'!P67</f>
        <v>0</v>
      </c>
      <c r="J17" s="122">
        <f>'[2]LINHA 3'!Q67</f>
        <v>0</v>
      </c>
      <c r="K17" s="122">
        <f>'[2]LINHA 3'!R67</f>
        <v>0</v>
      </c>
      <c r="L17" s="124">
        <f>'[2]LINHA 3'!S67</f>
        <v>0</v>
      </c>
      <c r="M17" s="123">
        <f>'[2]LINHA 3'!T67</f>
        <v>0</v>
      </c>
      <c r="N17" s="122">
        <f>'[2]LINHA 3'!X67</f>
        <v>0</v>
      </c>
      <c r="O17" s="122">
        <f>'[2]LINHA 3'!Y67</f>
        <v>0</v>
      </c>
      <c r="P17" s="122">
        <f>'[2]LINHA 3'!Z67</f>
        <v>0</v>
      </c>
      <c r="Q17" s="122">
        <f>'[2]LINHA 3'!AA67</f>
        <v>0</v>
      </c>
      <c r="R17" s="122">
        <f>'[2]LINHA 3'!AB67</f>
        <v>0</v>
      </c>
      <c r="S17" s="124">
        <f>'[2]LINHA 3'!AC67</f>
        <v>0</v>
      </c>
      <c r="T17" s="123">
        <f>'[2]LINHA 3'!AD67</f>
        <v>0</v>
      </c>
      <c r="U17" s="122">
        <f>'[2]LINHA 3'!AH67</f>
        <v>0</v>
      </c>
      <c r="V17" s="122">
        <f>'[2]LINHA 3'!AI67</f>
        <v>0</v>
      </c>
      <c r="W17" s="122">
        <f>'[2]LINHA 3'!AJ67</f>
        <v>0</v>
      </c>
      <c r="X17" s="122">
        <f>'[2]LINHA 3'!AK67</f>
        <v>0</v>
      </c>
      <c r="Y17" s="122">
        <f>'[2]LINHA 3'!AL67</f>
        <v>0</v>
      </c>
      <c r="Z17" s="124">
        <f>'[2]LINHA 3'!AM67</f>
        <v>0</v>
      </c>
      <c r="AA17" s="123">
        <f>'[2]LINHA 3'!AN67</f>
        <v>0</v>
      </c>
      <c r="AB17" s="122">
        <f>'[2]LINHA 3'!AR67</f>
        <v>0</v>
      </c>
      <c r="AC17" s="122">
        <f>'[2]LINHA 3'!AS67</f>
        <v>0</v>
      </c>
      <c r="AD17" s="122">
        <f>'[2]LINHA 3'!AT67</f>
        <v>0</v>
      </c>
      <c r="AE17" s="122">
        <f>'[2]LINHA 3'!AU67</f>
        <v>0</v>
      </c>
      <c r="AF17" s="122">
        <f>'[2]LINHA 3'!AV67</f>
        <v>0</v>
      </c>
      <c r="AG17" s="124">
        <f>'[2]LINHA 3'!AW67</f>
        <v>0</v>
      </c>
      <c r="AH17" s="123">
        <f>'[2]LINHA 3'!AX67</f>
        <v>0</v>
      </c>
      <c r="AI17" s="122">
        <f>'[2]LINHA 3'!BB67</f>
        <v>0</v>
      </c>
      <c r="AJ17" s="122">
        <f>'[2]LINHA 3'!BC67</f>
        <v>0</v>
      </c>
      <c r="AK17" s="122">
        <f>'[2]LINHA 3'!BD67</f>
        <v>0</v>
      </c>
      <c r="AL17" s="122">
        <f>'[2]LINHA 3'!BE67</f>
        <v>0</v>
      </c>
      <c r="AM17" s="122">
        <f>'[2]LINHA 3'!BF67</f>
        <v>0</v>
      </c>
      <c r="AN17" s="124">
        <f>'[2]LINHA 3'!BG67</f>
        <v>0</v>
      </c>
      <c r="AO17" s="123">
        <f>'[2]LINHA 3'!BH67</f>
        <v>0</v>
      </c>
      <c r="AP17" s="122">
        <f>'[2]LINHA 3'!BL67</f>
        <v>0</v>
      </c>
      <c r="AQ17" s="121">
        <f>'[2]LINHA 3'!BM67</f>
        <v>0</v>
      </c>
      <c r="AR17" s="120"/>
      <c r="AS17" s="119">
        <f t="shared" si="2"/>
        <v>0</v>
      </c>
      <c r="AT17" s="119">
        <f t="shared" si="3"/>
        <v>0</v>
      </c>
      <c r="AU17" s="119">
        <f t="shared" si="4"/>
        <v>0</v>
      </c>
      <c r="AV17" s="119">
        <f t="shared" si="5"/>
        <v>0</v>
      </c>
      <c r="AW17" s="119">
        <f t="shared" si="6"/>
        <v>0</v>
      </c>
      <c r="AX17" s="119">
        <f t="shared" si="7"/>
        <v>0</v>
      </c>
      <c r="AY17" s="118">
        <f t="shared" si="1"/>
        <v>0</v>
      </c>
    </row>
    <row r="18" spans="1:51" hidden="1" x14ac:dyDescent="0.3">
      <c r="A18" s="139">
        <v>4</v>
      </c>
      <c r="B18" s="138" t="str">
        <f>'[2]LINHA 4'!C119</f>
        <v>MEDIA HRS</v>
      </c>
      <c r="C18" s="138">
        <f>'[2]LINHA 4'!F119</f>
        <v>8.9600000000000009</v>
      </c>
      <c r="D18" s="137">
        <f>'[2]LINHA 4'!K119</f>
        <v>0</v>
      </c>
      <c r="E18" s="136" t="s">
        <v>102</v>
      </c>
      <c r="F18" s="135">
        <f>'[2]LINHA 4'!M119</f>
        <v>170.99999999999994</v>
      </c>
      <c r="G18" s="132">
        <f>'[2]LINHA 4'!N119</f>
        <v>0</v>
      </c>
      <c r="H18" s="132">
        <f>'[2]LINHA 4'!O119</f>
        <v>0</v>
      </c>
      <c r="I18" s="132">
        <f>'[2]LINHA 4'!P119</f>
        <v>0</v>
      </c>
      <c r="J18" s="132">
        <f>'[2]LINHA 4'!Q119</f>
        <v>0</v>
      </c>
      <c r="K18" s="132">
        <f>'[2]LINHA 4'!R119</f>
        <v>0</v>
      </c>
      <c r="L18" s="134">
        <f>'[2]LINHA 4'!S119</f>
        <v>0</v>
      </c>
      <c r="M18" s="133">
        <f>'[2]LINHA 4'!T119</f>
        <v>0</v>
      </c>
      <c r="N18" s="132">
        <f>'[2]LINHA 4'!X119</f>
        <v>8.6</v>
      </c>
      <c r="O18" s="132">
        <f>'[2]LINHA 4'!Y119</f>
        <v>8.6</v>
      </c>
      <c r="P18" s="132">
        <f>'[2]LINHA 4'!Z119</f>
        <v>8.6</v>
      </c>
      <c r="Q18" s="132">
        <f>'[2]LINHA 4'!AA119</f>
        <v>8.6</v>
      </c>
      <c r="R18" s="132">
        <f>'[2]LINHA 4'!AB119</f>
        <v>8.6</v>
      </c>
      <c r="S18" s="134">
        <f>'[2]LINHA 4'!AC119</f>
        <v>0</v>
      </c>
      <c r="T18" s="133">
        <f>'[2]LINHA 4'!AD119</f>
        <v>0</v>
      </c>
      <c r="U18" s="132">
        <f>'[2]LINHA 4'!AH119</f>
        <v>7.6</v>
      </c>
      <c r="V18" s="132">
        <f>'[2]LINHA 4'!AI119</f>
        <v>8.6</v>
      </c>
      <c r="W18" s="132">
        <f>'[2]LINHA 4'!AJ119</f>
        <v>8.6</v>
      </c>
      <c r="X18" s="132">
        <f>'[2]LINHA 4'!AK119</f>
        <v>8.6</v>
      </c>
      <c r="Y18" s="132">
        <f>'[2]LINHA 4'!AL119</f>
        <v>8.6</v>
      </c>
      <c r="Z18" s="134">
        <f>'[2]LINHA 4'!AM119</f>
        <v>0</v>
      </c>
      <c r="AA18" s="133">
        <f>'[2]LINHA 4'!AN119</f>
        <v>0</v>
      </c>
      <c r="AB18" s="132">
        <f>'[2]LINHA 4'!AR119</f>
        <v>8.6</v>
      </c>
      <c r="AC18" s="132">
        <f>'[2]LINHA 4'!AS119</f>
        <v>8.6</v>
      </c>
      <c r="AD18" s="132">
        <f>'[2]LINHA 4'!AT119</f>
        <v>8.6</v>
      </c>
      <c r="AE18" s="132">
        <f>'[2]LINHA 4'!AU119</f>
        <v>8.6</v>
      </c>
      <c r="AF18" s="132">
        <f>'[2]LINHA 4'!AV119</f>
        <v>8.6</v>
      </c>
      <c r="AG18" s="134">
        <f>'[2]LINHA 4'!AW119</f>
        <v>0</v>
      </c>
      <c r="AH18" s="133">
        <f>'[2]LINHA 4'!AX119</f>
        <v>0</v>
      </c>
      <c r="AI18" s="132">
        <f>'[2]LINHA 4'!BB119</f>
        <v>8.6</v>
      </c>
      <c r="AJ18" s="132">
        <f>'[2]LINHA 4'!BC119</f>
        <v>8.6</v>
      </c>
      <c r="AK18" s="132">
        <f>'[2]LINHA 4'!BD119</f>
        <v>8.6</v>
      </c>
      <c r="AL18" s="132">
        <f>'[2]LINHA 4'!BE119</f>
        <v>8.6</v>
      </c>
      <c r="AM18" s="132">
        <f>'[2]LINHA 4'!BF119</f>
        <v>8.6</v>
      </c>
      <c r="AN18" s="134">
        <f>'[2]LINHA 4'!BG119</f>
        <v>0</v>
      </c>
      <c r="AO18" s="133">
        <f>'[2]LINHA 4'!BH119</f>
        <v>0</v>
      </c>
      <c r="AP18" s="132">
        <f>'[2]LINHA 4'!BL119</f>
        <v>0</v>
      </c>
      <c r="AQ18" s="131">
        <f>'[2]LINHA 4'!BM119</f>
        <v>0</v>
      </c>
      <c r="AR18" s="120"/>
      <c r="AS18" s="130">
        <f t="shared" si="2"/>
        <v>0</v>
      </c>
      <c r="AT18" s="130">
        <f t="shared" si="3"/>
        <v>43</v>
      </c>
      <c r="AU18" s="130">
        <f t="shared" si="4"/>
        <v>42</v>
      </c>
      <c r="AV18" s="130">
        <f t="shared" si="5"/>
        <v>43</v>
      </c>
      <c r="AW18" s="130">
        <f t="shared" si="6"/>
        <v>43</v>
      </c>
      <c r="AX18" s="130">
        <f t="shared" si="7"/>
        <v>0</v>
      </c>
      <c r="AY18" s="129">
        <f t="shared" si="1"/>
        <v>171</v>
      </c>
    </row>
    <row r="19" spans="1:51" hidden="1" x14ac:dyDescent="0.3">
      <c r="A19" s="139">
        <v>4</v>
      </c>
      <c r="B19" s="138" t="str">
        <f>'[2]LINHA 4'!C120</f>
        <v>TOTAL HORAS/MEDIA CAD.</v>
      </c>
      <c r="C19" s="138">
        <f>'[2]LINHA 4'!F120</f>
        <v>194.67999999999995</v>
      </c>
      <c r="D19" s="137">
        <f>'[2]LINHA 4'!K120</f>
        <v>136.23381960139719</v>
      </c>
      <c r="E19" s="136" t="s">
        <v>100</v>
      </c>
      <c r="F19" s="135">
        <f>'[2]LINHA 4'!M120</f>
        <v>10.24</v>
      </c>
      <c r="G19" s="132">
        <f>'[2]LINHA 4'!N120</f>
        <v>0</v>
      </c>
      <c r="H19" s="132">
        <f>'[2]LINHA 4'!O120</f>
        <v>0</v>
      </c>
      <c r="I19" s="132">
        <f>'[2]LINHA 4'!P120</f>
        <v>0</v>
      </c>
      <c r="J19" s="132">
        <f>'[2]LINHA 4'!Q120</f>
        <v>0</v>
      </c>
      <c r="K19" s="132">
        <f>'[2]LINHA 4'!R120</f>
        <v>0</v>
      </c>
      <c r="L19" s="134">
        <f>'[2]LINHA 4'!S120</f>
        <v>0</v>
      </c>
      <c r="M19" s="133">
        <f>'[2]LINHA 4'!T120</f>
        <v>0</v>
      </c>
      <c r="N19" s="132">
        <f>'[2]LINHA 4'!X120</f>
        <v>0</v>
      </c>
      <c r="O19" s="132">
        <f>'[2]LINHA 4'!Y120</f>
        <v>0</v>
      </c>
      <c r="P19" s="132">
        <f>'[2]LINHA 4'!Z120</f>
        <v>0</v>
      </c>
      <c r="Q19" s="132">
        <f>'[2]LINHA 4'!AA120</f>
        <v>0</v>
      </c>
      <c r="R19" s="132">
        <f>'[2]LINHA 4'!AB120</f>
        <v>0</v>
      </c>
      <c r="S19" s="134">
        <f>'[2]LINHA 4'!AC120</f>
        <v>0</v>
      </c>
      <c r="T19" s="133">
        <f>'[2]LINHA 4'!AD120</f>
        <v>0</v>
      </c>
      <c r="U19" s="132">
        <f>'[2]LINHA 4'!AH120</f>
        <v>0</v>
      </c>
      <c r="V19" s="132">
        <f>'[2]LINHA 4'!AI120</f>
        <v>0</v>
      </c>
      <c r="W19" s="132">
        <f>'[2]LINHA 4'!AJ120</f>
        <v>0</v>
      </c>
      <c r="X19" s="132">
        <f>'[2]LINHA 4'!AK120</f>
        <v>0</v>
      </c>
      <c r="Y19" s="132">
        <f>'[2]LINHA 4'!AL120</f>
        <v>0</v>
      </c>
      <c r="Z19" s="134">
        <f>'[2]LINHA 4'!AM120</f>
        <v>0</v>
      </c>
      <c r="AA19" s="133">
        <f>'[2]LINHA 4'!AN120</f>
        <v>0</v>
      </c>
      <c r="AB19" s="132">
        <f>'[2]LINHA 4'!AR120</f>
        <v>0</v>
      </c>
      <c r="AC19" s="132">
        <f>'[2]LINHA 4'!AS120</f>
        <v>0</v>
      </c>
      <c r="AD19" s="132">
        <f>'[2]LINHA 4'!AT120</f>
        <v>0</v>
      </c>
      <c r="AE19" s="132">
        <f>'[2]LINHA 4'!AU120</f>
        <v>0</v>
      </c>
      <c r="AF19" s="132">
        <f>'[2]LINHA 4'!AV120</f>
        <v>0</v>
      </c>
      <c r="AG19" s="134">
        <f>'[2]LINHA 4'!AW120</f>
        <v>0</v>
      </c>
      <c r="AH19" s="133">
        <f>'[2]LINHA 4'!AX120</f>
        <v>0</v>
      </c>
      <c r="AI19" s="132">
        <f>'[2]LINHA 4'!BB120</f>
        <v>4.08</v>
      </c>
      <c r="AJ19" s="132">
        <f>'[2]LINHA 4'!BC120</f>
        <v>4.08</v>
      </c>
      <c r="AK19" s="132">
        <f>'[2]LINHA 4'!BD120</f>
        <v>2.08</v>
      </c>
      <c r="AL19" s="132">
        <f>'[2]LINHA 4'!BE120</f>
        <v>0</v>
      </c>
      <c r="AM19" s="132">
        <f>'[2]LINHA 4'!BF120</f>
        <v>0</v>
      </c>
      <c r="AN19" s="134">
        <f>'[2]LINHA 4'!BG120</f>
        <v>0</v>
      </c>
      <c r="AO19" s="133">
        <f>'[2]LINHA 4'!BH120</f>
        <v>0</v>
      </c>
      <c r="AP19" s="132"/>
      <c r="AQ19" s="131"/>
      <c r="AR19" s="120"/>
      <c r="AS19" s="130"/>
      <c r="AT19" s="130"/>
      <c r="AU19" s="130"/>
      <c r="AV19" s="130"/>
      <c r="AW19" s="130"/>
      <c r="AX19" s="130"/>
      <c r="AY19" s="129"/>
    </row>
    <row r="20" spans="1:51" x14ac:dyDescent="0.3">
      <c r="A20" s="139">
        <v>4</v>
      </c>
      <c r="B20" s="138" t="str">
        <f>'[2]LINHA 4'!C121</f>
        <v>DIAS TRAB./DIAS UTEIS</v>
      </c>
      <c r="C20" s="138">
        <f>'[2]LINHA 4'!F121</f>
        <v>21.727678571428566</v>
      </c>
      <c r="D20" s="137">
        <f>'[2]LINHA 4'!K121</f>
        <v>21</v>
      </c>
      <c r="E20" s="136" t="s">
        <v>111</v>
      </c>
      <c r="F20" s="135">
        <f>'[2]LINHA 4'!M121</f>
        <v>13.440000000000001</v>
      </c>
      <c r="G20" s="132">
        <f>'[2]LINHA 4'!N121</f>
        <v>0</v>
      </c>
      <c r="H20" s="132">
        <f>'[2]LINHA 4'!O121</f>
        <v>0</v>
      </c>
      <c r="I20" s="132">
        <f>'[2]LINHA 4'!P121</f>
        <v>0</v>
      </c>
      <c r="J20" s="132">
        <f>'[2]LINHA 4'!Q121</f>
        <v>0</v>
      </c>
      <c r="K20" s="132">
        <f>'[2]LINHA 4'!R121</f>
        <v>0</v>
      </c>
      <c r="L20" s="134">
        <f>'[2]LINHA 4'!S121</f>
        <v>0</v>
      </c>
      <c r="M20" s="133">
        <f>'[2]LINHA 4'!T121</f>
        <v>0</v>
      </c>
      <c r="N20" s="132">
        <f>'[2]LINHA 4'!X121</f>
        <v>0</v>
      </c>
      <c r="O20" s="132">
        <f>'[2]LINHA 4'!Y121</f>
        <v>0</v>
      </c>
      <c r="P20" s="132">
        <f>'[2]LINHA 4'!Z121</f>
        <v>0</v>
      </c>
      <c r="Q20" s="132">
        <f>'[2]LINHA 4'!AA121</f>
        <v>0</v>
      </c>
      <c r="R20" s="132">
        <f>'[2]LINHA 4'!AB121</f>
        <v>0</v>
      </c>
      <c r="S20" s="134">
        <f>'[2]LINHA 4'!AC121</f>
        <v>6.7200000000000006</v>
      </c>
      <c r="T20" s="133">
        <f>'[2]LINHA 4'!AD121</f>
        <v>0</v>
      </c>
      <c r="U20" s="132">
        <f>'[2]LINHA 4'!AH121</f>
        <v>0</v>
      </c>
      <c r="V20" s="132">
        <f>'[2]LINHA 4'!AI121</f>
        <v>0</v>
      </c>
      <c r="W20" s="132">
        <f>'[2]LINHA 4'!AJ121</f>
        <v>0</v>
      </c>
      <c r="X20" s="132">
        <f>'[2]LINHA 4'!AK121</f>
        <v>0</v>
      </c>
      <c r="Y20" s="132">
        <f>'[2]LINHA 4'!AL121</f>
        <v>0</v>
      </c>
      <c r="Z20" s="134">
        <f>'[2]LINHA 4'!AM121</f>
        <v>6.7200000000000006</v>
      </c>
      <c r="AA20" s="133">
        <f>'[2]LINHA 4'!AN121</f>
        <v>0</v>
      </c>
      <c r="AB20" s="132">
        <f>'[2]LINHA 4'!AR121</f>
        <v>0</v>
      </c>
      <c r="AC20" s="132">
        <f>'[2]LINHA 4'!AS121</f>
        <v>0</v>
      </c>
      <c r="AD20" s="132">
        <f>'[2]LINHA 4'!AT121</f>
        <v>0</v>
      </c>
      <c r="AE20" s="132">
        <f>'[2]LINHA 4'!AU121</f>
        <v>0</v>
      </c>
      <c r="AF20" s="132">
        <f>'[2]LINHA 4'!AV121</f>
        <v>0</v>
      </c>
      <c r="AG20" s="134">
        <f>'[2]LINHA 4'!AW121</f>
        <v>0</v>
      </c>
      <c r="AH20" s="133">
        <f>'[2]LINHA 4'!AX121</f>
        <v>0</v>
      </c>
      <c r="AI20" s="132">
        <f>'[2]LINHA 4'!BB121</f>
        <v>0</v>
      </c>
      <c r="AJ20" s="132">
        <f>'[2]LINHA 4'!BC121</f>
        <v>0</v>
      </c>
      <c r="AK20" s="132">
        <f>'[2]LINHA 4'!BD121</f>
        <v>0</v>
      </c>
      <c r="AL20" s="132">
        <f>'[2]LINHA 4'!BE121</f>
        <v>0</v>
      </c>
      <c r="AM20" s="132">
        <f>'[2]LINHA 4'!BF121</f>
        <v>0</v>
      </c>
      <c r="AN20" s="134">
        <f>'[2]LINHA 4'!BG121</f>
        <v>0</v>
      </c>
      <c r="AO20" s="133">
        <f>'[2]LINHA 4'!BH121</f>
        <v>0</v>
      </c>
      <c r="AP20" s="132"/>
      <c r="AQ20" s="131"/>
      <c r="AR20" s="120"/>
      <c r="AS20" s="130"/>
      <c r="AT20" s="130"/>
      <c r="AU20" s="130"/>
      <c r="AV20" s="130"/>
      <c r="AW20" s="130"/>
      <c r="AX20" s="130"/>
      <c r="AY20" s="129"/>
    </row>
    <row r="21" spans="1:51" hidden="1" x14ac:dyDescent="0.3">
      <c r="A21" s="128">
        <v>4</v>
      </c>
      <c r="B21" s="125" t="str">
        <f>'[2]LINHA 4'!C122</f>
        <v>MEDIA H.E.</v>
      </c>
      <c r="C21" s="125">
        <f>'[2]LINHA 4'!F122</f>
        <v>1.5</v>
      </c>
      <c r="D21" s="127">
        <f>'[2]LINHA 4'!K122</f>
        <v>0</v>
      </c>
      <c r="E21" s="126" t="s">
        <v>110</v>
      </c>
      <c r="F21" s="125">
        <f>'[2]LINHA 4'!M122</f>
        <v>0</v>
      </c>
      <c r="G21" s="122">
        <f>'[2]LINHA 4'!N122</f>
        <v>0</v>
      </c>
      <c r="H21" s="122">
        <f>'[2]LINHA 4'!O122</f>
        <v>0</v>
      </c>
      <c r="I21" s="122">
        <f>'[2]LINHA 4'!P122</f>
        <v>0</v>
      </c>
      <c r="J21" s="122">
        <f>'[2]LINHA 4'!Q122</f>
        <v>0</v>
      </c>
      <c r="K21" s="122">
        <f>'[2]LINHA 4'!R122</f>
        <v>0</v>
      </c>
      <c r="L21" s="124">
        <f>'[2]LINHA 4'!S122</f>
        <v>0</v>
      </c>
      <c r="M21" s="123">
        <f>'[2]LINHA 4'!T122</f>
        <v>0</v>
      </c>
      <c r="N21" s="122">
        <f>'[2]LINHA 4'!X122</f>
        <v>0</v>
      </c>
      <c r="O21" s="122">
        <f>'[2]LINHA 4'!Y122</f>
        <v>0</v>
      </c>
      <c r="P21" s="122">
        <f>'[2]LINHA 4'!Z122</f>
        <v>0</v>
      </c>
      <c r="Q21" s="122">
        <f>'[2]LINHA 4'!AA122</f>
        <v>0</v>
      </c>
      <c r="R21" s="122">
        <f>'[2]LINHA 4'!AB122</f>
        <v>0</v>
      </c>
      <c r="S21" s="124">
        <f>'[2]LINHA 4'!AC122</f>
        <v>0</v>
      </c>
      <c r="T21" s="123">
        <f>'[2]LINHA 4'!AD122</f>
        <v>0</v>
      </c>
      <c r="U21" s="122">
        <f>'[2]LINHA 4'!AH122</f>
        <v>0</v>
      </c>
      <c r="V21" s="122">
        <f>'[2]LINHA 4'!AI122</f>
        <v>0</v>
      </c>
      <c r="W21" s="122">
        <f>'[2]LINHA 4'!AJ122</f>
        <v>0</v>
      </c>
      <c r="X21" s="122">
        <f>'[2]LINHA 4'!AK122</f>
        <v>0</v>
      </c>
      <c r="Y21" s="122">
        <f>'[2]LINHA 4'!AL122</f>
        <v>0</v>
      </c>
      <c r="Z21" s="124">
        <f>'[2]LINHA 4'!AM122</f>
        <v>0</v>
      </c>
      <c r="AA21" s="123">
        <f>'[2]LINHA 4'!AN122</f>
        <v>0</v>
      </c>
      <c r="AB21" s="122">
        <f>'[2]LINHA 4'!AR122</f>
        <v>0</v>
      </c>
      <c r="AC21" s="122">
        <f>'[2]LINHA 4'!AS122</f>
        <v>0</v>
      </c>
      <c r="AD21" s="122">
        <f>'[2]LINHA 4'!AT122</f>
        <v>0</v>
      </c>
      <c r="AE21" s="122">
        <f>'[2]LINHA 4'!AU122</f>
        <v>0</v>
      </c>
      <c r="AF21" s="122">
        <f>'[2]LINHA 4'!AV122</f>
        <v>0</v>
      </c>
      <c r="AG21" s="124">
        <f>'[2]LINHA 4'!AW122</f>
        <v>0</v>
      </c>
      <c r="AH21" s="123">
        <f>'[2]LINHA 4'!AX122</f>
        <v>0</v>
      </c>
      <c r="AI21" s="122">
        <f>'[2]LINHA 4'!BB122</f>
        <v>0</v>
      </c>
      <c r="AJ21" s="122">
        <f>'[2]LINHA 4'!BC122</f>
        <v>0</v>
      </c>
      <c r="AK21" s="122">
        <f>'[2]LINHA 4'!BD122</f>
        <v>0</v>
      </c>
      <c r="AL21" s="122">
        <f>'[2]LINHA 4'!BE122</f>
        <v>0</v>
      </c>
      <c r="AM21" s="122">
        <f>'[2]LINHA 4'!BF122</f>
        <v>0</v>
      </c>
      <c r="AN21" s="124">
        <f>'[2]LINHA 4'!BG122</f>
        <v>0</v>
      </c>
      <c r="AO21" s="123">
        <f>'[2]LINHA 4'!BH122</f>
        <v>0</v>
      </c>
      <c r="AP21" s="122">
        <f>'[2]LINHA 4'!BL120</f>
        <v>0</v>
      </c>
      <c r="AQ21" s="121">
        <f>'[2]LINHA 4'!BM120</f>
        <v>0</v>
      </c>
      <c r="AR21" s="120"/>
      <c r="AS21" s="119">
        <f t="shared" ref="AS21:AS29" si="8">SUM(G21:M21)</f>
        <v>0</v>
      </c>
      <c r="AT21" s="119">
        <f t="shared" ref="AT21:AT29" si="9">SUM(N21:T21)</f>
        <v>0</v>
      </c>
      <c r="AU21" s="119">
        <f t="shared" ref="AU21:AU29" si="10">SUM(U21:AA21)</f>
        <v>0</v>
      </c>
      <c r="AV21" s="119">
        <f t="shared" ref="AV21:AV29" si="11">SUM(AB21:AH21)</f>
        <v>0</v>
      </c>
      <c r="AW21" s="119">
        <f t="shared" ref="AW21:AW29" si="12">SUM(AI21:AO21)</f>
        <v>0</v>
      </c>
      <c r="AX21" s="119">
        <f t="shared" ref="AX21:AX29" si="13">SUM(AP21:AQ21)</f>
        <v>0</v>
      </c>
      <c r="AY21" s="118">
        <f t="shared" ref="AY21:AY29" si="14">SUM(AS21:AX21)</f>
        <v>0</v>
      </c>
    </row>
    <row r="22" spans="1:51" hidden="1" x14ac:dyDescent="0.3">
      <c r="A22" s="139">
        <v>5</v>
      </c>
      <c r="B22" s="138" t="str">
        <f>'[2]LINHA 5'!C58</f>
        <v>MEDIA HRS</v>
      </c>
      <c r="C22" s="138">
        <f>'[2]LINHA 5'!F58</f>
        <v>8.82</v>
      </c>
      <c r="D22" s="137">
        <f>'[2]LINHA 5'!K58</f>
        <v>0</v>
      </c>
      <c r="E22" s="136" t="s">
        <v>102</v>
      </c>
      <c r="F22" s="135">
        <f>'[2]LINHA 5'!M58</f>
        <v>170.99999999999994</v>
      </c>
      <c r="G22" s="132">
        <f>'[2]LINHA 5'!N58</f>
        <v>0</v>
      </c>
      <c r="H22" s="132">
        <f>'[2]LINHA 5'!O58</f>
        <v>0</v>
      </c>
      <c r="I22" s="132">
        <f>'[2]LINHA 5'!P58</f>
        <v>0</v>
      </c>
      <c r="J22" s="132">
        <f>'[2]LINHA 5'!Q58</f>
        <v>0</v>
      </c>
      <c r="K22" s="132">
        <f>'[2]LINHA 5'!R58</f>
        <v>0</v>
      </c>
      <c r="L22" s="134">
        <f>'[2]LINHA 5'!S58</f>
        <v>0</v>
      </c>
      <c r="M22" s="133">
        <f>'[2]LINHA 5'!T58</f>
        <v>0</v>
      </c>
      <c r="N22" s="132">
        <f>'[2]LINHA 5'!X58</f>
        <v>8.6</v>
      </c>
      <c r="O22" s="132">
        <f>'[2]LINHA 5'!Y58</f>
        <v>8.6</v>
      </c>
      <c r="P22" s="132">
        <f>'[2]LINHA 5'!Z58</f>
        <v>8.6</v>
      </c>
      <c r="Q22" s="132">
        <f>'[2]LINHA 5'!AA58</f>
        <v>8.6</v>
      </c>
      <c r="R22" s="132">
        <f>'[2]LINHA 5'!AB58</f>
        <v>8.6</v>
      </c>
      <c r="S22" s="134">
        <f>'[2]LINHA 5'!AC58</f>
        <v>0</v>
      </c>
      <c r="T22" s="133">
        <f>'[2]LINHA 5'!AD58</f>
        <v>0</v>
      </c>
      <c r="U22" s="132">
        <f>'[2]LINHA 5'!AH58</f>
        <v>7.6</v>
      </c>
      <c r="V22" s="132">
        <f>'[2]LINHA 5'!AI58</f>
        <v>8.6</v>
      </c>
      <c r="W22" s="132">
        <f>'[2]LINHA 5'!AJ58</f>
        <v>8.6</v>
      </c>
      <c r="X22" s="132">
        <f>'[2]LINHA 5'!AK58</f>
        <v>8.6</v>
      </c>
      <c r="Y22" s="132">
        <f>'[2]LINHA 5'!AL58</f>
        <v>8.6</v>
      </c>
      <c r="Z22" s="134">
        <f>'[2]LINHA 5'!AM58</f>
        <v>0</v>
      </c>
      <c r="AA22" s="133">
        <f>'[2]LINHA 5'!AN58</f>
        <v>0</v>
      </c>
      <c r="AB22" s="132">
        <f>'[2]LINHA 5'!AR58</f>
        <v>8.6</v>
      </c>
      <c r="AC22" s="132">
        <f>'[2]LINHA 5'!AS58</f>
        <v>8.6</v>
      </c>
      <c r="AD22" s="132">
        <f>'[2]LINHA 5'!AT58</f>
        <v>8.6</v>
      </c>
      <c r="AE22" s="132">
        <f>'[2]LINHA 5'!AU58</f>
        <v>8.6</v>
      </c>
      <c r="AF22" s="132">
        <f>'[2]LINHA 5'!AV58</f>
        <v>8.6</v>
      </c>
      <c r="AG22" s="134">
        <f>'[2]LINHA 5'!AW58</f>
        <v>0</v>
      </c>
      <c r="AH22" s="133">
        <f>'[2]LINHA 5'!AX58</f>
        <v>0</v>
      </c>
      <c r="AI22" s="132">
        <f>'[2]LINHA 5'!BB58</f>
        <v>8.6</v>
      </c>
      <c r="AJ22" s="132">
        <f>'[2]LINHA 5'!BC58</f>
        <v>8.6</v>
      </c>
      <c r="AK22" s="132">
        <f>'[2]LINHA 5'!BD58</f>
        <v>8.6</v>
      </c>
      <c r="AL22" s="132">
        <f>'[2]LINHA 5'!BE58</f>
        <v>8.6</v>
      </c>
      <c r="AM22" s="132">
        <f>'[2]LINHA 5'!BF58</f>
        <v>8.6</v>
      </c>
      <c r="AN22" s="134">
        <f>'[2]LINHA 5'!BG58</f>
        <v>0</v>
      </c>
      <c r="AO22" s="133">
        <f>'[2]LINHA 5'!BH58</f>
        <v>0</v>
      </c>
      <c r="AP22" s="132">
        <f>'[2]LINHA 5'!BL58</f>
        <v>0</v>
      </c>
      <c r="AQ22" s="131">
        <f>'[2]LINHA 5'!BM58</f>
        <v>0</v>
      </c>
      <c r="AR22" s="120"/>
      <c r="AS22" s="130">
        <f t="shared" si="8"/>
        <v>0</v>
      </c>
      <c r="AT22" s="130">
        <f t="shared" si="9"/>
        <v>43</v>
      </c>
      <c r="AU22" s="130">
        <f t="shared" si="10"/>
        <v>42</v>
      </c>
      <c r="AV22" s="130">
        <f t="shared" si="11"/>
        <v>43</v>
      </c>
      <c r="AW22" s="130">
        <f t="shared" si="12"/>
        <v>43</v>
      </c>
      <c r="AX22" s="130">
        <f t="shared" si="13"/>
        <v>0</v>
      </c>
      <c r="AY22" s="129">
        <f t="shared" si="14"/>
        <v>171</v>
      </c>
    </row>
    <row r="23" spans="1:51" hidden="1" x14ac:dyDescent="0.3">
      <c r="A23" s="139">
        <v>5</v>
      </c>
      <c r="B23" s="138" t="str">
        <f>'[2]LINHA 5'!C59</f>
        <v>TOTAL HORAS/MEDIA CAD.</v>
      </c>
      <c r="C23" s="138">
        <f>'[2]LINHA 5'!F59</f>
        <v>177.71999999999994</v>
      </c>
      <c r="D23" s="137">
        <f>'[2]LINHA 5'!K59</f>
        <v>188.62255232950716</v>
      </c>
      <c r="E23" s="136" t="s">
        <v>100</v>
      </c>
      <c r="F23" s="135">
        <f>'[2]LINHA 5'!M59</f>
        <v>0</v>
      </c>
      <c r="G23" s="132">
        <f>'[2]LINHA 5'!N59</f>
        <v>0</v>
      </c>
      <c r="H23" s="132">
        <f>'[2]LINHA 5'!O59</f>
        <v>0</v>
      </c>
      <c r="I23" s="132">
        <f>'[2]LINHA 5'!P59</f>
        <v>0</v>
      </c>
      <c r="J23" s="132">
        <f>'[2]LINHA 5'!Q59</f>
        <v>0</v>
      </c>
      <c r="K23" s="132">
        <f>'[2]LINHA 5'!R59</f>
        <v>0</v>
      </c>
      <c r="L23" s="134">
        <f>'[2]LINHA 5'!S59</f>
        <v>0</v>
      </c>
      <c r="M23" s="133">
        <f>'[2]LINHA 5'!T59</f>
        <v>0</v>
      </c>
      <c r="N23" s="132">
        <f>'[2]LINHA 5'!X59</f>
        <v>0</v>
      </c>
      <c r="O23" s="132">
        <f>'[2]LINHA 5'!Y59</f>
        <v>0</v>
      </c>
      <c r="P23" s="132">
        <f>'[2]LINHA 5'!Z59</f>
        <v>0</v>
      </c>
      <c r="Q23" s="132">
        <f>'[2]LINHA 5'!AA59</f>
        <v>0</v>
      </c>
      <c r="R23" s="132">
        <f>'[2]LINHA 5'!AB59</f>
        <v>0</v>
      </c>
      <c r="S23" s="134">
        <f>'[2]LINHA 5'!AC59</f>
        <v>0</v>
      </c>
      <c r="T23" s="133">
        <f>'[2]LINHA 5'!AD59</f>
        <v>0</v>
      </c>
      <c r="U23" s="132">
        <f>'[2]LINHA 5'!AH59</f>
        <v>0</v>
      </c>
      <c r="V23" s="132">
        <f>'[2]LINHA 5'!AI59</f>
        <v>0</v>
      </c>
      <c r="W23" s="132">
        <f>'[2]LINHA 5'!AJ59</f>
        <v>0</v>
      </c>
      <c r="X23" s="132">
        <f>'[2]LINHA 5'!AK59</f>
        <v>0</v>
      </c>
      <c r="Y23" s="132">
        <f>'[2]LINHA 5'!AL59</f>
        <v>0</v>
      </c>
      <c r="Z23" s="134">
        <f>'[2]LINHA 5'!AM59</f>
        <v>0</v>
      </c>
      <c r="AA23" s="133">
        <f>'[2]LINHA 5'!AN59</f>
        <v>0</v>
      </c>
      <c r="AB23" s="132">
        <f>'[2]LINHA 5'!AR59</f>
        <v>0</v>
      </c>
      <c r="AC23" s="132">
        <f>'[2]LINHA 5'!AS59</f>
        <v>0</v>
      </c>
      <c r="AD23" s="132">
        <f>'[2]LINHA 5'!AT59</f>
        <v>0</v>
      </c>
      <c r="AE23" s="132">
        <f>'[2]LINHA 5'!AU59</f>
        <v>0</v>
      </c>
      <c r="AF23" s="132">
        <f>'[2]LINHA 5'!AV59</f>
        <v>0</v>
      </c>
      <c r="AG23" s="134">
        <f>'[2]LINHA 5'!AW59</f>
        <v>0</v>
      </c>
      <c r="AH23" s="133">
        <f>'[2]LINHA 5'!AX59</f>
        <v>0</v>
      </c>
      <c r="AI23" s="132">
        <f>'[2]LINHA 5'!BB59</f>
        <v>0</v>
      </c>
      <c r="AJ23" s="132">
        <f>'[2]LINHA 5'!BC59</f>
        <v>0</v>
      </c>
      <c r="AK23" s="132">
        <f>'[2]LINHA 5'!BD59</f>
        <v>0</v>
      </c>
      <c r="AL23" s="132">
        <f>'[2]LINHA 5'!BE59</f>
        <v>0</v>
      </c>
      <c r="AM23" s="132">
        <f>'[2]LINHA 5'!BF59</f>
        <v>0</v>
      </c>
      <c r="AN23" s="134">
        <f>'[2]LINHA 5'!BG59</f>
        <v>0</v>
      </c>
      <c r="AO23" s="133">
        <f>'[2]LINHA 5'!BH59</f>
        <v>0</v>
      </c>
      <c r="AP23" s="132">
        <f>'[2]LINHA 5'!BL59</f>
        <v>0</v>
      </c>
      <c r="AQ23" s="131">
        <f>'[2]LINHA 5'!BM59</f>
        <v>0</v>
      </c>
      <c r="AR23" s="120"/>
      <c r="AS23" s="130">
        <f t="shared" si="8"/>
        <v>0</v>
      </c>
      <c r="AT23" s="130">
        <f t="shared" si="9"/>
        <v>0</v>
      </c>
      <c r="AU23" s="130">
        <f t="shared" si="10"/>
        <v>0</v>
      </c>
      <c r="AV23" s="130">
        <f t="shared" si="11"/>
        <v>0</v>
      </c>
      <c r="AW23" s="130">
        <f t="shared" si="12"/>
        <v>0</v>
      </c>
      <c r="AX23" s="130">
        <f t="shared" si="13"/>
        <v>0</v>
      </c>
      <c r="AY23" s="129">
        <f t="shared" si="14"/>
        <v>0</v>
      </c>
    </row>
    <row r="24" spans="1:51" x14ac:dyDescent="0.3">
      <c r="A24" s="142">
        <v>5</v>
      </c>
      <c r="B24" s="138" t="str">
        <f>'[2]LINHA 5'!C60</f>
        <v>DIAS TRAB./DIAS UTEIS</v>
      </c>
      <c r="C24" s="138">
        <f>'[2]LINHA 5'!F60</f>
        <v>20.149659863945573</v>
      </c>
      <c r="D24" s="137">
        <f>'[2]LINHA 5'!K60</f>
        <v>20</v>
      </c>
      <c r="E24" s="136" t="s">
        <v>111</v>
      </c>
      <c r="F24" s="135">
        <f>'[2]LINHA 5'!M60</f>
        <v>6.7200000000000006</v>
      </c>
      <c r="G24" s="140">
        <f>'[2]LINHA 5'!N60</f>
        <v>0</v>
      </c>
      <c r="H24" s="140">
        <f>'[2]LINHA 5'!O60</f>
        <v>0</v>
      </c>
      <c r="I24" s="140">
        <f>'[2]LINHA 5'!P60</f>
        <v>0</v>
      </c>
      <c r="J24" s="140">
        <f>'[2]LINHA 5'!Q60</f>
        <v>0</v>
      </c>
      <c r="K24" s="140">
        <f>'[2]LINHA 5'!R60</f>
        <v>0</v>
      </c>
      <c r="L24" s="141">
        <f>'[2]LINHA 5'!S60</f>
        <v>0</v>
      </c>
      <c r="M24" s="133">
        <f>'[2]LINHA 5'!T60</f>
        <v>0</v>
      </c>
      <c r="N24" s="140">
        <f>'[2]LINHA 5'!X60</f>
        <v>0</v>
      </c>
      <c r="O24" s="140">
        <f>'[2]LINHA 5'!Y60</f>
        <v>0</v>
      </c>
      <c r="P24" s="140">
        <f>'[2]LINHA 5'!Z60</f>
        <v>0</v>
      </c>
      <c r="Q24" s="140">
        <f>'[2]LINHA 5'!AA60</f>
        <v>0</v>
      </c>
      <c r="R24" s="140">
        <f>'[2]LINHA 5'!AB60</f>
        <v>0</v>
      </c>
      <c r="S24" s="141">
        <f>'[2]LINHA 5'!AC60</f>
        <v>0</v>
      </c>
      <c r="T24" s="133">
        <f>'[2]LINHA 5'!AD60</f>
        <v>0</v>
      </c>
      <c r="U24" s="140">
        <f>'[2]LINHA 5'!AH60</f>
        <v>0</v>
      </c>
      <c r="V24" s="140">
        <f>'[2]LINHA 5'!AI60</f>
        <v>0</v>
      </c>
      <c r="W24" s="140">
        <f>'[2]LINHA 5'!AJ60</f>
        <v>0</v>
      </c>
      <c r="X24" s="140">
        <f>'[2]LINHA 5'!AK60</f>
        <v>0</v>
      </c>
      <c r="Y24" s="140">
        <f>'[2]LINHA 5'!AL60</f>
        <v>0</v>
      </c>
      <c r="Z24" s="141">
        <f>'[2]LINHA 5'!AM60</f>
        <v>6.7200000000000006</v>
      </c>
      <c r="AA24" s="133">
        <f>'[2]LINHA 5'!AN60</f>
        <v>0</v>
      </c>
      <c r="AB24" s="140">
        <f>'[2]LINHA 5'!AR60</f>
        <v>0</v>
      </c>
      <c r="AC24" s="140">
        <f>'[2]LINHA 5'!AS60</f>
        <v>0</v>
      </c>
      <c r="AD24" s="140">
        <f>'[2]LINHA 5'!AT60</f>
        <v>0</v>
      </c>
      <c r="AE24" s="140">
        <f>'[2]LINHA 5'!AU60</f>
        <v>0</v>
      </c>
      <c r="AF24" s="140">
        <f>'[2]LINHA 5'!AV60</f>
        <v>0</v>
      </c>
      <c r="AG24" s="141">
        <f>'[2]LINHA 5'!AW60</f>
        <v>0</v>
      </c>
      <c r="AH24" s="133">
        <f>'[2]LINHA 5'!AX60</f>
        <v>0</v>
      </c>
      <c r="AI24" s="140">
        <f>'[2]LINHA 5'!BB60</f>
        <v>0</v>
      </c>
      <c r="AJ24" s="140">
        <f>'[2]LINHA 5'!BC60</f>
        <v>0</v>
      </c>
      <c r="AK24" s="140">
        <f>'[2]LINHA 5'!BD60</f>
        <v>0</v>
      </c>
      <c r="AL24" s="140">
        <f>'[2]LINHA 5'!BE60</f>
        <v>0</v>
      </c>
      <c r="AM24" s="140">
        <f>'[2]LINHA 5'!BF60</f>
        <v>0</v>
      </c>
      <c r="AN24" s="141">
        <f>'[2]LINHA 5'!BG60</f>
        <v>0</v>
      </c>
      <c r="AO24" s="133">
        <f>'[2]LINHA 5'!BH60</f>
        <v>0</v>
      </c>
      <c r="AP24" s="140">
        <f>'[2]LINHA 5'!BL60</f>
        <v>0</v>
      </c>
      <c r="AQ24" s="131">
        <f>'[2]LINHA 5'!BM60</f>
        <v>0</v>
      </c>
      <c r="AR24" s="120"/>
      <c r="AS24" s="130">
        <f t="shared" si="8"/>
        <v>0</v>
      </c>
      <c r="AT24" s="130">
        <f t="shared" si="9"/>
        <v>0</v>
      </c>
      <c r="AU24" s="130">
        <f t="shared" si="10"/>
        <v>6.7200000000000006</v>
      </c>
      <c r="AV24" s="130">
        <f t="shared" si="11"/>
        <v>0</v>
      </c>
      <c r="AW24" s="130">
        <f t="shared" si="12"/>
        <v>0</v>
      </c>
      <c r="AX24" s="130">
        <f t="shared" si="13"/>
        <v>0</v>
      </c>
      <c r="AY24" s="129">
        <f t="shared" si="14"/>
        <v>6.7200000000000006</v>
      </c>
    </row>
    <row r="25" spans="1:51" hidden="1" x14ac:dyDescent="0.3">
      <c r="A25" s="128">
        <v>5</v>
      </c>
      <c r="B25" s="125" t="str">
        <f>'[2]LINHA 5'!C61</f>
        <v>MEDIA H.E.</v>
      </c>
      <c r="C25" s="125">
        <f>'[2]LINHA 5'!F61</f>
        <v>0.76190476190476197</v>
      </c>
      <c r="D25" s="127">
        <f>'[2]LINHA 5'!K61</f>
        <v>0</v>
      </c>
      <c r="E25" s="126" t="s">
        <v>110</v>
      </c>
      <c r="F25" s="125">
        <f>'[2]LINHA 5'!M61</f>
        <v>0</v>
      </c>
      <c r="G25" s="122">
        <f>'[2]LINHA 5'!N61</f>
        <v>0</v>
      </c>
      <c r="H25" s="122">
        <f>'[2]LINHA 5'!O61</f>
        <v>0</v>
      </c>
      <c r="I25" s="122">
        <f>'[2]LINHA 5'!P61</f>
        <v>0</v>
      </c>
      <c r="J25" s="122">
        <f>'[2]LINHA 5'!Q61</f>
        <v>0</v>
      </c>
      <c r="K25" s="122">
        <f>'[2]LINHA 5'!R61</f>
        <v>0</v>
      </c>
      <c r="L25" s="124">
        <f>'[2]LINHA 5'!S61</f>
        <v>0</v>
      </c>
      <c r="M25" s="123">
        <f>'[2]LINHA 5'!T61</f>
        <v>0</v>
      </c>
      <c r="N25" s="122">
        <f>'[2]LINHA 5'!X61</f>
        <v>0</v>
      </c>
      <c r="O25" s="122">
        <f>'[2]LINHA 5'!Y61</f>
        <v>0</v>
      </c>
      <c r="P25" s="122">
        <f>'[2]LINHA 5'!Z61</f>
        <v>0</v>
      </c>
      <c r="Q25" s="122">
        <f>'[2]LINHA 5'!AA61</f>
        <v>0</v>
      </c>
      <c r="R25" s="122">
        <f>'[2]LINHA 5'!AB61</f>
        <v>0</v>
      </c>
      <c r="S25" s="124">
        <f>'[2]LINHA 5'!AC61</f>
        <v>0</v>
      </c>
      <c r="T25" s="123">
        <f>'[2]LINHA 5'!AD61</f>
        <v>0</v>
      </c>
      <c r="U25" s="122">
        <f>'[2]LINHA 5'!AH61</f>
        <v>0</v>
      </c>
      <c r="V25" s="122">
        <f>'[2]LINHA 5'!AI61</f>
        <v>0</v>
      </c>
      <c r="W25" s="122">
        <f>'[2]LINHA 5'!AJ61</f>
        <v>0</v>
      </c>
      <c r="X25" s="122">
        <f>'[2]LINHA 5'!AK61</f>
        <v>0</v>
      </c>
      <c r="Y25" s="122">
        <f>'[2]LINHA 5'!AL61</f>
        <v>0</v>
      </c>
      <c r="Z25" s="124">
        <f>'[2]LINHA 5'!AM61</f>
        <v>0</v>
      </c>
      <c r="AA25" s="123">
        <f>'[2]LINHA 5'!AN61</f>
        <v>0</v>
      </c>
      <c r="AB25" s="122">
        <f>'[2]LINHA 5'!AR61</f>
        <v>0</v>
      </c>
      <c r="AC25" s="122">
        <f>'[2]LINHA 5'!AS61</f>
        <v>0</v>
      </c>
      <c r="AD25" s="122">
        <f>'[2]LINHA 5'!AT61</f>
        <v>0</v>
      </c>
      <c r="AE25" s="122">
        <f>'[2]LINHA 5'!AU61</f>
        <v>0</v>
      </c>
      <c r="AF25" s="122">
        <f>'[2]LINHA 5'!AV61</f>
        <v>0</v>
      </c>
      <c r="AG25" s="124">
        <f>'[2]LINHA 5'!AW61</f>
        <v>0</v>
      </c>
      <c r="AH25" s="123">
        <f>'[2]LINHA 5'!AX61</f>
        <v>0</v>
      </c>
      <c r="AI25" s="122">
        <f>'[2]LINHA 5'!BB61</f>
        <v>0</v>
      </c>
      <c r="AJ25" s="122">
        <f>'[2]LINHA 5'!BC61</f>
        <v>0</v>
      </c>
      <c r="AK25" s="122">
        <f>'[2]LINHA 5'!BD61</f>
        <v>0</v>
      </c>
      <c r="AL25" s="122">
        <f>'[2]LINHA 5'!BE61</f>
        <v>0</v>
      </c>
      <c r="AM25" s="122">
        <f>'[2]LINHA 5'!BF61</f>
        <v>0</v>
      </c>
      <c r="AN25" s="124">
        <f>'[2]LINHA 5'!BG61</f>
        <v>0</v>
      </c>
      <c r="AO25" s="123">
        <f>'[2]LINHA 5'!BH61</f>
        <v>0</v>
      </c>
      <c r="AP25" s="122">
        <f>'[2]LINHA 5'!BL61</f>
        <v>0</v>
      </c>
      <c r="AQ25" s="121">
        <f>'[2]LINHA 5'!BM61</f>
        <v>0</v>
      </c>
      <c r="AR25" s="120"/>
      <c r="AS25" s="119">
        <f t="shared" si="8"/>
        <v>0</v>
      </c>
      <c r="AT25" s="119">
        <f t="shared" si="9"/>
        <v>0</v>
      </c>
      <c r="AU25" s="119">
        <f t="shared" si="10"/>
        <v>0</v>
      </c>
      <c r="AV25" s="119">
        <f t="shared" si="11"/>
        <v>0</v>
      </c>
      <c r="AW25" s="119">
        <f t="shared" si="12"/>
        <v>0</v>
      </c>
      <c r="AX25" s="119">
        <f t="shared" si="13"/>
        <v>0</v>
      </c>
      <c r="AY25" s="118">
        <f t="shared" si="14"/>
        <v>0</v>
      </c>
    </row>
    <row r="26" spans="1:51" hidden="1" x14ac:dyDescent="0.3">
      <c r="A26" s="139">
        <v>6</v>
      </c>
      <c r="B26" s="138" t="str">
        <f>'[2]LINHA 6'!C45</f>
        <v>MEDIA HRS</v>
      </c>
      <c r="C26" s="138">
        <f>'[2]LINHA 6'!F45</f>
        <v>8.9600000000000009</v>
      </c>
      <c r="D26" s="137">
        <f>'[2]LINHA 6'!K45</f>
        <v>0</v>
      </c>
      <c r="E26" s="136" t="s">
        <v>102</v>
      </c>
      <c r="F26" s="135">
        <f>'[2]LINHA 6'!M45</f>
        <v>111.19999999999997</v>
      </c>
      <c r="G26" s="132">
        <f>'[2]LINHA 6'!N45</f>
        <v>0</v>
      </c>
      <c r="H26" s="132">
        <f>'[2]LINHA 6'!O45</f>
        <v>0</v>
      </c>
      <c r="I26" s="132">
        <f>'[2]LINHA 6'!P45</f>
        <v>0</v>
      </c>
      <c r="J26" s="132">
        <f>'[2]LINHA 6'!Q45</f>
        <v>0</v>
      </c>
      <c r="K26" s="132">
        <f>'[2]LINHA 6'!R45</f>
        <v>0</v>
      </c>
      <c r="L26" s="134">
        <f>'[2]LINHA 6'!S45</f>
        <v>0</v>
      </c>
      <c r="M26" s="133">
        <f>'[2]LINHA 6'!T45</f>
        <v>0</v>
      </c>
      <c r="N26" s="132">
        <f>'[2]LINHA 6'!X45</f>
        <v>8.6</v>
      </c>
      <c r="O26" s="132">
        <f>'[2]LINHA 6'!Y45</f>
        <v>8.6</v>
      </c>
      <c r="P26" s="132">
        <f>'[2]LINHA 6'!Z45</f>
        <v>8.6</v>
      </c>
      <c r="Q26" s="132">
        <f>'[2]LINHA 6'!AA45</f>
        <v>0</v>
      </c>
      <c r="R26" s="132">
        <f>'[2]LINHA 6'!AB45</f>
        <v>0</v>
      </c>
      <c r="S26" s="134">
        <f>'[2]LINHA 6'!AC45</f>
        <v>0</v>
      </c>
      <c r="T26" s="133">
        <f>'[2]LINHA 6'!AD45</f>
        <v>0</v>
      </c>
      <c r="U26" s="132">
        <f>'[2]LINHA 6'!AH45</f>
        <v>0</v>
      </c>
      <c r="V26" s="132">
        <f>'[2]LINHA 6'!AI45</f>
        <v>0</v>
      </c>
      <c r="W26" s="132">
        <f>'[2]LINHA 6'!AJ45</f>
        <v>8.6</v>
      </c>
      <c r="X26" s="132">
        <f>'[2]LINHA 6'!AK45</f>
        <v>8.6</v>
      </c>
      <c r="Y26" s="132">
        <f>'[2]LINHA 6'!AL45</f>
        <v>8.6</v>
      </c>
      <c r="Z26" s="134">
        <f>'[2]LINHA 6'!AM45</f>
        <v>0</v>
      </c>
      <c r="AA26" s="133">
        <f>'[2]LINHA 6'!AN45</f>
        <v>0</v>
      </c>
      <c r="AB26" s="132">
        <f>'[2]LINHA 6'!AR45</f>
        <v>2</v>
      </c>
      <c r="AC26" s="132">
        <f>'[2]LINHA 6'!AS45</f>
        <v>2</v>
      </c>
      <c r="AD26" s="132">
        <f>'[2]LINHA 6'!AT45</f>
        <v>2</v>
      </c>
      <c r="AE26" s="132">
        <f>'[2]LINHA 6'!AU45</f>
        <v>2</v>
      </c>
      <c r="AF26" s="132">
        <f>'[2]LINHA 6'!AV45</f>
        <v>8.6</v>
      </c>
      <c r="AG26" s="134">
        <f>'[2]LINHA 6'!AW45</f>
        <v>0</v>
      </c>
      <c r="AH26" s="133">
        <f>'[2]LINHA 6'!AX45</f>
        <v>0</v>
      </c>
      <c r="AI26" s="132">
        <f>'[2]LINHA 6'!BB45</f>
        <v>8.6</v>
      </c>
      <c r="AJ26" s="132">
        <f>'[2]LINHA 6'!BC45</f>
        <v>8.6</v>
      </c>
      <c r="AK26" s="132">
        <f>'[2]LINHA 6'!BD45</f>
        <v>8.6</v>
      </c>
      <c r="AL26" s="132">
        <f>'[2]LINHA 6'!BE45</f>
        <v>8.6</v>
      </c>
      <c r="AM26" s="132">
        <f>'[2]LINHA 6'!BF45</f>
        <v>8.6</v>
      </c>
      <c r="AN26" s="134">
        <f>'[2]LINHA 6'!BG45</f>
        <v>0</v>
      </c>
      <c r="AO26" s="133">
        <f>'[2]LINHA 6'!BH45</f>
        <v>0</v>
      </c>
      <c r="AP26" s="132">
        <f>'[2]LINHA 6'!BL45</f>
        <v>0</v>
      </c>
      <c r="AQ26" s="131">
        <f>'[2]LINHA 6'!BM45</f>
        <v>0</v>
      </c>
      <c r="AR26" s="120"/>
      <c r="AS26" s="130">
        <f t="shared" si="8"/>
        <v>0</v>
      </c>
      <c r="AT26" s="130">
        <f t="shared" si="9"/>
        <v>25.799999999999997</v>
      </c>
      <c r="AU26" s="130">
        <f t="shared" si="10"/>
        <v>25.799999999999997</v>
      </c>
      <c r="AV26" s="130">
        <f t="shared" si="11"/>
        <v>16.600000000000001</v>
      </c>
      <c r="AW26" s="130">
        <f t="shared" si="12"/>
        <v>43</v>
      </c>
      <c r="AX26" s="130">
        <f t="shared" si="13"/>
        <v>0</v>
      </c>
      <c r="AY26" s="129">
        <f t="shared" si="14"/>
        <v>111.19999999999999</v>
      </c>
    </row>
    <row r="27" spans="1:51" hidden="1" x14ac:dyDescent="0.3">
      <c r="A27" s="139">
        <v>6</v>
      </c>
      <c r="B27" s="138" t="str">
        <f>'[2]LINHA 6'!C46</f>
        <v>TOTAL HORAS/MEDIA CAD.</v>
      </c>
      <c r="C27" s="138">
        <f>'[2]LINHA 6'!F46</f>
        <v>116.19999999999997</v>
      </c>
      <c r="D27" s="137">
        <f>'[2]LINHA 6'!K46</f>
        <v>50.981067125645453</v>
      </c>
      <c r="E27" s="136" t="s">
        <v>100</v>
      </c>
      <c r="F27" s="135">
        <f>'[2]LINHA 6'!M46</f>
        <v>0</v>
      </c>
      <c r="G27" s="132">
        <f>'[2]LINHA 6'!N46</f>
        <v>0</v>
      </c>
      <c r="H27" s="132">
        <f>'[2]LINHA 6'!O46</f>
        <v>0</v>
      </c>
      <c r="I27" s="132">
        <f>'[2]LINHA 6'!P46</f>
        <v>0</v>
      </c>
      <c r="J27" s="132">
        <f>'[2]LINHA 6'!Q46</f>
        <v>0</v>
      </c>
      <c r="K27" s="132">
        <f>'[2]LINHA 6'!R46</f>
        <v>0</v>
      </c>
      <c r="L27" s="134">
        <f>'[2]LINHA 6'!S46</f>
        <v>0</v>
      </c>
      <c r="M27" s="133">
        <f>'[2]LINHA 6'!T46</f>
        <v>0</v>
      </c>
      <c r="N27" s="132">
        <f>'[2]LINHA 6'!X46</f>
        <v>0</v>
      </c>
      <c r="O27" s="132">
        <f>'[2]LINHA 6'!Y46</f>
        <v>0</v>
      </c>
      <c r="P27" s="132">
        <f>'[2]LINHA 6'!Z46</f>
        <v>0</v>
      </c>
      <c r="Q27" s="132">
        <f>'[2]LINHA 6'!AA46</f>
        <v>0</v>
      </c>
      <c r="R27" s="132">
        <f>'[2]LINHA 6'!AB46</f>
        <v>0</v>
      </c>
      <c r="S27" s="134">
        <f>'[2]LINHA 6'!AC46</f>
        <v>0</v>
      </c>
      <c r="T27" s="133">
        <f>'[2]LINHA 6'!AD46</f>
        <v>0</v>
      </c>
      <c r="U27" s="132">
        <f>'[2]LINHA 6'!AH46</f>
        <v>0</v>
      </c>
      <c r="V27" s="132">
        <f>'[2]LINHA 6'!AI46</f>
        <v>0</v>
      </c>
      <c r="W27" s="132">
        <f>'[2]LINHA 6'!AJ46</f>
        <v>0</v>
      </c>
      <c r="X27" s="132">
        <f>'[2]LINHA 6'!AK46</f>
        <v>0</v>
      </c>
      <c r="Y27" s="132">
        <f>'[2]LINHA 6'!AL46</f>
        <v>0</v>
      </c>
      <c r="Z27" s="134">
        <f>'[2]LINHA 6'!AM46</f>
        <v>0</v>
      </c>
      <c r="AA27" s="133">
        <f>'[2]LINHA 6'!AN46</f>
        <v>0</v>
      </c>
      <c r="AB27" s="132">
        <f>'[2]LINHA 6'!AR46</f>
        <v>0</v>
      </c>
      <c r="AC27" s="132">
        <f>'[2]LINHA 6'!AS46</f>
        <v>0</v>
      </c>
      <c r="AD27" s="132">
        <f>'[2]LINHA 6'!AT46</f>
        <v>0</v>
      </c>
      <c r="AE27" s="132">
        <f>'[2]LINHA 6'!AU46</f>
        <v>0</v>
      </c>
      <c r="AF27" s="132">
        <f>'[2]LINHA 6'!AV46</f>
        <v>0</v>
      </c>
      <c r="AG27" s="134">
        <f>'[2]LINHA 6'!AW46</f>
        <v>0</v>
      </c>
      <c r="AH27" s="133">
        <f>'[2]LINHA 6'!AX46</f>
        <v>0</v>
      </c>
      <c r="AI27" s="132">
        <f>'[2]LINHA 6'!BB46</f>
        <v>0</v>
      </c>
      <c r="AJ27" s="132">
        <f>'[2]LINHA 6'!BC46</f>
        <v>0</v>
      </c>
      <c r="AK27" s="132">
        <f>'[2]LINHA 6'!BD46</f>
        <v>0</v>
      </c>
      <c r="AL27" s="132">
        <f>'[2]LINHA 6'!BE46</f>
        <v>0</v>
      </c>
      <c r="AM27" s="132">
        <f>'[2]LINHA 6'!BF46</f>
        <v>0</v>
      </c>
      <c r="AN27" s="134">
        <f>'[2]LINHA 6'!BG46</f>
        <v>0</v>
      </c>
      <c r="AO27" s="133">
        <f>'[2]LINHA 6'!BH46</f>
        <v>0</v>
      </c>
      <c r="AP27" s="132">
        <f>'[2]LINHA 6'!BL46</f>
        <v>0</v>
      </c>
      <c r="AQ27" s="131">
        <f>'[2]LINHA 6'!BM46</f>
        <v>0</v>
      </c>
      <c r="AR27" s="120"/>
      <c r="AS27" s="130">
        <f t="shared" si="8"/>
        <v>0</v>
      </c>
      <c r="AT27" s="130">
        <f t="shared" si="9"/>
        <v>0</v>
      </c>
      <c r="AU27" s="130">
        <f t="shared" si="10"/>
        <v>0</v>
      </c>
      <c r="AV27" s="130">
        <f t="shared" si="11"/>
        <v>0</v>
      </c>
      <c r="AW27" s="130">
        <f t="shared" si="12"/>
        <v>0</v>
      </c>
      <c r="AX27" s="130">
        <f t="shared" si="13"/>
        <v>0</v>
      </c>
      <c r="AY27" s="129">
        <f t="shared" si="14"/>
        <v>0</v>
      </c>
    </row>
    <row r="28" spans="1:51" x14ac:dyDescent="0.3">
      <c r="A28" s="139">
        <v>6</v>
      </c>
      <c r="B28" s="138" t="str">
        <f>'[2]LINHA 6'!C47</f>
        <v>DIAS TRAB./DIAS UTEIS</v>
      </c>
      <c r="C28" s="138">
        <f>'[2]LINHA 6'!F47</f>
        <v>12.968749999999996</v>
      </c>
      <c r="D28" s="137">
        <f>'[2]LINHA 6'!K47</f>
        <v>16</v>
      </c>
      <c r="E28" s="136" t="s">
        <v>111</v>
      </c>
      <c r="F28" s="135">
        <f>'[2]LINHA 6'!M47</f>
        <v>5</v>
      </c>
      <c r="G28" s="132">
        <f>'[2]LINHA 6'!N47</f>
        <v>0</v>
      </c>
      <c r="H28" s="132">
        <f>'[2]LINHA 6'!O47</f>
        <v>0</v>
      </c>
      <c r="I28" s="132">
        <f>'[2]LINHA 6'!P47</f>
        <v>0</v>
      </c>
      <c r="J28" s="132">
        <f>'[2]LINHA 6'!Q47</f>
        <v>0</v>
      </c>
      <c r="K28" s="132">
        <f>'[2]LINHA 6'!R47</f>
        <v>0</v>
      </c>
      <c r="L28" s="134">
        <f>'[2]LINHA 6'!S47</f>
        <v>0</v>
      </c>
      <c r="M28" s="133">
        <f>'[2]LINHA 6'!T47</f>
        <v>0</v>
      </c>
      <c r="N28" s="132">
        <f>'[2]LINHA 6'!X47</f>
        <v>0</v>
      </c>
      <c r="O28" s="132">
        <f>'[2]LINHA 6'!Y47</f>
        <v>0</v>
      </c>
      <c r="P28" s="132">
        <f>'[2]LINHA 6'!Z47</f>
        <v>0</v>
      </c>
      <c r="Q28" s="132">
        <f>'[2]LINHA 6'!AA47</f>
        <v>0</v>
      </c>
      <c r="R28" s="132">
        <f>'[2]LINHA 6'!AB47</f>
        <v>0</v>
      </c>
      <c r="S28" s="134">
        <f>'[2]LINHA 6'!AC47</f>
        <v>0</v>
      </c>
      <c r="T28" s="133">
        <f>'[2]LINHA 6'!AD47</f>
        <v>0</v>
      </c>
      <c r="U28" s="132">
        <f>'[2]LINHA 6'!AH47</f>
        <v>0</v>
      </c>
      <c r="V28" s="132">
        <f>'[2]LINHA 6'!AI47</f>
        <v>0</v>
      </c>
      <c r="W28" s="132">
        <f>'[2]LINHA 6'!AJ47</f>
        <v>0</v>
      </c>
      <c r="X28" s="132">
        <f>'[2]LINHA 6'!AK47</f>
        <v>0</v>
      </c>
      <c r="Y28" s="132">
        <f>'[2]LINHA 6'!AL47</f>
        <v>0</v>
      </c>
      <c r="Z28" s="134">
        <f>'[2]LINHA 6'!AM47</f>
        <v>0</v>
      </c>
      <c r="AA28" s="133">
        <f>'[2]LINHA 6'!AN47</f>
        <v>0</v>
      </c>
      <c r="AB28" s="132">
        <f>'[2]LINHA 6'!AR47</f>
        <v>0</v>
      </c>
      <c r="AC28" s="132">
        <f>'[2]LINHA 6'!AS47</f>
        <v>0</v>
      </c>
      <c r="AD28" s="132">
        <f>'[2]LINHA 6'!AT47</f>
        <v>0</v>
      </c>
      <c r="AE28" s="132">
        <f>'[2]LINHA 6'!AU47</f>
        <v>0</v>
      </c>
      <c r="AF28" s="132">
        <f>'[2]LINHA 6'!AV47</f>
        <v>0</v>
      </c>
      <c r="AG28" s="134">
        <f>'[2]LINHA 6'!AW47</f>
        <v>0</v>
      </c>
      <c r="AH28" s="133">
        <f>'[2]LINHA 6'!AX47</f>
        <v>0</v>
      </c>
      <c r="AI28" s="132">
        <f>'[2]LINHA 6'!BB47</f>
        <v>1</v>
      </c>
      <c r="AJ28" s="132">
        <f>'[2]LINHA 6'!BC47</f>
        <v>1</v>
      </c>
      <c r="AK28" s="132">
        <f>'[2]LINHA 6'!BD47</f>
        <v>1</v>
      </c>
      <c r="AL28" s="132">
        <f>'[2]LINHA 6'!BE47</f>
        <v>1</v>
      </c>
      <c r="AM28" s="132">
        <f>'[2]LINHA 6'!BF47</f>
        <v>1</v>
      </c>
      <c r="AN28" s="134">
        <f>'[2]LINHA 6'!BG47</f>
        <v>0</v>
      </c>
      <c r="AO28" s="133">
        <f>'[2]LINHA 6'!BH47</f>
        <v>0</v>
      </c>
      <c r="AP28" s="132">
        <f>'[2]LINHA 6'!BL47</f>
        <v>0</v>
      </c>
      <c r="AQ28" s="131">
        <f>'[2]LINHA 6'!BM47</f>
        <v>0</v>
      </c>
      <c r="AR28" s="120"/>
      <c r="AS28" s="130">
        <f t="shared" si="8"/>
        <v>0</v>
      </c>
      <c r="AT28" s="130">
        <f t="shared" si="9"/>
        <v>0</v>
      </c>
      <c r="AU28" s="130">
        <f t="shared" si="10"/>
        <v>0</v>
      </c>
      <c r="AV28" s="130">
        <f t="shared" si="11"/>
        <v>0</v>
      </c>
      <c r="AW28" s="130">
        <f t="shared" si="12"/>
        <v>5</v>
      </c>
      <c r="AX28" s="130">
        <f t="shared" si="13"/>
        <v>0</v>
      </c>
      <c r="AY28" s="129">
        <f t="shared" si="14"/>
        <v>5</v>
      </c>
    </row>
    <row r="29" spans="1:51" hidden="1" x14ac:dyDescent="0.3">
      <c r="A29" s="128">
        <v>6</v>
      </c>
      <c r="B29" s="125" t="str">
        <f>'[2]LINHA 6'!C48</f>
        <v>MEDIA H.E.</v>
      </c>
      <c r="C29" s="125">
        <f>'[2]LINHA 6'!F48</f>
        <v>0.55803571428571419</v>
      </c>
      <c r="D29" s="127">
        <f>'[2]LINHA 6'!K48</f>
        <v>0</v>
      </c>
      <c r="E29" s="126" t="s">
        <v>110</v>
      </c>
      <c r="F29" s="125">
        <f>'[2]LINHA 6'!M48</f>
        <v>0</v>
      </c>
      <c r="G29" s="122">
        <f>'[2]LINHA 6'!N48</f>
        <v>0</v>
      </c>
      <c r="H29" s="122">
        <f>'[2]LINHA 6'!O48</f>
        <v>0</v>
      </c>
      <c r="I29" s="122">
        <f>'[2]LINHA 6'!P48</f>
        <v>0</v>
      </c>
      <c r="J29" s="122">
        <f>'[2]LINHA 6'!Q48</f>
        <v>0</v>
      </c>
      <c r="K29" s="122">
        <f>'[2]LINHA 6'!R48</f>
        <v>0</v>
      </c>
      <c r="L29" s="124">
        <f>'[2]LINHA 6'!S48</f>
        <v>0</v>
      </c>
      <c r="M29" s="123">
        <f>'[2]LINHA 6'!T48</f>
        <v>0</v>
      </c>
      <c r="N29" s="122">
        <f>'[2]LINHA 6'!X48</f>
        <v>0</v>
      </c>
      <c r="O29" s="122">
        <f>'[2]LINHA 6'!Y48</f>
        <v>0</v>
      </c>
      <c r="P29" s="122">
        <f>'[2]LINHA 6'!Z48</f>
        <v>0</v>
      </c>
      <c r="Q29" s="122">
        <f>'[2]LINHA 6'!AA48</f>
        <v>0</v>
      </c>
      <c r="R29" s="122">
        <f>'[2]LINHA 6'!AB48</f>
        <v>0</v>
      </c>
      <c r="S29" s="124">
        <f>'[2]LINHA 6'!AC48</f>
        <v>0</v>
      </c>
      <c r="T29" s="123">
        <f>'[2]LINHA 6'!AD48</f>
        <v>0</v>
      </c>
      <c r="U29" s="122">
        <f>'[2]LINHA 6'!AH48</f>
        <v>0</v>
      </c>
      <c r="V29" s="122">
        <f>'[2]LINHA 6'!AI48</f>
        <v>0</v>
      </c>
      <c r="W29" s="122">
        <f>'[2]LINHA 6'!AJ48</f>
        <v>0</v>
      </c>
      <c r="X29" s="122">
        <f>'[2]LINHA 6'!AK48</f>
        <v>0</v>
      </c>
      <c r="Y29" s="122">
        <f>'[2]LINHA 6'!AL48</f>
        <v>0</v>
      </c>
      <c r="Z29" s="124">
        <f>'[2]LINHA 6'!AM48</f>
        <v>0</v>
      </c>
      <c r="AA29" s="123">
        <f>'[2]LINHA 6'!AN48</f>
        <v>0</v>
      </c>
      <c r="AB29" s="122">
        <f>'[2]LINHA 6'!AR48</f>
        <v>0</v>
      </c>
      <c r="AC29" s="122">
        <f>'[2]LINHA 6'!AS48</f>
        <v>0</v>
      </c>
      <c r="AD29" s="122">
        <f>'[2]LINHA 6'!AT48</f>
        <v>0</v>
      </c>
      <c r="AE29" s="122">
        <f>'[2]LINHA 6'!AU48</f>
        <v>0</v>
      </c>
      <c r="AF29" s="122">
        <f>'[2]LINHA 6'!AV48</f>
        <v>0</v>
      </c>
      <c r="AG29" s="124">
        <f>'[2]LINHA 6'!AW48</f>
        <v>0</v>
      </c>
      <c r="AH29" s="123">
        <f>'[2]LINHA 6'!AX48</f>
        <v>0</v>
      </c>
      <c r="AI29" s="122">
        <f>'[2]LINHA 6'!BB48</f>
        <v>0</v>
      </c>
      <c r="AJ29" s="122">
        <f>'[2]LINHA 6'!BC48</f>
        <v>0</v>
      </c>
      <c r="AK29" s="122">
        <f>'[2]LINHA 6'!BD48</f>
        <v>0</v>
      </c>
      <c r="AL29" s="122">
        <f>'[2]LINHA 6'!BE48</f>
        <v>0</v>
      </c>
      <c r="AM29" s="122">
        <f>'[2]LINHA 6'!BF48</f>
        <v>0</v>
      </c>
      <c r="AN29" s="124">
        <f>'[2]LINHA 6'!BG48</f>
        <v>0</v>
      </c>
      <c r="AO29" s="123">
        <f>'[2]LINHA 6'!BH48</f>
        <v>0</v>
      </c>
      <c r="AP29" s="122">
        <f>'[2]LINHA 6'!BL48</f>
        <v>0</v>
      </c>
      <c r="AQ29" s="121">
        <f>'[2]LINHA 6'!BM48</f>
        <v>0</v>
      </c>
      <c r="AR29" s="120"/>
      <c r="AS29" s="119">
        <f t="shared" si="8"/>
        <v>0</v>
      </c>
      <c r="AT29" s="119">
        <f t="shared" si="9"/>
        <v>0</v>
      </c>
      <c r="AU29" s="119">
        <f t="shared" si="10"/>
        <v>0</v>
      </c>
      <c r="AV29" s="119">
        <f t="shared" si="11"/>
        <v>0</v>
      </c>
      <c r="AW29" s="119">
        <f t="shared" si="12"/>
        <v>0</v>
      </c>
      <c r="AX29" s="119">
        <f t="shared" si="13"/>
        <v>0</v>
      </c>
      <c r="AY29" s="118">
        <f t="shared" si="14"/>
        <v>0</v>
      </c>
    </row>
    <row r="30" spans="1:51" hidden="1" x14ac:dyDescent="0.3">
      <c r="A30" s="117"/>
      <c r="B30" s="116" t="s">
        <v>109</v>
      </c>
      <c r="C30" s="115"/>
      <c r="D30" s="115"/>
      <c r="E30" s="115"/>
      <c r="F30" s="115"/>
      <c r="G30" s="115">
        <f t="shared" ref="G30:AQ30" si="15">(G7+G11+G15+G19+G23+G27)/8.4</f>
        <v>0</v>
      </c>
      <c r="H30" s="115">
        <f t="shared" si="15"/>
        <v>0</v>
      </c>
      <c r="I30" s="115">
        <f t="shared" si="15"/>
        <v>0</v>
      </c>
      <c r="J30" s="115">
        <f t="shared" si="15"/>
        <v>0</v>
      </c>
      <c r="K30" s="115">
        <f t="shared" si="15"/>
        <v>0</v>
      </c>
      <c r="L30" s="115">
        <f t="shared" si="15"/>
        <v>0</v>
      </c>
      <c r="M30" s="115">
        <f t="shared" si="15"/>
        <v>0</v>
      </c>
      <c r="N30" s="115">
        <f t="shared" si="15"/>
        <v>2.0476190476190474</v>
      </c>
      <c r="O30" s="115">
        <f t="shared" si="15"/>
        <v>2.0476190476190474</v>
      </c>
      <c r="P30" s="115">
        <f t="shared" si="15"/>
        <v>2.0476190476190474</v>
      </c>
      <c r="Q30" s="115">
        <f t="shared" si="15"/>
        <v>2.0476190476190474</v>
      </c>
      <c r="R30" s="115">
        <f t="shared" si="15"/>
        <v>2.0476190476190474</v>
      </c>
      <c r="S30" s="115">
        <f t="shared" si="15"/>
        <v>0</v>
      </c>
      <c r="T30" s="115">
        <f t="shared" si="15"/>
        <v>0</v>
      </c>
      <c r="U30" s="115">
        <f t="shared" si="15"/>
        <v>1.8095238095238093</v>
      </c>
      <c r="V30" s="115">
        <f t="shared" si="15"/>
        <v>2.0476190476190474</v>
      </c>
      <c r="W30" s="115">
        <f t="shared" si="15"/>
        <v>2.0476190476190474</v>
      </c>
      <c r="X30" s="115">
        <f t="shared" si="15"/>
        <v>2.0476190476190474</v>
      </c>
      <c r="Y30" s="115">
        <f t="shared" si="15"/>
        <v>2.0476190476190474</v>
      </c>
      <c r="Z30" s="115">
        <f t="shared" si="15"/>
        <v>0</v>
      </c>
      <c r="AA30" s="115">
        <f t="shared" si="15"/>
        <v>0</v>
      </c>
      <c r="AB30" s="115">
        <f t="shared" si="15"/>
        <v>2.0476190476190474</v>
      </c>
      <c r="AC30" s="115">
        <f t="shared" si="15"/>
        <v>2.0476190476190474</v>
      </c>
      <c r="AD30" s="115">
        <f t="shared" si="15"/>
        <v>2.0476190476190474</v>
      </c>
      <c r="AE30" s="115">
        <f t="shared" si="15"/>
        <v>2.0476190476190474</v>
      </c>
      <c r="AF30" s="115">
        <f t="shared" si="15"/>
        <v>2.0476190476190474</v>
      </c>
      <c r="AG30" s="115">
        <f t="shared" si="15"/>
        <v>0</v>
      </c>
      <c r="AH30" s="115">
        <f t="shared" si="15"/>
        <v>0</v>
      </c>
      <c r="AI30" s="115">
        <f t="shared" si="15"/>
        <v>2.0476190476190474</v>
      </c>
      <c r="AJ30" s="115">
        <f t="shared" si="15"/>
        <v>2.0476190476190474</v>
      </c>
      <c r="AK30" s="115">
        <f t="shared" si="15"/>
        <v>2.0476190476190474</v>
      </c>
      <c r="AL30" s="115">
        <f t="shared" si="15"/>
        <v>2.0476190476190474</v>
      </c>
      <c r="AM30" s="115">
        <f t="shared" si="15"/>
        <v>2.0476190476190474</v>
      </c>
      <c r="AN30" s="115">
        <f t="shared" si="15"/>
        <v>0</v>
      </c>
      <c r="AO30" s="115">
        <f t="shared" si="15"/>
        <v>0</v>
      </c>
      <c r="AP30" s="115">
        <f t="shared" si="15"/>
        <v>0</v>
      </c>
      <c r="AQ30" s="115">
        <f t="shared" si="15"/>
        <v>0</v>
      </c>
    </row>
    <row r="37" spans="1:14" s="47" customFormat="1" ht="15.5" x14ac:dyDescent="0.25">
      <c r="A37" s="114" t="s">
        <v>108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2"/>
    </row>
    <row r="38" spans="1:14" s="47" customFormat="1" ht="15.5" x14ac:dyDescent="0.25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</row>
    <row r="39" spans="1:14" s="47" customFormat="1" ht="16" thickBot="1" x14ac:dyDescent="0.3">
      <c r="A39" s="110" t="s">
        <v>107</v>
      </c>
      <c r="B39" s="108"/>
      <c r="C39" s="109"/>
      <c r="D39" s="108"/>
      <c r="E39" s="109"/>
      <c r="F39" s="95"/>
      <c r="G39" s="109"/>
      <c r="H39" s="109"/>
      <c r="I39" s="109"/>
      <c r="J39" s="109"/>
      <c r="K39" s="109"/>
      <c r="L39" s="95"/>
      <c r="M39" s="108"/>
      <c r="N39" s="108"/>
    </row>
    <row r="40" spans="1:14" s="47" customFormat="1" ht="12.5" x14ac:dyDescent="0.25">
      <c r="A40" s="92" t="s">
        <v>106</v>
      </c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0"/>
    </row>
    <row r="41" spans="1:14" s="47" customFormat="1" ht="48" x14ac:dyDescent="0.25">
      <c r="A41" s="107" t="s">
        <v>72</v>
      </c>
      <c r="B41" s="106" t="s">
        <v>78</v>
      </c>
      <c r="C41" s="106" t="s">
        <v>94</v>
      </c>
      <c r="D41" s="106" t="s">
        <v>77</v>
      </c>
      <c r="E41" s="106" t="s">
        <v>95</v>
      </c>
      <c r="F41" s="106" t="s">
        <v>93</v>
      </c>
      <c r="G41" s="106" t="s">
        <v>103</v>
      </c>
      <c r="H41" s="106" t="s">
        <v>91</v>
      </c>
      <c r="I41" s="106" t="s">
        <v>90</v>
      </c>
      <c r="J41" s="106" t="s">
        <v>89</v>
      </c>
      <c r="K41" s="106" t="s">
        <v>88</v>
      </c>
      <c r="L41" s="106" t="s">
        <v>87</v>
      </c>
      <c r="M41" s="106" t="s">
        <v>86</v>
      </c>
      <c r="N41" s="105" t="s">
        <v>85</v>
      </c>
    </row>
    <row r="42" spans="1:14" s="47" customFormat="1" ht="12.5" x14ac:dyDescent="0.25">
      <c r="A42" s="85" t="s">
        <v>102</v>
      </c>
      <c r="B42" s="58">
        <v>0.24305555555555555</v>
      </c>
      <c r="C42" s="104">
        <v>4.1666666666666664E-2</v>
      </c>
      <c r="D42" s="58">
        <v>0.65972222222222221</v>
      </c>
      <c r="E42" s="58">
        <f>D42-B42-C42</f>
        <v>0.37499999999999994</v>
      </c>
      <c r="F42" s="104">
        <v>9.7222222222222224E-3</v>
      </c>
      <c r="G42" s="104">
        <v>3.472222222222222E-3</v>
      </c>
      <c r="H42" s="104">
        <v>3.472222222222222E-3</v>
      </c>
      <c r="I42" s="58">
        <f>E42-F42-G42-H42</f>
        <v>0.35833333333333328</v>
      </c>
      <c r="J42" s="82">
        <f>I42*24</f>
        <v>8.5999999999999979</v>
      </c>
      <c r="K42" s="81">
        <v>5</v>
      </c>
      <c r="L42" s="80">
        <f>K42*I42</f>
        <v>1.7916666666666665</v>
      </c>
      <c r="M42" s="79">
        <f>L42/5*24</f>
        <v>8.5999999999999979</v>
      </c>
      <c r="N42" s="78">
        <f>L42*24</f>
        <v>43</v>
      </c>
    </row>
    <row r="43" spans="1:14" s="47" customFormat="1" ht="12.5" x14ac:dyDescent="0.25">
      <c r="A43" s="85" t="s">
        <v>100</v>
      </c>
      <c r="B43" s="72">
        <v>0.70000000000000007</v>
      </c>
      <c r="C43" s="104">
        <v>4.1666666666666664E-2</v>
      </c>
      <c r="D43" s="58">
        <v>0.11666666666666665</v>
      </c>
      <c r="E43" s="58">
        <v>0.375</v>
      </c>
      <c r="F43" s="104">
        <v>9.7222222222222224E-3</v>
      </c>
      <c r="G43" s="104">
        <v>3.472222222222222E-3</v>
      </c>
      <c r="H43" s="104">
        <v>3.472222222222222E-3</v>
      </c>
      <c r="I43" s="58">
        <f>E43-F43-G43-H43</f>
        <v>0.35833333333333334</v>
      </c>
      <c r="J43" s="82">
        <f>I43*24</f>
        <v>8.6</v>
      </c>
      <c r="K43" s="81">
        <v>5</v>
      </c>
      <c r="L43" s="80">
        <f>K43*I43</f>
        <v>1.7916666666666667</v>
      </c>
      <c r="M43" s="79">
        <f>L43/5*24</f>
        <v>8.6</v>
      </c>
      <c r="N43" s="78">
        <f>L43*24</f>
        <v>43</v>
      </c>
    </row>
    <row r="44" spans="1:14" s="47" customFormat="1" thickBot="1" x14ac:dyDescent="0.3">
      <c r="A44" s="103"/>
      <c r="B44" s="102"/>
      <c r="C44" s="100"/>
      <c r="D44" s="102"/>
      <c r="E44" s="102"/>
      <c r="F44" s="100"/>
      <c r="G44" s="100"/>
      <c r="H44" s="100"/>
      <c r="I44" s="99" t="s">
        <v>99</v>
      </c>
      <c r="J44" s="98">
        <f>J42+J43</f>
        <v>17.199999999999996</v>
      </c>
      <c r="K44" s="302" t="s">
        <v>98</v>
      </c>
      <c r="L44" s="302"/>
      <c r="M44" s="97">
        <f>M42+M43</f>
        <v>17.199999999999996</v>
      </c>
      <c r="N44" s="96">
        <f>N42+N43</f>
        <v>86</v>
      </c>
    </row>
    <row r="45" spans="1:14" s="47" customFormat="1" thickBot="1" x14ac:dyDescent="0.3">
      <c r="A45" s="45"/>
      <c r="B45" s="45"/>
      <c r="C45" s="42"/>
      <c r="D45" s="46"/>
      <c r="E45" s="45"/>
      <c r="F45" s="44"/>
      <c r="G45" s="42"/>
      <c r="H45" s="42"/>
      <c r="I45" s="41"/>
      <c r="J45" s="43"/>
      <c r="K45" s="42"/>
      <c r="L45" s="41"/>
      <c r="M45" s="40"/>
      <c r="N45" s="39"/>
    </row>
    <row r="46" spans="1:14" s="47" customFormat="1" ht="12.5" x14ac:dyDescent="0.25">
      <c r="A46" s="92" t="s">
        <v>105</v>
      </c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0"/>
    </row>
    <row r="47" spans="1:14" s="47" customFormat="1" ht="48" x14ac:dyDescent="0.25">
      <c r="A47" s="107" t="s">
        <v>72</v>
      </c>
      <c r="B47" s="106" t="s">
        <v>78</v>
      </c>
      <c r="C47" s="106" t="s">
        <v>94</v>
      </c>
      <c r="D47" s="106" t="s">
        <v>77</v>
      </c>
      <c r="E47" s="106" t="s">
        <v>95</v>
      </c>
      <c r="F47" s="106" t="s">
        <v>93</v>
      </c>
      <c r="G47" s="106" t="s">
        <v>103</v>
      </c>
      <c r="H47" s="106" t="s">
        <v>91</v>
      </c>
      <c r="I47" s="106" t="s">
        <v>90</v>
      </c>
      <c r="J47" s="106" t="s">
        <v>89</v>
      </c>
      <c r="K47" s="106" t="s">
        <v>88</v>
      </c>
      <c r="L47" s="106" t="s">
        <v>87</v>
      </c>
      <c r="M47" s="106" t="s">
        <v>86</v>
      </c>
      <c r="N47" s="105" t="s">
        <v>85</v>
      </c>
    </row>
    <row r="48" spans="1:14" s="47" customFormat="1" ht="12.5" x14ac:dyDescent="0.25">
      <c r="A48" s="85" t="s">
        <v>102</v>
      </c>
      <c r="B48" s="58">
        <v>0.24305555555555555</v>
      </c>
      <c r="C48" s="104">
        <v>4.1666666666666664E-2</v>
      </c>
      <c r="D48" s="58">
        <v>0.65138888888888891</v>
      </c>
      <c r="E48" s="58">
        <f>D48-B48-C48</f>
        <v>0.36666666666666664</v>
      </c>
      <c r="F48" s="104">
        <v>9.7222222222222224E-3</v>
      </c>
      <c r="G48" s="104">
        <v>3.472222222222222E-3</v>
      </c>
      <c r="H48" s="104">
        <v>3.472222222222222E-3</v>
      </c>
      <c r="I48" s="58">
        <f>E48-F48-G48-H48</f>
        <v>0.35</v>
      </c>
      <c r="J48" s="82">
        <f>I48*24</f>
        <v>8.3999999999999986</v>
      </c>
      <c r="K48" s="81">
        <v>5</v>
      </c>
      <c r="L48" s="80">
        <f>K48*I48</f>
        <v>1.75</v>
      </c>
      <c r="M48" s="79">
        <f>L48/5*24</f>
        <v>8.3999999999999986</v>
      </c>
      <c r="N48" s="78">
        <f>L48*24</f>
        <v>42</v>
      </c>
    </row>
    <row r="49" spans="1:20" s="47" customFormat="1" ht="12.5" x14ac:dyDescent="0.25">
      <c r="A49" s="85" t="s">
        <v>100</v>
      </c>
      <c r="B49" s="72">
        <v>0.70000000000000007</v>
      </c>
      <c r="C49" s="104">
        <v>4.1666666666666664E-2</v>
      </c>
      <c r="D49" s="58">
        <v>0.10833333333333334</v>
      </c>
      <c r="E49" s="58">
        <v>0.3666666666666667</v>
      </c>
      <c r="F49" s="104">
        <v>9.7222222222222224E-3</v>
      </c>
      <c r="G49" s="104">
        <v>3.472222222222222E-3</v>
      </c>
      <c r="H49" s="104">
        <v>3.472222222222222E-3</v>
      </c>
      <c r="I49" s="58">
        <f>E49-F49-G49-H49</f>
        <v>0.35000000000000003</v>
      </c>
      <c r="J49" s="82">
        <f>I49*24</f>
        <v>8.4</v>
      </c>
      <c r="K49" s="81">
        <v>5</v>
      </c>
      <c r="L49" s="80">
        <f>K49*I49</f>
        <v>1.7500000000000002</v>
      </c>
      <c r="M49" s="79">
        <f>L49/5*24</f>
        <v>8.4</v>
      </c>
      <c r="N49" s="78">
        <f>L49*24</f>
        <v>42.000000000000007</v>
      </c>
    </row>
    <row r="50" spans="1:20" s="47" customFormat="1" thickBot="1" x14ac:dyDescent="0.3">
      <c r="A50" s="103"/>
      <c r="B50" s="102"/>
      <c r="C50" s="100"/>
      <c r="D50" s="102"/>
      <c r="E50" s="102"/>
      <c r="F50" s="100"/>
      <c r="G50" s="100"/>
      <c r="H50" s="100"/>
      <c r="I50" s="99" t="s">
        <v>99</v>
      </c>
      <c r="J50" s="98">
        <f>J48+J49</f>
        <v>16.799999999999997</v>
      </c>
      <c r="K50" s="302" t="s">
        <v>98</v>
      </c>
      <c r="L50" s="302"/>
      <c r="M50" s="97">
        <f>M48+M49</f>
        <v>16.799999999999997</v>
      </c>
      <c r="N50" s="96">
        <f>N48+N49</f>
        <v>84</v>
      </c>
    </row>
    <row r="51" spans="1:20" s="47" customFormat="1" thickBot="1" x14ac:dyDescent="0.3">
      <c r="A51" s="45"/>
      <c r="B51" s="45"/>
      <c r="C51" s="42"/>
      <c r="D51" s="46"/>
      <c r="E51" s="45"/>
      <c r="F51" s="44"/>
      <c r="G51" s="42"/>
      <c r="H51" s="42"/>
      <c r="I51" s="41"/>
      <c r="J51" s="43"/>
      <c r="K51" s="42"/>
      <c r="L51" s="41"/>
      <c r="M51" s="40"/>
      <c r="N51" s="39"/>
    </row>
    <row r="52" spans="1:20" s="47" customFormat="1" ht="12.5" x14ac:dyDescent="0.25">
      <c r="A52" s="92" t="s">
        <v>104</v>
      </c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0"/>
    </row>
    <row r="53" spans="1:20" s="47" customFormat="1" ht="48" x14ac:dyDescent="0.25">
      <c r="A53" s="107" t="s">
        <v>72</v>
      </c>
      <c r="B53" s="106" t="s">
        <v>78</v>
      </c>
      <c r="C53" s="106" t="s">
        <v>94</v>
      </c>
      <c r="D53" s="106" t="s">
        <v>77</v>
      </c>
      <c r="E53" s="106" t="s">
        <v>95</v>
      </c>
      <c r="F53" s="106" t="s">
        <v>93</v>
      </c>
      <c r="G53" s="106" t="s">
        <v>103</v>
      </c>
      <c r="H53" s="106" t="s">
        <v>91</v>
      </c>
      <c r="I53" s="106" t="s">
        <v>90</v>
      </c>
      <c r="J53" s="106" t="s">
        <v>89</v>
      </c>
      <c r="K53" s="106" t="s">
        <v>88</v>
      </c>
      <c r="L53" s="106" t="s">
        <v>87</v>
      </c>
      <c r="M53" s="106" t="s">
        <v>86</v>
      </c>
      <c r="N53" s="105" t="s">
        <v>85</v>
      </c>
    </row>
    <row r="54" spans="1:20" s="47" customFormat="1" ht="12.5" x14ac:dyDescent="0.25">
      <c r="A54" s="85" t="s">
        <v>102</v>
      </c>
      <c r="B54" s="58">
        <v>0.70000000000000007</v>
      </c>
      <c r="C54" s="104">
        <v>4.1666666666666664E-2</v>
      </c>
      <c r="D54" s="58">
        <v>0.92361111111111116</v>
      </c>
      <c r="E54" s="58">
        <f>D54-B54-C54</f>
        <v>0.18194444444444444</v>
      </c>
      <c r="F54" s="104">
        <v>4.8611111111111112E-3</v>
      </c>
      <c r="G54" s="104">
        <v>3.472222222222222E-3</v>
      </c>
      <c r="H54" s="104">
        <v>3.472222222222222E-3</v>
      </c>
      <c r="I54" s="58">
        <f>E54-F54-G54-H54</f>
        <v>0.1701388888888889</v>
      </c>
      <c r="J54" s="82">
        <f>I54*24</f>
        <v>4.0833333333333339</v>
      </c>
      <c r="K54" s="81">
        <v>5</v>
      </c>
      <c r="L54" s="80">
        <f>K54*I54</f>
        <v>0.85069444444444442</v>
      </c>
      <c r="M54" s="79">
        <f>L54/5*24</f>
        <v>4.0833333333333339</v>
      </c>
      <c r="N54" s="78">
        <f>L54*24</f>
        <v>20.416666666666664</v>
      </c>
      <c r="O54" s="47" t="s">
        <v>101</v>
      </c>
    </row>
    <row r="55" spans="1:20" s="47" customFormat="1" ht="12.5" x14ac:dyDescent="0.25">
      <c r="A55" s="85" t="s">
        <v>100</v>
      </c>
      <c r="B55" s="72">
        <f>D54</f>
        <v>0.92361111111111116</v>
      </c>
      <c r="C55" s="104"/>
      <c r="D55" s="58">
        <v>0.11666666666666665</v>
      </c>
      <c r="E55" s="58">
        <f>(E56-B55)+D55</f>
        <v>0.19305555555555548</v>
      </c>
      <c r="F55" s="104">
        <v>4.8611111111111112E-3</v>
      </c>
      <c r="G55" s="104"/>
      <c r="H55" s="104"/>
      <c r="I55" s="58">
        <f>E55-F55-G55-H55</f>
        <v>0.18819444444444436</v>
      </c>
      <c r="J55" s="82">
        <f>I55*24</f>
        <v>4.5166666666666648</v>
      </c>
      <c r="K55" s="81">
        <v>5</v>
      </c>
      <c r="L55" s="80">
        <f>K55*I55</f>
        <v>0.94097222222222177</v>
      </c>
      <c r="M55" s="79">
        <f>L55/5*24</f>
        <v>4.5166666666666648</v>
      </c>
      <c r="N55" s="78">
        <f>L55*24</f>
        <v>22.583333333333321</v>
      </c>
    </row>
    <row r="56" spans="1:20" s="47" customFormat="1" thickBot="1" x14ac:dyDescent="0.3">
      <c r="A56" s="103"/>
      <c r="B56" s="102"/>
      <c r="C56" s="100"/>
      <c r="D56" s="102"/>
      <c r="E56" s="101">
        <v>1</v>
      </c>
      <c r="F56" s="100"/>
      <c r="G56" s="100"/>
      <c r="H56" s="100"/>
      <c r="I56" s="99" t="s">
        <v>99</v>
      </c>
      <c r="J56" s="98">
        <f>J54+J55</f>
        <v>8.5999999999999979</v>
      </c>
      <c r="K56" s="302" t="s">
        <v>98</v>
      </c>
      <c r="L56" s="302"/>
      <c r="M56" s="97">
        <f>M54+M55</f>
        <v>8.5999999999999979</v>
      </c>
      <c r="N56" s="96">
        <f>N54+N55</f>
        <v>42.999999999999986</v>
      </c>
    </row>
    <row r="57" spans="1:20" s="47" customFormat="1" thickBot="1" x14ac:dyDescent="0.3">
      <c r="A57" s="85"/>
      <c r="B57" s="45"/>
      <c r="C57" s="95"/>
      <c r="D57" s="45"/>
      <c r="E57" s="45"/>
      <c r="F57" s="95"/>
      <c r="G57" s="95"/>
      <c r="H57" s="95"/>
      <c r="I57" s="94"/>
      <c r="J57" s="43"/>
      <c r="K57" s="94"/>
      <c r="L57" s="94"/>
      <c r="M57" s="94"/>
      <c r="N57" s="93"/>
    </row>
    <row r="58" spans="1:20" s="47" customFormat="1" x14ac:dyDescent="0.3">
      <c r="A58" s="92" t="s">
        <v>97</v>
      </c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0"/>
      <c r="O58" s="37"/>
      <c r="P58" s="37"/>
      <c r="Q58" s="37"/>
    </row>
    <row r="59" spans="1:20" s="47" customFormat="1" ht="31.5" x14ac:dyDescent="0.3">
      <c r="A59" s="89" t="s">
        <v>96</v>
      </c>
      <c r="B59" s="87" t="s">
        <v>78</v>
      </c>
      <c r="C59" s="87" t="s">
        <v>77</v>
      </c>
      <c r="D59" s="87" t="s">
        <v>95</v>
      </c>
      <c r="E59" s="87" t="s">
        <v>94</v>
      </c>
      <c r="F59" s="87" t="s">
        <v>93</v>
      </c>
      <c r="G59" s="88" t="s">
        <v>92</v>
      </c>
      <c r="H59" s="87" t="s">
        <v>91</v>
      </c>
      <c r="I59" s="87" t="s">
        <v>90</v>
      </c>
      <c r="J59" s="87" t="s">
        <v>89</v>
      </c>
      <c r="K59" s="87" t="s">
        <v>88</v>
      </c>
      <c r="L59" s="87" t="s">
        <v>87</v>
      </c>
      <c r="M59" s="87" t="s">
        <v>86</v>
      </c>
      <c r="N59" s="86" t="s">
        <v>85</v>
      </c>
      <c r="O59" s="37"/>
      <c r="P59" s="37"/>
      <c r="Q59" s="37"/>
    </row>
    <row r="60" spans="1:20" s="47" customFormat="1" x14ac:dyDescent="0.3">
      <c r="A60" s="85" t="s">
        <v>72</v>
      </c>
      <c r="B60" s="84">
        <v>0.70000000000000007</v>
      </c>
      <c r="C60" s="58">
        <v>0.95833333333333337</v>
      </c>
      <c r="D60" s="58">
        <f>C60-B60</f>
        <v>0.2583333333333333</v>
      </c>
      <c r="E60" s="58">
        <v>4.1666666666666664E-2</v>
      </c>
      <c r="F60" s="58">
        <v>4.8611111111111112E-3</v>
      </c>
      <c r="G60" s="83"/>
      <c r="H60" s="58"/>
      <c r="I60" s="58">
        <f>D60-E60-F60-G60-H60</f>
        <v>0.21180555555555552</v>
      </c>
      <c r="J60" s="82">
        <f>I60*24</f>
        <v>5.0833333333333321</v>
      </c>
      <c r="K60" s="81">
        <v>5</v>
      </c>
      <c r="L60" s="80">
        <f>I60*K60</f>
        <v>1.0590277777777777</v>
      </c>
      <c r="M60" s="79">
        <f>J60</f>
        <v>5.0833333333333321</v>
      </c>
      <c r="N60" s="78">
        <f>M60*K60</f>
        <v>25.416666666666661</v>
      </c>
      <c r="O60" s="37">
        <v>5.08</v>
      </c>
      <c r="P60" s="37">
        <v>0.17</v>
      </c>
      <c r="Q60" s="37">
        <v>4.92</v>
      </c>
      <c r="R60" s="66" t="s">
        <v>83</v>
      </c>
      <c r="S60" s="58">
        <v>6.9444444444444441E-3</v>
      </c>
      <c r="T60" s="69">
        <f>S60*24</f>
        <v>0.16666666666666666</v>
      </c>
    </row>
    <row r="61" spans="1:20" s="47" customFormat="1" x14ac:dyDescent="0.3">
      <c r="A61" s="85" t="s">
        <v>72</v>
      </c>
      <c r="B61" s="84">
        <f>C60</f>
        <v>0.95833333333333337</v>
      </c>
      <c r="C61" s="58">
        <v>0.11666666666666665</v>
      </c>
      <c r="D61" s="58">
        <f>(1-B61)+C61</f>
        <v>0.15833333333333327</v>
      </c>
      <c r="E61" s="58"/>
      <c r="F61" s="58">
        <v>4.8611111111111112E-3</v>
      </c>
      <c r="G61" s="83">
        <v>3.472222222222222E-3</v>
      </c>
      <c r="H61" s="58">
        <v>3.472222222222222E-3</v>
      </c>
      <c r="I61" s="58">
        <f>D61-E61-F61-G61-H61</f>
        <v>0.14652777777777773</v>
      </c>
      <c r="J61" s="82">
        <f>I61*24</f>
        <v>3.5166666666666657</v>
      </c>
      <c r="K61" s="81">
        <v>5</v>
      </c>
      <c r="L61" s="80">
        <f>I61*K61</f>
        <v>0.73263888888888862</v>
      </c>
      <c r="M61" s="79">
        <f>J61</f>
        <v>3.5166666666666657</v>
      </c>
      <c r="N61" s="78">
        <f>M61*K61</f>
        <v>17.583333333333329</v>
      </c>
      <c r="O61" s="37">
        <v>3.52</v>
      </c>
      <c r="P61" s="37">
        <v>0.17</v>
      </c>
      <c r="Q61" s="37">
        <v>3.67</v>
      </c>
      <c r="R61" s="66" t="s">
        <v>81</v>
      </c>
      <c r="S61" s="65">
        <v>6.9444444444444441E-3</v>
      </c>
      <c r="T61" s="64">
        <f>S61*24</f>
        <v>0.16666666666666666</v>
      </c>
    </row>
    <row r="62" spans="1:20" s="47" customFormat="1" ht="13.5" thickBot="1" x14ac:dyDescent="0.35">
      <c r="A62" s="77" t="s">
        <v>0</v>
      </c>
      <c r="B62" s="76"/>
      <c r="C62" s="76"/>
      <c r="D62" s="76"/>
      <c r="E62" s="76"/>
      <c r="F62" s="76"/>
      <c r="G62" s="76"/>
      <c r="H62" s="76"/>
      <c r="I62" s="76"/>
      <c r="J62" s="74">
        <f>J61+J60</f>
        <v>8.5999999999999979</v>
      </c>
      <c r="K62" s="76"/>
      <c r="L62" s="75">
        <f>L61+L60</f>
        <v>1.7916666666666663</v>
      </c>
      <c r="M62" s="74">
        <f>+M61+M60</f>
        <v>8.5999999999999979</v>
      </c>
      <c r="N62" s="73">
        <f>N61+N60</f>
        <v>42.999999999999986</v>
      </c>
      <c r="O62" s="37"/>
      <c r="P62" s="37"/>
      <c r="Q62" s="37"/>
      <c r="R62" s="37"/>
      <c r="S62" s="58">
        <f>SUM(S60:S61)</f>
        <v>1.3888888888888888E-2</v>
      </c>
      <c r="T62" s="57">
        <f>SUM(T60:T61)</f>
        <v>0.33333333333333331</v>
      </c>
    </row>
    <row r="63" spans="1:20" s="47" customFormat="1" x14ac:dyDescent="0.3">
      <c r="A63" s="45"/>
      <c r="B63" s="45"/>
      <c r="C63" s="46"/>
      <c r="D63" s="45"/>
      <c r="E63" s="42"/>
      <c r="F63" s="44"/>
      <c r="G63" s="42"/>
      <c r="H63" s="42"/>
      <c r="I63" s="41"/>
      <c r="J63" s="43"/>
      <c r="K63" s="42"/>
      <c r="L63" s="41"/>
      <c r="M63" s="40"/>
      <c r="N63" s="39">
        <v>44.58</v>
      </c>
      <c r="O63" s="37"/>
      <c r="P63" s="37"/>
      <c r="Q63" s="37"/>
    </row>
    <row r="64" spans="1:20" s="47" customFormat="1" ht="12.5" x14ac:dyDescent="0.25">
      <c r="A64" s="45"/>
      <c r="B64" s="58"/>
      <c r="C64" s="42"/>
      <c r="D64" s="72"/>
      <c r="E64" s="71"/>
      <c r="F64" s="44"/>
      <c r="G64" s="42"/>
      <c r="H64" s="42"/>
      <c r="I64" s="48"/>
      <c r="J64" s="43"/>
      <c r="K64" s="42"/>
      <c r="L64" s="41"/>
      <c r="M64" s="40"/>
      <c r="N64" s="39"/>
    </row>
    <row r="65" spans="1:15" s="47" customFormat="1" thickBot="1" x14ac:dyDescent="0.3">
      <c r="A65" s="45"/>
      <c r="B65" s="58"/>
      <c r="C65" s="42"/>
      <c r="D65" s="72"/>
      <c r="E65" s="71"/>
      <c r="F65" s="44"/>
      <c r="G65" s="42"/>
      <c r="H65" s="42"/>
      <c r="I65" s="41"/>
      <c r="J65" s="43"/>
      <c r="K65" s="42"/>
      <c r="L65" s="41"/>
      <c r="M65" s="40"/>
      <c r="N65" s="39"/>
    </row>
    <row r="66" spans="1:15" s="47" customFormat="1" ht="14" thickTop="1" thickBot="1" x14ac:dyDescent="0.35">
      <c r="A66" s="37"/>
      <c r="B66" s="70" t="s">
        <v>84</v>
      </c>
      <c r="C66" s="70"/>
      <c r="D66" s="70"/>
      <c r="E66" s="70"/>
      <c r="F66" s="41"/>
      <c r="G66" s="41"/>
      <c r="H66" s="41"/>
      <c r="I66" s="41"/>
      <c r="J66" s="43"/>
      <c r="K66" s="59"/>
      <c r="L66" s="60"/>
      <c r="M66" s="66" t="s">
        <v>83</v>
      </c>
      <c r="N66" s="58">
        <v>6.9444444444444441E-3</v>
      </c>
      <c r="O66" s="69">
        <f>N66*24</f>
        <v>0.16666666666666666</v>
      </c>
    </row>
    <row r="67" spans="1:15" s="47" customFormat="1" ht="14" thickTop="1" thickBot="1" x14ac:dyDescent="0.35">
      <c r="A67" s="37"/>
      <c r="B67" s="68"/>
      <c r="C67" s="67"/>
      <c r="D67" s="303" t="s">
        <v>82</v>
      </c>
      <c r="E67" s="304"/>
      <c r="F67" s="43"/>
      <c r="G67" s="43"/>
      <c r="H67" s="43"/>
      <c r="I67" s="43"/>
      <c r="K67" s="43"/>
      <c r="L67" s="42"/>
      <c r="M67" s="66" t="s">
        <v>81</v>
      </c>
      <c r="N67" s="65">
        <v>6.9444444444444441E-3</v>
      </c>
      <c r="O67" s="64">
        <f>N67*24</f>
        <v>0.16666666666666666</v>
      </c>
    </row>
    <row r="68" spans="1:15" s="47" customFormat="1" ht="14" thickTop="1" thickBot="1" x14ac:dyDescent="0.35">
      <c r="A68" s="37"/>
      <c r="B68" s="63" t="s">
        <v>80</v>
      </c>
      <c r="C68" s="62" t="s">
        <v>79</v>
      </c>
      <c r="D68" s="61" t="s">
        <v>78</v>
      </c>
      <c r="E68" s="61" t="s">
        <v>77</v>
      </c>
      <c r="F68" s="43"/>
      <c r="G68" s="43"/>
      <c r="H68" s="43"/>
      <c r="I68" s="43"/>
      <c r="K68" s="60"/>
      <c r="L68" s="59"/>
      <c r="M68" s="37"/>
      <c r="N68" s="58">
        <f>SUM(N66:N67)</f>
        <v>1.3888888888888888E-2</v>
      </c>
      <c r="O68" s="57">
        <f>SUM(O66:O67)</f>
        <v>0.33333333333333331</v>
      </c>
    </row>
    <row r="69" spans="1:15" s="47" customFormat="1" ht="13.5" thickTop="1" x14ac:dyDescent="0.3">
      <c r="A69" s="37"/>
      <c r="B69" s="56" t="s">
        <v>76</v>
      </c>
      <c r="C69" s="55" t="s">
        <v>72</v>
      </c>
      <c r="D69" s="54" t="s">
        <v>75</v>
      </c>
      <c r="E69" s="53" t="s">
        <v>74</v>
      </c>
      <c r="F69" s="43"/>
      <c r="G69" s="43"/>
      <c r="H69" s="43"/>
      <c r="I69" s="43"/>
      <c r="K69" s="42"/>
      <c r="L69" s="41"/>
      <c r="M69" s="40"/>
      <c r="N69" s="39"/>
    </row>
    <row r="70" spans="1:15" s="47" customFormat="1" ht="13.5" thickBot="1" x14ac:dyDescent="0.35">
      <c r="A70" s="37"/>
      <c r="B70" s="52" t="s">
        <v>73</v>
      </c>
      <c r="C70" s="51" t="s">
        <v>72</v>
      </c>
      <c r="D70" s="50" t="s">
        <v>71</v>
      </c>
      <c r="E70" s="49" t="s">
        <v>70</v>
      </c>
      <c r="F70" s="48"/>
      <c r="G70" s="48"/>
      <c r="H70" s="48"/>
      <c r="I70" s="48"/>
      <c r="K70" s="42"/>
      <c r="L70" s="41"/>
      <c r="M70" s="40"/>
      <c r="N70" s="39"/>
    </row>
    <row r="71" spans="1:15" ht="13.5" thickTop="1" x14ac:dyDescent="0.3">
      <c r="B71" s="45"/>
      <c r="C71" s="45"/>
      <c r="D71" s="46"/>
      <c r="E71" s="45"/>
      <c r="F71" s="42"/>
      <c r="G71" s="44"/>
      <c r="H71" s="42"/>
      <c r="I71" s="42"/>
      <c r="J71" s="41"/>
      <c r="K71" s="43"/>
      <c r="L71" s="42"/>
      <c r="M71" s="41"/>
      <c r="N71" s="40"/>
      <c r="O71" s="39"/>
    </row>
  </sheetData>
  <autoFilter ref="A5:F30" xr:uid="{00000000-0009-0000-0000-000000000000}">
    <filterColumn colId="4">
      <filters>
        <filter val="H.E."/>
      </filters>
    </filterColumn>
  </autoFilter>
  <mergeCells count="4">
    <mergeCell ref="K44:L44"/>
    <mergeCell ref="K50:L50"/>
    <mergeCell ref="K56:L56"/>
    <mergeCell ref="D67:E6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83">
    <tabColor theme="3"/>
    <pageSetUpPr fitToPage="1"/>
  </sheetPr>
  <dimension ref="A1:Q20"/>
  <sheetViews>
    <sheetView showGridLines="0" topLeftCell="G6" zoomScale="86" zoomScaleNormal="86" workbookViewId="0">
      <selection activeCell="M8" sqref="M8"/>
    </sheetView>
  </sheetViews>
  <sheetFormatPr defaultColWidth="11.453125" defaultRowHeight="13" outlineLevelRow="1" outlineLevelCol="1" x14ac:dyDescent="0.25"/>
  <cols>
    <col min="1" max="1" width="10.453125" style="36" customWidth="1"/>
    <col min="2" max="4" width="8.453125" style="36" customWidth="1" outlineLevel="1"/>
    <col min="5" max="5" width="11.81640625" style="36" bestFit="1" customWidth="1"/>
    <col min="6" max="6" width="11.81640625" style="36" customWidth="1"/>
    <col min="7" max="7" width="12.54296875" style="36" bestFit="1" customWidth="1"/>
    <col min="8" max="8" width="12.54296875" style="36" customWidth="1"/>
    <col min="9" max="9" width="12.54296875" style="36" bestFit="1" customWidth="1"/>
    <col min="10" max="10" width="12.54296875" style="36" customWidth="1"/>
    <col min="11" max="11" width="13" style="27" customWidth="1"/>
    <col min="12" max="12" width="5.453125" style="32" customWidth="1"/>
    <col min="13" max="13" width="33.54296875" style="32" customWidth="1"/>
    <col min="14" max="14" width="24.26953125" style="32" customWidth="1"/>
    <col min="15" max="15" width="11.453125" style="35"/>
    <col min="16" max="16" width="19.54296875" style="35" customWidth="1"/>
    <col min="17" max="17" width="19.453125" style="32" customWidth="1"/>
    <col min="18" max="16384" width="11.453125" style="32"/>
  </cols>
  <sheetData>
    <row r="1" spans="1:17" s="29" customFormat="1" x14ac:dyDescent="0.25">
      <c r="A1" s="26" t="s">
        <v>1</v>
      </c>
      <c r="B1" s="27"/>
      <c r="C1" s="27"/>
      <c r="D1" s="27"/>
      <c r="E1" s="28"/>
      <c r="F1" s="28"/>
      <c r="G1" s="28"/>
      <c r="H1" s="28"/>
      <c r="I1" s="28"/>
      <c r="J1" s="28"/>
      <c r="K1" s="27"/>
      <c r="O1" s="183"/>
      <c r="P1" s="183"/>
    </row>
    <row r="2" spans="1:17" ht="25" customHeight="1" x14ac:dyDescent="0.25">
      <c r="A2" s="277" t="s">
        <v>4</v>
      </c>
      <c r="B2" s="277" t="s">
        <v>3</v>
      </c>
      <c r="C2" s="277" t="s">
        <v>12</v>
      </c>
      <c r="D2" s="277" t="s">
        <v>118</v>
      </c>
      <c r="E2" s="279" t="s">
        <v>9</v>
      </c>
      <c r="F2" s="277" t="s">
        <v>173</v>
      </c>
      <c r="G2" s="279" t="s">
        <v>10</v>
      </c>
      <c r="H2" s="277" t="s">
        <v>173</v>
      </c>
      <c r="I2" s="279" t="s">
        <v>11</v>
      </c>
      <c r="J2" s="277" t="s">
        <v>173</v>
      </c>
      <c r="K2" s="277" t="s">
        <v>164</v>
      </c>
      <c r="M2" s="29" t="s">
        <v>132</v>
      </c>
    </row>
    <row r="3" spans="1:17" ht="25" customHeight="1" outlineLevel="1" x14ac:dyDescent="0.25">
      <c r="A3" s="217" t="s">
        <v>152</v>
      </c>
      <c r="B3" s="217">
        <v>2</v>
      </c>
      <c r="C3" s="217">
        <v>228</v>
      </c>
      <c r="D3" s="218">
        <f t="shared" ref="D3:D8" si="0">3600/C3</f>
        <v>15.789473684210526</v>
      </c>
      <c r="E3" s="219">
        <v>0</v>
      </c>
      <c r="F3" s="220">
        <f t="shared" ref="F3:F8" si="1">E3/C3</f>
        <v>0</v>
      </c>
      <c r="G3" s="219">
        <v>480</v>
      </c>
      <c r="H3" s="220">
        <f t="shared" ref="H3:H8" si="2">G3/C3</f>
        <v>2.1052631578947367</v>
      </c>
      <c r="I3" s="219">
        <v>720</v>
      </c>
      <c r="J3" s="220">
        <f t="shared" ref="J3:J8" si="3">I3/C3</f>
        <v>3.1578947368421053</v>
      </c>
      <c r="K3" s="221">
        <f t="shared" ref="K3:K8" si="4">SUM(C3:I3)</f>
        <v>1445.8947368421052</v>
      </c>
      <c r="M3" s="182" t="s">
        <v>129</v>
      </c>
    </row>
    <row r="4" spans="1:17" ht="25" customHeight="1" outlineLevel="1" x14ac:dyDescent="0.25">
      <c r="A4" s="222" t="s">
        <v>153</v>
      </c>
      <c r="B4" s="222">
        <v>2</v>
      </c>
      <c r="C4" s="222">
        <v>228</v>
      </c>
      <c r="D4" s="223">
        <f t="shared" si="0"/>
        <v>15.789473684210526</v>
      </c>
      <c r="E4" s="224">
        <v>0</v>
      </c>
      <c r="F4" s="225">
        <f t="shared" si="1"/>
        <v>0</v>
      </c>
      <c r="G4" s="224">
        <v>240</v>
      </c>
      <c r="H4" s="225">
        <f t="shared" si="2"/>
        <v>1.0526315789473684</v>
      </c>
      <c r="I4" s="224">
        <v>0</v>
      </c>
      <c r="J4" s="225">
        <f t="shared" si="3"/>
        <v>0</v>
      </c>
      <c r="K4" s="226">
        <f t="shared" si="4"/>
        <v>484.84210526315786</v>
      </c>
      <c r="M4" s="182" t="s">
        <v>130</v>
      </c>
    </row>
    <row r="5" spans="1:17" ht="25" customHeight="1" outlineLevel="1" x14ac:dyDescent="0.25">
      <c r="A5" s="222" t="s">
        <v>154</v>
      </c>
      <c r="B5" s="222">
        <v>2</v>
      </c>
      <c r="C5" s="222">
        <v>228</v>
      </c>
      <c r="D5" s="223">
        <f t="shared" si="0"/>
        <v>15.789473684210526</v>
      </c>
      <c r="E5" s="224">
        <v>0</v>
      </c>
      <c r="F5" s="225">
        <f t="shared" si="1"/>
        <v>0</v>
      </c>
      <c r="G5" s="224">
        <v>620</v>
      </c>
      <c r="H5" s="225">
        <f t="shared" si="2"/>
        <v>2.7192982456140351</v>
      </c>
      <c r="I5" s="224">
        <v>560</v>
      </c>
      <c r="J5" s="225">
        <f t="shared" si="3"/>
        <v>2.4561403508771931</v>
      </c>
      <c r="K5" s="226">
        <f t="shared" si="4"/>
        <v>1426.5087719298244</v>
      </c>
      <c r="M5" s="182" t="s">
        <v>131</v>
      </c>
    </row>
    <row r="6" spans="1:17" ht="25" customHeight="1" outlineLevel="1" x14ac:dyDescent="0.25">
      <c r="A6" s="222" t="s">
        <v>155</v>
      </c>
      <c r="B6" s="222">
        <v>2</v>
      </c>
      <c r="C6" s="222">
        <v>228</v>
      </c>
      <c r="D6" s="223">
        <f t="shared" si="0"/>
        <v>15.789473684210526</v>
      </c>
      <c r="E6" s="224">
        <v>960</v>
      </c>
      <c r="F6" s="225">
        <f t="shared" si="1"/>
        <v>4.2105263157894735</v>
      </c>
      <c r="G6" s="224">
        <v>480</v>
      </c>
      <c r="H6" s="225">
        <f t="shared" si="2"/>
        <v>2.1052631578947367</v>
      </c>
      <c r="I6" s="224">
        <v>960</v>
      </c>
      <c r="J6" s="225">
        <f t="shared" si="3"/>
        <v>4.2105263157894735</v>
      </c>
      <c r="K6" s="226">
        <f t="shared" si="4"/>
        <v>2650.1052631578946</v>
      </c>
      <c r="M6" s="182" t="s">
        <v>135</v>
      </c>
    </row>
    <row r="7" spans="1:17" ht="25" customHeight="1" outlineLevel="1" x14ac:dyDescent="0.25">
      <c r="A7" s="222" t="s">
        <v>156</v>
      </c>
      <c r="B7" s="222">
        <v>2</v>
      </c>
      <c r="C7" s="222">
        <v>171</v>
      </c>
      <c r="D7" s="223">
        <f t="shared" si="0"/>
        <v>21.05263157894737</v>
      </c>
      <c r="E7" s="224">
        <v>760</v>
      </c>
      <c r="F7" s="225">
        <f t="shared" si="1"/>
        <v>4.4444444444444446</v>
      </c>
      <c r="G7" s="224">
        <v>480</v>
      </c>
      <c r="H7" s="225">
        <f t="shared" si="2"/>
        <v>2.807017543859649</v>
      </c>
      <c r="I7" s="224">
        <v>240</v>
      </c>
      <c r="J7" s="225">
        <f t="shared" si="3"/>
        <v>1.4035087719298245</v>
      </c>
      <c r="K7" s="226">
        <f t="shared" si="4"/>
        <v>1679.3040935672516</v>
      </c>
      <c r="M7" s="282" t="s">
        <v>174</v>
      </c>
      <c r="N7" s="282" t="s">
        <v>133</v>
      </c>
      <c r="O7" s="283" t="s">
        <v>134</v>
      </c>
      <c r="P7" s="283" t="s">
        <v>175</v>
      </c>
      <c r="Q7" s="283" t="s">
        <v>137</v>
      </c>
    </row>
    <row r="8" spans="1:17" ht="25" customHeight="1" outlineLevel="1" x14ac:dyDescent="0.25">
      <c r="A8" s="227" t="s">
        <v>157</v>
      </c>
      <c r="B8" s="227">
        <v>2</v>
      </c>
      <c r="C8" s="227">
        <v>210</v>
      </c>
      <c r="D8" s="228">
        <f t="shared" si="0"/>
        <v>17.142857142857142</v>
      </c>
      <c r="E8" s="229">
        <v>960</v>
      </c>
      <c r="F8" s="230">
        <f t="shared" si="1"/>
        <v>4.5714285714285712</v>
      </c>
      <c r="G8" s="229">
        <v>480</v>
      </c>
      <c r="H8" s="230">
        <f t="shared" si="2"/>
        <v>2.2857142857142856</v>
      </c>
      <c r="I8" s="229">
        <v>1680</v>
      </c>
      <c r="J8" s="230">
        <f t="shared" si="3"/>
        <v>8</v>
      </c>
      <c r="K8" s="231">
        <f t="shared" si="4"/>
        <v>3354</v>
      </c>
      <c r="M8" s="239" t="s">
        <v>144</v>
      </c>
      <c r="N8" s="239" t="s">
        <v>148</v>
      </c>
      <c r="O8" s="240">
        <v>4</v>
      </c>
      <c r="P8" s="240">
        <f>O8*240</f>
        <v>960</v>
      </c>
      <c r="Q8" s="240" t="s">
        <v>136</v>
      </c>
    </row>
    <row r="9" spans="1:17" ht="25" customHeight="1" outlineLevel="1" x14ac:dyDescent="0.25">
      <c r="A9" s="277" t="s">
        <v>25</v>
      </c>
      <c r="B9" s="277"/>
      <c r="C9" s="277"/>
      <c r="D9" s="277"/>
      <c r="E9" s="280">
        <f t="shared" ref="E9:K9" si="5">SUM(E3:E8)</f>
        <v>2680</v>
      </c>
      <c r="F9" s="281">
        <f t="shared" si="5"/>
        <v>13.22639933166249</v>
      </c>
      <c r="G9" s="280">
        <f t="shared" si="5"/>
        <v>2780</v>
      </c>
      <c r="H9" s="281">
        <f t="shared" si="5"/>
        <v>13.075187969924812</v>
      </c>
      <c r="I9" s="280">
        <f t="shared" si="5"/>
        <v>4160</v>
      </c>
      <c r="J9" s="281">
        <f t="shared" si="5"/>
        <v>19.228070175438596</v>
      </c>
      <c r="K9" s="280">
        <f t="shared" si="5"/>
        <v>11040.654970760235</v>
      </c>
      <c r="M9" s="241" t="s">
        <v>143</v>
      </c>
      <c r="N9" s="241" t="s">
        <v>147</v>
      </c>
      <c r="O9" s="242">
        <v>5</v>
      </c>
      <c r="P9" s="242">
        <f t="shared" ref="P9:P13" si="6">O9*240</f>
        <v>1200</v>
      </c>
      <c r="Q9" s="242" t="s">
        <v>136</v>
      </c>
    </row>
    <row r="10" spans="1:17" ht="25" customHeight="1" outlineLevel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M10" s="243" t="s">
        <v>142</v>
      </c>
      <c r="N10" s="243" t="s">
        <v>145</v>
      </c>
      <c r="O10" s="244">
        <v>5</v>
      </c>
      <c r="P10" s="244">
        <f t="shared" si="6"/>
        <v>1200</v>
      </c>
      <c r="Q10" s="244" t="s">
        <v>140</v>
      </c>
    </row>
    <row r="11" spans="1:17" ht="25" customHeight="1" outlineLevel="1" x14ac:dyDescent="0.25">
      <c r="M11" s="245" t="s">
        <v>141</v>
      </c>
      <c r="N11" s="245" t="s">
        <v>146</v>
      </c>
      <c r="O11" s="246">
        <v>4</v>
      </c>
      <c r="P11" s="246">
        <f t="shared" si="6"/>
        <v>960</v>
      </c>
      <c r="Q11" s="246" t="s">
        <v>27</v>
      </c>
    </row>
    <row r="12" spans="1:17" ht="25" customHeight="1" outlineLevel="1" x14ac:dyDescent="0.25">
      <c r="M12" s="247" t="s">
        <v>138</v>
      </c>
      <c r="N12" s="247" t="s">
        <v>149</v>
      </c>
      <c r="O12" s="248">
        <v>12</v>
      </c>
      <c r="P12" s="248">
        <f t="shared" si="6"/>
        <v>2880</v>
      </c>
      <c r="Q12" s="248" t="s">
        <v>150</v>
      </c>
    </row>
    <row r="13" spans="1:17" ht="25" customHeight="1" outlineLevel="1" x14ac:dyDescent="0.25">
      <c r="M13" s="249" t="s">
        <v>139</v>
      </c>
      <c r="N13" s="249" t="s">
        <v>149</v>
      </c>
      <c r="O13" s="250">
        <v>9</v>
      </c>
      <c r="P13" s="250">
        <f t="shared" si="6"/>
        <v>2160</v>
      </c>
      <c r="Q13" s="250" t="s">
        <v>150</v>
      </c>
    </row>
    <row r="14" spans="1:17" ht="25" customHeight="1" outlineLevel="1" x14ac:dyDescent="0.25">
      <c r="O14" s="32"/>
      <c r="P14" s="32"/>
    </row>
    <row r="15" spans="1:17" ht="25" customHeight="1" outlineLevel="1" x14ac:dyDescent="0.25"/>
    <row r="16" spans="1:17" ht="25" customHeight="1" outlineLevel="1" x14ac:dyDescent="0.25"/>
    <row r="17" ht="25" customHeight="1" outlineLevel="1" x14ac:dyDescent="0.25"/>
    <row r="18" ht="25" customHeight="1" outlineLevel="1" x14ac:dyDescent="0.25"/>
    <row r="19" ht="25" customHeight="1" x14ac:dyDescent="0.25"/>
    <row r="20" ht="14.15" customHeight="1" x14ac:dyDescent="0.25"/>
  </sheetData>
  <sortState ref="A3:J8">
    <sortCondition ref="A12:A17"/>
  </sortState>
  <conditionalFormatting sqref="M9">
    <cfRule type="duplicateValues" dxfId="129" priority="6"/>
  </conditionalFormatting>
  <conditionalFormatting sqref="N9">
    <cfRule type="duplicateValues" dxfId="128" priority="7"/>
  </conditionalFormatting>
  <conditionalFormatting sqref="O9:P9">
    <cfRule type="duplicateValues" dxfId="127" priority="5"/>
  </conditionalFormatting>
  <conditionalFormatting sqref="Q9">
    <cfRule type="duplicateValues" dxfId="126" priority="4"/>
  </conditionalFormatting>
  <conditionalFormatting sqref="A3:A8">
    <cfRule type="duplicateValues" dxfId="125" priority="539"/>
  </conditionalFormatting>
  <printOptions horizontalCentered="1"/>
  <pageMargins left="0.23622047244094491" right="0" top="0.53" bottom="0" header="0.41" footer="0"/>
  <pageSetup paperSize="9" scale="25" orientation="portrait" horizontalDpi="300" r:id="rId1"/>
  <headerFooter alignWithMargins="0"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C53"/>
  <sheetViews>
    <sheetView showGridLines="0" tabSelected="1" topLeftCell="G6" zoomScale="60" zoomScaleNormal="60" workbookViewId="0">
      <selection activeCell="P22" sqref="P22"/>
    </sheetView>
  </sheetViews>
  <sheetFormatPr defaultRowHeight="12.5" outlineLevelRow="1" x14ac:dyDescent="0.25"/>
  <cols>
    <col min="3" max="5" width="10.54296875" style="171" bestFit="1" customWidth="1"/>
    <col min="6" max="6" width="11.453125" style="171" customWidth="1"/>
    <col min="7" max="7" width="13.81640625" style="171" customWidth="1"/>
    <col min="8" max="8" width="10.54296875" style="171" bestFit="1" customWidth="1"/>
    <col min="9" max="9" width="11.81640625" customWidth="1"/>
    <col min="11" max="11" width="10.453125" customWidth="1"/>
  </cols>
  <sheetData>
    <row r="1" spans="1:29" ht="13" x14ac:dyDescent="0.25">
      <c r="A1" s="26" t="s">
        <v>119</v>
      </c>
      <c r="B1" s="27"/>
      <c r="C1" s="171" t="s">
        <v>123</v>
      </c>
      <c r="D1" s="171" t="s">
        <v>124</v>
      </c>
      <c r="E1" s="171" t="s">
        <v>125</v>
      </c>
      <c r="F1" s="171" t="s">
        <v>126</v>
      </c>
      <c r="G1" s="171" t="s">
        <v>127</v>
      </c>
      <c r="H1" s="171" t="s">
        <v>128</v>
      </c>
    </row>
    <row r="2" spans="1:29" ht="14.5" x14ac:dyDescent="0.25">
      <c r="A2" s="30" t="s">
        <v>4</v>
      </c>
      <c r="B2" s="31" t="s">
        <v>118</v>
      </c>
      <c r="C2" s="173">
        <v>15.789473684210526</v>
      </c>
      <c r="D2" s="173">
        <v>15.789473684210526</v>
      </c>
      <c r="E2" s="173">
        <v>15.789473684210526</v>
      </c>
      <c r="F2" s="173">
        <v>21.05263157894737</v>
      </c>
      <c r="G2" s="173">
        <v>15.789473684210526</v>
      </c>
      <c r="H2" s="173">
        <v>17.142857142857142</v>
      </c>
    </row>
    <row r="3" spans="1:29" x14ac:dyDescent="0.25">
      <c r="A3" s="33" t="s">
        <v>123</v>
      </c>
      <c r="B3" s="170">
        <v>15.789473684210526</v>
      </c>
      <c r="C3" s="170">
        <f>(C2-$B$3)*40</f>
        <v>0</v>
      </c>
      <c r="D3" s="170">
        <f t="shared" ref="D3" si="0">(D2-$B$3)*40</f>
        <v>0</v>
      </c>
      <c r="E3" s="170">
        <f>(E2-$B$3)*40</f>
        <v>0</v>
      </c>
      <c r="F3" s="170">
        <f>(F2-$B$3)*40</f>
        <v>210.52631578947376</v>
      </c>
      <c r="G3" s="170">
        <f t="shared" ref="G3:H3" si="1">(G2-$B$3)*40</f>
        <v>0</v>
      </c>
      <c r="H3" s="170">
        <f t="shared" si="1"/>
        <v>54.135338345864668</v>
      </c>
    </row>
    <row r="4" spans="1:29" x14ac:dyDescent="0.25">
      <c r="A4" s="33" t="s">
        <v>124</v>
      </c>
      <c r="B4" s="170">
        <v>15.789473684210526</v>
      </c>
      <c r="C4" s="170">
        <f>(C2-$B$4)*40</f>
        <v>0</v>
      </c>
      <c r="D4" s="170">
        <f t="shared" ref="D4:H4" si="2">(D2-$B$4)*40</f>
        <v>0</v>
      </c>
      <c r="E4" s="170">
        <f t="shared" si="2"/>
        <v>0</v>
      </c>
      <c r="F4" s="170">
        <f t="shared" si="2"/>
        <v>210.52631578947376</v>
      </c>
      <c r="G4" s="170">
        <f t="shared" si="2"/>
        <v>0</v>
      </c>
      <c r="H4" s="170">
        <f t="shared" si="2"/>
        <v>54.135338345864668</v>
      </c>
      <c r="L4" t="s">
        <v>165</v>
      </c>
    </row>
    <row r="5" spans="1:29" ht="15.5" x14ac:dyDescent="0.25">
      <c r="A5" s="33" t="s">
        <v>125</v>
      </c>
      <c r="B5" s="170">
        <v>15.789473684210526</v>
      </c>
      <c r="C5" s="170">
        <f>(C2-$B$5)*40</f>
        <v>0</v>
      </c>
      <c r="D5" s="170">
        <f t="shared" ref="D5:H5" si="3">(D2-$B$5)*40</f>
        <v>0</v>
      </c>
      <c r="E5" s="170">
        <f t="shared" si="3"/>
        <v>0</v>
      </c>
      <c r="F5" s="170">
        <f t="shared" si="3"/>
        <v>210.52631578947376</v>
      </c>
      <c r="G5" s="170">
        <f t="shared" si="3"/>
        <v>0</v>
      </c>
      <c r="H5" s="170">
        <f t="shared" si="3"/>
        <v>54.135338345864668</v>
      </c>
      <c r="L5" t="s">
        <v>166</v>
      </c>
      <c r="M5" s="259">
        <v>17.142857142857142</v>
      </c>
      <c r="N5" s="223">
        <v>17.142857142857142</v>
      </c>
      <c r="O5" s="223">
        <v>15.789473684210526</v>
      </c>
      <c r="P5" s="223">
        <v>15.789473684210526</v>
      </c>
      <c r="Q5" s="223">
        <v>15.789473684210526</v>
      </c>
      <c r="R5" s="223">
        <v>15.789473684210526</v>
      </c>
      <c r="S5" s="223">
        <v>21.05263157894737</v>
      </c>
      <c r="T5" s="223">
        <v>15.789473684210526</v>
      </c>
      <c r="U5" s="223">
        <v>15.789473684210526</v>
      </c>
      <c r="V5" s="223">
        <v>15.789473684210526</v>
      </c>
      <c r="W5" s="223">
        <v>15.789473684210526</v>
      </c>
      <c r="X5" s="223">
        <v>17.142857142857142</v>
      </c>
      <c r="Y5" s="223">
        <v>17.142857142857142</v>
      </c>
      <c r="Z5" s="223">
        <v>17.142857142857142</v>
      </c>
      <c r="AA5" s="223">
        <v>17.142857142857142</v>
      </c>
      <c r="AB5" s="223">
        <v>17.142857142857142</v>
      </c>
      <c r="AC5" s="223">
        <v>15.789473684210526</v>
      </c>
    </row>
    <row r="6" spans="1:29" ht="25" customHeight="1" x14ac:dyDescent="0.25">
      <c r="A6" s="33" t="s">
        <v>126</v>
      </c>
      <c r="B6" s="170">
        <v>21.05263157894737</v>
      </c>
      <c r="C6" s="170">
        <f>($B$6-C2)*40</f>
        <v>210.52631578947376</v>
      </c>
      <c r="D6" s="170">
        <f t="shared" ref="D6:F6" si="4">($B$6-D2)*40</f>
        <v>210.52631578947376</v>
      </c>
      <c r="E6" s="170">
        <f t="shared" si="4"/>
        <v>210.52631578947376</v>
      </c>
      <c r="F6" s="170">
        <f t="shared" si="4"/>
        <v>0</v>
      </c>
      <c r="G6" s="170">
        <f>($B$6-G2)*40</f>
        <v>210.52631578947376</v>
      </c>
      <c r="H6" s="170">
        <f>($B$6-H2)*40</f>
        <v>156.3909774436091</v>
      </c>
      <c r="J6" s="277" t="s">
        <v>4</v>
      </c>
      <c r="K6" s="277" t="s">
        <v>118</v>
      </c>
      <c r="L6" s="278" t="s">
        <v>167</v>
      </c>
      <c r="M6" s="288">
        <v>1</v>
      </c>
      <c r="N6" s="288">
        <v>2</v>
      </c>
      <c r="O6" s="286">
        <v>3</v>
      </c>
      <c r="P6" s="284">
        <v>4</v>
      </c>
      <c r="Q6" s="284">
        <v>5</v>
      </c>
      <c r="R6" s="284">
        <v>6</v>
      </c>
      <c r="S6" s="287">
        <v>7</v>
      </c>
      <c r="T6" s="286">
        <v>8</v>
      </c>
      <c r="U6" s="286">
        <v>9</v>
      </c>
      <c r="V6" s="286">
        <v>10</v>
      </c>
      <c r="W6" s="286">
        <v>11</v>
      </c>
      <c r="X6" s="288">
        <v>12</v>
      </c>
      <c r="Y6" s="288">
        <v>13</v>
      </c>
      <c r="Z6" s="288">
        <v>14</v>
      </c>
      <c r="AA6" s="288">
        <v>15</v>
      </c>
      <c r="AB6" s="288">
        <v>16</v>
      </c>
      <c r="AC6" s="286">
        <v>17</v>
      </c>
    </row>
    <row r="7" spans="1:29" ht="25" customHeight="1" x14ac:dyDescent="0.25">
      <c r="A7" s="33" t="s">
        <v>127</v>
      </c>
      <c r="B7" s="170">
        <v>15.789473684210526</v>
      </c>
      <c r="C7" s="170">
        <f>(C2-$B$7)*40</f>
        <v>0</v>
      </c>
      <c r="D7" s="170">
        <f t="shared" ref="D7:F7" si="5">(D2-$B$7)*40</f>
        <v>0</v>
      </c>
      <c r="E7" s="170">
        <f t="shared" si="5"/>
        <v>0</v>
      </c>
      <c r="F7" s="170">
        <f t="shared" si="5"/>
        <v>210.52631578947376</v>
      </c>
      <c r="G7" s="170">
        <f>(G2-$B$7)*40</f>
        <v>0</v>
      </c>
      <c r="H7" s="170">
        <f>(H2-$B$7)*40</f>
        <v>54.135338345864668</v>
      </c>
      <c r="J7" s="252" t="s">
        <v>157</v>
      </c>
      <c r="K7" s="259">
        <v>17.142857142857142</v>
      </c>
      <c r="L7" s="252">
        <v>1</v>
      </c>
      <c r="M7" s="260">
        <f>ABS(M5-$K$7)*40</f>
        <v>0</v>
      </c>
      <c r="N7" s="260">
        <f t="shared" ref="N7:AC7" si="6">ABS(N5-$K$7)*40</f>
        <v>0</v>
      </c>
      <c r="O7" s="260">
        <f t="shared" si="6"/>
        <v>54.135338345864668</v>
      </c>
      <c r="P7" s="260">
        <f t="shared" si="6"/>
        <v>54.135338345864668</v>
      </c>
      <c r="Q7" s="260">
        <f t="shared" si="6"/>
        <v>54.135338345864668</v>
      </c>
      <c r="R7" s="260">
        <f t="shared" si="6"/>
        <v>54.135338345864668</v>
      </c>
      <c r="S7" s="260">
        <f t="shared" si="6"/>
        <v>156.3909774436091</v>
      </c>
      <c r="T7" s="260">
        <f t="shared" si="6"/>
        <v>54.135338345864668</v>
      </c>
      <c r="U7" s="260">
        <f t="shared" si="6"/>
        <v>54.135338345864668</v>
      </c>
      <c r="V7" s="260">
        <f t="shared" si="6"/>
        <v>54.135338345864668</v>
      </c>
      <c r="W7" s="260">
        <f t="shared" si="6"/>
        <v>54.135338345864668</v>
      </c>
      <c r="X7" s="260">
        <f t="shared" si="6"/>
        <v>0</v>
      </c>
      <c r="Y7" s="260">
        <f t="shared" si="6"/>
        <v>0</v>
      </c>
      <c r="Z7" s="260">
        <f t="shared" si="6"/>
        <v>0</v>
      </c>
      <c r="AA7" s="260">
        <f t="shared" si="6"/>
        <v>0</v>
      </c>
      <c r="AB7" s="260">
        <f t="shared" si="6"/>
        <v>0</v>
      </c>
      <c r="AC7" s="260">
        <f t="shared" si="6"/>
        <v>54.135338345864668</v>
      </c>
    </row>
    <row r="8" spans="1:29" ht="25" customHeight="1" x14ac:dyDescent="0.25">
      <c r="A8" s="33" t="s">
        <v>128</v>
      </c>
      <c r="B8" s="170">
        <v>17.142857142857142</v>
      </c>
      <c r="C8" s="170">
        <f>($B$8-C2)*40</f>
        <v>54.135338345864668</v>
      </c>
      <c r="D8" s="170">
        <f t="shared" ref="D8:H8" si="7">($B$8-D2)*40</f>
        <v>54.135338345864668</v>
      </c>
      <c r="E8" s="170">
        <f t="shared" si="7"/>
        <v>54.135338345864668</v>
      </c>
      <c r="F8" s="170">
        <f>($F$2-B8)*40</f>
        <v>156.3909774436091</v>
      </c>
      <c r="G8" s="170">
        <f t="shared" si="7"/>
        <v>54.135338345864668</v>
      </c>
      <c r="H8" s="170">
        <f t="shared" si="7"/>
        <v>0</v>
      </c>
      <c r="J8" s="252" t="s">
        <v>157</v>
      </c>
      <c r="K8" s="223">
        <v>17.142857142857142</v>
      </c>
      <c r="L8" s="252">
        <v>2</v>
      </c>
      <c r="M8" s="261">
        <f>ABS($K8-M$5)*40</f>
        <v>0</v>
      </c>
      <c r="N8" s="261">
        <f t="shared" ref="N8:AC23" si="8">ABS($K8-N$5)*40</f>
        <v>0</v>
      </c>
      <c r="O8" s="261">
        <f t="shared" si="8"/>
        <v>54.135338345864668</v>
      </c>
      <c r="P8" s="261">
        <f t="shared" si="8"/>
        <v>54.135338345864668</v>
      </c>
      <c r="Q8" s="261">
        <f t="shared" si="8"/>
        <v>54.135338345864668</v>
      </c>
      <c r="R8" s="261">
        <f t="shared" si="8"/>
        <v>54.135338345864668</v>
      </c>
      <c r="S8" s="261">
        <f t="shared" si="8"/>
        <v>156.3909774436091</v>
      </c>
      <c r="T8" s="261">
        <f t="shared" si="8"/>
        <v>54.135338345864668</v>
      </c>
      <c r="U8" s="261">
        <f t="shared" si="8"/>
        <v>54.135338345864668</v>
      </c>
      <c r="V8" s="261">
        <f t="shared" si="8"/>
        <v>54.135338345864668</v>
      </c>
      <c r="W8" s="261">
        <f t="shared" si="8"/>
        <v>54.135338345864668</v>
      </c>
      <c r="X8" s="261">
        <f t="shared" si="8"/>
        <v>0</v>
      </c>
      <c r="Y8" s="261">
        <f t="shared" si="8"/>
        <v>0</v>
      </c>
      <c r="Z8" s="261">
        <f t="shared" si="8"/>
        <v>0</v>
      </c>
      <c r="AA8" s="261">
        <f t="shared" si="8"/>
        <v>0</v>
      </c>
      <c r="AB8" s="261">
        <f t="shared" si="8"/>
        <v>0</v>
      </c>
      <c r="AC8" s="261">
        <f t="shared" si="8"/>
        <v>54.135338345864668</v>
      </c>
    </row>
    <row r="9" spans="1:29" ht="25" customHeight="1" x14ac:dyDescent="0.25">
      <c r="J9" s="253" t="s">
        <v>154</v>
      </c>
      <c r="K9" s="223">
        <v>15.789473684210526</v>
      </c>
      <c r="L9" s="253">
        <v>3</v>
      </c>
      <c r="M9" s="261">
        <f t="shared" ref="M9:M23" si="9">ABS($K9-M$5)*40</f>
        <v>54.135338345864668</v>
      </c>
      <c r="N9" s="261">
        <f t="shared" si="8"/>
        <v>54.135338345864668</v>
      </c>
      <c r="O9" s="261">
        <f t="shared" si="8"/>
        <v>0</v>
      </c>
      <c r="P9" s="261">
        <f t="shared" si="8"/>
        <v>0</v>
      </c>
      <c r="Q9" s="261">
        <f t="shared" si="8"/>
        <v>0</v>
      </c>
      <c r="R9" s="261">
        <f t="shared" si="8"/>
        <v>0</v>
      </c>
      <c r="S9" s="261">
        <f t="shared" si="8"/>
        <v>210.52631578947376</v>
      </c>
      <c r="T9" s="261">
        <f t="shared" si="8"/>
        <v>0</v>
      </c>
      <c r="U9" s="261">
        <f t="shared" si="8"/>
        <v>0</v>
      </c>
      <c r="V9" s="261">
        <f t="shared" si="8"/>
        <v>0</v>
      </c>
      <c r="W9" s="261">
        <f t="shared" si="8"/>
        <v>0</v>
      </c>
      <c r="X9" s="261">
        <f t="shared" si="8"/>
        <v>54.135338345864668</v>
      </c>
      <c r="Y9" s="261">
        <f t="shared" si="8"/>
        <v>54.135338345864668</v>
      </c>
      <c r="Z9" s="261">
        <f t="shared" si="8"/>
        <v>54.135338345864668</v>
      </c>
      <c r="AA9" s="261">
        <f t="shared" si="8"/>
        <v>54.135338345864668</v>
      </c>
      <c r="AB9" s="261">
        <f t="shared" si="8"/>
        <v>54.135338345864668</v>
      </c>
      <c r="AC9" s="261">
        <f t="shared" si="8"/>
        <v>0</v>
      </c>
    </row>
    <row r="10" spans="1:29" ht="25" customHeight="1" x14ac:dyDescent="0.25">
      <c r="C10" s="171" t="s">
        <v>118</v>
      </c>
      <c r="D10" s="171" t="s">
        <v>120</v>
      </c>
      <c r="J10" s="290" t="s">
        <v>152</v>
      </c>
      <c r="K10" s="223">
        <v>15.789473684210526</v>
      </c>
      <c r="L10" s="290">
        <v>4</v>
      </c>
      <c r="M10" s="261">
        <f t="shared" si="9"/>
        <v>54.135338345864668</v>
      </c>
      <c r="N10" s="261">
        <f t="shared" si="8"/>
        <v>54.135338345864668</v>
      </c>
      <c r="O10" s="261">
        <f t="shared" si="8"/>
        <v>0</v>
      </c>
      <c r="P10" s="261">
        <f t="shared" si="8"/>
        <v>0</v>
      </c>
      <c r="Q10" s="261">
        <f t="shared" si="8"/>
        <v>0</v>
      </c>
      <c r="R10" s="261">
        <f t="shared" si="8"/>
        <v>0</v>
      </c>
      <c r="S10" s="261">
        <f t="shared" si="8"/>
        <v>210.52631578947376</v>
      </c>
      <c r="T10" s="261">
        <f t="shared" si="8"/>
        <v>0</v>
      </c>
      <c r="U10" s="261">
        <f t="shared" si="8"/>
        <v>0</v>
      </c>
      <c r="V10" s="261">
        <f t="shared" si="8"/>
        <v>0</v>
      </c>
      <c r="W10" s="261">
        <f t="shared" si="8"/>
        <v>0</v>
      </c>
      <c r="X10" s="261">
        <f t="shared" si="8"/>
        <v>54.135338345864668</v>
      </c>
      <c r="Y10" s="261">
        <f t="shared" si="8"/>
        <v>54.135338345864668</v>
      </c>
      <c r="Z10" s="261">
        <f t="shared" si="8"/>
        <v>54.135338345864668</v>
      </c>
      <c r="AA10" s="261">
        <f t="shared" si="8"/>
        <v>54.135338345864668</v>
      </c>
      <c r="AB10" s="261">
        <f t="shared" si="8"/>
        <v>54.135338345864668</v>
      </c>
      <c r="AC10" s="261">
        <f t="shared" si="8"/>
        <v>0</v>
      </c>
    </row>
    <row r="11" spans="1:29" ht="25" customHeight="1" x14ac:dyDescent="0.25">
      <c r="A11" s="171" t="s">
        <v>126</v>
      </c>
      <c r="B11">
        <v>171</v>
      </c>
      <c r="C11" s="176">
        <f>3600/B11</f>
        <v>21.05263157894737</v>
      </c>
      <c r="D11" s="171">
        <v>280</v>
      </c>
      <c r="E11" s="172">
        <f>(C11-C12)*40</f>
        <v>156.3909774436091</v>
      </c>
      <c r="F11" s="174"/>
      <c r="G11" s="175"/>
      <c r="H11" s="180" t="s">
        <v>121</v>
      </c>
      <c r="J11" s="290" t="s">
        <v>152</v>
      </c>
      <c r="K11" s="223">
        <v>15.789473684210526</v>
      </c>
      <c r="L11" s="290">
        <v>5</v>
      </c>
      <c r="M11" s="261">
        <f t="shared" si="9"/>
        <v>54.135338345864668</v>
      </c>
      <c r="N11" s="261">
        <f t="shared" si="8"/>
        <v>54.135338345864668</v>
      </c>
      <c r="O11" s="261">
        <f t="shared" si="8"/>
        <v>0</v>
      </c>
      <c r="P11" s="261">
        <f t="shared" si="8"/>
        <v>0</v>
      </c>
      <c r="Q11" s="261">
        <f t="shared" si="8"/>
        <v>0</v>
      </c>
      <c r="R11" s="261">
        <f t="shared" si="8"/>
        <v>0</v>
      </c>
      <c r="S11" s="261">
        <f t="shared" si="8"/>
        <v>210.52631578947376</v>
      </c>
      <c r="T11" s="261">
        <f t="shared" si="8"/>
        <v>0</v>
      </c>
      <c r="U11" s="261">
        <f t="shared" si="8"/>
        <v>0</v>
      </c>
      <c r="V11" s="261">
        <f t="shared" si="8"/>
        <v>0</v>
      </c>
      <c r="W11" s="261">
        <f t="shared" si="8"/>
        <v>0</v>
      </c>
      <c r="X11" s="261">
        <f t="shared" si="8"/>
        <v>54.135338345864668</v>
      </c>
      <c r="Y11" s="261">
        <f t="shared" si="8"/>
        <v>54.135338345864668</v>
      </c>
      <c r="Z11" s="261">
        <f t="shared" si="8"/>
        <v>54.135338345864668</v>
      </c>
      <c r="AA11" s="261">
        <f t="shared" si="8"/>
        <v>54.135338345864668</v>
      </c>
      <c r="AB11" s="261">
        <f t="shared" si="8"/>
        <v>54.135338345864668</v>
      </c>
      <c r="AC11" s="261">
        <f t="shared" si="8"/>
        <v>0</v>
      </c>
    </row>
    <row r="12" spans="1:29" ht="25" customHeight="1" x14ac:dyDescent="0.25">
      <c r="A12" s="171" t="s">
        <v>128</v>
      </c>
      <c r="B12">
        <v>210</v>
      </c>
      <c r="C12" s="177">
        <f t="shared" ref="C12:C21" si="10">3600/B12</f>
        <v>17.142857142857142</v>
      </c>
      <c r="D12" s="171">
        <v>240</v>
      </c>
      <c r="E12" s="172">
        <f>(C12-C13)*40</f>
        <v>0</v>
      </c>
      <c r="F12" s="175"/>
      <c r="G12" s="175"/>
      <c r="J12" s="290" t="s">
        <v>152</v>
      </c>
      <c r="K12" s="223">
        <v>15.789473684210526</v>
      </c>
      <c r="L12" s="290">
        <v>6</v>
      </c>
      <c r="M12" s="261">
        <f t="shared" si="9"/>
        <v>54.135338345864668</v>
      </c>
      <c r="N12" s="261">
        <f t="shared" si="8"/>
        <v>54.135338345864668</v>
      </c>
      <c r="O12" s="261">
        <f t="shared" si="8"/>
        <v>0</v>
      </c>
      <c r="P12" s="261">
        <f t="shared" si="8"/>
        <v>0</v>
      </c>
      <c r="Q12" s="261">
        <f t="shared" si="8"/>
        <v>0</v>
      </c>
      <c r="R12" s="261">
        <f t="shared" si="8"/>
        <v>0</v>
      </c>
      <c r="S12" s="261">
        <f t="shared" si="8"/>
        <v>210.52631578947376</v>
      </c>
      <c r="T12" s="261">
        <f t="shared" si="8"/>
        <v>0</v>
      </c>
      <c r="U12" s="261">
        <f t="shared" si="8"/>
        <v>0</v>
      </c>
      <c r="V12" s="261">
        <f t="shared" si="8"/>
        <v>0</v>
      </c>
      <c r="W12" s="261">
        <f t="shared" si="8"/>
        <v>0</v>
      </c>
      <c r="X12" s="261">
        <f t="shared" si="8"/>
        <v>54.135338345864668</v>
      </c>
      <c r="Y12" s="261">
        <f t="shared" si="8"/>
        <v>54.135338345864668</v>
      </c>
      <c r="Z12" s="261">
        <f t="shared" si="8"/>
        <v>54.135338345864668</v>
      </c>
      <c r="AA12" s="261">
        <f t="shared" si="8"/>
        <v>54.135338345864668</v>
      </c>
      <c r="AB12" s="261">
        <f t="shared" si="8"/>
        <v>54.135338345864668</v>
      </c>
      <c r="AC12" s="261">
        <f t="shared" si="8"/>
        <v>0</v>
      </c>
    </row>
    <row r="13" spans="1:29" ht="25" customHeight="1" x14ac:dyDescent="0.25">
      <c r="A13" s="171" t="s">
        <v>128</v>
      </c>
      <c r="B13">
        <v>210</v>
      </c>
      <c r="C13" s="177">
        <f t="shared" si="10"/>
        <v>17.142857142857142</v>
      </c>
      <c r="D13" s="171">
        <v>240</v>
      </c>
      <c r="E13" s="172">
        <f>(C13-C14)*40</f>
        <v>54.135338345864668</v>
      </c>
      <c r="F13" s="175"/>
      <c r="G13" s="179"/>
      <c r="H13" s="180" t="s">
        <v>121</v>
      </c>
      <c r="J13" s="251" t="s">
        <v>156</v>
      </c>
      <c r="K13" s="223">
        <v>21.05263157894737</v>
      </c>
      <c r="L13" s="251">
        <v>7</v>
      </c>
      <c r="M13" s="261">
        <f t="shared" si="9"/>
        <v>156.3909774436091</v>
      </c>
      <c r="N13" s="261">
        <f t="shared" si="8"/>
        <v>156.3909774436091</v>
      </c>
      <c r="O13" s="261">
        <f t="shared" si="8"/>
        <v>210.52631578947376</v>
      </c>
      <c r="P13" s="261">
        <f t="shared" si="8"/>
        <v>210.52631578947376</v>
      </c>
      <c r="Q13" s="261">
        <f t="shared" si="8"/>
        <v>210.52631578947376</v>
      </c>
      <c r="R13" s="261">
        <f t="shared" si="8"/>
        <v>210.52631578947376</v>
      </c>
      <c r="S13" s="261">
        <f t="shared" si="8"/>
        <v>0</v>
      </c>
      <c r="T13" s="261">
        <f t="shared" si="8"/>
        <v>210.52631578947376</v>
      </c>
      <c r="U13" s="261">
        <f t="shared" si="8"/>
        <v>210.52631578947376</v>
      </c>
      <c r="V13" s="261">
        <f t="shared" si="8"/>
        <v>210.52631578947376</v>
      </c>
      <c r="W13" s="261">
        <f t="shared" si="8"/>
        <v>210.52631578947376</v>
      </c>
      <c r="X13" s="261">
        <f t="shared" si="8"/>
        <v>156.3909774436091</v>
      </c>
      <c r="Y13" s="261">
        <f t="shared" si="8"/>
        <v>156.3909774436091</v>
      </c>
      <c r="Z13" s="261">
        <f t="shared" si="8"/>
        <v>156.3909774436091</v>
      </c>
      <c r="AA13" s="261">
        <f t="shared" si="8"/>
        <v>156.3909774436091</v>
      </c>
      <c r="AB13" s="261">
        <f t="shared" si="8"/>
        <v>156.3909774436091</v>
      </c>
      <c r="AC13" s="261">
        <f t="shared" si="8"/>
        <v>210.52631578947376</v>
      </c>
    </row>
    <row r="14" spans="1:29" ht="25" customHeight="1" x14ac:dyDescent="0.25">
      <c r="A14" s="171" t="s">
        <v>127</v>
      </c>
      <c r="B14">
        <v>228</v>
      </c>
      <c r="C14" s="178">
        <f t="shared" si="10"/>
        <v>15.789473684210526</v>
      </c>
      <c r="D14" s="171">
        <v>240</v>
      </c>
      <c r="E14" s="172">
        <f t="shared" ref="E14:E15" si="11">(C14-C15)*40</f>
        <v>0</v>
      </c>
      <c r="F14" s="179"/>
      <c r="G14" s="179"/>
      <c r="J14" s="253" t="s">
        <v>155</v>
      </c>
      <c r="K14" s="223">
        <v>15.789473684210526</v>
      </c>
      <c r="L14" s="253">
        <v>8</v>
      </c>
      <c r="M14" s="261">
        <f t="shared" si="9"/>
        <v>54.135338345864668</v>
      </c>
      <c r="N14" s="261">
        <f t="shared" si="8"/>
        <v>54.135338345864668</v>
      </c>
      <c r="O14" s="261">
        <f t="shared" si="8"/>
        <v>0</v>
      </c>
      <c r="P14" s="261">
        <f t="shared" si="8"/>
        <v>0</v>
      </c>
      <c r="Q14" s="261">
        <f t="shared" si="8"/>
        <v>0</v>
      </c>
      <c r="R14" s="261">
        <f t="shared" si="8"/>
        <v>0</v>
      </c>
      <c r="S14" s="261">
        <f t="shared" si="8"/>
        <v>210.52631578947376</v>
      </c>
      <c r="T14" s="261">
        <f t="shared" si="8"/>
        <v>0</v>
      </c>
      <c r="U14" s="261">
        <f t="shared" si="8"/>
        <v>0</v>
      </c>
      <c r="V14" s="261">
        <f t="shared" si="8"/>
        <v>0</v>
      </c>
      <c r="W14" s="261">
        <f t="shared" si="8"/>
        <v>0</v>
      </c>
      <c r="X14" s="261">
        <f t="shared" si="8"/>
        <v>54.135338345864668</v>
      </c>
      <c r="Y14" s="261">
        <f t="shared" si="8"/>
        <v>54.135338345864668</v>
      </c>
      <c r="Z14" s="261">
        <f t="shared" si="8"/>
        <v>54.135338345864668</v>
      </c>
      <c r="AA14" s="261">
        <f t="shared" si="8"/>
        <v>54.135338345864668</v>
      </c>
      <c r="AB14" s="261">
        <f t="shared" si="8"/>
        <v>54.135338345864668</v>
      </c>
      <c r="AC14" s="261">
        <f t="shared" si="8"/>
        <v>0</v>
      </c>
    </row>
    <row r="15" spans="1:29" ht="25" customHeight="1" x14ac:dyDescent="0.25">
      <c r="A15" s="171" t="s">
        <v>127</v>
      </c>
      <c r="B15">
        <v>228</v>
      </c>
      <c r="C15" s="178">
        <f t="shared" si="10"/>
        <v>15.789473684210526</v>
      </c>
      <c r="D15" s="171">
        <v>240</v>
      </c>
      <c r="E15" s="172">
        <f t="shared" si="11"/>
        <v>0</v>
      </c>
      <c r="F15" s="179"/>
      <c r="G15" s="179"/>
      <c r="J15" s="253" t="s">
        <v>155</v>
      </c>
      <c r="K15" s="223">
        <v>15.789473684210526</v>
      </c>
      <c r="L15" s="253">
        <v>9</v>
      </c>
      <c r="M15" s="261">
        <f t="shared" si="9"/>
        <v>54.135338345864668</v>
      </c>
      <c r="N15" s="261">
        <f t="shared" si="8"/>
        <v>54.135338345864668</v>
      </c>
      <c r="O15" s="261">
        <f t="shared" si="8"/>
        <v>0</v>
      </c>
      <c r="P15" s="261">
        <f t="shared" si="8"/>
        <v>0</v>
      </c>
      <c r="Q15" s="261">
        <f t="shared" si="8"/>
        <v>0</v>
      </c>
      <c r="R15" s="261">
        <f t="shared" si="8"/>
        <v>0</v>
      </c>
      <c r="S15" s="261">
        <f t="shared" si="8"/>
        <v>210.52631578947376</v>
      </c>
      <c r="T15" s="261">
        <f t="shared" si="8"/>
        <v>0</v>
      </c>
      <c r="U15" s="261">
        <f t="shared" si="8"/>
        <v>0</v>
      </c>
      <c r="V15" s="261">
        <f t="shared" si="8"/>
        <v>0</v>
      </c>
      <c r="W15" s="261">
        <f t="shared" si="8"/>
        <v>0</v>
      </c>
      <c r="X15" s="261">
        <f t="shared" si="8"/>
        <v>54.135338345864668</v>
      </c>
      <c r="Y15" s="261">
        <f t="shared" si="8"/>
        <v>54.135338345864668</v>
      </c>
      <c r="Z15" s="261">
        <f t="shared" si="8"/>
        <v>54.135338345864668</v>
      </c>
      <c r="AA15" s="261">
        <f t="shared" si="8"/>
        <v>54.135338345864668</v>
      </c>
      <c r="AB15" s="261">
        <f t="shared" si="8"/>
        <v>54.135338345864668</v>
      </c>
      <c r="AC15" s="261">
        <f t="shared" si="8"/>
        <v>0</v>
      </c>
    </row>
    <row r="16" spans="1:29" ht="25" customHeight="1" x14ac:dyDescent="0.25">
      <c r="A16" s="171" t="s">
        <v>127</v>
      </c>
      <c r="B16">
        <v>228</v>
      </c>
      <c r="C16" s="178">
        <f t="shared" si="10"/>
        <v>15.789473684210526</v>
      </c>
      <c r="D16" s="171">
        <v>240</v>
      </c>
      <c r="E16" s="172">
        <f>(C16-C17)*40+(C17-C16)*40</f>
        <v>0</v>
      </c>
      <c r="F16" s="179"/>
      <c r="G16" s="174"/>
      <c r="J16" s="253" t="s">
        <v>155</v>
      </c>
      <c r="K16" s="223">
        <v>15.789473684210526</v>
      </c>
      <c r="L16" s="253">
        <v>10</v>
      </c>
      <c r="M16" s="261">
        <f t="shared" si="9"/>
        <v>54.135338345864668</v>
      </c>
      <c r="N16" s="261">
        <f t="shared" si="8"/>
        <v>54.135338345864668</v>
      </c>
      <c r="O16" s="261">
        <f t="shared" si="8"/>
        <v>0</v>
      </c>
      <c r="P16" s="261">
        <f t="shared" si="8"/>
        <v>0</v>
      </c>
      <c r="Q16" s="261">
        <f t="shared" si="8"/>
        <v>0</v>
      </c>
      <c r="R16" s="261">
        <f t="shared" si="8"/>
        <v>0</v>
      </c>
      <c r="S16" s="261">
        <f t="shared" si="8"/>
        <v>210.52631578947376</v>
      </c>
      <c r="T16" s="261">
        <f t="shared" si="8"/>
        <v>0</v>
      </c>
      <c r="U16" s="261">
        <f t="shared" si="8"/>
        <v>0</v>
      </c>
      <c r="V16" s="261">
        <f t="shared" si="8"/>
        <v>0</v>
      </c>
      <c r="W16" s="261">
        <f t="shared" si="8"/>
        <v>0</v>
      </c>
      <c r="X16" s="261">
        <f t="shared" si="8"/>
        <v>54.135338345864668</v>
      </c>
      <c r="Y16" s="261">
        <f t="shared" si="8"/>
        <v>54.135338345864668</v>
      </c>
      <c r="Z16" s="261">
        <f t="shared" si="8"/>
        <v>54.135338345864668</v>
      </c>
      <c r="AA16" s="261">
        <f t="shared" si="8"/>
        <v>54.135338345864668</v>
      </c>
      <c r="AB16" s="261">
        <f t="shared" si="8"/>
        <v>54.135338345864668</v>
      </c>
      <c r="AC16" s="261">
        <f t="shared" si="8"/>
        <v>0</v>
      </c>
    </row>
    <row r="17" spans="1:29" ht="25" customHeight="1" x14ac:dyDescent="0.25">
      <c r="A17" s="171" t="s">
        <v>126</v>
      </c>
      <c r="B17">
        <v>171</v>
      </c>
      <c r="C17" s="176">
        <f t="shared" si="10"/>
        <v>21.05263157894737</v>
      </c>
      <c r="D17" s="171">
        <v>240</v>
      </c>
      <c r="E17" s="172">
        <f>(C17-C16)*40</f>
        <v>210.52631578947376</v>
      </c>
      <c r="F17" s="174"/>
      <c r="G17" s="174"/>
      <c r="H17" s="180" t="s">
        <v>122</v>
      </c>
      <c r="J17" s="253" t="s">
        <v>155</v>
      </c>
      <c r="K17" s="223">
        <v>15.789473684210526</v>
      </c>
      <c r="L17" s="253">
        <v>11</v>
      </c>
      <c r="M17" s="261">
        <f t="shared" si="9"/>
        <v>54.135338345864668</v>
      </c>
      <c r="N17" s="261">
        <f t="shared" si="8"/>
        <v>54.135338345864668</v>
      </c>
      <c r="O17" s="261">
        <f t="shared" si="8"/>
        <v>0</v>
      </c>
      <c r="P17" s="261">
        <f t="shared" si="8"/>
        <v>0</v>
      </c>
      <c r="Q17" s="261">
        <f t="shared" si="8"/>
        <v>0</v>
      </c>
      <c r="R17" s="261">
        <f t="shared" si="8"/>
        <v>0</v>
      </c>
      <c r="S17" s="261">
        <f t="shared" si="8"/>
        <v>210.52631578947376</v>
      </c>
      <c r="T17" s="261">
        <f t="shared" si="8"/>
        <v>0</v>
      </c>
      <c r="U17" s="261">
        <f t="shared" si="8"/>
        <v>0</v>
      </c>
      <c r="V17" s="261">
        <f t="shared" si="8"/>
        <v>0</v>
      </c>
      <c r="W17" s="261">
        <f t="shared" si="8"/>
        <v>0</v>
      </c>
      <c r="X17" s="261">
        <f t="shared" si="8"/>
        <v>54.135338345864668</v>
      </c>
      <c r="Y17" s="261">
        <f t="shared" si="8"/>
        <v>54.135338345864668</v>
      </c>
      <c r="Z17" s="261">
        <f t="shared" si="8"/>
        <v>54.135338345864668</v>
      </c>
      <c r="AA17" s="261">
        <f t="shared" si="8"/>
        <v>54.135338345864668</v>
      </c>
      <c r="AB17" s="261">
        <f t="shared" si="8"/>
        <v>54.135338345864668</v>
      </c>
      <c r="AC17" s="261">
        <f t="shared" si="8"/>
        <v>0</v>
      </c>
    </row>
    <row r="18" spans="1:29" ht="25" customHeight="1" x14ac:dyDescent="0.25">
      <c r="A18" s="171" t="s">
        <v>126</v>
      </c>
      <c r="B18">
        <v>171</v>
      </c>
      <c r="C18" s="176">
        <f t="shared" si="10"/>
        <v>21.05263157894737</v>
      </c>
      <c r="D18" s="171">
        <v>240</v>
      </c>
      <c r="E18" s="172">
        <f>(C18-C19)*40</f>
        <v>156.3909774436091</v>
      </c>
      <c r="F18" s="174"/>
      <c r="G18" s="175"/>
      <c r="H18" s="180" t="s">
        <v>121</v>
      </c>
      <c r="J18" s="252" t="s">
        <v>157</v>
      </c>
      <c r="K18" s="223">
        <v>17.142857142857142</v>
      </c>
      <c r="L18" s="252">
        <v>12</v>
      </c>
      <c r="M18" s="261">
        <f t="shared" si="9"/>
        <v>0</v>
      </c>
      <c r="N18" s="261">
        <f t="shared" si="8"/>
        <v>0</v>
      </c>
      <c r="O18" s="261">
        <f t="shared" si="8"/>
        <v>54.135338345864668</v>
      </c>
      <c r="P18" s="261">
        <f t="shared" si="8"/>
        <v>54.135338345864668</v>
      </c>
      <c r="Q18" s="261">
        <f t="shared" si="8"/>
        <v>54.135338345864668</v>
      </c>
      <c r="R18" s="261">
        <f t="shared" si="8"/>
        <v>54.135338345864668</v>
      </c>
      <c r="S18" s="261">
        <f t="shared" si="8"/>
        <v>156.3909774436091</v>
      </c>
      <c r="T18" s="261">
        <f t="shared" si="8"/>
        <v>54.135338345864668</v>
      </c>
      <c r="U18" s="261">
        <f t="shared" si="8"/>
        <v>54.135338345864668</v>
      </c>
      <c r="V18" s="261">
        <f t="shared" si="8"/>
        <v>54.135338345864668</v>
      </c>
      <c r="W18" s="261">
        <f t="shared" si="8"/>
        <v>54.135338345864668</v>
      </c>
      <c r="X18" s="261">
        <f t="shared" si="8"/>
        <v>0</v>
      </c>
      <c r="Y18" s="261">
        <f t="shared" si="8"/>
        <v>0</v>
      </c>
      <c r="Z18" s="261">
        <f t="shared" si="8"/>
        <v>0</v>
      </c>
      <c r="AA18" s="261">
        <f t="shared" si="8"/>
        <v>0</v>
      </c>
      <c r="AB18" s="261">
        <f t="shared" si="8"/>
        <v>0</v>
      </c>
      <c r="AC18" s="261">
        <f t="shared" si="8"/>
        <v>54.135338345864668</v>
      </c>
    </row>
    <row r="19" spans="1:29" ht="25" customHeight="1" x14ac:dyDescent="0.25">
      <c r="A19" s="171" t="s">
        <v>128</v>
      </c>
      <c r="B19">
        <v>210</v>
      </c>
      <c r="C19" s="177">
        <f t="shared" si="10"/>
        <v>17.142857142857142</v>
      </c>
      <c r="D19" s="171">
        <v>240</v>
      </c>
      <c r="E19" s="172">
        <f>(C19-C20)*40</f>
        <v>0</v>
      </c>
      <c r="F19" s="175"/>
      <c r="G19" s="175"/>
      <c r="J19" s="252" t="s">
        <v>157</v>
      </c>
      <c r="K19" s="223">
        <v>17.142857142857142</v>
      </c>
      <c r="L19" s="252">
        <v>13</v>
      </c>
      <c r="M19" s="261">
        <f t="shared" si="9"/>
        <v>0</v>
      </c>
      <c r="N19" s="261">
        <f t="shared" si="8"/>
        <v>0</v>
      </c>
      <c r="O19" s="261">
        <f t="shared" si="8"/>
        <v>54.135338345864668</v>
      </c>
      <c r="P19" s="261">
        <f t="shared" si="8"/>
        <v>54.135338345864668</v>
      </c>
      <c r="Q19" s="261">
        <f t="shared" si="8"/>
        <v>54.135338345864668</v>
      </c>
      <c r="R19" s="261">
        <f t="shared" si="8"/>
        <v>54.135338345864668</v>
      </c>
      <c r="S19" s="261">
        <f t="shared" si="8"/>
        <v>156.3909774436091</v>
      </c>
      <c r="T19" s="261">
        <f t="shared" si="8"/>
        <v>54.135338345864668</v>
      </c>
      <c r="U19" s="261">
        <f t="shared" si="8"/>
        <v>54.135338345864668</v>
      </c>
      <c r="V19" s="261">
        <f t="shared" si="8"/>
        <v>54.135338345864668</v>
      </c>
      <c r="W19" s="261">
        <f t="shared" si="8"/>
        <v>54.135338345864668</v>
      </c>
      <c r="X19" s="261">
        <f t="shared" si="8"/>
        <v>0</v>
      </c>
      <c r="Y19" s="261">
        <f t="shared" si="8"/>
        <v>0</v>
      </c>
      <c r="Z19" s="261">
        <f t="shared" si="8"/>
        <v>0</v>
      </c>
      <c r="AA19" s="261">
        <f t="shared" si="8"/>
        <v>0</v>
      </c>
      <c r="AB19" s="261">
        <f t="shared" si="8"/>
        <v>0</v>
      </c>
      <c r="AC19" s="261">
        <f t="shared" si="8"/>
        <v>54.135338345864668</v>
      </c>
    </row>
    <row r="20" spans="1:29" ht="25" customHeight="1" x14ac:dyDescent="0.25">
      <c r="A20" s="171" t="s">
        <v>128</v>
      </c>
      <c r="B20">
        <v>210</v>
      </c>
      <c r="C20" s="177">
        <f t="shared" si="10"/>
        <v>17.142857142857142</v>
      </c>
      <c r="D20" s="171">
        <v>240</v>
      </c>
      <c r="E20" s="172">
        <f>(C20-C21)*40</f>
        <v>54.135338345864668</v>
      </c>
      <c r="F20" s="175"/>
      <c r="G20" s="179"/>
      <c r="H20" s="180" t="s">
        <v>121</v>
      </c>
      <c r="J20" s="252" t="s">
        <v>157</v>
      </c>
      <c r="K20" s="223">
        <v>17.142857142857142</v>
      </c>
      <c r="L20" s="252">
        <v>14</v>
      </c>
      <c r="M20" s="261">
        <f t="shared" si="9"/>
        <v>0</v>
      </c>
      <c r="N20" s="261">
        <f t="shared" si="8"/>
        <v>0</v>
      </c>
      <c r="O20" s="261">
        <f t="shared" si="8"/>
        <v>54.135338345864668</v>
      </c>
      <c r="P20" s="261">
        <f t="shared" si="8"/>
        <v>54.135338345864668</v>
      </c>
      <c r="Q20" s="261">
        <f t="shared" si="8"/>
        <v>54.135338345864668</v>
      </c>
      <c r="R20" s="261">
        <f t="shared" si="8"/>
        <v>54.135338345864668</v>
      </c>
      <c r="S20" s="261">
        <f t="shared" si="8"/>
        <v>156.3909774436091</v>
      </c>
      <c r="T20" s="261">
        <f t="shared" si="8"/>
        <v>54.135338345864668</v>
      </c>
      <c r="U20" s="261">
        <f t="shared" si="8"/>
        <v>54.135338345864668</v>
      </c>
      <c r="V20" s="261">
        <f t="shared" si="8"/>
        <v>54.135338345864668</v>
      </c>
      <c r="W20" s="261">
        <f t="shared" si="8"/>
        <v>54.135338345864668</v>
      </c>
      <c r="X20" s="261">
        <f t="shared" si="8"/>
        <v>0</v>
      </c>
      <c r="Y20" s="261">
        <f t="shared" si="8"/>
        <v>0</v>
      </c>
      <c r="Z20" s="261">
        <f t="shared" si="8"/>
        <v>0</v>
      </c>
      <c r="AA20" s="261">
        <f t="shared" si="8"/>
        <v>0</v>
      </c>
      <c r="AB20" s="261">
        <f t="shared" si="8"/>
        <v>0</v>
      </c>
      <c r="AC20" s="261">
        <f t="shared" si="8"/>
        <v>54.135338345864668</v>
      </c>
    </row>
    <row r="21" spans="1:29" ht="25" customHeight="1" x14ac:dyDescent="0.25">
      <c r="A21" s="171" t="s">
        <v>127</v>
      </c>
      <c r="B21">
        <v>228</v>
      </c>
      <c r="C21" s="178">
        <f t="shared" si="10"/>
        <v>15.789473684210526</v>
      </c>
      <c r="D21" s="171">
        <v>240</v>
      </c>
      <c r="J21" s="252" t="s">
        <v>157</v>
      </c>
      <c r="K21" s="223">
        <v>17.142857142857142</v>
      </c>
      <c r="L21" s="252">
        <v>15</v>
      </c>
      <c r="M21" s="261">
        <f t="shared" si="9"/>
        <v>0</v>
      </c>
      <c r="N21" s="261">
        <f t="shared" si="8"/>
        <v>0</v>
      </c>
      <c r="O21" s="261">
        <f t="shared" si="8"/>
        <v>54.135338345864668</v>
      </c>
      <c r="P21" s="261">
        <f t="shared" si="8"/>
        <v>54.135338345864668</v>
      </c>
      <c r="Q21" s="261">
        <f t="shared" si="8"/>
        <v>54.135338345864668</v>
      </c>
      <c r="R21" s="261">
        <f t="shared" si="8"/>
        <v>54.135338345864668</v>
      </c>
      <c r="S21" s="261">
        <f t="shared" si="8"/>
        <v>156.3909774436091</v>
      </c>
      <c r="T21" s="261">
        <f t="shared" si="8"/>
        <v>54.135338345864668</v>
      </c>
      <c r="U21" s="261">
        <f t="shared" si="8"/>
        <v>54.135338345864668</v>
      </c>
      <c r="V21" s="261">
        <f t="shared" si="8"/>
        <v>54.135338345864668</v>
      </c>
      <c r="W21" s="261">
        <f t="shared" si="8"/>
        <v>54.135338345864668</v>
      </c>
      <c r="X21" s="261">
        <f t="shared" si="8"/>
        <v>0</v>
      </c>
      <c r="Y21" s="261">
        <f t="shared" si="8"/>
        <v>0</v>
      </c>
      <c r="Z21" s="261">
        <f t="shared" si="8"/>
        <v>0</v>
      </c>
      <c r="AA21" s="261">
        <f t="shared" si="8"/>
        <v>0</v>
      </c>
      <c r="AB21" s="261">
        <f t="shared" si="8"/>
        <v>0</v>
      </c>
      <c r="AC21" s="261">
        <f t="shared" si="8"/>
        <v>54.135338345864668</v>
      </c>
    </row>
    <row r="22" spans="1:29" ht="25" customHeight="1" x14ac:dyDescent="0.25">
      <c r="J22" s="252" t="s">
        <v>157</v>
      </c>
      <c r="K22" s="223">
        <v>17.142857142857142</v>
      </c>
      <c r="L22" s="252">
        <v>16</v>
      </c>
      <c r="M22" s="261">
        <f t="shared" si="9"/>
        <v>0</v>
      </c>
      <c r="N22" s="261">
        <f t="shared" si="8"/>
        <v>0</v>
      </c>
      <c r="O22" s="261">
        <f t="shared" si="8"/>
        <v>54.135338345864668</v>
      </c>
      <c r="P22" s="261">
        <f t="shared" si="8"/>
        <v>54.135338345864668</v>
      </c>
      <c r="Q22" s="261">
        <f t="shared" si="8"/>
        <v>54.135338345864668</v>
      </c>
      <c r="R22" s="261">
        <f t="shared" si="8"/>
        <v>54.135338345864668</v>
      </c>
      <c r="S22" s="261">
        <f t="shared" si="8"/>
        <v>156.3909774436091</v>
      </c>
      <c r="T22" s="261">
        <f t="shared" si="8"/>
        <v>54.135338345864668</v>
      </c>
      <c r="U22" s="261">
        <f t="shared" si="8"/>
        <v>54.135338345864668</v>
      </c>
      <c r="V22" s="261">
        <f t="shared" si="8"/>
        <v>54.135338345864668</v>
      </c>
      <c r="W22" s="261">
        <f t="shared" si="8"/>
        <v>54.135338345864668</v>
      </c>
      <c r="X22" s="261">
        <f t="shared" si="8"/>
        <v>0</v>
      </c>
      <c r="Y22" s="261">
        <f t="shared" si="8"/>
        <v>0</v>
      </c>
      <c r="Z22" s="261">
        <f t="shared" si="8"/>
        <v>0</v>
      </c>
      <c r="AA22" s="261">
        <f t="shared" si="8"/>
        <v>0</v>
      </c>
      <c r="AB22" s="261">
        <f t="shared" si="8"/>
        <v>0</v>
      </c>
      <c r="AC22" s="261">
        <f t="shared" si="8"/>
        <v>54.135338345864668</v>
      </c>
    </row>
    <row r="23" spans="1:29" ht="25" customHeight="1" x14ac:dyDescent="0.25">
      <c r="J23" s="254" t="s">
        <v>154</v>
      </c>
      <c r="K23" s="300">
        <v>15.789473684210526</v>
      </c>
      <c r="L23" s="254">
        <v>17</v>
      </c>
      <c r="M23" s="301">
        <f t="shared" si="9"/>
        <v>54.135338345864668</v>
      </c>
      <c r="N23" s="301">
        <f t="shared" si="8"/>
        <v>54.135338345864668</v>
      </c>
      <c r="O23" s="301">
        <f t="shared" si="8"/>
        <v>0</v>
      </c>
      <c r="P23" s="301">
        <f t="shared" si="8"/>
        <v>0</v>
      </c>
      <c r="Q23" s="301">
        <f t="shared" si="8"/>
        <v>0</v>
      </c>
      <c r="R23" s="301">
        <f t="shared" si="8"/>
        <v>0</v>
      </c>
      <c r="S23" s="301">
        <f t="shared" si="8"/>
        <v>210.52631578947376</v>
      </c>
      <c r="T23" s="301">
        <f t="shared" si="8"/>
        <v>0</v>
      </c>
      <c r="U23" s="301">
        <f t="shared" si="8"/>
        <v>0</v>
      </c>
      <c r="V23" s="301">
        <f t="shared" si="8"/>
        <v>0</v>
      </c>
      <c r="W23" s="301">
        <f t="shared" si="8"/>
        <v>0</v>
      </c>
      <c r="X23" s="301">
        <f t="shared" si="8"/>
        <v>54.135338345864668</v>
      </c>
      <c r="Y23" s="301">
        <f t="shared" si="8"/>
        <v>54.135338345864668</v>
      </c>
      <c r="Z23" s="301">
        <f t="shared" si="8"/>
        <v>54.135338345864668</v>
      </c>
      <c r="AA23" s="301">
        <f t="shared" si="8"/>
        <v>54.135338345864668</v>
      </c>
      <c r="AB23" s="301">
        <f t="shared" si="8"/>
        <v>54.135338345864668</v>
      </c>
      <c r="AC23" s="301">
        <f t="shared" ref="AC23" si="12">ABS($K23-AC$5)*40</f>
        <v>0</v>
      </c>
    </row>
    <row r="24" spans="1:29" x14ac:dyDescent="0.25">
      <c r="B24" t="s">
        <v>168</v>
      </c>
      <c r="C24"/>
      <c r="D24"/>
      <c r="E24"/>
      <c r="F24"/>
      <c r="G24"/>
      <c r="H24"/>
      <c r="N24" s="289"/>
    </row>
    <row r="25" spans="1:29" x14ac:dyDescent="0.25">
      <c r="B25" t="s">
        <v>166</v>
      </c>
      <c r="C25"/>
      <c r="D25"/>
      <c r="E25"/>
      <c r="F25"/>
      <c r="G25"/>
      <c r="H25"/>
    </row>
    <row r="26" spans="1:29" ht="14.5" x14ac:dyDescent="0.35">
      <c r="B26" s="189" t="s">
        <v>167</v>
      </c>
      <c r="C26" s="190" t="s">
        <v>118</v>
      </c>
      <c r="D26"/>
      <c r="E26"/>
      <c r="F26"/>
      <c r="G26"/>
      <c r="H26"/>
    </row>
    <row r="27" spans="1:29" ht="14.5" x14ac:dyDescent="0.35">
      <c r="B27" s="191">
        <v>1</v>
      </c>
      <c r="C27" s="192">
        <v>5052</v>
      </c>
      <c r="D27">
        <f>C27/240</f>
        <v>21.05</v>
      </c>
      <c r="E27" s="216">
        <f>D27*280</f>
        <v>5894</v>
      </c>
      <c r="F27"/>
      <c r="G27"/>
      <c r="H27"/>
    </row>
    <row r="28" spans="1:29" ht="14.5" x14ac:dyDescent="0.35">
      <c r="B28" s="189">
        <v>2</v>
      </c>
      <c r="C28" s="193">
        <v>4113.6000000000004</v>
      </c>
      <c r="D28">
        <f t="shared" ref="D28:D37" si="13">C28/240</f>
        <v>17.14</v>
      </c>
      <c r="E28" s="216">
        <f>D28*240</f>
        <v>4113.6000000000004</v>
      </c>
      <c r="F28"/>
      <c r="G28"/>
      <c r="H28"/>
    </row>
    <row r="29" spans="1:29" ht="14.5" x14ac:dyDescent="0.35">
      <c r="B29" s="189">
        <v>3</v>
      </c>
      <c r="C29" s="193">
        <v>4113.6000000000004</v>
      </c>
      <c r="D29">
        <f t="shared" si="13"/>
        <v>17.14</v>
      </c>
      <c r="E29" s="216">
        <f t="shared" ref="E29:E37" si="14">D29*240</f>
        <v>4113.6000000000004</v>
      </c>
      <c r="F29"/>
      <c r="G29"/>
      <c r="H29"/>
    </row>
    <row r="30" spans="1:29" ht="14.5" x14ac:dyDescent="0.35">
      <c r="B30" s="194">
        <v>4</v>
      </c>
      <c r="C30" s="195">
        <v>3789.6</v>
      </c>
      <c r="D30">
        <f t="shared" si="13"/>
        <v>15.79</v>
      </c>
      <c r="E30" s="216">
        <f t="shared" si="14"/>
        <v>3789.6</v>
      </c>
      <c r="F30"/>
      <c r="G30"/>
      <c r="H30"/>
    </row>
    <row r="31" spans="1:29" ht="14.5" x14ac:dyDescent="0.35">
      <c r="B31" s="194">
        <v>5</v>
      </c>
      <c r="C31" s="195">
        <v>3789.6</v>
      </c>
      <c r="D31">
        <f t="shared" si="13"/>
        <v>15.79</v>
      </c>
      <c r="E31" s="216">
        <f t="shared" si="14"/>
        <v>3789.6</v>
      </c>
      <c r="F31"/>
      <c r="G31"/>
      <c r="H31"/>
    </row>
    <row r="32" spans="1:29" ht="14.5" x14ac:dyDescent="0.35">
      <c r="B32" s="194">
        <v>6</v>
      </c>
      <c r="C32" s="195">
        <v>3789.6</v>
      </c>
      <c r="D32">
        <f t="shared" si="13"/>
        <v>15.79</v>
      </c>
      <c r="E32" s="216">
        <f t="shared" si="14"/>
        <v>3789.6</v>
      </c>
      <c r="F32"/>
      <c r="G32"/>
      <c r="H32"/>
    </row>
    <row r="33" spans="1:17" ht="14.5" x14ac:dyDescent="0.35">
      <c r="B33" s="191">
        <v>7</v>
      </c>
      <c r="C33" s="192">
        <v>5052</v>
      </c>
      <c r="D33">
        <f t="shared" si="13"/>
        <v>21.05</v>
      </c>
      <c r="E33" s="216">
        <f t="shared" si="14"/>
        <v>5052</v>
      </c>
      <c r="F33"/>
      <c r="G33"/>
      <c r="H33"/>
    </row>
    <row r="34" spans="1:17" ht="14.5" x14ac:dyDescent="0.35">
      <c r="B34" s="191">
        <v>8</v>
      </c>
      <c r="C34" s="192">
        <v>5052</v>
      </c>
      <c r="D34">
        <f t="shared" si="13"/>
        <v>21.05</v>
      </c>
      <c r="E34" s="216">
        <f t="shared" si="14"/>
        <v>5052</v>
      </c>
      <c r="F34"/>
      <c r="G34"/>
      <c r="H34"/>
    </row>
    <row r="35" spans="1:17" ht="14.5" x14ac:dyDescent="0.35">
      <c r="B35" s="196">
        <v>9</v>
      </c>
      <c r="C35" s="197">
        <v>4113.6000000000004</v>
      </c>
      <c r="D35">
        <f t="shared" si="13"/>
        <v>17.14</v>
      </c>
      <c r="E35" s="216">
        <f t="shared" si="14"/>
        <v>4113.6000000000004</v>
      </c>
      <c r="F35"/>
      <c r="G35"/>
      <c r="H35"/>
    </row>
    <row r="36" spans="1:17" ht="14.5" x14ac:dyDescent="0.35">
      <c r="B36" s="196">
        <v>10</v>
      </c>
      <c r="C36" s="197">
        <v>4113.6000000000004</v>
      </c>
      <c r="D36">
        <f t="shared" si="13"/>
        <v>17.14</v>
      </c>
      <c r="E36" s="216">
        <f t="shared" si="14"/>
        <v>4113.6000000000004</v>
      </c>
      <c r="F36"/>
      <c r="G36"/>
      <c r="H36"/>
    </row>
    <row r="37" spans="1:17" ht="14.5" x14ac:dyDescent="0.35">
      <c r="B37" s="194">
        <v>11</v>
      </c>
      <c r="C37" s="195">
        <v>3789.6</v>
      </c>
      <c r="D37">
        <f t="shared" si="13"/>
        <v>15.79</v>
      </c>
      <c r="E37" s="216">
        <f t="shared" si="14"/>
        <v>3789.6</v>
      </c>
      <c r="F37"/>
      <c r="G37"/>
      <c r="H37"/>
    </row>
    <row r="38" spans="1:17" x14ac:dyDescent="0.25">
      <c r="C38"/>
      <c r="D38"/>
      <c r="E38"/>
      <c r="F38"/>
      <c r="G38"/>
      <c r="H38"/>
    </row>
    <row r="39" spans="1:17" x14ac:dyDescent="0.25">
      <c r="B39" s="198" t="s">
        <v>25</v>
      </c>
      <c r="C39">
        <v>47236.11</v>
      </c>
      <c r="D39" s="199">
        <f>C39/3600</f>
        <v>13.121141666666666</v>
      </c>
      <c r="E39"/>
      <c r="F39"/>
    </row>
    <row r="40" spans="1:17" x14ac:dyDescent="0.25">
      <c r="D40" s="171">
        <v>2680</v>
      </c>
    </row>
    <row r="42" spans="1:17" x14ac:dyDescent="0.25">
      <c r="C42" s="32">
        <f>'Plano de Produção'!F9*3600</f>
        <v>47615.037593984962</v>
      </c>
      <c r="D42" s="199">
        <f>C42/3600</f>
        <v>13.22639933166249</v>
      </c>
    </row>
    <row r="43" spans="1:17" x14ac:dyDescent="0.25">
      <c r="D43" s="171">
        <v>2680</v>
      </c>
    </row>
    <row r="44" spans="1:17" ht="13" thickBot="1" x14ac:dyDescent="0.3"/>
    <row r="45" spans="1:17" s="32" customFormat="1" ht="20.149999999999999" customHeight="1" outlineLevel="1" x14ac:dyDescent="0.25">
      <c r="A45" s="311" t="s">
        <v>4</v>
      </c>
      <c r="B45" s="306" t="s">
        <v>3</v>
      </c>
      <c r="C45" s="305" t="s">
        <v>171</v>
      </c>
      <c r="D45" s="306"/>
      <c r="E45" s="306"/>
      <c r="F45" s="307"/>
      <c r="G45" s="309" t="s">
        <v>172</v>
      </c>
      <c r="H45" s="310"/>
      <c r="I45" s="204" t="s">
        <v>169</v>
      </c>
      <c r="J45"/>
      <c r="K45"/>
      <c r="O45" s="35"/>
      <c r="P45" s="35"/>
    </row>
    <row r="46" spans="1:17" s="32" customFormat="1" ht="32.5" customHeight="1" outlineLevel="1" x14ac:dyDescent="0.25">
      <c r="A46" s="312"/>
      <c r="B46" s="308"/>
      <c r="C46" s="30" t="s">
        <v>12</v>
      </c>
      <c r="D46" s="31" t="s">
        <v>118</v>
      </c>
      <c r="E46" s="188" t="s">
        <v>162</v>
      </c>
      <c r="F46" s="201" t="s">
        <v>163</v>
      </c>
      <c r="G46" s="188" t="s">
        <v>162</v>
      </c>
      <c r="H46" s="201"/>
      <c r="I46" s="208" t="s">
        <v>170</v>
      </c>
      <c r="J46"/>
      <c r="K46"/>
      <c r="M46"/>
      <c r="N46"/>
      <c r="O46"/>
      <c r="P46"/>
      <c r="Q46"/>
    </row>
    <row r="47" spans="1:17" s="32" customFormat="1" ht="20.149999999999999" customHeight="1" outlineLevel="1" x14ac:dyDescent="0.25">
      <c r="A47" s="215" t="s">
        <v>152</v>
      </c>
      <c r="B47" s="214">
        <v>2</v>
      </c>
      <c r="C47" s="202">
        <v>228</v>
      </c>
      <c r="D47" s="170">
        <f t="shared" ref="D47:D52" si="15">3600/C47</f>
        <v>15.789473684210526</v>
      </c>
      <c r="E47" s="34">
        <v>0</v>
      </c>
      <c r="F47" s="203">
        <f t="shared" ref="F47:F52" si="16">E47/C47</f>
        <v>0</v>
      </c>
      <c r="G47" s="34">
        <v>0</v>
      </c>
      <c r="H47" s="203"/>
      <c r="I47" s="209">
        <f>G47-E47</f>
        <v>0</v>
      </c>
      <c r="J47"/>
      <c r="K47"/>
      <c r="M47"/>
      <c r="N47"/>
      <c r="O47"/>
      <c r="P47"/>
      <c r="Q47"/>
    </row>
    <row r="48" spans="1:17" s="32" customFormat="1" ht="20.149999999999999" customHeight="1" outlineLevel="1" x14ac:dyDescent="0.25">
      <c r="A48" s="215" t="s">
        <v>153</v>
      </c>
      <c r="B48" s="214">
        <v>2</v>
      </c>
      <c r="C48" s="202">
        <v>228</v>
      </c>
      <c r="D48" s="170">
        <f t="shared" si="15"/>
        <v>15.789473684210526</v>
      </c>
      <c r="E48" s="34">
        <v>0</v>
      </c>
      <c r="F48" s="203">
        <f t="shared" si="16"/>
        <v>0</v>
      </c>
      <c r="G48" s="34">
        <v>0</v>
      </c>
      <c r="H48" s="203"/>
      <c r="I48" s="209">
        <f t="shared" ref="I48:I52" si="17">G48-E48</f>
        <v>0</v>
      </c>
      <c r="J48"/>
      <c r="K48"/>
      <c r="M48"/>
      <c r="N48"/>
      <c r="O48"/>
      <c r="P48"/>
      <c r="Q48"/>
    </row>
    <row r="49" spans="1:17" s="32" customFormat="1" ht="20.149999999999999" customHeight="1" outlineLevel="1" x14ac:dyDescent="0.25">
      <c r="A49" s="215" t="s">
        <v>154</v>
      </c>
      <c r="B49" s="214">
        <v>2</v>
      </c>
      <c r="C49" s="202">
        <v>228</v>
      </c>
      <c r="D49" s="170">
        <f t="shared" si="15"/>
        <v>15.789473684210526</v>
      </c>
      <c r="E49" s="34">
        <v>0</v>
      </c>
      <c r="F49" s="203">
        <f t="shared" si="16"/>
        <v>0</v>
      </c>
      <c r="G49" s="34">
        <v>0</v>
      </c>
      <c r="H49" s="203"/>
      <c r="I49" s="209">
        <f t="shared" si="17"/>
        <v>0</v>
      </c>
      <c r="J49"/>
      <c r="K49"/>
      <c r="M49"/>
      <c r="N49"/>
      <c r="O49"/>
      <c r="P49"/>
      <c r="Q49"/>
    </row>
    <row r="50" spans="1:17" s="32" customFormat="1" ht="20.149999999999999" customHeight="1" outlineLevel="1" x14ac:dyDescent="0.25">
      <c r="A50" s="215" t="s">
        <v>155</v>
      </c>
      <c r="B50" s="214">
        <v>2</v>
      </c>
      <c r="C50" s="202">
        <v>228</v>
      </c>
      <c r="D50" s="170">
        <f t="shared" si="15"/>
        <v>15.789473684210526</v>
      </c>
      <c r="E50" s="34">
        <v>960</v>
      </c>
      <c r="F50" s="203">
        <f t="shared" si="16"/>
        <v>4.2105263157894735</v>
      </c>
      <c r="G50" s="34">
        <v>960</v>
      </c>
      <c r="H50" s="203"/>
      <c r="I50" s="209">
        <f t="shared" si="17"/>
        <v>0</v>
      </c>
      <c r="J50"/>
      <c r="K50"/>
      <c r="O50" s="35"/>
      <c r="P50" s="35"/>
    </row>
    <row r="51" spans="1:17" s="32" customFormat="1" ht="20.149999999999999" customHeight="1" outlineLevel="1" x14ac:dyDescent="0.25">
      <c r="A51" s="215" t="s">
        <v>156</v>
      </c>
      <c r="B51" s="214">
        <v>2</v>
      </c>
      <c r="C51" s="202">
        <v>171</v>
      </c>
      <c r="D51" s="170">
        <f t="shared" si="15"/>
        <v>21.05263157894737</v>
      </c>
      <c r="E51" s="34">
        <v>736</v>
      </c>
      <c r="F51" s="203">
        <f t="shared" si="16"/>
        <v>4.3040935672514617</v>
      </c>
      <c r="G51" s="211">
        <v>760</v>
      </c>
      <c r="H51" s="212"/>
      <c r="I51" s="213">
        <f t="shared" si="17"/>
        <v>24</v>
      </c>
      <c r="J51"/>
      <c r="K51"/>
      <c r="O51" s="35"/>
      <c r="P51" s="35"/>
    </row>
    <row r="52" spans="1:17" s="32" customFormat="1" ht="20.149999999999999" customHeight="1" outlineLevel="1" x14ac:dyDescent="0.25">
      <c r="A52" s="215" t="s">
        <v>157</v>
      </c>
      <c r="B52" s="214">
        <v>2</v>
      </c>
      <c r="C52" s="202">
        <v>210</v>
      </c>
      <c r="D52" s="170">
        <f t="shared" si="15"/>
        <v>17.142857142857142</v>
      </c>
      <c r="E52" s="34">
        <v>960</v>
      </c>
      <c r="F52" s="203">
        <f t="shared" si="16"/>
        <v>4.5714285714285712</v>
      </c>
      <c r="G52" s="34">
        <v>960</v>
      </c>
      <c r="H52" s="203"/>
      <c r="I52" s="209">
        <f t="shared" si="17"/>
        <v>0</v>
      </c>
      <c r="J52"/>
      <c r="K52"/>
      <c r="O52" s="35"/>
      <c r="P52" s="35"/>
    </row>
    <row r="53" spans="1:17" s="32" customFormat="1" ht="20.149999999999999" customHeight="1" outlineLevel="1" thickBot="1" x14ac:dyDescent="0.3">
      <c r="A53" s="205" t="s">
        <v>2</v>
      </c>
      <c r="B53" s="200"/>
      <c r="C53" s="200"/>
      <c r="D53" s="200"/>
      <c r="E53" s="206">
        <f>SUM(E47:E52)</f>
        <v>2656</v>
      </c>
      <c r="F53" s="207">
        <f>SUM(F47:F52)</f>
        <v>13.086048454469507</v>
      </c>
      <c r="G53" s="206">
        <f>SUM(G47:G52)</f>
        <v>2680</v>
      </c>
      <c r="H53" s="207">
        <v>13.1</v>
      </c>
      <c r="I53" s="210">
        <f>SUM(I47:I52)</f>
        <v>24</v>
      </c>
      <c r="J53"/>
      <c r="K53"/>
      <c r="O53" s="35"/>
      <c r="P53" s="35"/>
    </row>
  </sheetData>
  <mergeCells count="4">
    <mergeCell ref="C45:F45"/>
    <mergeCell ref="B45:B46"/>
    <mergeCell ref="G45:H45"/>
    <mergeCell ref="A45:A46"/>
  </mergeCells>
  <conditionalFormatting sqref="A3:A8">
    <cfRule type="duplicateValues" dxfId="124" priority="82"/>
  </conditionalFormatting>
  <conditionalFormatting sqref="A47:A52">
    <cfRule type="duplicateValues" dxfId="123" priority="75"/>
  </conditionalFormatting>
  <conditionalFormatting sqref="J10">
    <cfRule type="expression" dxfId="122" priority="31">
      <formula>$K10&lt;&gt;0</formula>
    </cfRule>
  </conditionalFormatting>
  <conditionalFormatting sqref="J10">
    <cfRule type="containsText" dxfId="121" priority="32" operator="containsText" text=" ME">
      <formula>NOT(ISERROR(SEARCH(" ME",J10)))</formula>
    </cfRule>
  </conditionalFormatting>
  <conditionalFormatting sqref="M6:W6">
    <cfRule type="expression" dxfId="120" priority="35">
      <formula>$K6&lt;&gt;0</formula>
    </cfRule>
  </conditionalFormatting>
  <conditionalFormatting sqref="M6:W6">
    <cfRule type="containsText" dxfId="119" priority="36" operator="containsText" text=" ME">
      <formula>NOT(ISERROR(SEARCH(" ME",M6)))</formula>
    </cfRule>
  </conditionalFormatting>
  <conditionalFormatting sqref="X6:AC6">
    <cfRule type="expression" dxfId="118" priority="33">
      <formula>$K6&lt;&gt;0</formula>
    </cfRule>
  </conditionalFormatting>
  <conditionalFormatting sqref="X6:AC6">
    <cfRule type="containsText" dxfId="117" priority="34" operator="containsText" text=" ME">
      <formula>NOT(ISERROR(SEARCH(" ME",X6)))</formula>
    </cfRule>
  </conditionalFormatting>
  <conditionalFormatting sqref="L10">
    <cfRule type="expression" dxfId="116" priority="29">
      <formula>$K10&lt;&gt;0</formula>
    </cfRule>
  </conditionalFormatting>
  <conditionalFormatting sqref="L10">
    <cfRule type="containsText" dxfId="115" priority="30" operator="containsText" text=" ME">
      <formula>NOT(ISERROR(SEARCH(" ME",L10)))</formula>
    </cfRule>
  </conditionalFormatting>
  <conditionalFormatting sqref="J11:J12">
    <cfRule type="expression" dxfId="114" priority="27">
      <formula>$K11&lt;&gt;0</formula>
    </cfRule>
  </conditionalFormatting>
  <conditionalFormatting sqref="J11:J12">
    <cfRule type="containsText" dxfId="113" priority="28" operator="containsText" text=" ME">
      <formula>NOT(ISERROR(SEARCH(" ME",J11)))</formula>
    </cfRule>
  </conditionalFormatting>
  <conditionalFormatting sqref="L11:L12">
    <cfRule type="expression" dxfId="112" priority="25">
      <formula>$K11&lt;&gt;0</formula>
    </cfRule>
  </conditionalFormatting>
  <conditionalFormatting sqref="L11:L12">
    <cfRule type="containsText" dxfId="111" priority="26" operator="containsText" text=" ME">
      <formula>NOT(ISERROR(SEARCH(" ME",L11)))</formula>
    </cfRule>
  </conditionalFormatting>
  <conditionalFormatting sqref="J7:J8">
    <cfRule type="expression" dxfId="110" priority="24">
      <formula>$K7&lt;&gt;0</formula>
    </cfRule>
  </conditionalFormatting>
  <conditionalFormatting sqref="J7:J8">
    <cfRule type="containsText" dxfId="109" priority="23" operator="containsText" text=" ME">
      <formula>NOT(ISERROR(SEARCH(" ME",J7)))</formula>
    </cfRule>
  </conditionalFormatting>
  <conditionalFormatting sqref="L7:L8">
    <cfRule type="expression" dxfId="108" priority="22">
      <formula>$K7&lt;&gt;0</formula>
    </cfRule>
  </conditionalFormatting>
  <conditionalFormatting sqref="L7:L8">
    <cfRule type="containsText" dxfId="107" priority="21" operator="containsText" text=" ME">
      <formula>NOT(ISERROR(SEARCH(" ME",L7)))</formula>
    </cfRule>
  </conditionalFormatting>
  <conditionalFormatting sqref="J9">
    <cfRule type="expression" dxfId="106" priority="19">
      <formula>$K9&lt;&gt;0</formula>
    </cfRule>
  </conditionalFormatting>
  <conditionalFormatting sqref="J9">
    <cfRule type="containsText" dxfId="105" priority="20" operator="containsText" text=" ME">
      <formula>NOT(ISERROR(SEARCH(" ME",J9)))</formula>
    </cfRule>
  </conditionalFormatting>
  <conditionalFormatting sqref="L9">
    <cfRule type="expression" dxfId="104" priority="17">
      <formula>$K9&lt;&gt;0</formula>
    </cfRule>
  </conditionalFormatting>
  <conditionalFormatting sqref="L9">
    <cfRule type="containsText" dxfId="103" priority="18" operator="containsText" text=" ME">
      <formula>NOT(ISERROR(SEARCH(" ME",L9)))</formula>
    </cfRule>
  </conditionalFormatting>
  <conditionalFormatting sqref="L14:L17">
    <cfRule type="expression" dxfId="102" priority="15">
      <formula>$K14&lt;&gt;0</formula>
    </cfRule>
  </conditionalFormatting>
  <conditionalFormatting sqref="L14:L17">
    <cfRule type="containsText" dxfId="101" priority="16" operator="containsText" text=" ME">
      <formula>NOT(ISERROR(SEARCH(" ME",L14)))</formula>
    </cfRule>
  </conditionalFormatting>
  <conditionalFormatting sqref="J14:J17">
    <cfRule type="expression" dxfId="100" priority="13">
      <formula>$K14&lt;&gt;0</formula>
    </cfRule>
  </conditionalFormatting>
  <conditionalFormatting sqref="J14:J17">
    <cfRule type="containsText" dxfId="99" priority="14" operator="containsText" text=" ME">
      <formula>NOT(ISERROR(SEARCH(" ME",J14)))</formula>
    </cfRule>
  </conditionalFormatting>
  <conditionalFormatting sqref="J18:J22">
    <cfRule type="expression" dxfId="98" priority="12">
      <formula>$K18&lt;&gt;0</formula>
    </cfRule>
  </conditionalFormatting>
  <conditionalFormatting sqref="J18:J22">
    <cfRule type="containsText" dxfId="97" priority="11" operator="containsText" text=" ME">
      <formula>NOT(ISERROR(SEARCH(" ME",J18)))</formula>
    </cfRule>
  </conditionalFormatting>
  <conditionalFormatting sqref="J23">
    <cfRule type="expression" dxfId="96" priority="9">
      <formula>$K23&lt;&gt;0</formula>
    </cfRule>
  </conditionalFormatting>
  <conditionalFormatting sqref="J23">
    <cfRule type="containsText" dxfId="95" priority="10" operator="containsText" text=" ME">
      <formula>NOT(ISERROR(SEARCH(" ME",J23)))</formula>
    </cfRule>
  </conditionalFormatting>
  <conditionalFormatting sqref="L23">
    <cfRule type="expression" dxfId="94" priority="7">
      <formula>$K23&lt;&gt;0</formula>
    </cfRule>
  </conditionalFormatting>
  <conditionalFormatting sqref="L23">
    <cfRule type="containsText" dxfId="93" priority="8" operator="containsText" text=" ME">
      <formula>NOT(ISERROR(SEARCH(" ME",L23)))</formula>
    </cfRule>
  </conditionalFormatting>
  <conditionalFormatting sqref="J13">
    <cfRule type="expression" dxfId="92" priority="5">
      <formula>$K13&lt;&gt;0</formula>
    </cfRule>
  </conditionalFormatting>
  <conditionalFormatting sqref="J13">
    <cfRule type="containsText" dxfId="91" priority="6" operator="containsText" text=" ME">
      <formula>NOT(ISERROR(SEARCH(" ME",J13)))</formula>
    </cfRule>
  </conditionalFormatting>
  <conditionalFormatting sqref="L13">
    <cfRule type="expression" dxfId="90" priority="3">
      <formula>$K13&lt;&gt;0</formula>
    </cfRule>
  </conditionalFormatting>
  <conditionalFormatting sqref="L13">
    <cfRule type="containsText" dxfId="89" priority="4" operator="containsText" text=" ME">
      <formula>NOT(ISERROR(SEARCH(" ME",L13)))</formula>
    </cfRule>
  </conditionalFormatting>
  <conditionalFormatting sqref="L18:L22">
    <cfRule type="expression" dxfId="88" priority="2">
      <formula>$K18&lt;&gt;0</formula>
    </cfRule>
  </conditionalFormatting>
  <conditionalFormatting sqref="L18:L22">
    <cfRule type="containsText" dxfId="87" priority="1" operator="containsText" text=" ME">
      <formula>NOT(ISERROR(SEARCH(" ME",L18)))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  <pageSetUpPr fitToPage="1"/>
  </sheetPr>
  <dimension ref="A1:AG19"/>
  <sheetViews>
    <sheetView showGridLines="0" topLeftCell="B1" zoomScale="80" zoomScaleNormal="80" zoomScaleSheetLayoutView="70" workbookViewId="0">
      <selection activeCell="G6" sqref="G6"/>
    </sheetView>
  </sheetViews>
  <sheetFormatPr defaultColWidth="0" defaultRowHeight="14.5" x14ac:dyDescent="0.35"/>
  <cols>
    <col min="1" max="1" width="4.453125" style="181" hidden="1" customWidth="1"/>
    <col min="2" max="2" width="15.81640625" style="186" customWidth="1"/>
    <col min="3" max="5" width="15.81640625" style="181" customWidth="1"/>
    <col min="6" max="6" width="10.81640625" style="181" customWidth="1"/>
    <col min="7" max="9" width="15.81640625" style="181" customWidth="1"/>
    <col min="10" max="10" width="10.81640625" style="181" hidden="1" customWidth="1"/>
    <col min="11" max="11" width="10.1796875" style="181" customWidth="1"/>
    <col min="12" max="12" width="4.453125" style="181" hidden="1" customWidth="1"/>
    <col min="13" max="13" width="15.81640625" style="186" customWidth="1"/>
    <col min="14" max="16" width="15.81640625" style="181" customWidth="1"/>
    <col min="17" max="17" width="10.81640625" style="181" customWidth="1"/>
    <col min="18" max="20" width="15.81640625" style="181" customWidth="1"/>
    <col min="21" max="21" width="10.81640625" style="181" hidden="1" customWidth="1"/>
    <col min="22" max="22" width="10.1796875" style="181" customWidth="1"/>
    <col min="23" max="33" width="0" style="181" hidden="1" customWidth="1"/>
    <col min="34" max="16384" width="9.1796875" style="181" hidden="1"/>
  </cols>
  <sheetData>
    <row r="1" spans="1:22" ht="25" customHeight="1" x14ac:dyDescent="0.35">
      <c r="A1" s="316" t="s">
        <v>197</v>
      </c>
      <c r="B1" s="316"/>
      <c r="C1" s="316"/>
      <c r="D1" s="316"/>
      <c r="E1" s="316"/>
      <c r="F1" s="316"/>
      <c r="G1" s="316"/>
      <c r="H1" s="316"/>
      <c r="I1" s="316"/>
      <c r="J1" s="316"/>
      <c r="L1" s="316" t="s">
        <v>198</v>
      </c>
      <c r="M1" s="316"/>
      <c r="N1" s="316"/>
      <c r="O1" s="316"/>
      <c r="P1" s="316"/>
      <c r="Q1" s="316"/>
      <c r="R1" s="316"/>
      <c r="S1" s="316"/>
      <c r="T1" s="316"/>
      <c r="U1" s="316"/>
    </row>
    <row r="2" spans="1:22" ht="25" customHeight="1" x14ac:dyDescent="0.35">
      <c r="A2" s="263"/>
      <c r="B2" s="263" t="s">
        <v>5</v>
      </c>
      <c r="C2" s="264" t="s">
        <v>159</v>
      </c>
      <c r="D2" s="265" t="s">
        <v>6</v>
      </c>
      <c r="E2" s="266" t="s">
        <v>177</v>
      </c>
      <c r="F2" s="266" t="s">
        <v>178</v>
      </c>
      <c r="G2" s="267" t="s">
        <v>160</v>
      </c>
      <c r="H2" s="317" t="s">
        <v>161</v>
      </c>
      <c r="I2" s="317"/>
      <c r="J2" s="266" t="s">
        <v>176</v>
      </c>
      <c r="K2" s="184"/>
      <c r="L2" s="263"/>
      <c r="M2" s="263" t="s">
        <v>5</v>
      </c>
      <c r="N2" s="264" t="s">
        <v>159</v>
      </c>
      <c r="O2" s="265" t="s">
        <v>6</v>
      </c>
      <c r="P2" s="266" t="s">
        <v>7</v>
      </c>
      <c r="Q2" s="266" t="s">
        <v>8</v>
      </c>
      <c r="R2" s="267" t="s">
        <v>160</v>
      </c>
      <c r="S2" s="317" t="s">
        <v>161</v>
      </c>
      <c r="T2" s="317"/>
      <c r="U2" s="266" t="s">
        <v>151</v>
      </c>
      <c r="V2" s="184"/>
    </row>
    <row r="3" spans="1:22" ht="25" customHeight="1" x14ac:dyDescent="0.35">
      <c r="A3" s="313" t="s">
        <v>158</v>
      </c>
      <c r="B3" s="252" t="s">
        <v>157</v>
      </c>
      <c r="C3" s="232">
        <v>210</v>
      </c>
      <c r="D3" s="257">
        <v>6614987</v>
      </c>
      <c r="E3" s="252">
        <v>240</v>
      </c>
      <c r="F3" s="252">
        <v>24</v>
      </c>
      <c r="G3" s="233">
        <v>1.1428571428571428</v>
      </c>
      <c r="H3" s="234">
        <v>43214</v>
      </c>
      <c r="I3" s="234" t="s">
        <v>195</v>
      </c>
      <c r="J3" s="285"/>
      <c r="K3" s="185"/>
      <c r="L3" s="313" t="s">
        <v>158</v>
      </c>
      <c r="M3" s="292"/>
      <c r="N3" s="293"/>
      <c r="O3" s="257"/>
      <c r="P3" s="292"/>
      <c r="Q3" s="292"/>
      <c r="R3" s="294"/>
      <c r="S3" s="295"/>
      <c r="T3" s="295"/>
      <c r="U3" s="256"/>
      <c r="V3" s="185"/>
    </row>
    <row r="4" spans="1:22" ht="25" customHeight="1" x14ac:dyDescent="0.35">
      <c r="A4" s="314"/>
      <c r="B4" s="252" t="s">
        <v>157</v>
      </c>
      <c r="C4" s="232">
        <v>210</v>
      </c>
      <c r="D4" s="257">
        <v>6614988</v>
      </c>
      <c r="E4" s="252">
        <v>240</v>
      </c>
      <c r="F4" s="252">
        <v>25</v>
      </c>
      <c r="G4" s="233">
        <v>1.1428571428571428</v>
      </c>
      <c r="H4" s="234">
        <v>43214</v>
      </c>
      <c r="I4" s="234" t="s">
        <v>195</v>
      </c>
      <c r="J4" s="285"/>
      <c r="K4" s="185"/>
      <c r="L4" s="314"/>
      <c r="M4" s="292"/>
      <c r="N4" s="293"/>
      <c r="O4" s="257"/>
      <c r="P4" s="292"/>
      <c r="Q4" s="292"/>
      <c r="R4" s="294"/>
      <c r="S4" s="295"/>
      <c r="T4" s="295"/>
      <c r="U4" s="235"/>
      <c r="V4" s="185"/>
    </row>
    <row r="5" spans="1:22" ht="25" customHeight="1" x14ac:dyDescent="0.35">
      <c r="A5" s="314"/>
      <c r="B5" s="253" t="s">
        <v>154</v>
      </c>
      <c r="C5" s="232">
        <v>228</v>
      </c>
      <c r="D5" s="257">
        <v>6615708</v>
      </c>
      <c r="E5" s="253">
        <v>240</v>
      </c>
      <c r="F5" s="253">
        <v>26</v>
      </c>
      <c r="G5" s="233">
        <v>1.0526315789473684</v>
      </c>
      <c r="H5" s="234">
        <v>43215</v>
      </c>
      <c r="I5" s="234" t="s">
        <v>195</v>
      </c>
      <c r="J5" s="285"/>
      <c r="K5" s="185"/>
      <c r="L5" s="314"/>
      <c r="M5" s="292"/>
      <c r="N5" s="293"/>
      <c r="O5" s="257"/>
      <c r="P5" s="292"/>
      <c r="Q5" s="292"/>
      <c r="R5" s="294"/>
      <c r="S5" s="295"/>
      <c r="T5" s="295"/>
      <c r="U5" s="235"/>
      <c r="V5" s="185"/>
    </row>
    <row r="6" spans="1:22" ht="25" customHeight="1" x14ac:dyDescent="0.35">
      <c r="A6" s="314"/>
      <c r="B6" s="291" t="s">
        <v>152</v>
      </c>
      <c r="C6" s="232">
        <v>228</v>
      </c>
      <c r="D6" s="257">
        <v>6615709</v>
      </c>
      <c r="E6" s="291">
        <v>240</v>
      </c>
      <c r="F6" s="291">
        <v>27</v>
      </c>
      <c r="G6" s="233">
        <v>1.0526315789473684</v>
      </c>
      <c r="H6" s="234">
        <v>43215</v>
      </c>
      <c r="I6" s="234" t="s">
        <v>195</v>
      </c>
      <c r="J6" s="285"/>
      <c r="K6" s="185"/>
      <c r="L6" s="314"/>
      <c r="M6" s="292"/>
      <c r="N6" s="293"/>
      <c r="O6" s="257"/>
      <c r="P6" s="292"/>
      <c r="Q6" s="292"/>
      <c r="R6" s="294"/>
      <c r="S6" s="295"/>
      <c r="T6" s="295"/>
      <c r="U6" s="235"/>
      <c r="V6" s="185"/>
    </row>
    <row r="7" spans="1:22" ht="25" customHeight="1" x14ac:dyDescent="0.35">
      <c r="A7" s="314"/>
      <c r="B7" s="291" t="s">
        <v>152</v>
      </c>
      <c r="C7" s="232">
        <v>228</v>
      </c>
      <c r="D7" s="257">
        <v>6615710</v>
      </c>
      <c r="E7" s="291">
        <v>240</v>
      </c>
      <c r="F7" s="291">
        <v>28</v>
      </c>
      <c r="G7" s="233">
        <v>1.0526315789473684</v>
      </c>
      <c r="H7" s="234">
        <v>43215</v>
      </c>
      <c r="I7" s="234" t="s">
        <v>195</v>
      </c>
      <c r="J7" s="285"/>
      <c r="K7" s="185"/>
      <c r="L7" s="314"/>
      <c r="M7" s="292"/>
      <c r="N7" s="293"/>
      <c r="O7" s="257"/>
      <c r="P7" s="292"/>
      <c r="Q7" s="292"/>
      <c r="R7" s="294"/>
      <c r="S7" s="295"/>
      <c r="T7" s="295"/>
      <c r="U7" s="235"/>
      <c r="V7" s="185"/>
    </row>
    <row r="8" spans="1:22" ht="25" customHeight="1" x14ac:dyDescent="0.35">
      <c r="A8" s="314"/>
      <c r="B8" s="291" t="s">
        <v>152</v>
      </c>
      <c r="C8" s="232">
        <v>228</v>
      </c>
      <c r="D8" s="257">
        <v>6615711</v>
      </c>
      <c r="E8" s="291">
        <v>240</v>
      </c>
      <c r="F8" s="291">
        <v>29</v>
      </c>
      <c r="G8" s="233">
        <v>1.0526315789473684</v>
      </c>
      <c r="H8" s="234">
        <v>43215</v>
      </c>
      <c r="I8" s="234" t="s">
        <v>195</v>
      </c>
      <c r="J8" s="285"/>
      <c r="K8" s="185"/>
      <c r="L8" s="314"/>
      <c r="M8" s="292"/>
      <c r="N8" s="293"/>
      <c r="O8" s="257"/>
      <c r="P8" s="292"/>
      <c r="Q8" s="292"/>
      <c r="R8" s="294"/>
      <c r="S8" s="295"/>
      <c r="T8" s="295"/>
      <c r="U8" s="235"/>
      <c r="V8" s="185"/>
    </row>
    <row r="9" spans="1:22" ht="25" customHeight="1" x14ac:dyDescent="0.35">
      <c r="A9" s="314"/>
      <c r="B9" s="251" t="s">
        <v>156</v>
      </c>
      <c r="C9" s="232">
        <v>171</v>
      </c>
      <c r="D9" s="257">
        <v>6615712</v>
      </c>
      <c r="E9" s="251">
        <v>240</v>
      </c>
      <c r="F9" s="251">
        <v>30</v>
      </c>
      <c r="G9" s="233">
        <v>1.4035087719298245</v>
      </c>
      <c r="H9" s="234">
        <v>43215</v>
      </c>
      <c r="I9" s="234" t="s">
        <v>195</v>
      </c>
      <c r="J9" s="285"/>
      <c r="K9" s="185"/>
      <c r="L9" s="314"/>
      <c r="M9" s="292"/>
      <c r="N9" s="293"/>
      <c r="O9" s="257"/>
      <c r="P9" s="292"/>
      <c r="Q9" s="292"/>
      <c r="R9" s="294"/>
      <c r="S9" s="295"/>
      <c r="T9" s="295"/>
      <c r="U9" s="235"/>
      <c r="V9" s="185"/>
    </row>
    <row r="10" spans="1:22" ht="25" customHeight="1" x14ac:dyDescent="0.35">
      <c r="A10" s="314"/>
      <c r="B10" s="253" t="s">
        <v>155</v>
      </c>
      <c r="C10" s="232">
        <v>228</v>
      </c>
      <c r="D10" s="257">
        <v>6615713</v>
      </c>
      <c r="E10" s="253">
        <v>240</v>
      </c>
      <c r="F10" s="253">
        <v>31</v>
      </c>
      <c r="G10" s="233">
        <v>1.0526315789473684</v>
      </c>
      <c r="H10" s="234">
        <v>43215</v>
      </c>
      <c r="I10" s="234" t="s">
        <v>195</v>
      </c>
      <c r="J10" s="285"/>
      <c r="K10" s="185"/>
      <c r="L10" s="314"/>
      <c r="M10" s="292"/>
      <c r="N10" s="293"/>
      <c r="O10" s="257"/>
      <c r="P10" s="292"/>
      <c r="Q10" s="292"/>
      <c r="R10" s="294"/>
      <c r="S10" s="295"/>
      <c r="T10" s="295"/>
      <c r="U10" s="235"/>
      <c r="V10" s="185"/>
    </row>
    <row r="11" spans="1:22" ht="25" customHeight="1" x14ac:dyDescent="0.35">
      <c r="A11" s="314"/>
      <c r="B11" s="253" t="s">
        <v>155</v>
      </c>
      <c r="C11" s="232">
        <v>228</v>
      </c>
      <c r="D11" s="257">
        <v>6615714</v>
      </c>
      <c r="E11" s="253">
        <v>240</v>
      </c>
      <c r="F11" s="253">
        <v>32</v>
      </c>
      <c r="G11" s="233">
        <v>1.0526315789473684</v>
      </c>
      <c r="H11" s="234">
        <v>43215</v>
      </c>
      <c r="I11" s="234" t="s">
        <v>195</v>
      </c>
      <c r="J11" s="285"/>
      <c r="K11" s="185"/>
      <c r="L11" s="314"/>
      <c r="M11" s="292"/>
      <c r="N11" s="293"/>
      <c r="O11" s="257"/>
      <c r="P11" s="292"/>
      <c r="Q11" s="292"/>
      <c r="R11" s="294"/>
      <c r="S11" s="295"/>
      <c r="T11" s="295"/>
      <c r="U11" s="235"/>
      <c r="V11" s="185"/>
    </row>
    <row r="12" spans="1:22" ht="25" customHeight="1" x14ac:dyDescent="0.35">
      <c r="A12" s="314"/>
      <c r="B12" s="253" t="s">
        <v>155</v>
      </c>
      <c r="C12" s="232">
        <v>228</v>
      </c>
      <c r="D12" s="257">
        <v>6615715</v>
      </c>
      <c r="E12" s="253">
        <v>240</v>
      </c>
      <c r="F12" s="253">
        <v>33</v>
      </c>
      <c r="G12" s="233">
        <v>1.0526315789473684</v>
      </c>
      <c r="H12" s="234">
        <v>43215</v>
      </c>
      <c r="I12" s="234" t="s">
        <v>195</v>
      </c>
      <c r="J12" s="285"/>
      <c r="K12" s="185"/>
      <c r="L12" s="314"/>
      <c r="M12" s="292"/>
      <c r="N12" s="293"/>
      <c r="O12" s="257"/>
      <c r="P12" s="292"/>
      <c r="Q12" s="292"/>
      <c r="R12" s="294"/>
      <c r="S12" s="295"/>
      <c r="T12" s="295"/>
      <c r="U12" s="235"/>
      <c r="V12" s="185"/>
    </row>
    <row r="13" spans="1:22" ht="25" customHeight="1" x14ac:dyDescent="0.35">
      <c r="A13" s="315"/>
      <c r="B13" s="253" t="s">
        <v>155</v>
      </c>
      <c r="C13" s="232">
        <v>228</v>
      </c>
      <c r="D13" s="257">
        <v>6615716</v>
      </c>
      <c r="E13" s="253">
        <v>240</v>
      </c>
      <c r="F13" s="253">
        <v>34</v>
      </c>
      <c r="G13" s="233">
        <v>1.0526315789473684</v>
      </c>
      <c r="H13" s="234">
        <v>43215</v>
      </c>
      <c r="I13" s="234" t="s">
        <v>195</v>
      </c>
      <c r="J13" s="285"/>
      <c r="K13" s="185"/>
      <c r="L13" s="315"/>
      <c r="M13" s="292"/>
      <c r="N13" s="293"/>
      <c r="O13" s="257"/>
      <c r="P13" s="292"/>
      <c r="Q13" s="292"/>
      <c r="R13" s="294"/>
      <c r="S13" s="295"/>
      <c r="T13" s="295"/>
      <c r="U13" s="255">
        <v>0</v>
      </c>
      <c r="V13" s="185"/>
    </row>
    <row r="14" spans="1:22" ht="25" customHeight="1" x14ac:dyDescent="0.35">
      <c r="A14" s="187"/>
      <c r="B14" s="252" t="s">
        <v>157</v>
      </c>
      <c r="C14" s="232">
        <v>210</v>
      </c>
      <c r="D14" s="257">
        <v>6615717</v>
      </c>
      <c r="E14" s="252">
        <v>240</v>
      </c>
      <c r="F14" s="252">
        <v>35</v>
      </c>
      <c r="G14" s="233">
        <v>1.1428571428571428</v>
      </c>
      <c r="H14" s="234">
        <v>43215</v>
      </c>
      <c r="I14" s="234" t="s">
        <v>195</v>
      </c>
      <c r="J14" s="285">
        <v>12.933333333332691</v>
      </c>
      <c r="K14" s="185"/>
      <c r="L14" s="187"/>
      <c r="M14" s="292"/>
      <c r="N14" s="293"/>
      <c r="O14" s="257"/>
      <c r="P14" s="292"/>
      <c r="Q14" s="292"/>
      <c r="R14" s="294"/>
      <c r="S14" s="295"/>
      <c r="T14" s="295"/>
    </row>
    <row r="15" spans="1:22" ht="25" customHeight="1" x14ac:dyDescent="0.35">
      <c r="B15" s="252" t="s">
        <v>157</v>
      </c>
      <c r="C15" s="232">
        <v>210</v>
      </c>
      <c r="D15" s="257">
        <v>6615718</v>
      </c>
      <c r="E15" s="252">
        <v>240</v>
      </c>
      <c r="F15" s="252">
        <v>36</v>
      </c>
      <c r="G15" s="233">
        <v>1.1428571428571428</v>
      </c>
      <c r="H15" s="234">
        <v>43215</v>
      </c>
      <c r="I15" s="234" t="s">
        <v>195</v>
      </c>
      <c r="K15" s="185"/>
      <c r="M15" s="292"/>
      <c r="N15" s="293"/>
      <c r="O15" s="257"/>
      <c r="P15" s="292"/>
      <c r="Q15" s="292"/>
      <c r="R15" s="294"/>
      <c r="S15" s="295"/>
      <c r="T15" s="295"/>
    </row>
    <row r="16" spans="1:22" ht="25" customHeight="1" x14ac:dyDescent="0.35">
      <c r="B16" s="252" t="s">
        <v>157</v>
      </c>
      <c r="C16" s="232">
        <v>210</v>
      </c>
      <c r="D16" s="257">
        <v>6615719</v>
      </c>
      <c r="E16" s="252">
        <v>240</v>
      </c>
      <c r="F16" s="252">
        <v>37</v>
      </c>
      <c r="G16" s="233">
        <v>1.1428571428571428</v>
      </c>
      <c r="H16" s="234">
        <v>43215</v>
      </c>
      <c r="I16" s="234" t="s">
        <v>195</v>
      </c>
      <c r="K16" s="185"/>
      <c r="M16" s="292"/>
      <c r="N16" s="293"/>
      <c r="O16" s="257"/>
      <c r="P16" s="292"/>
      <c r="Q16" s="292"/>
      <c r="R16" s="294"/>
      <c r="S16" s="295"/>
      <c r="T16" s="295"/>
    </row>
    <row r="17" spans="2:20" ht="25" customHeight="1" x14ac:dyDescent="0.35">
      <c r="B17" s="252" t="s">
        <v>157</v>
      </c>
      <c r="C17" s="232">
        <v>210</v>
      </c>
      <c r="D17" s="257">
        <v>6615720</v>
      </c>
      <c r="E17" s="252">
        <v>240</v>
      </c>
      <c r="F17" s="252">
        <v>38</v>
      </c>
      <c r="G17" s="233">
        <v>1.1428571428571428</v>
      </c>
      <c r="H17" s="234">
        <v>43215</v>
      </c>
      <c r="I17" s="234" t="s">
        <v>195</v>
      </c>
      <c r="K17" s="185"/>
      <c r="M17" s="292"/>
      <c r="N17" s="293"/>
      <c r="O17" s="257"/>
      <c r="P17" s="292"/>
      <c r="Q17" s="292"/>
      <c r="R17" s="294"/>
      <c r="S17" s="295"/>
      <c r="T17" s="295"/>
    </row>
    <row r="18" spans="2:20" ht="25" customHeight="1" x14ac:dyDescent="0.35">
      <c r="B18" s="252" t="s">
        <v>157</v>
      </c>
      <c r="C18" s="232">
        <v>210</v>
      </c>
      <c r="D18" s="257">
        <v>6615721</v>
      </c>
      <c r="E18" s="252">
        <v>240</v>
      </c>
      <c r="F18" s="252">
        <v>39</v>
      </c>
      <c r="G18" s="233">
        <v>1.1428571428571428</v>
      </c>
      <c r="H18" s="234">
        <v>43215</v>
      </c>
      <c r="I18" s="234" t="s">
        <v>195</v>
      </c>
      <c r="K18" s="185"/>
      <c r="M18" s="292"/>
      <c r="N18" s="293"/>
      <c r="O18" s="257"/>
      <c r="P18" s="292"/>
      <c r="Q18" s="292"/>
      <c r="R18" s="294"/>
      <c r="S18" s="295"/>
      <c r="T18" s="295"/>
    </row>
    <row r="19" spans="2:20" ht="25" customHeight="1" x14ac:dyDescent="0.35">
      <c r="B19" s="254" t="s">
        <v>154</v>
      </c>
      <c r="C19" s="236">
        <v>228</v>
      </c>
      <c r="D19" s="258">
        <v>6615724</v>
      </c>
      <c r="E19" s="254">
        <v>240</v>
      </c>
      <c r="F19" s="254">
        <v>40</v>
      </c>
      <c r="G19" s="237">
        <v>1.0526315789473684</v>
      </c>
      <c r="H19" s="238">
        <v>43215</v>
      </c>
      <c r="I19" s="238" t="s">
        <v>196</v>
      </c>
      <c r="K19" s="185"/>
      <c r="M19" s="296"/>
      <c r="N19" s="297"/>
      <c r="O19" s="258"/>
      <c r="P19" s="296"/>
      <c r="Q19" s="296"/>
      <c r="R19" s="298"/>
      <c r="S19" s="299"/>
      <c r="T19" s="299"/>
    </row>
  </sheetData>
  <mergeCells count="6">
    <mergeCell ref="A3:A13"/>
    <mergeCell ref="L1:U1"/>
    <mergeCell ref="S2:T2"/>
    <mergeCell ref="L3:L13"/>
    <mergeCell ref="H2:I2"/>
    <mergeCell ref="A1:J1"/>
  </mergeCells>
  <conditionalFormatting sqref="U3:U13">
    <cfRule type="expression" dxfId="86" priority="412">
      <formula>$K3&lt;&gt;0</formula>
    </cfRule>
  </conditionalFormatting>
  <conditionalFormatting sqref="G9:I9">
    <cfRule type="expression" dxfId="85" priority="83">
      <formula>$K9&lt;&gt;0</formula>
    </cfRule>
  </conditionalFormatting>
  <conditionalFormatting sqref="B9">
    <cfRule type="expression" dxfId="84" priority="81">
      <formula>$K9&lt;&gt;0</formula>
    </cfRule>
  </conditionalFormatting>
  <conditionalFormatting sqref="B9">
    <cfRule type="containsText" dxfId="83" priority="82" operator="containsText" text=" ME">
      <formula>NOT(ISERROR(SEARCH(" ME",B9)))</formula>
    </cfRule>
  </conditionalFormatting>
  <conditionalFormatting sqref="E9:F9">
    <cfRule type="expression" dxfId="82" priority="79">
      <formula>$K9&lt;&gt;0</formula>
    </cfRule>
  </conditionalFormatting>
  <conditionalFormatting sqref="E9:F9">
    <cfRule type="containsText" dxfId="81" priority="80" operator="containsText" text=" ME">
      <formula>NOT(ISERROR(SEARCH(" ME",E9)))</formula>
    </cfRule>
  </conditionalFormatting>
  <conditionalFormatting sqref="C6:D8">
    <cfRule type="expression" dxfId="80" priority="78">
      <formula>$K6&lt;&gt;0</formula>
    </cfRule>
  </conditionalFormatting>
  <conditionalFormatting sqref="J3:J12">
    <cfRule type="expression" dxfId="79" priority="116">
      <formula>$K3&lt;&gt;0</formula>
    </cfRule>
  </conditionalFormatting>
  <conditionalFormatting sqref="J13:J14">
    <cfRule type="expression" dxfId="78" priority="113">
      <formula>$K13&lt;&gt;0</formula>
    </cfRule>
  </conditionalFormatting>
  <conditionalFormatting sqref="R6:T8">
    <cfRule type="expression" dxfId="77" priority="35">
      <formula>$K6&lt;&gt;0</formula>
    </cfRule>
  </conditionalFormatting>
  <conditionalFormatting sqref="B19">
    <cfRule type="expression" dxfId="76" priority="45">
      <formula>$K19&lt;&gt;0</formula>
    </cfRule>
  </conditionalFormatting>
  <conditionalFormatting sqref="B19">
    <cfRule type="containsText" dxfId="75" priority="46" operator="containsText" text=" ME">
      <formula>NOT(ISERROR(SEARCH(" ME",B19)))</formula>
    </cfRule>
  </conditionalFormatting>
  <conditionalFormatting sqref="P6:Q8">
    <cfRule type="expression" dxfId="74" priority="31">
      <formula>$K6&lt;&gt;0</formula>
    </cfRule>
  </conditionalFormatting>
  <conditionalFormatting sqref="P6:Q8">
    <cfRule type="containsText" dxfId="73" priority="32" operator="containsText" text=" ME">
      <formula>NOT(ISERROR(SEARCH(" ME",P6)))</formula>
    </cfRule>
  </conditionalFormatting>
  <conditionalFormatting sqref="R9:T9">
    <cfRule type="expression" dxfId="72" priority="41">
      <formula>$K9&lt;&gt;0</formula>
    </cfRule>
  </conditionalFormatting>
  <conditionalFormatting sqref="M19">
    <cfRule type="expression" dxfId="71" priority="3">
      <formula>$K19&lt;&gt;0</formula>
    </cfRule>
  </conditionalFormatting>
  <conditionalFormatting sqref="M19">
    <cfRule type="containsText" dxfId="70" priority="4" operator="containsText" text=" ME">
      <formula>NOT(ISERROR(SEARCH(" ME",M19)))</formula>
    </cfRule>
  </conditionalFormatting>
  <conditionalFormatting sqref="P19:Q19">
    <cfRule type="expression" dxfId="69" priority="1">
      <formula>$K19&lt;&gt;0</formula>
    </cfRule>
  </conditionalFormatting>
  <conditionalFormatting sqref="P19:Q19">
    <cfRule type="containsText" dxfId="68" priority="2" operator="containsText" text=" ME">
      <formula>NOT(ISERROR(SEARCH(" ME",P19)))</formula>
    </cfRule>
  </conditionalFormatting>
  <conditionalFormatting sqref="C9:D9">
    <cfRule type="expression" dxfId="67" priority="84">
      <formula>$K9&lt;&gt;0</formula>
    </cfRule>
  </conditionalFormatting>
  <conditionalFormatting sqref="G6:I8">
    <cfRule type="expression" dxfId="66" priority="77">
      <formula>$K6&lt;&gt;0</formula>
    </cfRule>
  </conditionalFormatting>
  <conditionalFormatting sqref="B6:B8">
    <cfRule type="expression" dxfId="65" priority="75">
      <formula>$K6&lt;&gt;0</formula>
    </cfRule>
  </conditionalFormatting>
  <conditionalFormatting sqref="B6:B8">
    <cfRule type="containsText" dxfId="64" priority="76" operator="containsText" text=" ME">
      <formula>NOT(ISERROR(SEARCH(" ME",B6)))</formula>
    </cfRule>
  </conditionalFormatting>
  <conditionalFormatting sqref="E6:F8">
    <cfRule type="expression" dxfId="63" priority="73">
      <formula>$K6&lt;&gt;0</formula>
    </cfRule>
  </conditionalFormatting>
  <conditionalFormatting sqref="E6:F8">
    <cfRule type="containsText" dxfId="62" priority="74" operator="containsText" text=" ME">
      <formula>NOT(ISERROR(SEARCH(" ME",E6)))</formula>
    </cfRule>
  </conditionalFormatting>
  <conditionalFormatting sqref="C5:D5">
    <cfRule type="expression" dxfId="61" priority="72">
      <formula>$K5&lt;&gt;0</formula>
    </cfRule>
  </conditionalFormatting>
  <conditionalFormatting sqref="G5:I5">
    <cfRule type="expression" dxfId="60" priority="71">
      <formula>$K5&lt;&gt;0</formula>
    </cfRule>
  </conditionalFormatting>
  <conditionalFormatting sqref="B5">
    <cfRule type="expression" dxfId="59" priority="69">
      <formula>$K5&lt;&gt;0</formula>
    </cfRule>
  </conditionalFormatting>
  <conditionalFormatting sqref="B5">
    <cfRule type="containsText" dxfId="58" priority="70" operator="containsText" text=" ME">
      <formula>NOT(ISERROR(SEARCH(" ME",B5)))</formula>
    </cfRule>
  </conditionalFormatting>
  <conditionalFormatting sqref="E5:F5">
    <cfRule type="expression" dxfId="57" priority="67">
      <formula>$K5&lt;&gt;0</formula>
    </cfRule>
  </conditionalFormatting>
  <conditionalFormatting sqref="E5:F5">
    <cfRule type="containsText" dxfId="56" priority="68" operator="containsText" text=" ME">
      <formula>NOT(ISERROR(SEARCH(" ME",E5)))</formula>
    </cfRule>
  </conditionalFormatting>
  <conditionalFormatting sqref="C3:D4">
    <cfRule type="expression" dxfId="55" priority="66">
      <formula>$K3&lt;&gt;0</formula>
    </cfRule>
  </conditionalFormatting>
  <conditionalFormatting sqref="G3:I4">
    <cfRule type="expression" dxfId="54" priority="65">
      <formula>$K3&lt;&gt;0</formula>
    </cfRule>
  </conditionalFormatting>
  <conditionalFormatting sqref="B3:B4">
    <cfRule type="expression" dxfId="53" priority="64">
      <formula>$K3&lt;&gt;0</formula>
    </cfRule>
  </conditionalFormatting>
  <conditionalFormatting sqref="B3:B4">
    <cfRule type="containsText" dxfId="52" priority="63" operator="containsText" text=" ME">
      <formula>NOT(ISERROR(SEARCH(" ME",B3)))</formula>
    </cfRule>
  </conditionalFormatting>
  <conditionalFormatting sqref="E3:F4">
    <cfRule type="expression" dxfId="51" priority="62">
      <formula>$K3&lt;&gt;0</formula>
    </cfRule>
  </conditionalFormatting>
  <conditionalFormatting sqref="E3:F4">
    <cfRule type="containsText" dxfId="50" priority="61" operator="containsText" text=" ME">
      <formula>NOT(ISERROR(SEARCH(" ME",E3)))</formula>
    </cfRule>
  </conditionalFormatting>
  <conditionalFormatting sqref="C10:D13">
    <cfRule type="expression" dxfId="49" priority="60">
      <formula>$K10&lt;&gt;0</formula>
    </cfRule>
  </conditionalFormatting>
  <conditionalFormatting sqref="G10:I13">
    <cfRule type="expression" dxfId="48" priority="59">
      <formula>$K10&lt;&gt;0</formula>
    </cfRule>
  </conditionalFormatting>
  <conditionalFormatting sqref="B10:B13">
    <cfRule type="expression" dxfId="47" priority="57">
      <formula>$K10&lt;&gt;0</formula>
    </cfRule>
  </conditionalFormatting>
  <conditionalFormatting sqref="B10:B13">
    <cfRule type="containsText" dxfId="46" priority="58" operator="containsText" text=" ME">
      <formula>NOT(ISERROR(SEARCH(" ME",B10)))</formula>
    </cfRule>
  </conditionalFormatting>
  <conditionalFormatting sqref="E10:F13">
    <cfRule type="expression" dxfId="45" priority="55">
      <formula>$K10&lt;&gt;0</formula>
    </cfRule>
  </conditionalFormatting>
  <conditionalFormatting sqref="E10:F13">
    <cfRule type="containsText" dxfId="44" priority="56" operator="containsText" text=" ME">
      <formula>NOT(ISERROR(SEARCH(" ME",E10)))</formula>
    </cfRule>
  </conditionalFormatting>
  <conditionalFormatting sqref="C14:D18">
    <cfRule type="expression" dxfId="43" priority="54">
      <formula>$K14&lt;&gt;0</formula>
    </cfRule>
  </conditionalFormatting>
  <conditionalFormatting sqref="G14:I18">
    <cfRule type="expression" dxfId="42" priority="53">
      <formula>$K14&lt;&gt;0</formula>
    </cfRule>
  </conditionalFormatting>
  <conditionalFormatting sqref="B14:B18">
    <cfRule type="expression" dxfId="41" priority="52">
      <formula>$K14&lt;&gt;0</formula>
    </cfRule>
  </conditionalFormatting>
  <conditionalFormatting sqref="B14:B18">
    <cfRule type="containsText" dxfId="40" priority="51" operator="containsText" text=" ME">
      <formula>NOT(ISERROR(SEARCH(" ME",B14)))</formula>
    </cfRule>
  </conditionalFormatting>
  <conditionalFormatting sqref="E14:F18">
    <cfRule type="expression" dxfId="39" priority="50">
      <formula>$K14&lt;&gt;0</formula>
    </cfRule>
  </conditionalFormatting>
  <conditionalFormatting sqref="E14:F18">
    <cfRule type="containsText" dxfId="38" priority="49" operator="containsText" text=" ME">
      <formula>NOT(ISERROR(SEARCH(" ME",E14)))</formula>
    </cfRule>
  </conditionalFormatting>
  <conditionalFormatting sqref="C19:D19">
    <cfRule type="expression" dxfId="37" priority="48">
      <formula>$K19&lt;&gt;0</formula>
    </cfRule>
  </conditionalFormatting>
  <conditionalFormatting sqref="G19:I19">
    <cfRule type="expression" dxfId="36" priority="47">
      <formula>$K19&lt;&gt;0</formula>
    </cfRule>
  </conditionalFormatting>
  <conditionalFormatting sqref="E19:F19">
    <cfRule type="expression" dxfId="35" priority="43">
      <formula>$K19&lt;&gt;0</formula>
    </cfRule>
  </conditionalFormatting>
  <conditionalFormatting sqref="E19:F19">
    <cfRule type="containsText" dxfId="34" priority="44" operator="containsText" text=" ME">
      <formula>NOT(ISERROR(SEARCH(" ME",E19)))</formula>
    </cfRule>
  </conditionalFormatting>
  <conditionalFormatting sqref="N9:O9">
    <cfRule type="expression" dxfId="33" priority="42">
      <formula>$K9&lt;&gt;0</formula>
    </cfRule>
  </conditionalFormatting>
  <conditionalFormatting sqref="M9">
    <cfRule type="expression" dxfId="32" priority="39">
      <formula>$K9&lt;&gt;0</formula>
    </cfRule>
  </conditionalFormatting>
  <conditionalFormatting sqref="M9">
    <cfRule type="containsText" dxfId="31" priority="40" operator="containsText" text=" ME">
      <formula>NOT(ISERROR(SEARCH(" ME",M9)))</formula>
    </cfRule>
  </conditionalFormatting>
  <conditionalFormatting sqref="P9:Q9">
    <cfRule type="expression" dxfId="30" priority="37">
      <formula>$K9&lt;&gt;0</formula>
    </cfRule>
  </conditionalFormatting>
  <conditionalFormatting sqref="P9:Q9">
    <cfRule type="containsText" dxfId="29" priority="38" operator="containsText" text=" ME">
      <formula>NOT(ISERROR(SEARCH(" ME",P9)))</formula>
    </cfRule>
  </conditionalFormatting>
  <conditionalFormatting sqref="N6:O8">
    <cfRule type="expression" dxfId="28" priority="36">
      <formula>$K6&lt;&gt;0</formula>
    </cfRule>
  </conditionalFormatting>
  <conditionalFormatting sqref="M6:M8">
    <cfRule type="expression" dxfId="27" priority="33">
      <formula>$K6&lt;&gt;0</formula>
    </cfRule>
  </conditionalFormatting>
  <conditionalFormatting sqref="M6:M8">
    <cfRule type="containsText" dxfId="26" priority="34" operator="containsText" text=" ME">
      <formula>NOT(ISERROR(SEARCH(" ME",M6)))</formula>
    </cfRule>
  </conditionalFormatting>
  <conditionalFormatting sqref="N5:O5">
    <cfRule type="expression" dxfId="25" priority="30">
      <formula>$K5&lt;&gt;0</formula>
    </cfRule>
  </conditionalFormatting>
  <conditionalFormatting sqref="R5:T5">
    <cfRule type="expression" dxfId="24" priority="29">
      <formula>$K5&lt;&gt;0</formula>
    </cfRule>
  </conditionalFormatting>
  <conditionalFormatting sqref="M5">
    <cfRule type="expression" dxfId="23" priority="27">
      <formula>$K5&lt;&gt;0</formula>
    </cfRule>
  </conditionalFormatting>
  <conditionalFormatting sqref="M5">
    <cfRule type="containsText" dxfId="22" priority="28" operator="containsText" text=" ME">
      <formula>NOT(ISERROR(SEARCH(" ME",M5)))</formula>
    </cfRule>
  </conditionalFormatting>
  <conditionalFormatting sqref="P5:Q5">
    <cfRule type="expression" dxfId="21" priority="25">
      <formula>$K5&lt;&gt;0</formula>
    </cfRule>
  </conditionalFormatting>
  <conditionalFormatting sqref="P5:Q5">
    <cfRule type="containsText" dxfId="20" priority="26" operator="containsText" text=" ME">
      <formula>NOT(ISERROR(SEARCH(" ME",P5)))</formula>
    </cfRule>
  </conditionalFormatting>
  <conditionalFormatting sqref="N3:O4">
    <cfRule type="expression" dxfId="19" priority="24">
      <formula>$K3&lt;&gt;0</formula>
    </cfRule>
  </conditionalFormatting>
  <conditionalFormatting sqref="R3:T4">
    <cfRule type="expression" dxfId="18" priority="23">
      <formula>$K3&lt;&gt;0</formula>
    </cfRule>
  </conditionalFormatting>
  <conditionalFormatting sqref="M3:M4">
    <cfRule type="expression" dxfId="17" priority="22">
      <formula>$K3&lt;&gt;0</formula>
    </cfRule>
  </conditionalFormatting>
  <conditionalFormatting sqref="M3:M4">
    <cfRule type="containsText" dxfId="16" priority="21" operator="containsText" text=" ME">
      <formula>NOT(ISERROR(SEARCH(" ME",M3)))</formula>
    </cfRule>
  </conditionalFormatting>
  <conditionalFormatting sqref="P3:Q4">
    <cfRule type="expression" dxfId="15" priority="20">
      <formula>$K3&lt;&gt;0</formula>
    </cfRule>
  </conditionalFormatting>
  <conditionalFormatting sqref="P3:Q4">
    <cfRule type="containsText" dxfId="14" priority="19" operator="containsText" text=" ME">
      <formula>NOT(ISERROR(SEARCH(" ME",P3)))</formula>
    </cfRule>
  </conditionalFormatting>
  <conditionalFormatting sqref="N10:O13">
    <cfRule type="expression" dxfId="13" priority="18">
      <formula>$K10&lt;&gt;0</formula>
    </cfRule>
  </conditionalFormatting>
  <conditionalFormatting sqref="R10:T13">
    <cfRule type="expression" dxfId="12" priority="17">
      <formula>$K10&lt;&gt;0</formula>
    </cfRule>
  </conditionalFormatting>
  <conditionalFormatting sqref="M10:M13">
    <cfRule type="expression" dxfId="11" priority="15">
      <formula>$K10&lt;&gt;0</formula>
    </cfRule>
  </conditionalFormatting>
  <conditionalFormatting sqref="M10:M13">
    <cfRule type="containsText" dxfId="10" priority="16" operator="containsText" text=" ME">
      <formula>NOT(ISERROR(SEARCH(" ME",M10)))</formula>
    </cfRule>
  </conditionalFormatting>
  <conditionalFormatting sqref="P10:Q13">
    <cfRule type="expression" dxfId="9" priority="13">
      <formula>$K10&lt;&gt;0</formula>
    </cfRule>
  </conditionalFormatting>
  <conditionalFormatting sqref="P10:Q13">
    <cfRule type="containsText" dxfId="8" priority="14" operator="containsText" text=" ME">
      <formula>NOT(ISERROR(SEARCH(" ME",P10)))</formula>
    </cfRule>
  </conditionalFormatting>
  <conditionalFormatting sqref="N14:O18">
    <cfRule type="expression" dxfId="7" priority="12">
      <formula>$K14&lt;&gt;0</formula>
    </cfRule>
  </conditionalFormatting>
  <conditionalFormatting sqref="R14:T18">
    <cfRule type="expression" dxfId="6" priority="11">
      <formula>$K14&lt;&gt;0</formula>
    </cfRule>
  </conditionalFormatting>
  <conditionalFormatting sqref="M14:M18">
    <cfRule type="expression" dxfId="5" priority="10">
      <formula>$K14&lt;&gt;0</formula>
    </cfRule>
  </conditionalFormatting>
  <conditionalFormatting sqref="M14:M18">
    <cfRule type="containsText" dxfId="4" priority="9" operator="containsText" text=" ME">
      <formula>NOT(ISERROR(SEARCH(" ME",M14)))</formula>
    </cfRule>
  </conditionalFormatting>
  <conditionalFormatting sqref="P14:Q18">
    <cfRule type="expression" dxfId="3" priority="8">
      <formula>$K14&lt;&gt;0</formula>
    </cfRule>
  </conditionalFormatting>
  <conditionalFormatting sqref="P14:Q18">
    <cfRule type="containsText" dxfId="2" priority="7" operator="containsText" text=" ME">
      <formula>NOT(ISERROR(SEARCH(" ME",P14)))</formula>
    </cfRule>
  </conditionalFormatting>
  <conditionalFormatting sqref="N19:O19">
    <cfRule type="expression" dxfId="1" priority="6">
      <formula>$K19&lt;&gt;0</formula>
    </cfRule>
  </conditionalFormatting>
  <conditionalFormatting sqref="R19:T19">
    <cfRule type="expression" dxfId="0" priority="5">
      <formula>$K19&lt;&gt;0</formula>
    </cfRule>
  </conditionalFormatting>
  <pageMargins left="0.23622047244094491" right="0.23622047244094491" top="0.23622047244094491" bottom="0.23622047244094491" header="0.31496062992125984" footer="0.31496062992125984"/>
  <pageSetup paperSize="9" scale="4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  <pageSetUpPr fitToPage="1"/>
  </sheetPr>
  <dimension ref="A1:I20"/>
  <sheetViews>
    <sheetView showGridLines="0" zoomScale="67" zoomScaleNormal="70" workbookViewId="0">
      <selection activeCell="B5" sqref="B5"/>
    </sheetView>
  </sheetViews>
  <sheetFormatPr defaultColWidth="11.453125" defaultRowHeight="12.5" outlineLevelRow="1" outlineLevelCol="1" x14ac:dyDescent="0.25"/>
  <cols>
    <col min="1" max="1" width="15.54296875" style="36" customWidth="1"/>
    <col min="2" max="2" width="31.1796875" style="36" customWidth="1" outlineLevel="1"/>
    <col min="3" max="3" width="15.54296875" style="36" customWidth="1"/>
    <col min="4" max="4" width="31.1796875" style="36" customWidth="1" outlineLevel="1"/>
    <col min="5" max="16384" width="11.453125" style="32"/>
  </cols>
  <sheetData>
    <row r="1" spans="1:9" s="29" customFormat="1" ht="13" x14ac:dyDescent="0.25">
      <c r="A1" s="26" t="s">
        <v>179</v>
      </c>
      <c r="B1" s="27"/>
      <c r="C1" s="26"/>
      <c r="D1" s="27"/>
    </row>
    <row r="2" spans="1:9" ht="25" customHeight="1" x14ac:dyDescent="0.25">
      <c r="A2" s="318" t="s">
        <v>193</v>
      </c>
      <c r="B2" s="319"/>
      <c r="C2" s="318" t="s">
        <v>194</v>
      </c>
      <c r="D2" s="318"/>
      <c r="F2" s="29"/>
      <c r="H2" s="35"/>
      <c r="I2" s="35"/>
    </row>
    <row r="3" spans="1:9" ht="25" customHeight="1" x14ac:dyDescent="0.25">
      <c r="A3" s="264" t="s">
        <v>190</v>
      </c>
      <c r="B3" s="272" t="s">
        <v>191</v>
      </c>
      <c r="C3" s="264" t="s">
        <v>190</v>
      </c>
      <c r="D3" s="264" t="s">
        <v>191</v>
      </c>
      <c r="F3" s="29"/>
      <c r="H3" s="35"/>
      <c r="I3" s="35"/>
    </row>
    <row r="4" spans="1:9" ht="25" customHeight="1" outlineLevel="1" x14ac:dyDescent="0.25">
      <c r="A4" s="217" t="s">
        <v>180</v>
      </c>
      <c r="B4" s="273"/>
      <c r="C4" s="217" t="s">
        <v>180</v>
      </c>
      <c r="D4" s="268"/>
    </row>
    <row r="5" spans="1:9" ht="25" customHeight="1" outlineLevel="1" x14ac:dyDescent="0.25">
      <c r="A5" s="222" t="s">
        <v>181</v>
      </c>
      <c r="B5" s="274"/>
      <c r="C5" s="222" t="s">
        <v>181</v>
      </c>
      <c r="D5" s="262"/>
    </row>
    <row r="6" spans="1:9" ht="25" customHeight="1" outlineLevel="1" x14ac:dyDescent="0.25">
      <c r="A6" s="222" t="s">
        <v>182</v>
      </c>
      <c r="B6" s="274"/>
      <c r="C6" s="222" t="s">
        <v>182</v>
      </c>
      <c r="D6" s="262"/>
    </row>
    <row r="7" spans="1:9" ht="25" customHeight="1" outlineLevel="1" x14ac:dyDescent="0.25">
      <c r="A7" s="222" t="s">
        <v>183</v>
      </c>
      <c r="B7" s="274"/>
      <c r="C7" s="222" t="s">
        <v>183</v>
      </c>
      <c r="D7" s="262"/>
    </row>
    <row r="8" spans="1:9" ht="25" customHeight="1" outlineLevel="1" x14ac:dyDescent="0.25">
      <c r="A8" s="222" t="s">
        <v>184</v>
      </c>
      <c r="B8" s="274"/>
      <c r="C8" s="222" t="s">
        <v>184</v>
      </c>
      <c r="D8" s="262"/>
    </row>
    <row r="9" spans="1:9" ht="25" customHeight="1" outlineLevel="1" x14ac:dyDescent="0.25">
      <c r="A9" s="222" t="s">
        <v>185</v>
      </c>
      <c r="B9" s="274"/>
      <c r="C9" s="222" t="s">
        <v>185</v>
      </c>
      <c r="D9" s="262"/>
    </row>
    <row r="10" spans="1:9" ht="25" customHeight="1" outlineLevel="1" x14ac:dyDescent="0.25">
      <c r="A10" s="222" t="s">
        <v>186</v>
      </c>
      <c r="B10" s="274"/>
      <c r="C10" s="222" t="s">
        <v>186</v>
      </c>
      <c r="D10" s="262"/>
    </row>
    <row r="11" spans="1:9" ht="25" customHeight="1" outlineLevel="1" x14ac:dyDescent="0.25">
      <c r="A11" s="222" t="s">
        <v>187</v>
      </c>
      <c r="B11" s="274"/>
      <c r="C11" s="222" t="s">
        <v>187</v>
      </c>
      <c r="D11" s="262"/>
    </row>
    <row r="12" spans="1:9" ht="25" customHeight="1" outlineLevel="1" x14ac:dyDescent="0.25">
      <c r="A12" s="222" t="s">
        <v>188</v>
      </c>
      <c r="B12" s="274"/>
      <c r="C12" s="222" t="s">
        <v>188</v>
      </c>
      <c r="D12" s="262"/>
    </row>
    <row r="13" spans="1:9" ht="25" customHeight="1" outlineLevel="1" x14ac:dyDescent="0.25">
      <c r="A13" s="222" t="s">
        <v>189</v>
      </c>
      <c r="B13" s="274"/>
      <c r="C13" s="222" t="s">
        <v>189</v>
      </c>
      <c r="D13" s="262"/>
    </row>
    <row r="14" spans="1:9" ht="25" customHeight="1" outlineLevel="1" x14ac:dyDescent="0.25">
      <c r="A14" s="222" t="s">
        <v>199</v>
      </c>
      <c r="B14" s="275"/>
      <c r="C14" s="222" t="s">
        <v>199</v>
      </c>
      <c r="D14" s="269"/>
    </row>
    <row r="15" spans="1:9" ht="25" customHeight="1" outlineLevel="1" x14ac:dyDescent="0.25">
      <c r="A15" s="222" t="s">
        <v>200</v>
      </c>
      <c r="B15" s="275"/>
      <c r="C15" s="222" t="s">
        <v>200</v>
      </c>
      <c r="D15" s="269"/>
    </row>
    <row r="16" spans="1:9" ht="25" customHeight="1" outlineLevel="1" x14ac:dyDescent="0.25">
      <c r="A16" s="222" t="s">
        <v>201</v>
      </c>
      <c r="B16" s="274"/>
      <c r="C16" s="222" t="s">
        <v>201</v>
      </c>
      <c r="D16" s="262"/>
    </row>
    <row r="17" spans="1:9" ht="25" customHeight="1" outlineLevel="1" x14ac:dyDescent="0.25">
      <c r="A17" s="222" t="s">
        <v>202</v>
      </c>
      <c r="B17" s="274"/>
      <c r="C17" s="222" t="s">
        <v>202</v>
      </c>
      <c r="D17" s="262"/>
    </row>
    <row r="18" spans="1:9" ht="25" customHeight="1" outlineLevel="1" x14ac:dyDescent="0.25">
      <c r="A18" s="222" t="s">
        <v>203</v>
      </c>
      <c r="B18" s="274"/>
      <c r="C18" s="222" t="s">
        <v>203</v>
      </c>
      <c r="D18" s="262"/>
    </row>
    <row r="19" spans="1:9" ht="25" customHeight="1" outlineLevel="1" x14ac:dyDescent="0.25">
      <c r="A19" s="227" t="s">
        <v>204</v>
      </c>
      <c r="B19" s="275"/>
      <c r="C19" s="227" t="s">
        <v>204</v>
      </c>
      <c r="D19" s="269"/>
    </row>
    <row r="20" spans="1:9" ht="25" customHeight="1" x14ac:dyDescent="0.25">
      <c r="A20" s="270" t="s">
        <v>192</v>
      </c>
      <c r="B20" s="276">
        <f>(B14-47628)/17</f>
        <v>-2801.6470588235293</v>
      </c>
      <c r="C20" s="270" t="s">
        <v>192</v>
      </c>
      <c r="D20" s="271">
        <f>(D14-47628)/17</f>
        <v>-2801.6470588235293</v>
      </c>
      <c r="F20" s="29"/>
      <c r="H20" s="35"/>
      <c r="I20" s="35"/>
    </row>
  </sheetData>
  <sortState ref="C4:D14">
    <sortCondition ref="D4:D14"/>
  </sortState>
  <mergeCells count="2">
    <mergeCell ref="A2:B2"/>
    <mergeCell ref="C2:D2"/>
  </mergeCells>
  <printOptions horizontalCentered="1"/>
  <pageMargins left="0.23622047244094491" right="0" top="0.53" bottom="0" header="0.41" footer="0"/>
  <pageSetup paperSize="9" scale="25" orientation="portrait" horizontalDpi="300" r:id="rId1"/>
  <headerFooter alignWithMargins="0"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37"/>
  <sheetViews>
    <sheetView showGridLines="0" workbookViewId="0">
      <selection activeCell="G17" sqref="G17"/>
    </sheetView>
  </sheetViews>
  <sheetFormatPr defaultColWidth="8.81640625" defaultRowHeight="14.5" x14ac:dyDescent="0.35"/>
  <cols>
    <col min="1" max="1" width="1" style="4" customWidth="1"/>
    <col min="2" max="2" width="32" style="4" customWidth="1"/>
    <col min="3" max="8" width="8.81640625" style="4" customWidth="1"/>
    <col min="9" max="10" width="8.81640625" style="4"/>
    <col min="11" max="11" width="1.453125" style="4" customWidth="1"/>
    <col min="12" max="12" width="8.81640625" style="4"/>
    <col min="13" max="13" width="26" style="4" customWidth="1"/>
    <col min="14" max="16384" width="8.81640625" style="4"/>
  </cols>
  <sheetData>
    <row r="1" spans="2:14" x14ac:dyDescent="0.35">
      <c r="B1" s="1" t="s">
        <v>13</v>
      </c>
      <c r="C1" s="2">
        <v>1558</v>
      </c>
      <c r="D1" s="3"/>
      <c r="E1" s="3"/>
      <c r="M1" s="1" t="s">
        <v>14</v>
      </c>
      <c r="N1" s="5">
        <v>382</v>
      </c>
    </row>
    <row r="2" spans="2:14" ht="6" customHeight="1" x14ac:dyDescent="0.35"/>
    <row r="3" spans="2:14" ht="30" customHeight="1" x14ac:dyDescent="0.35">
      <c r="B3" s="322" t="s">
        <v>15</v>
      </c>
      <c r="C3" s="323"/>
      <c r="D3" s="323"/>
      <c r="E3" s="323"/>
      <c r="F3" s="323"/>
      <c r="G3" s="323"/>
      <c r="H3" s="323"/>
      <c r="I3" s="323"/>
      <c r="J3" s="324"/>
      <c r="M3" s="325" t="s">
        <v>16</v>
      </c>
      <c r="N3" s="326"/>
    </row>
    <row r="4" spans="2:14" x14ac:dyDescent="0.35">
      <c r="B4" s="6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7" t="s">
        <v>22</v>
      </c>
      <c r="H4" s="7" t="s">
        <v>23</v>
      </c>
      <c r="I4" s="8" t="s">
        <v>24</v>
      </c>
      <c r="J4" s="9" t="s">
        <v>25</v>
      </c>
      <c r="M4" s="10" t="s">
        <v>26</v>
      </c>
      <c r="N4" s="11">
        <v>244</v>
      </c>
    </row>
    <row r="5" spans="2:14" x14ac:dyDescent="0.35">
      <c r="B5" s="10" t="s">
        <v>27</v>
      </c>
      <c r="C5" s="12">
        <v>23</v>
      </c>
      <c r="D5" s="12">
        <v>20</v>
      </c>
      <c r="E5" s="12">
        <v>11</v>
      </c>
      <c r="F5" s="12">
        <v>30</v>
      </c>
      <c r="G5" s="12">
        <v>20</v>
      </c>
      <c r="H5" s="12">
        <v>11</v>
      </c>
      <c r="I5" s="13">
        <v>6</v>
      </c>
      <c r="J5" s="11">
        <f>SUM(C5:I5)</f>
        <v>121</v>
      </c>
      <c r="M5" s="14" t="s">
        <v>28</v>
      </c>
      <c r="N5" s="15">
        <v>164</v>
      </c>
    </row>
    <row r="6" spans="2:14" x14ac:dyDescent="0.35">
      <c r="B6" s="10" t="s">
        <v>29</v>
      </c>
      <c r="C6" s="12">
        <f>21</f>
        <v>21</v>
      </c>
      <c r="D6" s="12">
        <v>20</v>
      </c>
      <c r="E6" s="12">
        <v>11</v>
      </c>
      <c r="F6" s="12">
        <v>25</v>
      </c>
      <c r="G6" s="12">
        <v>19</v>
      </c>
      <c r="H6" s="12">
        <v>11</v>
      </c>
      <c r="I6" s="13">
        <v>5</v>
      </c>
      <c r="J6" s="11">
        <f>SUM(C6:I6)</f>
        <v>112</v>
      </c>
      <c r="M6" s="1" t="s">
        <v>30</v>
      </c>
      <c r="N6" s="5">
        <f>SUM(N4:N5)</f>
        <v>408</v>
      </c>
    </row>
    <row r="7" spans="2:14" x14ac:dyDescent="0.35">
      <c r="B7" s="10" t="s">
        <v>31</v>
      </c>
      <c r="C7" s="12">
        <f>21</f>
        <v>21</v>
      </c>
      <c r="D7" s="12">
        <v>20</v>
      </c>
      <c r="E7" s="12">
        <v>11</v>
      </c>
      <c r="F7" s="12">
        <v>25</v>
      </c>
      <c r="G7" s="12">
        <v>19</v>
      </c>
      <c r="H7" s="12">
        <v>11</v>
      </c>
      <c r="I7" s="13">
        <v>5</v>
      </c>
      <c r="J7" s="11">
        <f t="shared" ref="J7:J12" si="0">SUM(C7:I7)</f>
        <v>112</v>
      </c>
    </row>
    <row r="8" spans="2:14" x14ac:dyDescent="0.35">
      <c r="B8" s="10" t="s">
        <v>32</v>
      </c>
      <c r="C8" s="12">
        <v>18</v>
      </c>
      <c r="D8" s="12">
        <v>18</v>
      </c>
      <c r="E8" s="12">
        <v>9</v>
      </c>
      <c r="F8" s="12">
        <v>25</v>
      </c>
      <c r="G8" s="12">
        <v>14</v>
      </c>
      <c r="H8" s="12">
        <v>9</v>
      </c>
      <c r="I8" s="13">
        <v>5</v>
      </c>
      <c r="J8" s="11">
        <f t="shared" si="0"/>
        <v>98</v>
      </c>
    </row>
    <row r="9" spans="2:14" x14ac:dyDescent="0.35">
      <c r="B9" s="10" t="s">
        <v>33</v>
      </c>
      <c r="C9" s="12">
        <v>18</v>
      </c>
      <c r="D9" s="12">
        <v>18</v>
      </c>
      <c r="E9" s="12">
        <v>9</v>
      </c>
      <c r="F9" s="12">
        <v>25</v>
      </c>
      <c r="G9" s="12">
        <v>14</v>
      </c>
      <c r="H9" s="12">
        <v>9</v>
      </c>
      <c r="I9" s="13">
        <v>5</v>
      </c>
      <c r="J9" s="11">
        <f t="shared" si="0"/>
        <v>98</v>
      </c>
    </row>
    <row r="10" spans="2:14" x14ac:dyDescent="0.35">
      <c r="B10" s="10" t="s">
        <v>34</v>
      </c>
      <c r="C10" s="12">
        <v>26</v>
      </c>
      <c r="D10" s="12">
        <v>35</v>
      </c>
      <c r="E10" s="12">
        <v>22</v>
      </c>
      <c r="F10" s="12">
        <v>28</v>
      </c>
      <c r="G10" s="12"/>
      <c r="H10" s="12"/>
      <c r="I10" s="13">
        <v>5</v>
      </c>
      <c r="J10" s="11">
        <f t="shared" si="0"/>
        <v>116</v>
      </c>
    </row>
    <row r="11" spans="2:14" x14ac:dyDescent="0.35">
      <c r="B11" s="10" t="s">
        <v>35</v>
      </c>
      <c r="C11" s="12">
        <v>29</v>
      </c>
      <c r="D11" s="12">
        <v>20</v>
      </c>
      <c r="E11" s="12">
        <v>18</v>
      </c>
      <c r="F11" s="12">
        <v>18</v>
      </c>
      <c r="G11" s="12"/>
      <c r="H11" s="12"/>
      <c r="I11" s="13">
        <v>8</v>
      </c>
      <c r="J11" s="11">
        <f t="shared" si="0"/>
        <v>93</v>
      </c>
    </row>
    <row r="12" spans="2:14" x14ac:dyDescent="0.35">
      <c r="B12" s="16" t="s">
        <v>36</v>
      </c>
      <c r="C12" s="17">
        <v>18</v>
      </c>
      <c r="D12" s="17"/>
      <c r="E12" s="17"/>
      <c r="F12" s="17"/>
      <c r="G12" s="17"/>
      <c r="H12" s="17"/>
      <c r="I12" s="18"/>
      <c r="J12" s="19">
        <f t="shared" si="0"/>
        <v>18</v>
      </c>
    </row>
    <row r="13" spans="2:14" x14ac:dyDescent="0.35">
      <c r="B13" s="1" t="s">
        <v>37</v>
      </c>
      <c r="C13" s="20"/>
      <c r="D13" s="20"/>
      <c r="E13" s="20"/>
      <c r="F13" s="20"/>
      <c r="G13" s="20"/>
      <c r="H13" s="20"/>
      <c r="I13" s="21"/>
      <c r="J13" s="5">
        <f>SUM(J5:J12)</f>
        <v>768</v>
      </c>
    </row>
    <row r="14" spans="2:14" ht="6" customHeight="1" x14ac:dyDescent="0.35"/>
    <row r="15" spans="2:14" ht="29" x14ac:dyDescent="0.35">
      <c r="B15" s="22" t="s">
        <v>38</v>
      </c>
      <c r="C15" s="327" t="s">
        <v>39</v>
      </c>
      <c r="D15" s="328"/>
    </row>
    <row r="16" spans="2:14" x14ac:dyDescent="0.35">
      <c r="B16" s="23" t="s">
        <v>27</v>
      </c>
      <c r="C16" s="320" t="s">
        <v>40</v>
      </c>
      <c r="D16" s="321"/>
    </row>
    <row r="17" spans="2:6" x14ac:dyDescent="0.35">
      <c r="B17" s="10" t="s">
        <v>29</v>
      </c>
      <c r="C17" s="320" t="s">
        <v>41</v>
      </c>
      <c r="D17" s="321"/>
    </row>
    <row r="18" spans="2:6" x14ac:dyDescent="0.35">
      <c r="B18" s="10" t="s">
        <v>31</v>
      </c>
      <c r="C18" s="320" t="s">
        <v>42</v>
      </c>
      <c r="D18" s="321"/>
    </row>
    <row r="19" spans="2:6" x14ac:dyDescent="0.35">
      <c r="B19" s="10" t="s">
        <v>32</v>
      </c>
      <c r="C19" s="320" t="s">
        <v>43</v>
      </c>
      <c r="D19" s="321"/>
    </row>
    <row r="20" spans="2:6" x14ac:dyDescent="0.35">
      <c r="B20" s="10" t="s">
        <v>33</v>
      </c>
      <c r="C20" s="320" t="s">
        <v>44</v>
      </c>
      <c r="D20" s="321"/>
    </row>
    <row r="21" spans="2:6" x14ac:dyDescent="0.35">
      <c r="B21" s="10" t="s">
        <v>34</v>
      </c>
      <c r="C21" s="320" t="s">
        <v>45</v>
      </c>
      <c r="D21" s="321"/>
    </row>
    <row r="22" spans="2:6" x14ac:dyDescent="0.35">
      <c r="B22" s="10" t="s">
        <v>35</v>
      </c>
      <c r="C22" s="320" t="s">
        <v>46</v>
      </c>
      <c r="D22" s="321"/>
    </row>
    <row r="23" spans="2:6" x14ac:dyDescent="0.35">
      <c r="B23" s="16" t="s">
        <v>36</v>
      </c>
      <c r="C23" s="320" t="s">
        <v>46</v>
      </c>
      <c r="D23" s="321"/>
    </row>
    <row r="24" spans="2:6" x14ac:dyDescent="0.35">
      <c r="B24" s="23" t="s">
        <v>47</v>
      </c>
      <c r="C24" s="329" t="s">
        <v>48</v>
      </c>
      <c r="D24" s="330"/>
    </row>
    <row r="25" spans="2:6" x14ac:dyDescent="0.35">
      <c r="B25" s="16" t="s">
        <v>49</v>
      </c>
      <c r="C25" s="331" t="s">
        <v>50</v>
      </c>
      <c r="D25" s="332"/>
    </row>
    <row r="26" spans="2:6" x14ac:dyDescent="0.35">
      <c r="B26" s="24" t="s">
        <v>51</v>
      </c>
      <c r="C26" s="24" t="s">
        <v>52</v>
      </c>
      <c r="D26" s="25"/>
      <c r="E26" s="25"/>
    </row>
    <row r="27" spans="2:6" ht="6" customHeight="1" x14ac:dyDescent="0.35"/>
    <row r="28" spans="2:6" ht="29" x14ac:dyDescent="0.35">
      <c r="B28" s="22" t="s">
        <v>53</v>
      </c>
      <c r="C28" s="333" t="s">
        <v>54</v>
      </c>
      <c r="D28" s="328"/>
      <c r="E28" s="333" t="s">
        <v>55</v>
      </c>
      <c r="F28" s="328"/>
    </row>
    <row r="29" spans="2:6" x14ac:dyDescent="0.35">
      <c r="B29" s="23" t="s">
        <v>27</v>
      </c>
      <c r="C29" s="320" t="s">
        <v>56</v>
      </c>
      <c r="D29" s="321"/>
      <c r="E29" s="320" t="s">
        <v>57</v>
      </c>
      <c r="F29" s="321"/>
    </row>
    <row r="30" spans="2:6" x14ac:dyDescent="0.35">
      <c r="B30" s="10" t="s">
        <v>29</v>
      </c>
      <c r="C30" s="320" t="s">
        <v>58</v>
      </c>
      <c r="D30" s="321"/>
      <c r="E30" s="320" t="s">
        <v>59</v>
      </c>
      <c r="F30" s="321"/>
    </row>
    <row r="31" spans="2:6" x14ac:dyDescent="0.35">
      <c r="B31" s="10" t="s">
        <v>31</v>
      </c>
      <c r="C31" s="320" t="s">
        <v>60</v>
      </c>
      <c r="D31" s="321"/>
      <c r="E31" s="320" t="s">
        <v>61</v>
      </c>
      <c r="F31" s="321"/>
    </row>
    <row r="32" spans="2:6" x14ac:dyDescent="0.35">
      <c r="B32" s="10" t="s">
        <v>32</v>
      </c>
      <c r="C32" s="320" t="s">
        <v>62</v>
      </c>
      <c r="D32" s="321"/>
      <c r="E32" s="320" t="s">
        <v>63</v>
      </c>
      <c r="F32" s="321"/>
    </row>
    <row r="33" spans="2:6" x14ac:dyDescent="0.35">
      <c r="B33" s="10" t="s">
        <v>33</v>
      </c>
      <c r="C33" s="320" t="s">
        <v>64</v>
      </c>
      <c r="D33" s="321"/>
      <c r="E33" s="320" t="s">
        <v>65</v>
      </c>
      <c r="F33" s="321"/>
    </row>
    <row r="34" spans="2:6" x14ac:dyDescent="0.35">
      <c r="B34" s="10" t="s">
        <v>34</v>
      </c>
      <c r="C34" s="320" t="s">
        <v>66</v>
      </c>
      <c r="D34" s="321"/>
      <c r="E34" s="320" t="s">
        <v>67</v>
      </c>
      <c r="F34" s="321"/>
    </row>
    <row r="35" spans="2:6" x14ac:dyDescent="0.35">
      <c r="B35" s="10" t="s">
        <v>35</v>
      </c>
      <c r="C35" s="320" t="s">
        <v>68</v>
      </c>
      <c r="D35" s="321"/>
      <c r="E35" s="320" t="s">
        <v>69</v>
      </c>
      <c r="F35" s="321"/>
    </row>
    <row r="36" spans="2:6" x14ac:dyDescent="0.35">
      <c r="B36" s="16" t="s">
        <v>36</v>
      </c>
      <c r="C36" s="334" t="s">
        <v>68</v>
      </c>
      <c r="D36" s="335"/>
      <c r="E36" s="334" t="s">
        <v>69</v>
      </c>
      <c r="F36" s="335"/>
    </row>
    <row r="37" spans="2:6" ht="6" customHeight="1" x14ac:dyDescent="0.35"/>
  </sheetData>
  <mergeCells count="31"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30:D30"/>
    <mergeCell ref="E30:F30"/>
    <mergeCell ref="C19:D19"/>
    <mergeCell ref="C20:D20"/>
    <mergeCell ref="C21:D21"/>
    <mergeCell ref="C22:D22"/>
    <mergeCell ref="C23:D23"/>
    <mergeCell ref="C24:D24"/>
    <mergeCell ref="C25:D25"/>
    <mergeCell ref="C28:D28"/>
    <mergeCell ref="E28:F28"/>
    <mergeCell ref="C29:D29"/>
    <mergeCell ref="E29:F29"/>
    <mergeCell ref="C18:D18"/>
    <mergeCell ref="B3:J3"/>
    <mergeCell ref="M3:N3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Calendario</vt:lpstr>
      <vt:lpstr>Plano de Produção</vt:lpstr>
      <vt:lpstr>Matriz</vt:lpstr>
      <vt:lpstr>Sequência L2 d3</vt:lpstr>
      <vt:lpstr>comparativo seq</vt:lpstr>
      <vt:lpstr>horários</vt:lpstr>
      <vt:lpstr>'Sequência L2 d3'!Area_de_impressao</vt:lpstr>
      <vt:lpstr>'Sequência L2 d3'!Titulos_de_impressao</vt:lpstr>
    </vt:vector>
  </TitlesOfParts>
  <Company>Electrolux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Bergamini</dc:creator>
  <cp:lastModifiedBy>Fernanda Bergamini</cp:lastModifiedBy>
  <dcterms:created xsi:type="dcterms:W3CDTF">2018-04-26T22:45:21Z</dcterms:created>
  <dcterms:modified xsi:type="dcterms:W3CDTF">2018-09-29T19:09:08Z</dcterms:modified>
</cp:coreProperties>
</file>