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sfiap\Desktop\SW\calculo\"/>
    </mc:Choice>
  </mc:AlternateContent>
  <xr:revisionPtr revIDLastSave="0" documentId="13_ncr:1_{32DDC46B-CE51-4DF4-96E2-3AE55F52625B}" xr6:coauthVersionLast="47" xr6:coauthVersionMax="47" xr10:uidLastSave="{00000000-0000-0000-0000-000000000000}"/>
  <bookViews>
    <workbookView xWindow="-120" yWindow="-120" windowWidth="20730" windowHeight="11160" tabRatio="613" activeTab="2" xr2:uid="{00000000-000D-0000-FFFF-FFFF00000000}"/>
  </bookViews>
  <sheets>
    <sheet name="Use Cases" sheetId="1" r:id="rId1"/>
    <sheet name="Fatores de Ajuste" sheetId="5" r:id="rId2"/>
    <sheet name="Estimativ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D30" i="3"/>
  <c r="C31" i="3" l="1"/>
  <c r="C32" i="3" s="1"/>
  <c r="E22" i="1" l="1"/>
  <c r="F22" i="1" s="1"/>
  <c r="E23" i="1"/>
  <c r="G23" i="1" s="1"/>
  <c r="E24" i="1"/>
  <c r="H24" i="1" s="1"/>
  <c r="E25" i="1"/>
  <c r="H25" i="1" s="1"/>
  <c r="E26" i="1"/>
  <c r="F26" i="1" s="1"/>
  <c r="E27" i="1"/>
  <c r="G27" i="1" s="1"/>
  <c r="K28" i="1"/>
  <c r="C13" i="3"/>
  <c r="F12" i="5"/>
  <c r="F10" i="5"/>
  <c r="F9" i="5"/>
  <c r="F11" i="5"/>
  <c r="F20" i="5"/>
  <c r="F19" i="5"/>
  <c r="F17" i="5"/>
  <c r="F21" i="5"/>
  <c r="F24" i="5"/>
  <c r="F29" i="5"/>
  <c r="F5" i="5"/>
  <c r="F6" i="5"/>
  <c r="F7" i="5"/>
  <c r="F8" i="5"/>
  <c r="F18" i="5"/>
  <c r="F22" i="5"/>
  <c r="F23" i="5"/>
  <c r="F25" i="5"/>
  <c r="F26" i="5"/>
  <c r="F27" i="5"/>
  <c r="F28" i="5"/>
  <c r="C9" i="3"/>
  <c r="G24" i="1" l="1"/>
  <c r="F23" i="1"/>
  <c r="H26" i="1"/>
  <c r="F27" i="1"/>
  <c r="H22" i="1"/>
  <c r="G25" i="1"/>
  <c r="F24" i="1"/>
  <c r="H27" i="1"/>
  <c r="G26" i="1"/>
  <c r="F25" i="1"/>
  <c r="H23" i="1"/>
  <c r="G22" i="1"/>
  <c r="E28" i="1"/>
  <c r="C12" i="3"/>
  <c r="C14" i="3" s="1"/>
  <c r="D30" i="5"/>
  <c r="D31" i="5" s="1"/>
  <c r="C16" i="3" s="1"/>
  <c r="D13" i="5"/>
  <c r="D14" i="5" s="1"/>
  <c r="C15" i="3" l="1"/>
  <c r="C17" i="3" s="1"/>
  <c r="G28" i="1"/>
  <c r="C7" i="3"/>
  <c r="C6" i="3"/>
  <c r="H28" i="1"/>
  <c r="F28" i="1"/>
  <c r="C5" i="3"/>
  <c r="C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Juliano Bersano</author>
  </authors>
  <commentList>
    <comment ref="E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6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7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8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9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
0 - nenhuma motivação
1 - muito pouca motivação
2 - baixa motivação
3 - motivação média
4 - bastante motivado
5 - extremamente motivado</t>
        </r>
      </text>
    </comment>
    <comment ref="E10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
0 - extremamente instáveis
1 - muito instáveis
2 - razoavelmente instáveis
3 - estabilidade média
4 - bastante estáveis
5 - requisitos não mudam</t>
        </r>
      </text>
    </comment>
    <comment ref="E11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
0 - nenhum part-time
1 - 
2 - 
3 - média
4 - 
5 - todos part-time</t>
        </r>
      </text>
    </comment>
    <comment ref="E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
0 - linguagem muito fácil
1 - 
2 - 
3 - linguagem média
4 - 
5 - linguagem muito difícil</t>
        </r>
      </text>
    </comment>
  </commentList>
</comments>
</file>

<file path=xl/sharedStrings.xml><?xml version="1.0" encoding="utf-8"?>
<sst xmlns="http://schemas.openxmlformats.org/spreadsheetml/2006/main" count="90" uniqueCount="84">
  <si>
    <t>Use Case</t>
  </si>
  <si>
    <t>Simples</t>
  </si>
  <si>
    <t>Médio</t>
  </si>
  <si>
    <t>Complexo</t>
  </si>
  <si>
    <t>Total UC</t>
  </si>
  <si>
    <t>Peso</t>
  </si>
  <si>
    <t>Influência</t>
  </si>
  <si>
    <t>Valor</t>
  </si>
  <si>
    <t>Fator de Ajuste</t>
  </si>
  <si>
    <t>UCW</t>
  </si>
  <si>
    <t>AW</t>
  </si>
  <si>
    <t>TCF</t>
  </si>
  <si>
    <t>EF</t>
  </si>
  <si>
    <t>UC Simples</t>
  </si>
  <si>
    <t>UC Médios</t>
  </si>
  <si>
    <t>UC Complexos</t>
  </si>
  <si>
    <t>Total de Horas</t>
  </si>
  <si>
    <t>Estimativa Consolidada</t>
  </si>
  <si>
    <t>Fatores de Ajuste</t>
  </si>
  <si>
    <t>Fatores de Complexidade Técnica (TCF)</t>
  </si>
  <si>
    <t>Fatores Ambientais (EF)</t>
  </si>
  <si>
    <t>UUCP = AW + UCW</t>
  </si>
  <si>
    <t>1 a 3 transações</t>
  </si>
  <si>
    <t>8 ou mais transações</t>
  </si>
  <si>
    <t>4 a 7 transações</t>
  </si>
  <si>
    <t>1 a 4 Classes Persistentes</t>
  </si>
  <si>
    <t>5 a 10 Classes Persistentes</t>
  </si>
  <si>
    <t>11 ou mais Classes Persistentes</t>
  </si>
  <si>
    <t>Experiência no Desenvolvimento de Aplicações</t>
  </si>
  <si>
    <t>Experiência em Orientação a Objetos</t>
  </si>
  <si>
    <t>Capacidade de Análise</t>
  </si>
  <si>
    <t>Motivação</t>
  </si>
  <si>
    <t>Estabilidade de Requisitos</t>
  </si>
  <si>
    <t>Grau de Disponibilidade dos Recursos</t>
  </si>
  <si>
    <t>Experiência com a linguagem de Programação</t>
  </si>
  <si>
    <t>Interface</t>
  </si>
  <si>
    <t>Sistema Distribuído</t>
  </si>
  <si>
    <t>Preocupação com Performance</t>
  </si>
  <si>
    <t>Eficiência da Interface com Usuário</t>
  </si>
  <si>
    <t>Complexidade da Lógica de Negócio</t>
  </si>
  <si>
    <t>Grau de Reuso de Código</t>
  </si>
  <si>
    <t>Facilidade de Instalação</t>
  </si>
  <si>
    <t>Facilidade de Uso</t>
  </si>
  <si>
    <t>Portabilidade</t>
  </si>
  <si>
    <t>Manutenibilidade</t>
  </si>
  <si>
    <t>Concorrência</t>
  </si>
  <si>
    <t>Características Especiais de Segurança</t>
  </si>
  <si>
    <t>Conectividade com outros sistemas</t>
  </si>
  <si>
    <t>Qualificação Equipe Usuária</t>
  </si>
  <si>
    <t>Conhecimento MDS/UML/RUP</t>
  </si>
  <si>
    <t>AW Total</t>
  </si>
  <si>
    <t>Peso dos Casos de Uso</t>
  </si>
  <si>
    <t>UCW Total</t>
  </si>
  <si>
    <t>TCF = 0,6 + (0,01 * SUM(Peso * Influência))</t>
  </si>
  <si>
    <t>Peso dos Atores</t>
  </si>
  <si>
    <t>UCW (Use Case Weigh)</t>
  </si>
  <si>
    <t>Total Atores</t>
  </si>
  <si>
    <t>Resumo dos Casos de Uso</t>
  </si>
  <si>
    <t>UCP = UUCP * TCF * EF</t>
  </si>
  <si>
    <t>% UCP para Análise</t>
  </si>
  <si>
    <t>% UCP para Projeto</t>
  </si>
  <si>
    <t>% UCP para Construção</t>
  </si>
  <si>
    <t>Horas/UCP</t>
  </si>
  <si>
    <t>% UCP para Testes</t>
  </si>
  <si>
    <t>Parametros para Estimativa de Esforço</t>
  </si>
  <si>
    <t>Use Case Points</t>
  </si>
  <si>
    <t>M</t>
  </si>
  <si>
    <t>S</t>
  </si>
  <si>
    <t>Estimativa de Custos</t>
  </si>
  <si>
    <t>Custo Total - Mão de Obra</t>
  </si>
  <si>
    <t>EF = 1,4 + (-0,03 * sum(Peso * Influência))</t>
  </si>
  <si>
    <t>AW (Actor Weigh)</t>
  </si>
  <si>
    <t>C</t>
  </si>
  <si>
    <t>SIMPLES</t>
  </si>
  <si>
    <t>MÉDIO</t>
  </si>
  <si>
    <t>COMPLEXO</t>
  </si>
  <si>
    <t>R$ Homem/Hora Senior</t>
  </si>
  <si>
    <t>R$ Homem/Hora Junior</t>
  </si>
  <si>
    <t>Valor da Mão de Obra Senior</t>
  </si>
  <si>
    <t>Valor da Mão de Obra Junior</t>
  </si>
  <si>
    <t>% da MO</t>
  </si>
  <si>
    <t>Usuário</t>
  </si>
  <si>
    <t>Modulo do Sistema</t>
  </si>
  <si>
    <t>Entidade Externa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</si>
</sst>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0.000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sz val="20"/>
      <name val="Tahoma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2"/>
      <color indexed="9"/>
      <name val="Tahoma"/>
      <family val="2"/>
    </font>
    <font>
      <b/>
      <sz val="10"/>
      <color theme="0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0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left" vertical="center"/>
    </xf>
    <xf numFmtId="0" fontId="3" fillId="0" borderId="5" xfId="0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3" fontId="6" fillId="5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9" fontId="3" fillId="6" borderId="2" xfId="0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left" vertical="center"/>
    </xf>
    <xf numFmtId="164" fontId="6" fillId="5" borderId="12" xfId="1" applyFont="1" applyFill="1" applyBorder="1" applyAlignment="1">
      <alignment horizontal="right" vertical="center"/>
    </xf>
    <xf numFmtId="3" fontId="3" fillId="7" borderId="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3" fontId="3" fillId="8" borderId="2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2" fillId="0" borderId="0" xfId="1" applyFont="1" applyAlignment="1">
      <alignment horizontal="center" vertical="center"/>
    </xf>
    <xf numFmtId="164" fontId="3" fillId="0" borderId="0" xfId="1" applyFont="1" applyAlignment="1">
      <alignment vertical="center"/>
    </xf>
    <xf numFmtId="44" fontId="3" fillId="0" borderId="0" xfId="0" applyNumberFormat="1" applyFont="1" applyAlignment="1">
      <alignment vertical="center"/>
    </xf>
    <xf numFmtId="0" fontId="14" fillId="10" borderId="7" xfId="0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2" fontId="16" fillId="0" borderId="0" xfId="0" applyNumberFormat="1" applyFont="1"/>
    <xf numFmtId="3" fontId="3" fillId="1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64" fontId="3" fillId="7" borderId="18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left" vertical="center" indent="1"/>
    </xf>
    <xf numFmtId="164" fontId="18" fillId="11" borderId="1" xfId="1" applyFont="1" applyFill="1" applyBorder="1"/>
    <xf numFmtId="0" fontId="1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12" fillId="3" borderId="9" xfId="0" applyFont="1" applyFill="1" applyBorder="1" applyAlignment="1">
      <alignment horizontal="left"/>
    </xf>
    <xf numFmtId="0" fontId="12" fillId="3" borderId="10" xfId="0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9" fillId="4" borderId="9" xfId="0" applyFont="1" applyFill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3" fillId="5" borderId="22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9" fillId="4" borderId="9" xfId="0" applyFont="1" applyFill="1" applyBorder="1" applyAlignment="1">
      <alignment horizontal="left"/>
    </xf>
    <xf numFmtId="0" fontId="9" fillId="4" borderId="10" xfId="0" applyFont="1" applyFill="1" applyBorder="1" applyAlignment="1">
      <alignment horizontal="left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9" fontId="17" fillId="0" borderId="24" xfId="0" applyNumberFormat="1" applyFont="1" applyBorder="1" applyAlignment="1">
      <alignment horizontal="center" vertical="center"/>
    </xf>
    <xf numFmtId="9" fontId="17" fillId="0" borderId="25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zoomScale="85" zoomScaleNormal="85" zoomScaleSheetLayoutView="100" workbookViewId="0">
      <selection activeCell="M12" sqref="M12"/>
    </sheetView>
  </sheetViews>
  <sheetFormatPr defaultRowHeight="12.75" customHeight="1" x14ac:dyDescent="0.2"/>
  <cols>
    <col min="1" max="1" width="2.85546875" style="9" customWidth="1"/>
    <col min="2" max="2" width="16.28515625" style="8" customWidth="1"/>
    <col min="3" max="3" width="18.7109375" style="8" customWidth="1"/>
    <col min="4" max="4" width="4.140625" style="8" customWidth="1"/>
    <col min="5" max="5" width="10.7109375" style="9" customWidth="1"/>
    <col min="6" max="8" width="10.7109375" style="12" customWidth="1"/>
    <col min="9" max="9" width="6.42578125" style="12" customWidth="1"/>
    <col min="10" max="10" width="15.28515625" style="9" customWidth="1"/>
    <col min="11" max="11" width="20.42578125" style="9" customWidth="1"/>
    <col min="12" max="13" width="9.140625" style="9"/>
    <col min="14" max="14" width="8.5703125" style="9" customWidth="1"/>
    <col min="15" max="16384" width="9.140625" style="9"/>
  </cols>
  <sheetData>
    <row r="1" spans="2:15" ht="12.75" customHeight="1" thickBot="1" x14ac:dyDescent="0.25"/>
    <row r="2" spans="2:15" s="3" customFormat="1" ht="22.5" customHeight="1" x14ac:dyDescent="0.2">
      <c r="B2" s="78" t="s">
        <v>51</v>
      </c>
      <c r="C2" s="79"/>
      <c r="D2" s="79"/>
      <c r="E2" s="79"/>
      <c r="F2" s="79"/>
      <c r="G2" s="79"/>
      <c r="H2" s="80"/>
      <c r="J2" s="78" t="s">
        <v>54</v>
      </c>
      <c r="K2" s="80"/>
      <c r="L2" s="17"/>
      <c r="M2" s="17"/>
      <c r="N2" s="17"/>
      <c r="O2" s="17"/>
    </row>
    <row r="3" spans="2:15" s="3" customFormat="1" ht="12.75" customHeight="1" x14ac:dyDescent="0.2">
      <c r="B3" s="83" t="s">
        <v>55</v>
      </c>
      <c r="C3" s="84"/>
      <c r="D3" s="84"/>
      <c r="E3" s="84"/>
      <c r="F3" s="84"/>
      <c r="G3" s="84"/>
      <c r="H3" s="85"/>
      <c r="I3" s="5"/>
      <c r="J3" s="81" t="s">
        <v>71</v>
      </c>
      <c r="K3" s="82"/>
    </row>
    <row r="4" spans="2:15" s="3" customFormat="1" ht="12.75" customHeight="1" x14ac:dyDescent="0.2">
      <c r="B4" s="19">
        <v>5</v>
      </c>
      <c r="C4" s="13" t="s">
        <v>22</v>
      </c>
      <c r="D4" s="57" t="s">
        <v>67</v>
      </c>
      <c r="E4" s="13" t="s">
        <v>25</v>
      </c>
      <c r="F4" s="13"/>
      <c r="G4" s="13"/>
      <c r="H4" s="20" t="s">
        <v>73</v>
      </c>
      <c r="I4" s="6"/>
      <c r="J4" s="19">
        <v>1</v>
      </c>
      <c r="K4" s="20" t="s">
        <v>83</v>
      </c>
      <c r="L4" s="1"/>
    </row>
    <row r="5" spans="2:15" s="3" customFormat="1" ht="12.75" customHeight="1" x14ac:dyDescent="0.2">
      <c r="B5" s="19">
        <v>10</v>
      </c>
      <c r="C5" s="13" t="s">
        <v>24</v>
      </c>
      <c r="D5" s="57" t="s">
        <v>66</v>
      </c>
      <c r="E5" s="13" t="s">
        <v>26</v>
      </c>
      <c r="F5" s="13"/>
      <c r="G5" s="13"/>
      <c r="H5" s="20" t="s">
        <v>74</v>
      </c>
      <c r="I5" s="6"/>
      <c r="J5" s="19">
        <v>2</v>
      </c>
      <c r="K5" s="20" t="s">
        <v>82</v>
      </c>
      <c r="L5" s="1"/>
    </row>
    <row r="6" spans="2:15" s="3" customFormat="1" ht="12.75" customHeight="1" x14ac:dyDescent="0.2">
      <c r="B6" s="19">
        <v>15</v>
      </c>
      <c r="C6" s="13" t="s">
        <v>23</v>
      </c>
      <c r="D6" s="57" t="s">
        <v>72</v>
      </c>
      <c r="E6" s="13" t="s">
        <v>27</v>
      </c>
      <c r="F6" s="13"/>
      <c r="G6" s="13"/>
      <c r="H6" s="20" t="s">
        <v>75</v>
      </c>
      <c r="I6" s="6"/>
      <c r="J6" s="19">
        <v>3</v>
      </c>
      <c r="K6" s="20" t="s">
        <v>81</v>
      </c>
      <c r="L6" s="1"/>
    </row>
    <row r="7" spans="2:15" ht="12.75" customHeight="1" x14ac:dyDescent="0.2">
      <c r="B7" s="21"/>
      <c r="H7" s="22"/>
      <c r="J7" s="24"/>
      <c r="K7" s="25"/>
    </row>
    <row r="8" spans="2:15" s="14" customFormat="1" ht="12.75" customHeight="1" x14ac:dyDescent="0.2">
      <c r="B8" s="81" t="s">
        <v>0</v>
      </c>
      <c r="C8" s="86"/>
      <c r="D8" s="11"/>
      <c r="E8" s="11" t="s">
        <v>9</v>
      </c>
      <c r="F8" s="11" t="s">
        <v>1</v>
      </c>
      <c r="G8" s="11" t="s">
        <v>2</v>
      </c>
      <c r="H8" s="18" t="s">
        <v>3</v>
      </c>
      <c r="J8" s="26" t="s">
        <v>35</v>
      </c>
      <c r="K8" s="27" t="s">
        <v>10</v>
      </c>
      <c r="N8" s="74"/>
    </row>
    <row r="9" spans="2:15" ht="12.75" customHeight="1" x14ac:dyDescent="0.2">
      <c r="B9" s="76"/>
      <c r="C9" s="77"/>
      <c r="D9" s="58"/>
      <c r="E9" s="51"/>
      <c r="F9" s="10"/>
      <c r="G9" s="10"/>
      <c r="H9" s="23"/>
      <c r="I9" s="9"/>
      <c r="J9" s="28"/>
      <c r="K9" s="29"/>
      <c r="N9" s="74"/>
    </row>
    <row r="10" spans="2:15" ht="12.75" customHeight="1" x14ac:dyDescent="0.2">
      <c r="B10" s="76"/>
      <c r="C10" s="87"/>
      <c r="D10" s="58"/>
      <c r="E10" s="51"/>
      <c r="F10" s="10"/>
      <c r="G10" s="10"/>
      <c r="H10" s="23"/>
      <c r="I10" s="9"/>
      <c r="J10" s="28"/>
      <c r="K10" s="29"/>
      <c r="N10" s="74"/>
    </row>
    <row r="11" spans="2:15" ht="12.75" customHeight="1" x14ac:dyDescent="0.2">
      <c r="B11" s="76"/>
      <c r="C11" s="87"/>
      <c r="D11" s="58"/>
      <c r="E11" s="51"/>
      <c r="F11" s="10"/>
      <c r="G11" s="10"/>
      <c r="H11" s="23"/>
      <c r="I11" s="9"/>
      <c r="J11" s="28"/>
      <c r="K11" s="29"/>
      <c r="N11" s="74"/>
    </row>
    <row r="12" spans="2:15" ht="12.75" customHeight="1" x14ac:dyDescent="0.2">
      <c r="B12" s="88"/>
      <c r="C12" s="77"/>
      <c r="D12" s="58"/>
      <c r="E12" s="51"/>
      <c r="F12" s="10"/>
      <c r="G12" s="10"/>
      <c r="H12" s="23"/>
      <c r="I12" s="9"/>
      <c r="J12" s="28"/>
      <c r="K12" s="29"/>
      <c r="N12" s="74"/>
    </row>
    <row r="13" spans="2:15" ht="12.75" customHeight="1" x14ac:dyDescent="0.2">
      <c r="B13" s="88"/>
      <c r="C13" s="77"/>
      <c r="D13" s="58"/>
      <c r="E13" s="51"/>
      <c r="F13" s="10"/>
      <c r="G13" s="10"/>
      <c r="H13" s="23"/>
      <c r="I13" s="9"/>
      <c r="J13" s="28"/>
      <c r="K13" s="29"/>
      <c r="N13" s="73"/>
    </row>
    <row r="14" spans="2:15" ht="12.75" customHeight="1" x14ac:dyDescent="0.2">
      <c r="B14" s="76"/>
      <c r="C14" s="77"/>
      <c r="D14" s="58"/>
      <c r="E14" s="51"/>
      <c r="F14" s="10"/>
      <c r="G14" s="10"/>
      <c r="H14" s="23"/>
      <c r="I14" s="9"/>
      <c r="J14" s="28"/>
      <c r="K14" s="29"/>
      <c r="N14" s="73"/>
    </row>
    <row r="15" spans="2:15" ht="12.75" customHeight="1" x14ac:dyDescent="0.2">
      <c r="B15" s="76"/>
      <c r="C15" s="77"/>
      <c r="D15" s="58"/>
      <c r="E15" s="51"/>
      <c r="F15" s="10"/>
      <c r="G15" s="10"/>
      <c r="H15" s="23"/>
      <c r="I15" s="9"/>
      <c r="J15" s="28"/>
      <c r="K15" s="29"/>
      <c r="N15" s="73"/>
    </row>
    <row r="16" spans="2:15" ht="12.75" customHeight="1" x14ac:dyDescent="0.2">
      <c r="B16" s="76"/>
      <c r="C16" s="77"/>
      <c r="D16" s="58"/>
      <c r="E16" s="51"/>
      <c r="F16" s="10"/>
      <c r="G16" s="10"/>
      <c r="H16" s="23"/>
      <c r="I16" s="9"/>
      <c r="J16" s="28"/>
      <c r="K16" s="29"/>
      <c r="N16" s="73"/>
    </row>
    <row r="17" spans="2:14" ht="12.75" customHeight="1" x14ac:dyDescent="0.2">
      <c r="B17" s="76"/>
      <c r="C17" s="77"/>
      <c r="D17" s="58"/>
      <c r="E17" s="51"/>
      <c r="F17" s="10"/>
      <c r="G17" s="10"/>
      <c r="H17" s="23"/>
      <c r="I17" s="9"/>
      <c r="J17" s="28"/>
      <c r="K17" s="29"/>
      <c r="N17" s="73"/>
    </row>
    <row r="18" spans="2:14" ht="12.75" customHeight="1" x14ac:dyDescent="0.2">
      <c r="B18" s="76"/>
      <c r="C18" s="77"/>
      <c r="D18" s="58"/>
      <c r="E18" s="51"/>
      <c r="F18" s="10"/>
      <c r="G18" s="10"/>
      <c r="H18" s="23"/>
      <c r="I18" s="9"/>
      <c r="J18" s="28"/>
      <c r="K18" s="29"/>
    </row>
    <row r="19" spans="2:14" ht="12.75" customHeight="1" x14ac:dyDescent="0.2">
      <c r="B19" s="76"/>
      <c r="C19" s="77"/>
      <c r="D19" s="58"/>
      <c r="E19" s="51"/>
      <c r="F19" s="10"/>
      <c r="G19" s="10"/>
      <c r="H19" s="23"/>
      <c r="I19" s="9"/>
      <c r="J19" s="28"/>
      <c r="K19" s="29"/>
    </row>
    <row r="20" spans="2:14" ht="12.75" customHeight="1" x14ac:dyDescent="0.2">
      <c r="B20" s="76"/>
      <c r="C20" s="77"/>
      <c r="D20" s="58"/>
      <c r="E20" s="51"/>
      <c r="F20" s="10"/>
      <c r="G20" s="10"/>
      <c r="H20" s="23"/>
      <c r="I20" s="9"/>
      <c r="J20" s="28"/>
      <c r="K20" s="29"/>
    </row>
    <row r="21" spans="2:14" ht="12.75" customHeight="1" x14ac:dyDescent="0.2">
      <c r="B21" s="88"/>
      <c r="C21" s="77"/>
      <c r="D21" s="58"/>
      <c r="E21" s="51"/>
      <c r="F21" s="10"/>
      <c r="G21" s="10"/>
      <c r="H21" s="23"/>
      <c r="J21" s="28"/>
      <c r="K21" s="29"/>
    </row>
    <row r="22" spans="2:14" ht="12.75" customHeight="1" x14ac:dyDescent="0.2">
      <c r="B22" s="89"/>
      <c r="C22" s="90"/>
      <c r="D22" s="58"/>
      <c r="E22" s="51" t="str">
        <f t="shared" ref="E22:E27" si="0">IF(D22="S",$B$4,IF(D22="M",$B$5,IF(D22="C",$B$6,IF(D22=""," ","Inválido"))))</f>
        <v xml:space="preserve"> </v>
      </c>
      <c r="F22" s="10" t="str">
        <f t="shared" ref="F22:F27" si="1">IF(E22=5,1,"")</f>
        <v/>
      </c>
      <c r="G22" s="10" t="str">
        <f t="shared" ref="G22:G27" si="2">IF(E22=10,1,"")</f>
        <v/>
      </c>
      <c r="H22" s="23" t="str">
        <f t="shared" ref="H22:H27" si="3">IF(E22=15,1,"")</f>
        <v/>
      </c>
      <c r="J22" s="28"/>
      <c r="K22" s="29"/>
    </row>
    <row r="23" spans="2:14" ht="12.75" customHeight="1" x14ac:dyDescent="0.2">
      <c r="B23" s="89"/>
      <c r="C23" s="90"/>
      <c r="D23" s="58"/>
      <c r="E23" s="51" t="str">
        <f t="shared" si="0"/>
        <v xml:space="preserve"> </v>
      </c>
      <c r="F23" s="10" t="str">
        <f t="shared" si="1"/>
        <v/>
      </c>
      <c r="G23" s="10" t="str">
        <f t="shared" si="2"/>
        <v/>
      </c>
      <c r="H23" s="23" t="str">
        <f t="shared" si="3"/>
        <v/>
      </c>
      <c r="J23" s="28"/>
      <c r="K23" s="29"/>
    </row>
    <row r="24" spans="2:14" ht="12.75" customHeight="1" x14ac:dyDescent="0.2">
      <c r="B24" s="89"/>
      <c r="C24" s="90"/>
      <c r="D24" s="58"/>
      <c r="E24" s="51" t="str">
        <f t="shared" si="0"/>
        <v xml:space="preserve"> </v>
      </c>
      <c r="F24" s="10" t="str">
        <f t="shared" si="1"/>
        <v/>
      </c>
      <c r="G24" s="10" t="str">
        <f t="shared" si="2"/>
        <v/>
      </c>
      <c r="H24" s="23" t="str">
        <f t="shared" si="3"/>
        <v/>
      </c>
      <c r="J24" s="28"/>
      <c r="K24" s="29"/>
    </row>
    <row r="25" spans="2:14" ht="12.75" customHeight="1" x14ac:dyDescent="0.2">
      <c r="B25" s="89"/>
      <c r="C25" s="90"/>
      <c r="D25" s="58"/>
      <c r="E25" s="51" t="str">
        <f t="shared" si="0"/>
        <v xml:space="preserve"> </v>
      </c>
      <c r="F25" s="10" t="str">
        <f t="shared" si="1"/>
        <v/>
      </c>
      <c r="G25" s="10" t="str">
        <f t="shared" si="2"/>
        <v/>
      </c>
      <c r="H25" s="23" t="str">
        <f t="shared" si="3"/>
        <v/>
      </c>
      <c r="J25" s="28"/>
      <c r="K25" s="29"/>
    </row>
    <row r="26" spans="2:14" ht="12.75" customHeight="1" x14ac:dyDescent="0.2">
      <c r="B26" s="89"/>
      <c r="C26" s="90"/>
      <c r="D26" s="58"/>
      <c r="E26" s="51" t="str">
        <f t="shared" si="0"/>
        <v xml:space="preserve"> </v>
      </c>
      <c r="F26" s="10" t="str">
        <f t="shared" si="1"/>
        <v/>
      </c>
      <c r="G26" s="10" t="str">
        <f t="shared" si="2"/>
        <v/>
      </c>
      <c r="H26" s="23" t="str">
        <f t="shared" si="3"/>
        <v/>
      </c>
      <c r="J26" s="28"/>
      <c r="K26" s="29"/>
    </row>
    <row r="27" spans="2:14" ht="12.75" customHeight="1" x14ac:dyDescent="0.2">
      <c r="B27" s="89"/>
      <c r="C27" s="90"/>
      <c r="D27" s="58"/>
      <c r="E27" s="51" t="str">
        <f t="shared" si="0"/>
        <v xml:space="preserve"> </v>
      </c>
      <c r="F27" s="10" t="str">
        <f t="shared" si="1"/>
        <v/>
      </c>
      <c r="G27" s="10" t="str">
        <f t="shared" si="2"/>
        <v/>
      </c>
      <c r="H27" s="23" t="str">
        <f t="shared" si="3"/>
        <v/>
      </c>
      <c r="J27" s="28"/>
      <c r="K27" s="29"/>
    </row>
    <row r="28" spans="2:14" ht="12.75" customHeight="1" thickBot="1" x14ac:dyDescent="0.25">
      <c r="B28" s="30" t="s">
        <v>52</v>
      </c>
      <c r="C28" s="31"/>
      <c r="D28" s="31"/>
      <c r="E28" s="64">
        <f>SUM(E9:E27)</f>
        <v>0</v>
      </c>
      <c r="F28" s="32">
        <f>SUM(F9:F27)</f>
        <v>0</v>
      </c>
      <c r="G28" s="32">
        <f>SUM(G9:G27)</f>
        <v>0</v>
      </c>
      <c r="H28" s="33">
        <f>SUM(H9:H27)</f>
        <v>0</v>
      </c>
      <c r="J28" s="34" t="s">
        <v>50</v>
      </c>
      <c r="K28" s="65">
        <f>SUM(K9:K27)</f>
        <v>0</v>
      </c>
    </row>
    <row r="29" spans="2:14" ht="12.75" customHeight="1" x14ac:dyDescent="0.2">
      <c r="J29" s="3"/>
    </row>
    <row r="30" spans="2:14" ht="12.75" customHeight="1" x14ac:dyDescent="0.2">
      <c r="J30" s="3"/>
    </row>
    <row r="31" spans="2:14" ht="12.75" customHeight="1" x14ac:dyDescent="0.2">
      <c r="J31" s="3"/>
    </row>
  </sheetData>
  <mergeCells count="24"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2:H2"/>
    <mergeCell ref="J3:K3"/>
    <mergeCell ref="J2:K2"/>
    <mergeCell ref="B3:H3"/>
    <mergeCell ref="B8:C8"/>
    <mergeCell ref="B9:C9"/>
    <mergeCell ref="B10:C10"/>
    <mergeCell ref="B11:C11"/>
    <mergeCell ref="B12:C12"/>
    <mergeCell ref="B13:C13"/>
    <mergeCell ref="B14:C14"/>
  </mergeCells>
  <phoneticPr fontId="0" type="noConversion"/>
  <conditionalFormatting sqref="F9:H27 F29:H196">
    <cfRule type="cellIs" dxfId="1" priority="2" stopIfTrue="1" operator="equal">
      <formula>1</formula>
    </cfRule>
  </conditionalFormatting>
  <conditionalFormatting sqref="G7:H8 I7:I65536 G197:H65536">
    <cfRule type="cellIs" dxfId="0" priority="1" stopIfTrue="1" operator="equal">
      <formula>1</formula>
    </cfRule>
  </conditionalFormatting>
  <printOptions horizontalCentered="1" verticalCentered="1"/>
  <pageMargins left="0.39370078740157483" right="0.39370078740157483" top="0.39370078740157483" bottom="0.39370078740157483" header="0.51181102362204722" footer="0.51181102362204722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zoomScale="85" zoomScaleNormal="85" workbookViewId="0">
      <selection activeCell="F37" sqref="F37"/>
    </sheetView>
  </sheetViews>
  <sheetFormatPr defaultRowHeight="12.75" customHeight="1" x14ac:dyDescent="0.25"/>
  <cols>
    <col min="1" max="1" width="3" style="9" customWidth="1"/>
    <col min="2" max="2" width="20.7109375" style="8" customWidth="1"/>
    <col min="3" max="3" width="34.7109375" style="8" customWidth="1"/>
    <col min="4" max="6" width="10.7109375" style="9" customWidth="1"/>
    <col min="7" max="7" width="10.42578125" style="54" customWidth="1"/>
    <col min="8" max="8" width="12.42578125" style="54" bestFit="1" customWidth="1"/>
    <col min="9" max="9" width="19.42578125" style="9" customWidth="1"/>
    <col min="10" max="16384" width="9.140625" style="9"/>
  </cols>
  <sheetData>
    <row r="1" spans="2:10" ht="12.75" customHeight="1" thickBot="1" x14ac:dyDescent="0.3"/>
    <row r="2" spans="2:10" s="3" customFormat="1" ht="22.5" customHeight="1" x14ac:dyDescent="0.2">
      <c r="B2" s="78" t="s">
        <v>18</v>
      </c>
      <c r="C2" s="79"/>
      <c r="D2" s="79"/>
      <c r="E2" s="79"/>
      <c r="F2" s="80"/>
      <c r="G2" s="55"/>
      <c r="H2" s="55"/>
      <c r="J2" s="4"/>
    </row>
    <row r="3" spans="2:10" ht="12.75" customHeight="1" x14ac:dyDescent="0.25">
      <c r="B3" s="21"/>
      <c r="F3" s="35"/>
    </row>
    <row r="4" spans="2:10" ht="19.5" customHeight="1" x14ac:dyDescent="0.25">
      <c r="B4" s="97" t="s">
        <v>20</v>
      </c>
      <c r="C4" s="98"/>
      <c r="D4" s="7" t="s">
        <v>5</v>
      </c>
      <c r="E4" s="7" t="s">
        <v>6</v>
      </c>
      <c r="F4" s="27" t="s">
        <v>7</v>
      </c>
    </row>
    <row r="5" spans="2:10" ht="12.75" customHeight="1" x14ac:dyDescent="0.25">
      <c r="B5" s="91" t="s">
        <v>49</v>
      </c>
      <c r="C5" s="92"/>
      <c r="D5" s="10">
        <v>1.5</v>
      </c>
      <c r="E5" s="15">
        <v>4</v>
      </c>
      <c r="F5" s="67">
        <f>D5*E5</f>
        <v>6</v>
      </c>
    </row>
    <row r="6" spans="2:10" ht="12.75" customHeight="1" x14ac:dyDescent="0.25">
      <c r="B6" s="91" t="s">
        <v>28</v>
      </c>
      <c r="C6" s="92"/>
      <c r="D6" s="10">
        <v>0.5</v>
      </c>
      <c r="E6" s="15">
        <v>5</v>
      </c>
      <c r="F6" s="67">
        <f t="shared" ref="F6:F12" si="0">D6*E6</f>
        <v>2.5</v>
      </c>
    </row>
    <row r="7" spans="2:10" ht="12.75" customHeight="1" x14ac:dyDescent="0.25">
      <c r="B7" s="91" t="s">
        <v>29</v>
      </c>
      <c r="C7" s="92"/>
      <c r="D7" s="10">
        <v>1</v>
      </c>
      <c r="E7" s="15">
        <v>4</v>
      </c>
      <c r="F7" s="67">
        <f t="shared" si="0"/>
        <v>4</v>
      </c>
    </row>
    <row r="8" spans="2:10" ht="12.75" customHeight="1" x14ac:dyDescent="0.25">
      <c r="B8" s="91" t="s">
        <v>30</v>
      </c>
      <c r="C8" s="92"/>
      <c r="D8" s="10">
        <v>0.5</v>
      </c>
      <c r="E8" s="15">
        <v>4</v>
      </c>
      <c r="F8" s="67">
        <f t="shared" si="0"/>
        <v>2</v>
      </c>
    </row>
    <row r="9" spans="2:10" ht="12.75" customHeight="1" x14ac:dyDescent="0.25">
      <c r="B9" s="91" t="s">
        <v>31</v>
      </c>
      <c r="C9" s="92"/>
      <c r="D9" s="10">
        <v>1</v>
      </c>
      <c r="E9" s="15">
        <v>3</v>
      </c>
      <c r="F9" s="67">
        <f t="shared" si="0"/>
        <v>3</v>
      </c>
    </row>
    <row r="10" spans="2:10" ht="12.75" customHeight="1" x14ac:dyDescent="0.25">
      <c r="B10" s="91" t="s">
        <v>32</v>
      </c>
      <c r="C10" s="92"/>
      <c r="D10" s="10">
        <v>2</v>
      </c>
      <c r="E10" s="15">
        <v>5</v>
      </c>
      <c r="F10" s="67">
        <f t="shared" si="0"/>
        <v>10</v>
      </c>
    </row>
    <row r="11" spans="2:10" ht="12.75" customHeight="1" x14ac:dyDescent="0.25">
      <c r="B11" s="91" t="s">
        <v>33</v>
      </c>
      <c r="C11" s="92"/>
      <c r="D11" s="10">
        <v>-1</v>
      </c>
      <c r="E11" s="15">
        <v>3</v>
      </c>
      <c r="F11" s="67">
        <f t="shared" si="0"/>
        <v>-3</v>
      </c>
    </row>
    <row r="12" spans="2:10" ht="12.75" customHeight="1" x14ac:dyDescent="0.25">
      <c r="B12" s="91" t="s">
        <v>34</v>
      </c>
      <c r="C12" s="92"/>
      <c r="D12" s="10">
        <v>0</v>
      </c>
      <c r="E12" s="15">
        <v>4</v>
      </c>
      <c r="F12" s="67">
        <f t="shared" si="0"/>
        <v>0</v>
      </c>
    </row>
    <row r="13" spans="2:10" ht="12.75" customHeight="1" x14ac:dyDescent="0.25">
      <c r="B13" s="101" t="s">
        <v>8</v>
      </c>
      <c r="C13" s="102"/>
      <c r="D13" s="114">
        <f>SUM(F5:F12)</f>
        <v>24.5</v>
      </c>
      <c r="E13" s="114"/>
      <c r="F13" s="115"/>
    </row>
    <row r="14" spans="2:10" ht="19.5" customHeight="1" x14ac:dyDescent="0.25">
      <c r="B14" s="103" t="s">
        <v>70</v>
      </c>
      <c r="C14" s="104"/>
      <c r="D14" s="105">
        <f>1.4+(-0.03*D13)</f>
        <v>0.66499999999999992</v>
      </c>
      <c r="E14" s="106"/>
      <c r="F14" s="107"/>
    </row>
    <row r="15" spans="2:10" ht="12.75" customHeight="1" x14ac:dyDescent="0.25">
      <c r="B15" s="21"/>
      <c r="F15" s="35"/>
    </row>
    <row r="16" spans="2:10" ht="19.5" customHeight="1" x14ac:dyDescent="0.25">
      <c r="B16" s="97" t="s">
        <v>19</v>
      </c>
      <c r="C16" s="98"/>
      <c r="D16" s="7" t="s">
        <v>5</v>
      </c>
      <c r="E16" s="7" t="s">
        <v>6</v>
      </c>
      <c r="F16" s="27" t="s">
        <v>7</v>
      </c>
      <c r="J16" s="12"/>
    </row>
    <row r="17" spans="2:10" ht="12.75" customHeight="1" x14ac:dyDescent="0.25">
      <c r="B17" s="99" t="s">
        <v>36</v>
      </c>
      <c r="C17" s="100"/>
      <c r="D17" s="70">
        <v>2</v>
      </c>
      <c r="E17" s="15">
        <v>4</v>
      </c>
      <c r="F17" s="66">
        <f>D17*E17</f>
        <v>8</v>
      </c>
      <c r="J17" s="12"/>
    </row>
    <row r="18" spans="2:10" ht="12.75" customHeight="1" x14ac:dyDescent="0.25">
      <c r="B18" s="99" t="s">
        <v>37</v>
      </c>
      <c r="C18" s="100"/>
      <c r="D18" s="70">
        <v>2</v>
      </c>
      <c r="E18" s="15">
        <v>4</v>
      </c>
      <c r="F18" s="66">
        <f t="shared" ref="F18:F29" si="1">D18*E18</f>
        <v>8</v>
      </c>
      <c r="J18" s="12"/>
    </row>
    <row r="19" spans="2:10" ht="12.75" customHeight="1" x14ac:dyDescent="0.25">
      <c r="B19" s="99" t="s">
        <v>38</v>
      </c>
      <c r="C19" s="100"/>
      <c r="D19" s="70">
        <v>1.5</v>
      </c>
      <c r="E19" s="15">
        <v>5</v>
      </c>
      <c r="F19" s="66">
        <f>D19*E19</f>
        <v>7.5</v>
      </c>
      <c r="J19" s="12"/>
    </row>
    <row r="20" spans="2:10" ht="12.75" customHeight="1" x14ac:dyDescent="0.25">
      <c r="B20" s="99" t="s">
        <v>39</v>
      </c>
      <c r="C20" s="100"/>
      <c r="D20" s="70">
        <v>1.5</v>
      </c>
      <c r="E20" s="15">
        <v>3</v>
      </c>
      <c r="F20" s="66">
        <f>D20*E20</f>
        <v>4.5</v>
      </c>
      <c r="J20" s="12"/>
    </row>
    <row r="21" spans="2:10" ht="12.75" customHeight="1" x14ac:dyDescent="0.25">
      <c r="B21" s="99" t="s">
        <v>40</v>
      </c>
      <c r="C21" s="100"/>
      <c r="D21" s="70">
        <v>1</v>
      </c>
      <c r="E21" s="15">
        <v>2</v>
      </c>
      <c r="F21" s="66">
        <f t="shared" si="1"/>
        <v>2</v>
      </c>
      <c r="J21" s="12"/>
    </row>
    <row r="22" spans="2:10" ht="12.75" customHeight="1" x14ac:dyDescent="0.25">
      <c r="B22" s="99" t="s">
        <v>41</v>
      </c>
      <c r="C22" s="100"/>
      <c r="D22" s="70">
        <v>0.5</v>
      </c>
      <c r="E22" s="15">
        <v>5</v>
      </c>
      <c r="F22" s="66">
        <f t="shared" si="1"/>
        <v>2.5</v>
      </c>
    </row>
    <row r="23" spans="2:10" ht="12.75" customHeight="1" x14ac:dyDescent="0.25">
      <c r="B23" s="99" t="s">
        <v>42</v>
      </c>
      <c r="C23" s="100"/>
      <c r="D23" s="70">
        <v>0.5</v>
      </c>
      <c r="E23" s="15">
        <v>4</v>
      </c>
      <c r="F23" s="66">
        <f t="shared" si="1"/>
        <v>2</v>
      </c>
    </row>
    <row r="24" spans="2:10" ht="12.75" customHeight="1" x14ac:dyDescent="0.25">
      <c r="B24" s="99" t="s">
        <v>43</v>
      </c>
      <c r="C24" s="100"/>
      <c r="D24" s="70">
        <v>2</v>
      </c>
      <c r="E24" s="15">
        <v>4</v>
      </c>
      <c r="F24" s="66">
        <f t="shared" si="1"/>
        <v>8</v>
      </c>
    </row>
    <row r="25" spans="2:10" ht="12.75" customHeight="1" x14ac:dyDescent="0.25">
      <c r="B25" s="99" t="s">
        <v>44</v>
      </c>
      <c r="C25" s="100"/>
      <c r="D25" s="70">
        <v>1</v>
      </c>
      <c r="E25" s="15">
        <v>4</v>
      </c>
      <c r="F25" s="66">
        <f t="shared" si="1"/>
        <v>4</v>
      </c>
    </row>
    <row r="26" spans="2:10" ht="12.75" customHeight="1" x14ac:dyDescent="0.25">
      <c r="B26" s="99" t="s">
        <v>45</v>
      </c>
      <c r="C26" s="100"/>
      <c r="D26" s="70">
        <v>1</v>
      </c>
      <c r="E26" s="15">
        <v>2</v>
      </c>
      <c r="F26" s="66">
        <f t="shared" si="1"/>
        <v>2</v>
      </c>
    </row>
    <row r="27" spans="2:10" ht="12.75" customHeight="1" x14ac:dyDescent="0.25">
      <c r="B27" s="99" t="s">
        <v>46</v>
      </c>
      <c r="C27" s="100"/>
      <c r="D27" s="70">
        <v>1</v>
      </c>
      <c r="E27" s="15">
        <v>3</v>
      </c>
      <c r="F27" s="66">
        <f t="shared" si="1"/>
        <v>3</v>
      </c>
    </row>
    <row r="28" spans="2:10" ht="12.75" customHeight="1" x14ac:dyDescent="0.25">
      <c r="B28" s="99" t="s">
        <v>47</v>
      </c>
      <c r="C28" s="100"/>
      <c r="D28" s="70">
        <v>1</v>
      </c>
      <c r="E28" s="15">
        <v>3</v>
      </c>
      <c r="F28" s="66">
        <f t="shared" si="1"/>
        <v>3</v>
      </c>
    </row>
    <row r="29" spans="2:10" ht="12.75" customHeight="1" x14ac:dyDescent="0.25">
      <c r="B29" s="99" t="s">
        <v>48</v>
      </c>
      <c r="C29" s="100"/>
      <c r="D29" s="70">
        <v>1</v>
      </c>
      <c r="E29" s="15">
        <v>2</v>
      </c>
      <c r="F29" s="66">
        <f t="shared" si="1"/>
        <v>2</v>
      </c>
    </row>
    <row r="30" spans="2:10" ht="12.75" customHeight="1" x14ac:dyDescent="0.25">
      <c r="B30" s="93" t="s">
        <v>8</v>
      </c>
      <c r="C30" s="94"/>
      <c r="D30" s="108">
        <f>SUM(F17:F29)</f>
        <v>56.5</v>
      </c>
      <c r="E30" s="109"/>
      <c r="F30" s="110"/>
    </row>
    <row r="31" spans="2:10" ht="19.5" customHeight="1" thickBot="1" x14ac:dyDescent="0.3">
      <c r="B31" s="95" t="s">
        <v>53</v>
      </c>
      <c r="C31" s="96"/>
      <c r="D31" s="111">
        <f>0.6+(0.01*D30)</f>
        <v>1.165</v>
      </c>
      <c r="E31" s="112"/>
      <c r="F31" s="113"/>
      <c r="H31" s="68"/>
    </row>
    <row r="32" spans="2:10" ht="12.75" customHeight="1" x14ac:dyDescent="0.25">
      <c r="D32" s="12"/>
      <c r="E32" s="12"/>
      <c r="F32" s="12"/>
    </row>
    <row r="33" spans="2:6" ht="12.75" customHeight="1" x14ac:dyDescent="0.25">
      <c r="D33" s="12"/>
      <c r="E33" s="12"/>
      <c r="F33" s="12"/>
    </row>
    <row r="34" spans="2:6" ht="12.75" customHeight="1" x14ac:dyDescent="0.25">
      <c r="B34" s="9"/>
      <c r="C34" s="9"/>
    </row>
    <row r="35" spans="2:6" ht="12.75" customHeight="1" x14ac:dyDescent="0.25">
      <c r="B35" s="9"/>
      <c r="C35" s="9"/>
    </row>
    <row r="36" spans="2:6" ht="12.75" customHeight="1" x14ac:dyDescent="0.25">
      <c r="B36" s="9"/>
      <c r="C36" s="9"/>
    </row>
    <row r="37" spans="2:6" ht="12.75" customHeight="1" x14ac:dyDescent="0.25">
      <c r="B37" s="9"/>
      <c r="C37" s="9"/>
    </row>
    <row r="38" spans="2:6" ht="12.75" customHeight="1" x14ac:dyDescent="0.25">
      <c r="B38" s="9"/>
      <c r="C38" s="9"/>
    </row>
    <row r="39" spans="2:6" ht="12.75" customHeight="1" x14ac:dyDescent="0.25">
      <c r="B39" s="9"/>
      <c r="C39" s="9"/>
    </row>
    <row r="40" spans="2:6" ht="12.75" customHeight="1" x14ac:dyDescent="0.25">
      <c r="B40" s="9"/>
      <c r="C40" s="9"/>
    </row>
    <row r="41" spans="2:6" ht="12.75" customHeight="1" x14ac:dyDescent="0.25">
      <c r="B41" s="9"/>
      <c r="C41" s="9"/>
    </row>
  </sheetData>
  <mergeCells count="32">
    <mergeCell ref="B12:C12"/>
    <mergeCell ref="B10:C10"/>
    <mergeCell ref="D14:F14"/>
    <mergeCell ref="D30:F30"/>
    <mergeCell ref="D31:F31"/>
    <mergeCell ref="D13:F13"/>
    <mergeCell ref="B22:C22"/>
    <mergeCell ref="B23:C23"/>
    <mergeCell ref="B24:C24"/>
    <mergeCell ref="B25:C25"/>
    <mergeCell ref="B29:C29"/>
    <mergeCell ref="B20:C20"/>
    <mergeCell ref="B21:C21"/>
    <mergeCell ref="B19:C19"/>
    <mergeCell ref="B17:C17"/>
    <mergeCell ref="B18:C18"/>
    <mergeCell ref="B2:F2"/>
    <mergeCell ref="B9:C9"/>
    <mergeCell ref="B30:C30"/>
    <mergeCell ref="B31:C31"/>
    <mergeCell ref="B16:C16"/>
    <mergeCell ref="B4:C4"/>
    <mergeCell ref="B26:C26"/>
    <mergeCell ref="B27:C27"/>
    <mergeCell ref="B28:C28"/>
    <mergeCell ref="B5:C5"/>
    <mergeCell ref="B6:C6"/>
    <mergeCell ref="B7:C7"/>
    <mergeCell ref="B8:C8"/>
    <mergeCell ref="B13:C13"/>
    <mergeCell ref="B14:C14"/>
    <mergeCell ref="B11:C11"/>
  </mergeCells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tabSelected="1" topLeftCell="A13" zoomScaleNormal="100" workbookViewId="0">
      <selection activeCell="E19" sqref="E19"/>
    </sheetView>
  </sheetViews>
  <sheetFormatPr defaultRowHeight="12.75" customHeight="1" x14ac:dyDescent="0.2"/>
  <cols>
    <col min="1" max="1" width="2.7109375" style="3" customWidth="1"/>
    <col min="2" max="2" width="30.7109375" style="2" customWidth="1"/>
    <col min="3" max="3" width="41.42578125" style="3" bestFit="1" customWidth="1"/>
    <col min="4" max="4" width="12" style="3" customWidth="1"/>
    <col min="5" max="5" width="13.42578125" style="4" bestFit="1" customWidth="1"/>
    <col min="6" max="6" width="13.28515625" style="3" customWidth="1"/>
    <col min="7" max="7" width="14.42578125" style="3" bestFit="1" customWidth="1"/>
    <col min="8" max="13" width="8.7109375" style="3" customWidth="1"/>
    <col min="14" max="16384" width="9.140625" style="3"/>
  </cols>
  <sheetData>
    <row r="1" spans="2:5" ht="12.75" customHeight="1" thickBot="1" x14ac:dyDescent="0.25"/>
    <row r="2" spans="2:5" ht="22.5" customHeight="1" x14ac:dyDescent="0.2">
      <c r="B2" s="78" t="s">
        <v>17</v>
      </c>
      <c r="C2" s="80"/>
      <c r="D2" s="17"/>
    </row>
    <row r="3" spans="2:5" ht="12.75" customHeight="1" x14ac:dyDescent="0.2">
      <c r="B3" s="24"/>
      <c r="C3" s="39"/>
      <c r="D3" s="5"/>
      <c r="E3" s="1"/>
    </row>
    <row r="4" spans="2:5" ht="12.75" customHeight="1" x14ac:dyDescent="0.2">
      <c r="B4" s="118" t="s">
        <v>57</v>
      </c>
      <c r="C4" s="120"/>
      <c r="D4" s="5"/>
      <c r="E4" s="1"/>
    </row>
    <row r="5" spans="2:5" ht="12.75" customHeight="1" x14ac:dyDescent="0.2">
      <c r="B5" s="36" t="s">
        <v>13</v>
      </c>
      <c r="C5" s="40">
        <f>SUM('Use Cases'!F9:F27)</f>
        <v>0</v>
      </c>
      <c r="D5" s="5"/>
      <c r="E5" s="1"/>
    </row>
    <row r="6" spans="2:5" ht="12.75" customHeight="1" x14ac:dyDescent="0.2">
      <c r="B6" s="36" t="s">
        <v>14</v>
      </c>
      <c r="C6" s="40">
        <f>SUM('Use Cases'!G9:G27)</f>
        <v>0</v>
      </c>
      <c r="D6" s="5"/>
      <c r="E6" s="1"/>
    </row>
    <row r="7" spans="2:5" ht="12.75" customHeight="1" x14ac:dyDescent="0.2">
      <c r="B7" s="36" t="s">
        <v>15</v>
      </c>
      <c r="C7" s="40">
        <f>SUM('Use Cases'!H9:H27)</f>
        <v>0</v>
      </c>
      <c r="D7" s="5"/>
      <c r="E7" s="1"/>
    </row>
    <row r="8" spans="2:5" ht="12.75" customHeight="1" x14ac:dyDescent="0.2">
      <c r="B8" s="41" t="s">
        <v>4</v>
      </c>
      <c r="C8" s="42">
        <f>SUM(C5:C7)</f>
        <v>0</v>
      </c>
      <c r="D8" s="5"/>
      <c r="E8" s="1"/>
    </row>
    <row r="9" spans="2:5" ht="12.75" customHeight="1" x14ac:dyDescent="0.2">
      <c r="B9" s="41" t="s">
        <v>56</v>
      </c>
      <c r="C9" s="42">
        <f>COUNTA('Use Cases'!K9:K27)</f>
        <v>0</v>
      </c>
      <c r="D9" s="5"/>
      <c r="E9" s="1"/>
    </row>
    <row r="10" spans="2:5" ht="12.75" customHeight="1" x14ac:dyDescent="0.2">
      <c r="B10" s="37"/>
      <c r="C10" s="39"/>
      <c r="D10" s="5"/>
      <c r="E10" s="1"/>
    </row>
    <row r="11" spans="2:5" ht="12.75" customHeight="1" x14ac:dyDescent="0.2">
      <c r="B11" s="118" t="s">
        <v>65</v>
      </c>
      <c r="C11" s="120"/>
      <c r="D11" s="5"/>
      <c r="E11" s="1"/>
    </row>
    <row r="12" spans="2:5" ht="12.75" customHeight="1" x14ac:dyDescent="0.2">
      <c r="B12" s="43" t="s">
        <v>9</v>
      </c>
      <c r="C12" s="69">
        <f>SUM('Use Cases'!E9:E27)</f>
        <v>0</v>
      </c>
      <c r="D12" s="5"/>
      <c r="E12" s="1"/>
    </row>
    <row r="13" spans="2:5" ht="12.75" customHeight="1" x14ac:dyDescent="0.2">
      <c r="B13" s="43" t="s">
        <v>10</v>
      </c>
      <c r="C13" s="69">
        <f>SUM('Use Cases'!K9:K27)</f>
        <v>0</v>
      </c>
      <c r="D13" s="5"/>
      <c r="E13" s="1"/>
    </row>
    <row r="14" spans="2:5" ht="12.75" customHeight="1" x14ac:dyDescent="0.2">
      <c r="B14" s="52" t="s">
        <v>21</v>
      </c>
      <c r="C14" s="53">
        <f>C13+C12</f>
        <v>0</v>
      </c>
      <c r="D14" s="5"/>
      <c r="E14" s="1"/>
    </row>
    <row r="15" spans="2:5" ht="12.75" customHeight="1" x14ac:dyDescent="0.2">
      <c r="B15" s="44" t="s">
        <v>12</v>
      </c>
      <c r="C15" s="45">
        <f>'Fatores de Ajuste'!D14</f>
        <v>0.66499999999999992</v>
      </c>
      <c r="D15" s="5"/>
      <c r="E15" s="1"/>
    </row>
    <row r="16" spans="2:5" ht="12.75" customHeight="1" x14ac:dyDescent="0.2">
      <c r="B16" s="43" t="s">
        <v>11</v>
      </c>
      <c r="C16" s="45">
        <f>'Fatores de Ajuste'!D31</f>
        <v>1.165</v>
      </c>
      <c r="D16" s="5"/>
      <c r="E16" s="1"/>
    </row>
    <row r="17" spans="2:7" ht="12.75" customHeight="1" x14ac:dyDescent="0.2">
      <c r="B17" s="46" t="s">
        <v>58</v>
      </c>
      <c r="C17" s="42">
        <f>ROUNDUP(C14*C15*C16,0)</f>
        <v>0</v>
      </c>
      <c r="D17" s="5"/>
      <c r="E17" s="1"/>
    </row>
    <row r="18" spans="2:7" ht="12.75" customHeight="1" x14ac:dyDescent="0.2">
      <c r="B18" s="24"/>
      <c r="C18" s="39"/>
      <c r="D18" s="5"/>
      <c r="E18" s="1"/>
    </row>
    <row r="19" spans="2:7" ht="12.75" customHeight="1" x14ac:dyDescent="0.2">
      <c r="B19" s="118" t="s">
        <v>64</v>
      </c>
      <c r="C19" s="120"/>
      <c r="D19" s="5"/>
      <c r="E19" s="1"/>
    </row>
    <row r="20" spans="2:7" ht="12.75" customHeight="1" x14ac:dyDescent="0.2">
      <c r="B20" s="36" t="s">
        <v>62</v>
      </c>
      <c r="C20" s="50"/>
      <c r="D20" s="5"/>
      <c r="E20" s="1"/>
      <c r="F20" s="60"/>
    </row>
    <row r="21" spans="2:7" ht="12.75" hidden="1" customHeight="1" x14ac:dyDescent="0.2">
      <c r="B21" s="36" t="s">
        <v>59</v>
      </c>
      <c r="C21" s="47">
        <v>0.2</v>
      </c>
      <c r="D21" s="5"/>
      <c r="E21" s="1"/>
    </row>
    <row r="22" spans="2:7" ht="12.75" hidden="1" customHeight="1" x14ac:dyDescent="0.2">
      <c r="B22" s="36" t="s">
        <v>60</v>
      </c>
      <c r="C22" s="47">
        <v>0.1</v>
      </c>
      <c r="D22" s="5"/>
      <c r="E22" s="1"/>
    </row>
    <row r="23" spans="2:7" ht="12.75" hidden="1" customHeight="1" x14ac:dyDescent="0.2">
      <c r="B23" s="38" t="s">
        <v>61</v>
      </c>
      <c r="C23" s="47">
        <v>0.5</v>
      </c>
      <c r="D23" s="5"/>
      <c r="E23" s="1"/>
    </row>
    <row r="24" spans="2:7" ht="12.75" hidden="1" customHeight="1" x14ac:dyDescent="0.2">
      <c r="B24" s="38" t="s">
        <v>63</v>
      </c>
      <c r="C24" s="47">
        <v>0.2</v>
      </c>
      <c r="D24" s="5"/>
      <c r="E24" s="1"/>
    </row>
    <row r="25" spans="2:7" ht="12.75" customHeight="1" x14ac:dyDescent="0.2">
      <c r="B25" s="41" t="s">
        <v>16</v>
      </c>
      <c r="C25" s="42"/>
      <c r="D25" s="5"/>
      <c r="E25" s="59"/>
    </row>
    <row r="26" spans="2:7" ht="12.75" customHeight="1" x14ac:dyDescent="0.2">
      <c r="B26" s="24"/>
      <c r="C26" s="39"/>
      <c r="D26" s="16"/>
      <c r="E26" s="61"/>
      <c r="F26" s="62"/>
    </row>
    <row r="27" spans="2:7" ht="12.75" customHeight="1" x14ac:dyDescent="0.2">
      <c r="B27" s="118" t="s">
        <v>68</v>
      </c>
      <c r="C27" s="119"/>
      <c r="D27" s="72" t="s">
        <v>80</v>
      </c>
      <c r="E27" s="61"/>
      <c r="F27" s="61"/>
      <c r="G27" s="63"/>
    </row>
    <row r="28" spans="2:7" ht="12.75" customHeight="1" x14ac:dyDescent="0.25">
      <c r="B28" s="56" t="s">
        <v>76</v>
      </c>
      <c r="C28" s="75">
        <v>132</v>
      </c>
      <c r="D28" s="116">
        <v>0.6</v>
      </c>
      <c r="E28" s="3"/>
    </row>
    <row r="29" spans="2:7" ht="12.75" customHeight="1" x14ac:dyDescent="0.2">
      <c r="B29" s="56" t="s">
        <v>78</v>
      </c>
      <c r="C29" s="71">
        <f>C25*D28*C28</f>
        <v>0</v>
      </c>
      <c r="D29" s="117"/>
      <c r="E29" s="3"/>
    </row>
    <row r="30" spans="2:7" ht="12.75" customHeight="1" x14ac:dyDescent="0.2">
      <c r="B30" s="56" t="s">
        <v>77</v>
      </c>
      <c r="C30" s="71">
        <v>83</v>
      </c>
      <c r="D30" s="116">
        <f>1-D28</f>
        <v>0.4</v>
      </c>
      <c r="E30" s="3"/>
    </row>
    <row r="31" spans="2:7" ht="12.75" customHeight="1" x14ac:dyDescent="0.2">
      <c r="B31" s="56" t="s">
        <v>79</v>
      </c>
      <c r="C31" s="71">
        <f>C25*D30*C30</f>
        <v>0</v>
      </c>
      <c r="D31" s="117"/>
      <c r="E31" s="3"/>
    </row>
    <row r="32" spans="2:7" ht="12.75" customHeight="1" thickBot="1" x14ac:dyDescent="0.25">
      <c r="B32" s="48" t="s">
        <v>69</v>
      </c>
      <c r="C32" s="49">
        <f>C29+C31</f>
        <v>0</v>
      </c>
      <c r="E32" s="3"/>
    </row>
  </sheetData>
  <mergeCells count="7">
    <mergeCell ref="D28:D29"/>
    <mergeCell ref="D30:D31"/>
    <mergeCell ref="B27:C27"/>
    <mergeCell ref="B2:C2"/>
    <mergeCell ref="B4:C4"/>
    <mergeCell ref="B11:C11"/>
    <mergeCell ref="B19:C19"/>
  </mergeCells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DA578DE33E44E8DD11C312C11F0C0" ma:contentTypeVersion="12" ma:contentTypeDescription="Create a new document." ma:contentTypeScope="" ma:versionID="d526c22b1d23e28afc99822b88121eac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cc08be22a24865d043bf2c5a4ec5c598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a9b893d-5a46-44fc-afd2-96a93a4139cb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d2bc7-1e8b-4412-b9e4-2111d76bd9c9" xsi:nil="true"/>
    <lcf76f155ced4ddcb4097134ff3c332f xmlns="7bc641a7-997f-4048-a412-d593c631920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4CC291-5980-43B8-9D45-D2AA3A3B2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641a7-997f-4048-a412-d593c6319208"/>
    <ds:schemaRef ds:uri="7e3d2bc7-1e8b-4412-b9e4-2111d76b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DC6C17-B659-4AFD-9D58-382E7E1EF282}">
  <ds:schemaRefs>
    <ds:schemaRef ds:uri="http://schemas.microsoft.com/office/2006/metadata/properties"/>
    <ds:schemaRef ds:uri="http://schemas.microsoft.com/office/infopath/2007/PartnerControls"/>
    <ds:schemaRef ds:uri="7e3d2bc7-1e8b-4412-b9e4-2111d76bd9c9"/>
    <ds:schemaRef ds:uri="7bc641a7-997f-4048-a412-d593c6319208"/>
  </ds:schemaRefs>
</ds:datastoreItem>
</file>

<file path=customXml/itemProps3.xml><?xml version="1.0" encoding="utf-8"?>
<ds:datastoreItem xmlns:ds="http://schemas.openxmlformats.org/officeDocument/2006/customXml" ds:itemID="{20A80214-ECB5-4535-9A34-CC5070926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 Cases</vt:lpstr>
      <vt:lpstr>Fatores de Ajuste</vt:lpstr>
      <vt:lpstr>Estimativa</vt:lpstr>
    </vt:vector>
  </TitlesOfParts>
  <Company>Tv Globo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Pesquisa de Sinais com a mesma Paginação</dc:title>
  <dc:creator>Tv Globo Ltda</dc:creator>
  <cp:lastModifiedBy>Laboratório FIAP</cp:lastModifiedBy>
  <cp:lastPrinted>2001-03-05T18:27:30Z</cp:lastPrinted>
  <dcterms:created xsi:type="dcterms:W3CDTF">1999-01-09T13:09:02Z</dcterms:created>
  <dcterms:modified xsi:type="dcterms:W3CDTF">2024-10-23T14:44:34Z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</Properties>
</file>