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minho365-my.sharepoint.com/personal/a88237_uminho_pt/Documents/4º ano/2oSemestre/Projeto Integrador/DC-DC converters/Simulacoes/"/>
    </mc:Choice>
  </mc:AlternateContent>
  <xr:revisionPtr revIDLastSave="36" documentId="13_ncr:1_{0D40A30C-C5E6-471E-8C7C-43A02112CB13}" xr6:coauthVersionLast="47" xr6:coauthVersionMax="47" xr10:uidLastSave="{87A8DA52-C853-43F8-9337-89CD2319274E}"/>
  <bookViews>
    <workbookView minimized="1" xWindow="2688" yWindow="2688" windowWidth="17280" windowHeight="8880" activeTab="1" xr2:uid="{2DFE6A37-025C-4670-AAD9-7E25D4BE6F61}"/>
  </bookViews>
  <sheets>
    <sheet name="PV_ApIndustrial (2)" sheetId="2" r:id="rId1"/>
    <sheet name="Prototipo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6" i="1" l="1"/>
  <c r="C8" i="1"/>
  <c r="C22" i="1"/>
  <c r="C23" i="1"/>
  <c r="F2" i="1"/>
  <c r="C7" i="1"/>
  <c r="J37" i="2"/>
  <c r="F37" i="2"/>
  <c r="F36" i="2"/>
  <c r="J36" i="2" s="1"/>
  <c r="J35" i="2"/>
  <c r="F35" i="2"/>
  <c r="C30" i="2"/>
  <c r="C26" i="2"/>
  <c r="C22" i="2"/>
  <c r="C14" i="2"/>
  <c r="C7" i="2"/>
  <c r="C6" i="2"/>
  <c r="C5" i="2"/>
  <c r="C29" i="2" s="1"/>
  <c r="J36" i="1"/>
  <c r="J37" i="1"/>
  <c r="J35" i="1"/>
  <c r="F35" i="1"/>
  <c r="F36" i="1"/>
  <c r="F37" i="1"/>
  <c r="C5" i="1"/>
  <c r="C35" i="1" l="1"/>
  <c r="C36" i="2"/>
  <c r="C15" i="2"/>
  <c r="C23" i="2"/>
  <c r="C27" i="2"/>
  <c r="C31" i="2"/>
  <c r="C16" i="2"/>
  <c r="C28" i="2"/>
  <c r="C35" i="2"/>
  <c r="C37" i="2"/>
  <c r="C8" i="2"/>
  <c r="C24" i="2"/>
  <c r="C13" i="2"/>
  <c r="C17" i="2"/>
  <c r="C25" i="2"/>
  <c r="C31" i="1"/>
  <c r="C37" i="1"/>
  <c r="C36" i="1"/>
  <c r="C13" i="1"/>
  <c r="C27" i="1"/>
  <c r="C28" i="1"/>
  <c r="C30" i="1"/>
  <c r="C14" i="1"/>
  <c r="C29" i="1"/>
  <c r="C26" i="1"/>
  <c r="C25" i="1"/>
  <c r="C24" i="1"/>
  <c r="C17" i="1"/>
  <c r="C16" i="1"/>
  <c r="C15" i="1"/>
  <c r="D29" i="2" l="1"/>
  <c r="D35" i="2"/>
  <c r="D28" i="2"/>
  <c r="D24" i="2"/>
  <c r="D16" i="2"/>
  <c r="D37" i="2"/>
  <c r="D25" i="2"/>
  <c r="D17" i="2"/>
  <c r="D13" i="2"/>
  <c r="D30" i="2"/>
  <c r="D22" i="2"/>
  <c r="D31" i="2"/>
  <c r="D27" i="2"/>
  <c r="D23" i="2"/>
  <c r="D15" i="2"/>
  <c r="D26" i="2"/>
  <c r="D14" i="2"/>
  <c r="F2" i="2"/>
  <c r="D36" i="2"/>
  <c r="D36" i="1"/>
  <c r="D37" i="1"/>
  <c r="D35" i="1"/>
  <c r="D30" i="1"/>
  <c r="D23" i="1"/>
  <c r="D31" i="1"/>
  <c r="D28" i="1"/>
  <c r="D24" i="1"/>
  <c r="D25" i="1"/>
  <c r="D26" i="1"/>
  <c r="D27" i="1"/>
  <c r="D29" i="1"/>
  <c r="D16" i="1"/>
  <c r="D17" i="1"/>
  <c r="D13" i="1"/>
  <c r="D22" i="1"/>
  <c r="D14" i="1"/>
  <c r="D15" i="1"/>
</calcChain>
</file>

<file path=xl/sharedStrings.xml><?xml version="1.0" encoding="utf-8"?>
<sst xmlns="http://schemas.openxmlformats.org/spreadsheetml/2006/main" count="52" uniqueCount="20">
  <si>
    <t>Duty Cycle</t>
  </si>
  <si>
    <t>NºBraços</t>
  </si>
  <si>
    <t>Frequência (Hz)</t>
  </si>
  <si>
    <t>Frequencia (Hz)</t>
  </si>
  <si>
    <t>L (H)</t>
  </si>
  <si>
    <t>C (F)</t>
  </si>
  <si>
    <t>Vin (V)</t>
  </si>
  <si>
    <t>Vout (V)</t>
  </si>
  <si>
    <t>iIN (A)</t>
  </si>
  <si>
    <t>∆IN (A)</t>
  </si>
  <si>
    <t>∆Vout (V)</t>
  </si>
  <si>
    <t>iOUT (A)</t>
  </si>
  <si>
    <r>
      <t>Resistor (</t>
    </r>
    <r>
      <rPr>
        <sz val="11"/>
        <color theme="1"/>
        <rFont val="Calibri"/>
        <family val="2"/>
      </rPr>
      <t>Ω)</t>
    </r>
  </si>
  <si>
    <t>F (Hz)</t>
  </si>
  <si>
    <t>Perdas (W)</t>
  </si>
  <si>
    <t>Resistencia (ohm)</t>
  </si>
  <si>
    <t>Total Perdas (W)</t>
  </si>
  <si>
    <t>SicS</t>
  </si>
  <si>
    <t>Perdas Comutação (W)</t>
  </si>
  <si>
    <t>Perdas Condução (W)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</si>
</sst>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E+00"/>
    <numFmt numFmtId="165" formatCode="0.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2">
    <xf numFmtId="0" fontId="0" fillId="0" borderId="0" xfId="0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1" fontId="0" fillId="0" borderId="10" xfId="0" applyNumberFormat="1" applyBorder="1" applyAlignment="1">
      <alignment horizontal="center"/>
    </xf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1" xfId="0" applyFill="1" applyBorder="1"/>
    <xf numFmtId="0" fontId="0" fillId="3" borderId="12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11" fontId="0" fillId="0" borderId="5" xfId="0" applyNumberFormat="1" applyBorder="1" applyAlignment="1">
      <alignment horizontal="center"/>
    </xf>
    <xf numFmtId="11" fontId="0" fillId="0" borderId="6" xfId="0" applyNumberFormat="1" applyBorder="1" applyAlignment="1">
      <alignment horizontal="center"/>
    </xf>
    <xf numFmtId="11" fontId="0" fillId="0" borderId="7" xfId="0" applyNumberFormat="1" applyBorder="1" applyAlignment="1">
      <alignment horizontal="center"/>
    </xf>
    <xf numFmtId="11" fontId="0" fillId="0" borderId="2" xfId="0" applyNumberFormat="1" applyBorder="1" applyAlignment="1">
      <alignment horizontal="center"/>
    </xf>
    <xf numFmtId="11" fontId="0" fillId="0" borderId="3" xfId="0" applyNumberFormat="1" applyBorder="1" applyAlignment="1">
      <alignment horizontal="center"/>
    </xf>
    <xf numFmtId="164" fontId="0" fillId="0" borderId="5" xfId="1" applyNumberFormat="1" applyFont="1" applyBorder="1" applyAlignment="1">
      <alignment horizontal="center"/>
    </xf>
    <xf numFmtId="164" fontId="0" fillId="0" borderId="6" xfId="1" applyNumberFormat="1" applyFont="1" applyBorder="1" applyAlignment="1">
      <alignment horizontal="center"/>
    </xf>
    <xf numFmtId="164" fontId="0" fillId="0" borderId="7" xfId="1" applyNumberFormat="1" applyFont="1" applyBorder="1" applyAlignment="1">
      <alignment horizontal="center"/>
    </xf>
    <xf numFmtId="0" fontId="0" fillId="0" borderId="10" xfId="0" applyBorder="1" applyAlignment="1">
      <alignment horizontal="center"/>
    </xf>
    <xf numFmtId="1" fontId="0" fillId="3" borderId="14" xfId="0" applyNumberFormat="1" applyFill="1" applyBorder="1" applyAlignment="1">
      <alignment horizontal="center"/>
    </xf>
    <xf numFmtId="11" fontId="0" fillId="3" borderId="6" xfId="0" applyNumberFormat="1" applyFill="1" applyBorder="1" applyAlignment="1">
      <alignment horizontal="center"/>
    </xf>
    <xf numFmtId="11" fontId="0" fillId="3" borderId="3" xfId="0" applyNumberFormat="1" applyFill="1" applyBorder="1" applyAlignment="1">
      <alignment horizontal="center"/>
    </xf>
    <xf numFmtId="1" fontId="0" fillId="3" borderId="15" xfId="0" applyNumberFormat="1" applyFill="1" applyBorder="1" applyAlignment="1">
      <alignment horizontal="center"/>
    </xf>
    <xf numFmtId="11" fontId="0" fillId="3" borderId="7" xfId="0" applyNumberFormat="1" applyFill="1" applyBorder="1" applyAlignment="1">
      <alignment horizontal="center"/>
    </xf>
    <xf numFmtId="11" fontId="0" fillId="3" borderId="4" xfId="0" applyNumberFormat="1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164" fontId="0" fillId="3" borderId="6" xfId="1" applyNumberFormat="1" applyFont="1" applyFill="1" applyBorder="1" applyAlignment="1">
      <alignment horizontal="center"/>
    </xf>
    <xf numFmtId="1" fontId="2" fillId="3" borderId="14" xfId="0" applyNumberFormat="1" applyFont="1" applyFill="1" applyBorder="1" applyAlignment="1">
      <alignment horizontal="center"/>
    </xf>
    <xf numFmtId="11" fontId="2" fillId="3" borderId="6" xfId="0" applyNumberFormat="1" applyFont="1" applyFill="1" applyBorder="1" applyAlignment="1">
      <alignment horizontal="center"/>
    </xf>
    <xf numFmtId="11" fontId="2" fillId="3" borderId="3" xfId="0" applyNumberFormat="1" applyFont="1" applyFill="1" applyBorder="1" applyAlignment="1">
      <alignment horizontal="center"/>
    </xf>
    <xf numFmtId="0" fontId="0" fillId="0" borderId="9" xfId="0" applyBorder="1"/>
    <xf numFmtId="11" fontId="0" fillId="3" borderId="14" xfId="0" applyNumberFormat="1" applyFill="1" applyBorder="1" applyAlignment="1">
      <alignment horizontal="center"/>
    </xf>
    <xf numFmtId="11" fontId="0" fillId="4" borderId="14" xfId="0" applyNumberFormat="1" applyFill="1" applyBorder="1" applyAlignment="1">
      <alignment horizontal="center"/>
    </xf>
    <xf numFmtId="11" fontId="4" fillId="3" borderId="15" xfId="0" applyNumberFormat="1" applyFont="1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1" fontId="0" fillId="3" borderId="22" xfId="0" applyNumberFormat="1" applyFill="1" applyBorder="1" applyAlignment="1">
      <alignment horizontal="center"/>
    </xf>
    <xf numFmtId="11" fontId="0" fillId="0" borderId="22" xfId="0" applyNumberFormat="1" applyBorder="1" applyAlignment="1">
      <alignment horizontal="center"/>
    </xf>
    <xf numFmtId="11" fontId="4" fillId="3" borderId="23" xfId="0" applyNumberFormat="1" applyFont="1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21" xfId="0" applyFill="1" applyBorder="1" applyAlignment="1">
      <alignment horizontal="center"/>
    </xf>
    <xf numFmtId="0" fontId="0" fillId="0" borderId="0" xfId="0" applyFill="1"/>
    <xf numFmtId="11" fontId="0" fillId="3" borderId="21" xfId="0" applyNumberFormat="1" applyFill="1" applyBorder="1" applyAlignment="1">
      <alignment horizontal="center"/>
    </xf>
    <xf numFmtId="2" fontId="0" fillId="3" borderId="6" xfId="0" applyNumberFormat="1" applyFill="1" applyBorder="1" applyAlignment="1">
      <alignment horizontal="center"/>
    </xf>
    <xf numFmtId="165" fontId="0" fillId="3" borderId="6" xfId="0" applyNumberForma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342900</xdr:colOff>
      <xdr:row>13</xdr:row>
      <xdr:rowOff>45720</xdr:rowOff>
    </xdr:from>
    <xdr:to>
      <xdr:col>7</xdr:col>
      <xdr:colOff>705097</xdr:colOff>
      <xdr:row>18</xdr:row>
      <xdr:rowOff>169693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6B6B8A2-BCE5-46F6-A60C-C6E4EA6943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35240" y="2476500"/>
          <a:ext cx="1771897" cy="1053613"/>
        </a:xfrm>
        <a:prstGeom prst="rect">
          <a:avLst/>
        </a:prstGeom>
      </xdr:spPr>
    </xdr:pic>
    <xdr:clientData/>
  </xdr:twoCellAnchor>
  <xdr:twoCellAnchor editAs="oneCell">
    <xdr:from>
      <xdr:col>6</xdr:col>
      <xdr:colOff>91440</xdr:colOff>
      <xdr:row>17</xdr:row>
      <xdr:rowOff>68581</xdr:rowOff>
    </xdr:from>
    <xdr:to>
      <xdr:col>7</xdr:col>
      <xdr:colOff>1009650</xdr:colOff>
      <xdr:row>29</xdr:row>
      <xdr:rowOff>136471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83767E5-026A-46B5-8EF6-A045AE249E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383780" y="3238501"/>
          <a:ext cx="2327910" cy="229293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670560</xdr:colOff>
      <xdr:row>13</xdr:row>
      <xdr:rowOff>30480</xdr:rowOff>
    </xdr:from>
    <xdr:to>
      <xdr:col>7</xdr:col>
      <xdr:colOff>1028947</xdr:colOff>
      <xdr:row>18</xdr:row>
      <xdr:rowOff>158263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E801E42-9FF5-405B-A7DD-57DD2AAB40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62900" y="2461260"/>
          <a:ext cx="1768087" cy="1057423"/>
        </a:xfrm>
        <a:prstGeom prst="rect">
          <a:avLst/>
        </a:prstGeom>
      </xdr:spPr>
    </xdr:pic>
    <xdr:clientData/>
  </xdr:twoCellAnchor>
  <xdr:twoCellAnchor editAs="oneCell">
    <xdr:from>
      <xdr:col>6</xdr:col>
      <xdr:colOff>449580</xdr:colOff>
      <xdr:row>17</xdr:row>
      <xdr:rowOff>91441</xdr:rowOff>
    </xdr:from>
    <xdr:to>
      <xdr:col>7</xdr:col>
      <xdr:colOff>1363980</xdr:colOff>
      <xdr:row>29</xdr:row>
      <xdr:rowOff>155521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A02788A-75D8-409D-B5DC-A6271663D4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741920" y="3261361"/>
          <a:ext cx="2324100" cy="22891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A030C-46B3-4F45-BA79-90A5ECC4F9B4}">
  <dimension ref="A1:J37"/>
  <sheetViews>
    <sheetView workbookViewId="0">
      <selection activeCell="J35" sqref="J35"/>
    </sheetView>
  </sheetViews>
  <sheetFormatPr defaultRowHeight="14.4" x14ac:dyDescent="0.3"/>
  <cols>
    <col min="2" max="2" width="19.6640625" customWidth="1"/>
    <col min="3" max="3" width="22.6640625" customWidth="1"/>
    <col min="4" max="4" width="18.5546875" customWidth="1"/>
    <col min="5" max="5" width="17.5546875" customWidth="1"/>
    <col min="6" max="6" width="19" customWidth="1"/>
    <col min="7" max="7" width="20.5546875" customWidth="1"/>
    <col min="8" max="8" width="27.77734375" customWidth="1"/>
    <col min="9" max="9" width="24.33203125" customWidth="1"/>
    <col min="10" max="10" width="19.44140625" customWidth="1"/>
  </cols>
  <sheetData>
    <row r="1" spans="2:8" ht="15" thickBot="1" x14ac:dyDescent="0.35"/>
    <row r="2" spans="2:8" ht="15" thickBot="1" x14ac:dyDescent="0.35">
      <c r="B2" s="5" t="s">
        <v>6</v>
      </c>
      <c r="C2" s="1">
        <v>1200</v>
      </c>
      <c r="E2" s="8" t="s">
        <v>12</v>
      </c>
      <c r="F2" s="35">
        <f>C3/C8</f>
        <v>277.77777777777783</v>
      </c>
    </row>
    <row r="3" spans="2:8" x14ac:dyDescent="0.3">
      <c r="B3" s="6" t="s">
        <v>7</v>
      </c>
      <c r="C3" s="2">
        <v>2000</v>
      </c>
    </row>
    <row r="4" spans="2:8" x14ac:dyDescent="0.3">
      <c r="B4" s="6" t="s">
        <v>8</v>
      </c>
      <c r="C4" s="2">
        <v>12</v>
      </c>
    </row>
    <row r="5" spans="2:8" x14ac:dyDescent="0.3">
      <c r="B5" s="6" t="s">
        <v>0</v>
      </c>
      <c r="C5" s="2">
        <f>1-C2/C3</f>
        <v>0.4</v>
      </c>
    </row>
    <row r="6" spans="2:8" x14ac:dyDescent="0.3">
      <c r="B6" s="6" t="s">
        <v>9</v>
      </c>
      <c r="C6" s="2">
        <f>0.1*C4</f>
        <v>1.2000000000000002</v>
      </c>
    </row>
    <row r="7" spans="2:8" x14ac:dyDescent="0.3">
      <c r="B7" s="6" t="s">
        <v>10</v>
      </c>
      <c r="C7" s="2">
        <f>0.01*C3</f>
        <v>20</v>
      </c>
    </row>
    <row r="8" spans="2:8" ht="15" thickBot="1" x14ac:dyDescent="0.35">
      <c r="B8" s="7" t="s">
        <v>11</v>
      </c>
      <c r="C8" s="3">
        <f>(1-C$5)*C4</f>
        <v>7.1999999999999993</v>
      </c>
    </row>
    <row r="9" spans="2:8" ht="15" thickBot="1" x14ac:dyDescent="0.35"/>
    <row r="10" spans="2:8" ht="15" thickBot="1" x14ac:dyDescent="0.35">
      <c r="B10" s="8" t="s">
        <v>2</v>
      </c>
      <c r="C10" s="4">
        <v>40000</v>
      </c>
    </row>
    <row r="11" spans="2:8" ht="15" thickBot="1" x14ac:dyDescent="0.35">
      <c r="B11" s="53"/>
      <c r="C11" s="54"/>
      <c r="D11" s="55"/>
    </row>
    <row r="12" spans="2:8" ht="15" thickBot="1" x14ac:dyDescent="0.35">
      <c r="B12" s="9" t="s">
        <v>1</v>
      </c>
      <c r="C12" s="9" t="s">
        <v>4</v>
      </c>
      <c r="D12" s="14" t="s">
        <v>5</v>
      </c>
    </row>
    <row r="13" spans="2:8" x14ac:dyDescent="0.3">
      <c r="B13" s="11">
        <v>1</v>
      </c>
      <c r="C13" s="20">
        <f>(C$2*C$5)/(C$6*C$10*B13)</f>
        <v>9.9999999999999985E-3</v>
      </c>
      <c r="D13" s="15">
        <f>(C$8*C$5)/(C$7*C$10*B13)</f>
        <v>3.5999999999999998E-6</v>
      </c>
      <c r="G13" s="56"/>
      <c r="H13" s="57"/>
    </row>
    <row r="14" spans="2:8" x14ac:dyDescent="0.3">
      <c r="B14" s="30">
        <v>2</v>
      </c>
      <c r="C14" s="31">
        <f>(C$2*C$5)/(C$6*C$10*B14)</f>
        <v>4.9999999999999992E-3</v>
      </c>
      <c r="D14" s="25">
        <f>(C$8*C$5)/(C$7*C$10*B14)</f>
        <v>1.7999999999999999E-6</v>
      </c>
      <c r="G14" s="58"/>
      <c r="H14" s="59"/>
    </row>
    <row r="15" spans="2:8" x14ac:dyDescent="0.3">
      <c r="B15" s="12">
        <v>3</v>
      </c>
      <c r="C15" s="21">
        <f>(C$2*C$5)/(C$6*C$10*B15)</f>
        <v>3.3333333333333327E-3</v>
      </c>
      <c r="D15" s="16">
        <f>(C$8*C$5)/(C$7*C$10*B15)</f>
        <v>1.1999999999999999E-6</v>
      </c>
      <c r="G15" s="58"/>
      <c r="H15" s="59"/>
    </row>
    <row r="16" spans="2:8" x14ac:dyDescent="0.3">
      <c r="B16" s="30">
        <v>4</v>
      </c>
      <c r="C16" s="31">
        <f>(C$2*C$5)/(C$6*C$10*B16)</f>
        <v>2.4999999999999996E-3</v>
      </c>
      <c r="D16" s="25">
        <f>(C$8*C$5)/(C$7*C$10*B16)</f>
        <v>8.9999999999999996E-7</v>
      </c>
      <c r="G16" s="58"/>
      <c r="H16" s="59"/>
    </row>
    <row r="17" spans="1:8" ht="15" thickBot="1" x14ac:dyDescent="0.35">
      <c r="B17" s="13">
        <v>5</v>
      </c>
      <c r="C17" s="22">
        <f>(C$2*C$5)/(C$6*C$10*B17)</f>
        <v>1.9999999999999996E-3</v>
      </c>
      <c r="D17" s="17">
        <f>(C$8*C$5)/(C$7*C$10*B17)</f>
        <v>7.1999999999999999E-7</v>
      </c>
      <c r="G17" s="58"/>
      <c r="H17" s="59"/>
    </row>
    <row r="18" spans="1:8" ht="15" thickBot="1" x14ac:dyDescent="0.35">
      <c r="G18" s="58"/>
      <c r="H18" s="59"/>
    </row>
    <row r="19" spans="1:8" ht="15" thickBot="1" x14ac:dyDescent="0.35">
      <c r="B19" s="9" t="s">
        <v>1</v>
      </c>
      <c r="C19" s="52">
        <v>2</v>
      </c>
      <c r="G19" s="58"/>
      <c r="H19" s="59"/>
    </row>
    <row r="20" spans="1:8" ht="15" thickBot="1" x14ac:dyDescent="0.35">
      <c r="B20" s="53"/>
      <c r="C20" s="54"/>
      <c r="D20" s="55"/>
      <c r="G20" s="58"/>
      <c r="H20" s="59"/>
    </row>
    <row r="21" spans="1:8" ht="15" thickBot="1" x14ac:dyDescent="0.35">
      <c r="B21" s="9" t="s">
        <v>3</v>
      </c>
      <c r="C21" s="9" t="s">
        <v>4</v>
      </c>
      <c r="D21" s="14" t="s">
        <v>5</v>
      </c>
      <c r="G21" s="58"/>
      <c r="H21" s="59"/>
    </row>
    <row r="22" spans="1:8" x14ac:dyDescent="0.3">
      <c r="B22" s="11">
        <v>10000</v>
      </c>
      <c r="C22" s="15">
        <f t="shared" ref="C22:C30" si="0">(C$2*C$5)/(C$6*B22*C$19)</f>
        <v>1.9999999999999997E-2</v>
      </c>
      <c r="D22" s="18">
        <f t="shared" ref="D22:D31" si="1">(C$8*C$5)/(C$7*B22*C$19)</f>
        <v>7.1999999999999997E-6</v>
      </c>
      <c r="G22" s="58"/>
      <c r="H22" s="59"/>
    </row>
    <row r="23" spans="1:8" x14ac:dyDescent="0.3">
      <c r="A23" s="48"/>
      <c r="B23" s="24">
        <v>20000</v>
      </c>
      <c r="C23" s="25">
        <f t="shared" si="0"/>
        <v>9.9999999999999985E-3</v>
      </c>
      <c r="D23" s="26">
        <f t="shared" si="1"/>
        <v>3.5999999999999998E-6</v>
      </c>
      <c r="G23" s="58"/>
      <c r="H23" s="59"/>
    </row>
    <row r="24" spans="1:8" x14ac:dyDescent="0.3">
      <c r="A24" s="48"/>
      <c r="B24" s="12">
        <v>30000</v>
      </c>
      <c r="C24" s="16">
        <f t="shared" si="0"/>
        <v>6.6666666666666654E-3</v>
      </c>
      <c r="D24" s="19">
        <f t="shared" si="1"/>
        <v>2.3999999999999999E-6</v>
      </c>
      <c r="G24" s="58"/>
      <c r="H24" s="59"/>
    </row>
    <row r="25" spans="1:8" x14ac:dyDescent="0.3">
      <c r="A25" s="48"/>
      <c r="B25" s="32">
        <v>40000</v>
      </c>
      <c r="C25" s="33">
        <f t="shared" si="0"/>
        <v>4.9999999999999992E-3</v>
      </c>
      <c r="D25" s="34">
        <f t="shared" si="1"/>
        <v>1.7999999999999999E-6</v>
      </c>
      <c r="G25" s="58"/>
      <c r="H25" s="59"/>
    </row>
    <row r="26" spans="1:8" x14ac:dyDescent="0.3">
      <c r="A26" s="48"/>
      <c r="B26" s="12">
        <v>50000</v>
      </c>
      <c r="C26" s="16">
        <f t="shared" si="0"/>
        <v>3.9999999999999992E-3</v>
      </c>
      <c r="D26" s="19">
        <f t="shared" si="1"/>
        <v>1.44E-6</v>
      </c>
      <c r="G26" s="58"/>
      <c r="H26" s="59"/>
    </row>
    <row r="27" spans="1:8" x14ac:dyDescent="0.3">
      <c r="A27" s="48"/>
      <c r="B27" s="24">
        <v>60000</v>
      </c>
      <c r="C27" s="25">
        <f t="shared" si="0"/>
        <v>3.3333333333333327E-3</v>
      </c>
      <c r="D27" s="26">
        <f t="shared" si="1"/>
        <v>1.1999999999999999E-6</v>
      </c>
      <c r="G27" s="58"/>
      <c r="H27" s="59"/>
    </row>
    <row r="28" spans="1:8" x14ac:dyDescent="0.3">
      <c r="A28" s="48"/>
      <c r="B28" s="12">
        <v>70000</v>
      </c>
      <c r="C28" s="16">
        <f t="shared" si="0"/>
        <v>2.8571428571428567E-3</v>
      </c>
      <c r="D28" s="19">
        <f t="shared" si="1"/>
        <v>1.0285714285714284E-6</v>
      </c>
      <c r="G28" s="58"/>
      <c r="H28" s="59"/>
    </row>
    <row r="29" spans="1:8" x14ac:dyDescent="0.3">
      <c r="A29" s="48"/>
      <c r="B29" s="24">
        <v>80000</v>
      </c>
      <c r="C29" s="25">
        <f t="shared" si="0"/>
        <v>2.4999999999999996E-3</v>
      </c>
      <c r="D29" s="26">
        <f t="shared" si="1"/>
        <v>8.9999999999999996E-7</v>
      </c>
      <c r="G29" s="58"/>
      <c r="H29" s="59"/>
    </row>
    <row r="30" spans="1:8" ht="15" thickBot="1" x14ac:dyDescent="0.35">
      <c r="A30" s="48"/>
      <c r="B30" s="12">
        <v>90000</v>
      </c>
      <c r="C30" s="16">
        <f t="shared" si="0"/>
        <v>2.2222222222222218E-3</v>
      </c>
      <c r="D30" s="19">
        <f t="shared" si="1"/>
        <v>7.9999999999999996E-7</v>
      </c>
      <c r="G30" s="60"/>
      <c r="H30" s="61"/>
    </row>
    <row r="31" spans="1:8" ht="15" thickBot="1" x14ac:dyDescent="0.35">
      <c r="A31" s="48"/>
      <c r="B31" s="27">
        <v>100000</v>
      </c>
      <c r="C31" s="28">
        <f>(C$2*C$5)/(C$6*B31*C$19)</f>
        <v>1.9999999999999996E-3</v>
      </c>
      <c r="D31" s="29">
        <f t="shared" si="1"/>
        <v>7.1999999999999999E-7</v>
      </c>
    </row>
    <row r="32" spans="1:8" ht="15" thickBot="1" x14ac:dyDescent="0.35"/>
    <row r="33" spans="2:10" ht="15" thickBot="1" x14ac:dyDescent="0.35">
      <c r="B33" s="9" t="s">
        <v>1</v>
      </c>
      <c r="C33" s="52">
        <v>2</v>
      </c>
      <c r="H33" s="53" t="s">
        <v>17</v>
      </c>
      <c r="I33" s="54"/>
      <c r="J33" s="55"/>
    </row>
    <row r="34" spans="2:10" ht="15" thickBot="1" x14ac:dyDescent="0.35">
      <c r="B34" s="39" t="s">
        <v>4</v>
      </c>
      <c r="C34" s="40" t="s">
        <v>13</v>
      </c>
      <c r="D34" s="40" t="s">
        <v>5</v>
      </c>
      <c r="E34" s="40" t="s">
        <v>15</v>
      </c>
      <c r="F34" s="40" t="s">
        <v>14</v>
      </c>
      <c r="H34" s="40" t="s">
        <v>18</v>
      </c>
      <c r="I34" s="40" t="s">
        <v>19</v>
      </c>
      <c r="J34" s="40" t="s">
        <v>16</v>
      </c>
    </row>
    <row r="35" spans="2:10" x14ac:dyDescent="0.3">
      <c r="B35" s="36">
        <v>1E-3</v>
      </c>
      <c r="C35" s="25">
        <f t="shared" ref="C35:C37" si="2">(C$2*C$5)/(C$6*B35*C$33)</f>
        <v>199999.99999999997</v>
      </c>
      <c r="D35" s="41">
        <f t="shared" ref="D35:D37" si="3">(C$8*C$5)/(C$7*C35*C$19)</f>
        <v>3.6000000000000005E-7</v>
      </c>
      <c r="E35" s="49">
        <v>0.23200000000000001</v>
      </c>
      <c r="F35" s="47">
        <f t="shared" ref="F35:F37" si="4">E35*6*6</f>
        <v>8.3520000000000003</v>
      </c>
      <c r="H35" s="44">
        <v>226.9</v>
      </c>
      <c r="I35" s="50">
        <v>1.9666999999999999</v>
      </c>
      <c r="J35" s="51">
        <f>F35+H35+I35</f>
        <v>237.21870000000001</v>
      </c>
    </row>
    <row r="36" spans="2:10" x14ac:dyDescent="0.3">
      <c r="B36" s="37">
        <v>3.5000000000000001E-3</v>
      </c>
      <c r="C36" s="16">
        <f t="shared" si="2"/>
        <v>57142.857142857138</v>
      </c>
      <c r="D36" s="42">
        <f t="shared" si="3"/>
        <v>1.26E-6</v>
      </c>
      <c r="E36" s="16">
        <v>0.29299999999999998</v>
      </c>
      <c r="F36" s="45">
        <f t="shared" si="4"/>
        <v>10.548</v>
      </c>
      <c r="H36" s="45">
        <v>60.05</v>
      </c>
      <c r="I36" s="45">
        <v>1.71</v>
      </c>
      <c r="J36" s="45">
        <f t="shared" ref="J36:J37" si="5">F36+H36+I36</f>
        <v>72.307999999999993</v>
      </c>
    </row>
    <row r="37" spans="2:10" ht="15" thickBot="1" x14ac:dyDescent="0.35">
      <c r="B37" s="38">
        <v>7.4999999999999997E-3</v>
      </c>
      <c r="C37" s="28">
        <f t="shared" si="2"/>
        <v>26666.666666666664</v>
      </c>
      <c r="D37" s="43">
        <f t="shared" si="3"/>
        <v>2.7000000000000004E-6</v>
      </c>
      <c r="E37" s="28">
        <v>0.40300000000000002</v>
      </c>
      <c r="F37" s="46">
        <f t="shared" si="4"/>
        <v>14.508000000000001</v>
      </c>
      <c r="H37" s="46">
        <v>28.46</v>
      </c>
      <c r="I37" s="46">
        <v>1.75</v>
      </c>
      <c r="J37" s="46">
        <f t="shared" si="5"/>
        <v>44.718000000000004</v>
      </c>
    </row>
  </sheetData>
  <mergeCells count="4">
    <mergeCell ref="B11:D11"/>
    <mergeCell ref="G13:H30"/>
    <mergeCell ref="B20:D20"/>
    <mergeCell ref="H33:J33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959BF-9BD6-409C-95CA-084F90DDDEB6}">
  <dimension ref="A1:J37"/>
  <sheetViews>
    <sheetView tabSelected="1" workbookViewId="0">
      <selection activeCell="D7" sqref="D7"/>
    </sheetView>
  </sheetViews>
  <sheetFormatPr defaultRowHeight="14.4" x14ac:dyDescent="0.3"/>
  <cols>
    <col min="2" max="2" width="19.6640625" customWidth="1"/>
    <col min="3" max="3" width="22.6640625" customWidth="1"/>
    <col min="4" max="4" width="18.5546875" customWidth="1"/>
    <col min="5" max="5" width="17.5546875" customWidth="1"/>
    <col min="6" max="6" width="19" customWidth="1"/>
    <col min="7" max="7" width="20.5546875" customWidth="1"/>
    <col min="8" max="8" width="27.77734375" customWidth="1"/>
    <col min="9" max="9" width="24.33203125" customWidth="1"/>
    <col min="10" max="10" width="19.44140625" customWidth="1"/>
  </cols>
  <sheetData>
    <row r="1" spans="2:8" ht="15" thickBot="1" x14ac:dyDescent="0.35"/>
    <row r="2" spans="2:8" ht="15" thickBot="1" x14ac:dyDescent="0.35">
      <c r="B2" s="5" t="s">
        <v>6</v>
      </c>
      <c r="C2" s="1">
        <v>120</v>
      </c>
      <c r="E2" s="8" t="s">
        <v>12</v>
      </c>
      <c r="F2" s="35">
        <f>C3/C8</f>
        <v>27.777777777777782</v>
      </c>
    </row>
    <row r="3" spans="2:8" x14ac:dyDescent="0.3">
      <c r="B3" s="6" t="s">
        <v>7</v>
      </c>
      <c r="C3" s="2">
        <v>200</v>
      </c>
    </row>
    <row r="4" spans="2:8" x14ac:dyDescent="0.3">
      <c r="B4" s="6" t="s">
        <v>8</v>
      </c>
      <c r="C4" s="2">
        <v>12</v>
      </c>
    </row>
    <row r="5" spans="2:8" x14ac:dyDescent="0.3">
      <c r="B5" s="6" t="s">
        <v>0</v>
      </c>
      <c r="C5" s="2">
        <f>1-C2/C3</f>
        <v>0.4</v>
      </c>
    </row>
    <row r="6" spans="2:8" x14ac:dyDescent="0.3">
      <c r="B6" s="6" t="s">
        <v>9</v>
      </c>
      <c r="C6" s="2">
        <f>0.0167*C4</f>
        <v>0.20039999999999999</v>
      </c>
    </row>
    <row r="7" spans="2:8" x14ac:dyDescent="0.3">
      <c r="B7" s="6" t="s">
        <v>10</v>
      </c>
      <c r="C7" s="2">
        <f>0.001*C3</f>
        <v>0.2</v>
      </c>
    </row>
    <row r="8" spans="2:8" ht="15" thickBot="1" x14ac:dyDescent="0.35">
      <c r="B8" s="7" t="s">
        <v>11</v>
      </c>
      <c r="C8" s="3">
        <f>(1-C$5)*C4</f>
        <v>7.1999999999999993</v>
      </c>
    </row>
    <row r="9" spans="2:8" ht="15" thickBot="1" x14ac:dyDescent="0.35"/>
    <row r="10" spans="2:8" ht="15" thickBot="1" x14ac:dyDescent="0.35">
      <c r="B10" s="8" t="s">
        <v>2</v>
      </c>
      <c r="C10" s="4">
        <v>40000</v>
      </c>
    </row>
    <row r="11" spans="2:8" ht="15" thickBot="1" x14ac:dyDescent="0.35">
      <c r="B11" s="53"/>
      <c r="C11" s="54"/>
      <c r="D11" s="55"/>
    </row>
    <row r="12" spans="2:8" ht="15" thickBot="1" x14ac:dyDescent="0.35">
      <c r="B12" s="9" t="s">
        <v>1</v>
      </c>
      <c r="C12" s="9" t="s">
        <v>4</v>
      </c>
      <c r="D12" s="14" t="s">
        <v>5</v>
      </c>
    </row>
    <row r="13" spans="2:8" x14ac:dyDescent="0.3">
      <c r="B13" s="11">
        <v>1</v>
      </c>
      <c r="C13" s="20">
        <f>(C$2*C$5)/(C$6*C$10*B13)</f>
        <v>5.9880239520958087E-3</v>
      </c>
      <c r="D13" s="15">
        <f>(C$8*C$5)/(C$7*C$10*B13)</f>
        <v>3.5999999999999997E-4</v>
      </c>
      <c r="G13" s="56"/>
      <c r="H13" s="57"/>
    </row>
    <row r="14" spans="2:8" x14ac:dyDescent="0.3">
      <c r="B14" s="30">
        <v>2</v>
      </c>
      <c r="C14" s="31">
        <f>(C$2*C$5)/(C$6*C$10*B14)</f>
        <v>2.9940119760479044E-3</v>
      </c>
      <c r="D14" s="25">
        <f>(C$8*C$5)/(C$7*C$10*B14)</f>
        <v>1.7999999999999998E-4</v>
      </c>
      <c r="G14" s="58"/>
      <c r="H14" s="59"/>
    </row>
    <row r="15" spans="2:8" x14ac:dyDescent="0.3">
      <c r="B15" s="12">
        <v>3</v>
      </c>
      <c r="C15" s="21">
        <f>(C$2*C$5)/(C$6*C$10*B15)</f>
        <v>1.996007984031936E-3</v>
      </c>
      <c r="D15" s="16">
        <f>(C$8*C$5)/(C$7*C$10*B15)</f>
        <v>1.1999999999999999E-4</v>
      </c>
      <c r="G15" s="58"/>
      <c r="H15" s="59"/>
    </row>
    <row r="16" spans="2:8" x14ac:dyDescent="0.3">
      <c r="B16" s="30">
        <v>4</v>
      </c>
      <c r="C16" s="31">
        <f>(C$2*C$5)/(C$6*C$10*B16)</f>
        <v>1.4970059880239522E-3</v>
      </c>
      <c r="D16" s="25">
        <f>(C$8*C$5)/(C$7*C$10*B16)</f>
        <v>8.9999999999999992E-5</v>
      </c>
      <c r="G16" s="58"/>
      <c r="H16" s="59"/>
    </row>
    <row r="17" spans="1:8" ht="15" thickBot="1" x14ac:dyDescent="0.35">
      <c r="B17" s="13">
        <v>5</v>
      </c>
      <c r="C17" s="22">
        <f>(C$2*C$5)/(C$6*C$10*B17)</f>
        <v>1.1976047904191617E-3</v>
      </c>
      <c r="D17" s="17">
        <f>(C$8*C$5)/(C$7*C$10*B17)</f>
        <v>7.2000000000000002E-5</v>
      </c>
      <c r="G17" s="58"/>
      <c r="H17" s="59"/>
    </row>
    <row r="18" spans="1:8" ht="15" thickBot="1" x14ac:dyDescent="0.35">
      <c r="G18" s="58"/>
      <c r="H18" s="59"/>
    </row>
    <row r="19" spans="1:8" ht="15" thickBot="1" x14ac:dyDescent="0.35">
      <c r="B19" s="9" t="s">
        <v>1</v>
      </c>
      <c r="C19" s="10">
        <v>2</v>
      </c>
      <c r="G19" s="58"/>
      <c r="H19" s="59"/>
    </row>
    <row r="20" spans="1:8" ht="15" thickBot="1" x14ac:dyDescent="0.35">
      <c r="B20" s="53"/>
      <c r="C20" s="54"/>
      <c r="D20" s="55"/>
      <c r="G20" s="58"/>
      <c r="H20" s="59"/>
    </row>
    <row r="21" spans="1:8" ht="15" thickBot="1" x14ac:dyDescent="0.35">
      <c r="B21" s="9" t="s">
        <v>3</v>
      </c>
      <c r="C21" s="9" t="s">
        <v>4</v>
      </c>
      <c r="D21" s="14" t="s">
        <v>5</v>
      </c>
      <c r="G21" s="58"/>
      <c r="H21" s="59"/>
    </row>
    <row r="22" spans="1:8" x14ac:dyDescent="0.3">
      <c r="B22" s="11">
        <v>3333</v>
      </c>
      <c r="C22" s="15">
        <f>(C$2*C$5)/(C$6*B22*C$19)</f>
        <v>3.5931736886263478E-2</v>
      </c>
      <c r="D22" s="18">
        <f t="shared" ref="D22:D31" si="0">(C$8*C$5)/(C$7*B22*C$19)</f>
        <v>2.1602160216021601E-3</v>
      </c>
      <c r="G22" s="58"/>
      <c r="H22" s="59"/>
    </row>
    <row r="23" spans="1:8" x14ac:dyDescent="0.3">
      <c r="A23" s="48"/>
      <c r="B23" s="24">
        <v>20000</v>
      </c>
      <c r="C23" s="25">
        <f>(C$2*C$5)/(C$6*B23*C$19)</f>
        <v>5.9880239520958087E-3</v>
      </c>
      <c r="D23" s="26">
        <f t="shared" si="0"/>
        <v>3.5999999999999997E-4</v>
      </c>
      <c r="G23" s="58"/>
      <c r="H23" s="59"/>
    </row>
    <row r="24" spans="1:8" x14ac:dyDescent="0.3">
      <c r="A24" s="48"/>
      <c r="B24" s="12">
        <v>30000</v>
      </c>
      <c r="C24" s="16">
        <f t="shared" ref="C22:C30" si="1">(C$2*C$5)/(C$6*B24*C$19)</f>
        <v>3.9920159680638719E-3</v>
      </c>
      <c r="D24" s="19">
        <f t="shared" si="0"/>
        <v>2.3999999999999998E-4</v>
      </c>
      <c r="G24" s="58"/>
      <c r="H24" s="59"/>
    </row>
    <row r="25" spans="1:8" x14ac:dyDescent="0.3">
      <c r="A25" s="48"/>
      <c r="B25" s="32">
        <v>40000</v>
      </c>
      <c r="C25" s="33">
        <f t="shared" si="1"/>
        <v>2.9940119760479044E-3</v>
      </c>
      <c r="D25" s="34">
        <f t="shared" si="0"/>
        <v>1.7999999999999998E-4</v>
      </c>
      <c r="G25" s="58"/>
      <c r="H25" s="59"/>
    </row>
    <row r="26" spans="1:8" x14ac:dyDescent="0.3">
      <c r="A26" s="48"/>
      <c r="B26" s="12">
        <v>50000</v>
      </c>
      <c r="C26" s="16">
        <f t="shared" si="1"/>
        <v>2.3952095808383233E-3</v>
      </c>
      <c r="D26" s="19">
        <f t="shared" si="0"/>
        <v>1.44E-4</v>
      </c>
      <c r="G26" s="58"/>
      <c r="H26" s="59"/>
    </row>
    <row r="27" spans="1:8" x14ac:dyDescent="0.3">
      <c r="A27" s="48"/>
      <c r="B27" s="24">
        <v>60000</v>
      </c>
      <c r="C27" s="25">
        <f t="shared" si="1"/>
        <v>1.996007984031936E-3</v>
      </c>
      <c r="D27" s="26">
        <f t="shared" si="0"/>
        <v>1.1999999999999999E-4</v>
      </c>
      <c r="G27" s="58"/>
      <c r="H27" s="59"/>
    </row>
    <row r="28" spans="1:8" x14ac:dyDescent="0.3">
      <c r="A28" s="48"/>
      <c r="B28" s="12">
        <v>70000</v>
      </c>
      <c r="C28" s="16">
        <f t="shared" si="1"/>
        <v>1.710863986313088E-3</v>
      </c>
      <c r="D28" s="19">
        <f t="shared" si="0"/>
        <v>1.0285714285714286E-4</v>
      </c>
      <c r="G28" s="58"/>
      <c r="H28" s="59"/>
    </row>
    <row r="29" spans="1:8" x14ac:dyDescent="0.3">
      <c r="A29" s="48"/>
      <c r="B29" s="24">
        <v>80000</v>
      </c>
      <c r="C29" s="25">
        <f t="shared" si="1"/>
        <v>1.4970059880239522E-3</v>
      </c>
      <c r="D29" s="26">
        <f t="shared" si="0"/>
        <v>8.9999999999999992E-5</v>
      </c>
      <c r="G29" s="58"/>
      <c r="H29" s="59"/>
    </row>
    <row r="30" spans="1:8" ht="15" thickBot="1" x14ac:dyDescent="0.35">
      <c r="A30" s="48"/>
      <c r="B30" s="12">
        <v>90000</v>
      </c>
      <c r="C30" s="16">
        <f t="shared" si="1"/>
        <v>1.3306719893546241E-3</v>
      </c>
      <c r="D30" s="19">
        <f t="shared" si="0"/>
        <v>7.9999999999999993E-5</v>
      </c>
      <c r="G30" s="60"/>
      <c r="H30" s="61"/>
    </row>
    <row r="31" spans="1:8" ht="15" thickBot="1" x14ac:dyDescent="0.35">
      <c r="A31" s="48"/>
      <c r="B31" s="27">
        <v>100000</v>
      </c>
      <c r="C31" s="28">
        <f>(C$2*C$5)/(C$6*B31*C$19)</f>
        <v>1.1976047904191617E-3</v>
      </c>
      <c r="D31" s="29">
        <f t="shared" si="0"/>
        <v>7.2000000000000002E-5</v>
      </c>
    </row>
    <row r="32" spans="1:8" ht="15" thickBot="1" x14ac:dyDescent="0.35"/>
    <row r="33" spans="2:10" ht="15" thickBot="1" x14ac:dyDescent="0.35">
      <c r="B33" s="9" t="s">
        <v>1</v>
      </c>
      <c r="C33" s="23">
        <v>2</v>
      </c>
      <c r="H33" s="53" t="s">
        <v>17</v>
      </c>
      <c r="I33" s="54"/>
      <c r="J33" s="55"/>
    </row>
    <row r="34" spans="2:10" ht="15" thickBot="1" x14ac:dyDescent="0.35">
      <c r="B34" s="39" t="s">
        <v>4</v>
      </c>
      <c r="C34" s="40" t="s">
        <v>13</v>
      </c>
      <c r="D34" s="40" t="s">
        <v>5</v>
      </c>
      <c r="E34" s="40" t="s">
        <v>15</v>
      </c>
      <c r="F34" s="40" t="s">
        <v>14</v>
      </c>
      <c r="H34" s="40" t="s">
        <v>18</v>
      </c>
      <c r="I34" s="40" t="s">
        <v>19</v>
      </c>
      <c r="J34" s="40" t="s">
        <v>16</v>
      </c>
    </row>
    <row r="35" spans="2:10" x14ac:dyDescent="0.3">
      <c r="B35" s="36">
        <v>1E-3</v>
      </c>
      <c r="C35" s="25">
        <f t="shared" ref="C35:C37" si="2">(C$2*C$5)/(C$6*B35*C$33)</f>
        <v>119760.47904191617</v>
      </c>
      <c r="D35" s="41">
        <f t="shared" ref="D35:D37" si="3">(C$8*C$5)/(C$7*C35*C$19)</f>
        <v>6.0119999999999987E-5</v>
      </c>
      <c r="E35" s="49">
        <v>0.23200000000000001</v>
      </c>
      <c r="F35" s="47">
        <f t="shared" ref="F35:F37" si="4">E35*6*6</f>
        <v>8.3520000000000003</v>
      </c>
      <c r="H35" s="44">
        <v>226.9</v>
      </c>
      <c r="I35" s="50">
        <v>1.9666999999999999</v>
      </c>
      <c r="J35" s="51">
        <f>F35+H35+I35</f>
        <v>237.21870000000001</v>
      </c>
    </row>
    <row r="36" spans="2:10" x14ac:dyDescent="0.3">
      <c r="B36" s="37">
        <v>3.5000000000000001E-3</v>
      </c>
      <c r="C36" s="16">
        <f t="shared" si="2"/>
        <v>34217.279726261761</v>
      </c>
      <c r="D36" s="42">
        <f t="shared" si="3"/>
        <v>2.1041999999999998E-4</v>
      </c>
      <c r="E36" s="16">
        <v>0.29299999999999998</v>
      </c>
      <c r="F36" s="45">
        <f t="shared" si="4"/>
        <v>10.548</v>
      </c>
      <c r="H36" s="45">
        <v>60.05</v>
      </c>
      <c r="I36" s="45">
        <v>1.71</v>
      </c>
      <c r="J36" s="45">
        <f t="shared" ref="J36:J37" si="5">F36+H36+I36</f>
        <v>72.307999999999993</v>
      </c>
    </row>
    <row r="37" spans="2:10" ht="15" thickBot="1" x14ac:dyDescent="0.35">
      <c r="B37" s="38">
        <v>7.4999999999999997E-3</v>
      </c>
      <c r="C37" s="28">
        <f t="shared" si="2"/>
        <v>15968.063872255489</v>
      </c>
      <c r="D37" s="43">
        <f t="shared" si="3"/>
        <v>4.5090000000000001E-4</v>
      </c>
      <c r="E37" s="28">
        <v>0.40300000000000002</v>
      </c>
      <c r="F37" s="46">
        <f t="shared" si="4"/>
        <v>14.508000000000001</v>
      </c>
      <c r="H37" s="46">
        <v>28.46</v>
      </c>
      <c r="I37" s="46">
        <v>1.75</v>
      </c>
      <c r="J37" s="46">
        <f t="shared" si="5"/>
        <v>44.718000000000004</v>
      </c>
    </row>
  </sheetData>
  <mergeCells count="4">
    <mergeCell ref="H33:J33"/>
    <mergeCell ref="B11:D11"/>
    <mergeCell ref="B20:D20"/>
    <mergeCell ref="G13:H30"/>
  </mergeCells>
  <pageMargins left="0.7" right="0.7" top="0.75" bottom="0.75" header="0.3" footer="0.3"/>
  <pageSetup paperSize="9" orientation="portrait" horizontalDpi="300" verticalDpi="3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6B0C99137AC808469F2B50D8C0921CAC" ma:contentTypeVersion="6" ma:contentTypeDescription="Criar um novo documento." ma:contentTypeScope="" ma:versionID="b4c0a0ab62c3d9ade990b20386f7aed9">
  <xsd:schema xmlns:xsd="http://www.w3.org/2001/XMLSchema" xmlns:xs="http://www.w3.org/2001/XMLSchema" xmlns:p="http://schemas.microsoft.com/office/2006/metadata/properties" xmlns:ns2="cba63eb5-d70b-4af5-9db0-af54ce6b99f2" targetNamespace="http://schemas.microsoft.com/office/2006/metadata/properties" ma:root="true" ma:fieldsID="d0853c6c870a7ad2e09aa0e3ad5e275f" ns2:_="">
    <xsd:import namespace="cba63eb5-d70b-4af5-9db0-af54ce6b99f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a63eb5-d70b-4af5-9db0-af54ce6b99f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4375E3C-2D86-477F-9604-4F0D53689BDE}"/>
</file>

<file path=customXml/itemProps2.xml><?xml version="1.0" encoding="utf-8"?>
<ds:datastoreItem xmlns:ds="http://schemas.openxmlformats.org/officeDocument/2006/customXml" ds:itemID="{DCE92104-DB42-4AF5-8423-9B01CEAB9CF0}"/>
</file>

<file path=customXml/itemProps3.xml><?xml version="1.0" encoding="utf-8"?>
<ds:datastoreItem xmlns:ds="http://schemas.openxmlformats.org/officeDocument/2006/customXml" ds:itemID="{B445F15F-87C0-4AF6-BF80-5A4C8582D08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PV_ApIndustrial (2)</vt:lpstr>
      <vt:lpstr>Prototipo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JoaoMiranda</dc:creator>
  <cp:lastModifiedBy>João Pedro Dias Miranda</cp:lastModifiedBy>
  <dcterms:created xsi:type="dcterms:W3CDTF">2022-03-30T17:33:42Z</dcterms:created>
  <dcterms:modified xsi:type="dcterms:W3CDTF">2022-05-07T21:30:31Z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0x0101006B0C99137AC808469F2B50D8C0921CAC</vt:lpwstr>
  </property>
</Properties>
</file>