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23" i="1" l="1"/>
  <c r="K22" i="1"/>
  <c r="B13" i="1"/>
  <c r="B12" i="1"/>
  <c r="B11" i="1"/>
  <c r="B10" i="1"/>
  <c r="B8" i="1"/>
  <c r="B7" i="1"/>
  <c r="B6" i="1"/>
  <c r="B9" i="1"/>
  <c r="C30" i="1"/>
  <c r="D30" i="1"/>
  <c r="E30" i="1"/>
  <c r="F30" i="1"/>
  <c r="G30" i="1"/>
  <c r="H30" i="1"/>
  <c r="I30" i="1"/>
  <c r="B30" i="1"/>
  <c r="C21" i="1"/>
  <c r="D21" i="1"/>
  <c r="E21" i="1"/>
  <c r="F21" i="1"/>
  <c r="G21" i="1"/>
  <c r="H21" i="1"/>
  <c r="I21" i="1"/>
  <c r="B21" i="1"/>
  <c r="K24" i="1"/>
  <c r="B26" i="1"/>
  <c r="K21" i="1"/>
  <c r="B29" i="1"/>
  <c r="C28" i="1"/>
  <c r="D28" i="1"/>
  <c r="E28" i="1"/>
  <c r="F28" i="1"/>
  <c r="G28" i="1"/>
  <c r="H28" i="1"/>
  <c r="I28" i="1"/>
  <c r="B28" i="1"/>
  <c r="C27" i="1"/>
  <c r="D27" i="1"/>
  <c r="E27" i="1"/>
  <c r="F27" i="1"/>
  <c r="G27" i="1"/>
  <c r="H27" i="1"/>
  <c r="I27" i="1"/>
  <c r="B27" i="1"/>
  <c r="C26" i="1"/>
  <c r="D26" i="1"/>
  <c r="E26" i="1"/>
  <c r="F26" i="1"/>
  <c r="G26" i="1"/>
  <c r="H26" i="1"/>
  <c r="I26" i="1"/>
  <c r="B25" i="1"/>
  <c r="C24" i="1"/>
  <c r="D24" i="1"/>
  <c r="E24" i="1"/>
  <c r="F24" i="1"/>
  <c r="G24" i="1"/>
  <c r="H24" i="1"/>
  <c r="I24" i="1"/>
  <c r="B24" i="1"/>
  <c r="K25" i="1" l="1"/>
  <c r="C13" i="1"/>
  <c r="C12" i="1"/>
  <c r="B22" i="1"/>
  <c r="C20" i="1"/>
  <c r="C22" i="1" s="1"/>
  <c r="C25" i="1" s="1"/>
  <c r="C29" i="1" s="1"/>
  <c r="D20" i="1"/>
  <c r="D22" i="1" s="1"/>
  <c r="D25" i="1" s="1"/>
  <c r="D29" i="1" s="1"/>
  <c r="E20" i="1"/>
  <c r="F20" i="1"/>
  <c r="F22" i="1" s="1"/>
  <c r="F25" i="1" s="1"/>
  <c r="F29" i="1" s="1"/>
  <c r="G20" i="1"/>
  <c r="G22" i="1" s="1"/>
  <c r="G25" i="1" s="1"/>
  <c r="G29" i="1" s="1"/>
  <c r="H20" i="1"/>
  <c r="H22" i="1" s="1"/>
  <c r="H25" i="1" s="1"/>
  <c r="H29" i="1" s="1"/>
  <c r="I20" i="1"/>
  <c r="I22" i="1" s="1"/>
  <c r="I25" i="1" s="1"/>
  <c r="I29" i="1" s="1"/>
  <c r="E22" i="1"/>
  <c r="E25" i="1" s="1"/>
  <c r="E29" i="1" s="1"/>
  <c r="B20" i="1"/>
  <c r="C11" i="1"/>
  <c r="C9" i="1"/>
  <c r="C19" i="1"/>
  <c r="D19" i="1"/>
  <c r="E19" i="1"/>
  <c r="F19" i="1"/>
  <c r="G19" i="1"/>
  <c r="H19" i="1"/>
  <c r="I19" i="1"/>
  <c r="B19" i="1"/>
  <c r="C7" i="1"/>
  <c r="C8" i="1" s="1"/>
  <c r="D7" i="1"/>
  <c r="D8" i="1" s="1"/>
  <c r="D9" i="1" s="1"/>
  <c r="D11" i="1" s="1"/>
  <c r="E7" i="1"/>
  <c r="E8" i="1" s="1"/>
  <c r="E9" i="1" s="1"/>
  <c r="E11" i="1" s="1"/>
  <c r="F7" i="1"/>
  <c r="F8" i="1" s="1"/>
  <c r="F9" i="1" s="1"/>
  <c r="F11" i="1" s="1"/>
  <c r="G7" i="1"/>
  <c r="G8" i="1" s="1"/>
  <c r="G9" i="1" s="1"/>
  <c r="G11" i="1" s="1"/>
  <c r="H7" i="1"/>
  <c r="H8" i="1" s="1"/>
  <c r="H9" i="1" s="1"/>
  <c r="H11" i="1" s="1"/>
  <c r="I7" i="1"/>
  <c r="I8" i="1" s="1"/>
  <c r="I9" i="1" s="1"/>
  <c r="I11" i="1" s="1"/>
  <c r="C6" i="1"/>
  <c r="C10" i="1" s="1"/>
  <c r="D6" i="1"/>
  <c r="D10" i="1" s="1"/>
  <c r="E6" i="1"/>
  <c r="E10" i="1" s="1"/>
  <c r="F6" i="1"/>
  <c r="F10" i="1" s="1"/>
  <c r="G6" i="1"/>
  <c r="G10" i="1" s="1"/>
  <c r="H6" i="1"/>
  <c r="H10" i="1" s="1"/>
  <c r="I6" i="1"/>
  <c r="I10" i="1" s="1"/>
  <c r="I13" i="1" l="1"/>
  <c r="I12" i="1"/>
  <c r="M9" i="1" s="1"/>
  <c r="H13" i="1"/>
  <c r="H12" i="1"/>
  <c r="M8" i="1" s="1"/>
  <c r="G12" i="1"/>
  <c r="G13" i="1"/>
  <c r="F12" i="1"/>
  <c r="F13" i="1"/>
  <c r="E13" i="1"/>
  <c r="E12" i="1"/>
  <c r="M5" i="1" s="1"/>
  <c r="D13" i="1"/>
  <c r="D12" i="1"/>
  <c r="M4" i="1" s="1"/>
  <c r="N2" i="1"/>
  <c r="N3" i="1"/>
  <c r="N4" i="1"/>
  <c r="N5" i="1"/>
  <c r="N6" i="1"/>
  <c r="N7" i="1"/>
  <c r="N8" i="1"/>
  <c r="N9" i="1"/>
  <c r="M2" i="1"/>
  <c r="M3" i="1"/>
  <c r="M6" i="1"/>
  <c r="M7" i="1"/>
</calcChain>
</file>

<file path=xl/sharedStrings.xml><?xml version="1.0" encoding="utf-8"?>
<sst xmlns="http://schemas.openxmlformats.org/spreadsheetml/2006/main" count="70" uniqueCount="61">
  <si>
    <t>x</t>
  </si>
  <si>
    <t>f</t>
  </si>
  <si>
    <t>R</t>
  </si>
  <si>
    <t>#1</t>
  </si>
  <si>
    <t>#2</t>
  </si>
  <si>
    <t>#3</t>
  </si>
  <si>
    <t>#4</t>
  </si>
  <si>
    <t>#5</t>
  </si>
  <si>
    <t>#6</t>
  </si>
  <si>
    <t>#7</t>
  </si>
  <si>
    <t>#8</t>
  </si>
  <si>
    <t>Diam tubo (mm)</t>
  </si>
  <si>
    <r>
      <t>Visc  dinam (g 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</si>
  <si>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Coef ang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</si>
  <si>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h (cm)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</si>
  <si>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paquim</t>
    </r>
    <r>
      <rPr>
        <b/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</si>
  <si>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cronom</t>
    </r>
    <r>
      <rPr>
        <b/>
        <sz val="11"/>
        <color theme="1"/>
        <rFont val="Calibri"/>
        <family val="2"/>
        <scheme val="minor"/>
      </rPr>
      <t xml:space="preserve"> (s)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</si>
  <si>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operador</t>
    </r>
    <r>
      <rPr>
        <b/>
        <sz val="11"/>
        <color theme="1"/>
        <rFont val="Calibri"/>
        <family val="2"/>
        <scheme val="minor"/>
      </rPr>
      <t xml:space="preserve"> (s)</t>
    </r>
  </si>
  <si>
    <r>
      <rPr>
        <b/>
        <sz val="11"/>
        <color theme="1"/>
        <rFont val="Symbol"/>
        <family val="1"/>
        <charset val="2"/>
      </rPr>
      <t>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flui</t>
    </r>
    <r>
      <rPr>
        <b/>
        <sz val="11"/>
        <color theme="1"/>
        <rFont val="Calibri"/>
        <family val="2"/>
        <scheme val="minor"/>
      </rPr>
      <t xml:space="preserve"> (g cm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</si>
  <si>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Diam tubo</t>
    </r>
    <r>
      <rPr>
        <b/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</si>
  <si>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(cm)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</si>
  <si>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trena</t>
    </r>
    <r>
      <rPr>
        <b/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</si>
  <si>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microm</t>
    </r>
    <r>
      <rPr>
        <b/>
        <sz val="11"/>
        <color theme="1"/>
        <rFont val="Calibri"/>
        <family val="2"/>
        <scheme val="minor"/>
      </rPr>
      <t xml:space="preserve"> (mm)</t>
    </r>
  </si>
  <si>
    <t>Temperatura média (C)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</si>
  <si>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Symbol"/>
        <family val="1"/>
        <charset val="2"/>
      </rPr>
      <t>r</t>
    </r>
    <r>
      <rPr>
        <b/>
        <vertAlign val="subscript"/>
        <sz val="11"/>
        <color theme="1"/>
        <rFont val="Calibri"/>
        <family val="2"/>
        <scheme val="minor"/>
      </rPr>
      <t xml:space="preserve"> flui</t>
    </r>
    <r>
      <rPr>
        <b/>
        <sz val="11"/>
        <color theme="1"/>
        <rFont val="Calibri"/>
        <family val="2"/>
        <scheme val="minor"/>
      </rPr>
      <t xml:space="preserve"> (g cm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</si>
  <si>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Coef ang</t>
    </r>
    <r>
      <rPr>
        <b/>
        <sz val="11"/>
        <color theme="1"/>
        <rFont val="Calibri"/>
        <family val="2"/>
        <scheme val="minor"/>
      </rPr>
      <t xml:space="preserve">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</si>
  <si>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termôm</t>
    </r>
    <r>
      <rPr>
        <b/>
        <sz val="11"/>
        <color theme="1"/>
        <rFont val="Calibri"/>
        <family val="2"/>
        <scheme val="minor"/>
      </rPr>
      <t xml:space="preserve"> (C)</t>
    </r>
  </si>
  <si>
    <r>
      <rPr>
        <b/>
        <sz val="11"/>
        <color theme="1"/>
        <rFont val="Symbol"/>
        <family val="1"/>
        <charset val="2"/>
      </rPr>
      <t>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esfera</t>
    </r>
    <r>
      <rPr>
        <b/>
        <sz val="11"/>
        <color theme="1"/>
        <rFont val="Calibri"/>
        <family val="2"/>
        <scheme val="minor"/>
      </rPr>
      <t xml:space="preserve"> (g cm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</si>
  <si>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Visc  dinâm</t>
    </r>
    <r>
      <rPr>
        <b/>
        <sz val="11"/>
        <color theme="1"/>
        <rFont val="Calibri"/>
        <family val="2"/>
        <scheme val="minor"/>
      </rPr>
      <t xml:space="preserve"> (g 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</si>
  <si>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Visc  cinema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</si>
  <si>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Visc  cinema</t>
    </r>
    <r>
      <rPr>
        <b/>
        <sz val="11"/>
        <color theme="1"/>
        <rFont val="Calibri"/>
        <family val="2"/>
        <scheme val="minor"/>
      </rPr>
      <t xml:space="preserve">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</si>
  <si>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Visc 20W/40 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</si>
  <si>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Visc 20W/50 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</si>
  <si>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</si>
  <si>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</si>
  <si>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</si>
  <si>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(s)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</si>
  <si>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(s)</t>
    </r>
  </si>
  <si>
    <r>
      <t xml:space="preserve">v </t>
    </r>
    <r>
      <rPr>
        <b/>
        <vertAlign val="subscript"/>
        <sz val="11"/>
        <color theme="1"/>
        <rFont val="Calibri"/>
        <family val="2"/>
        <scheme val="minor"/>
      </rPr>
      <t>lim D</t>
    </r>
    <r>
      <rPr>
        <b/>
        <sz val="11"/>
        <color theme="1"/>
        <rFont val="Calibri"/>
        <family val="2"/>
        <scheme val="minor"/>
      </rPr>
      <t xml:space="preserve"> (cm/s)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</si>
  <si>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v lim D</t>
    </r>
    <r>
      <rPr>
        <b/>
        <sz val="11"/>
        <color theme="1"/>
        <rFont val="Calibri"/>
        <family val="2"/>
        <scheme val="minor"/>
      </rPr>
      <t xml:space="preserve"> (cm/s)</t>
    </r>
  </si>
  <si>
    <r>
      <t xml:space="preserve">v </t>
    </r>
    <r>
      <rPr>
        <b/>
        <vertAlign val="subscript"/>
        <sz val="11"/>
        <color theme="1"/>
        <rFont val="Calibri"/>
        <family val="2"/>
        <scheme val="minor"/>
      </rPr>
      <t xml:space="preserve">lim </t>
    </r>
    <r>
      <rPr>
        <b/>
        <vertAlign val="subscript"/>
        <sz val="11"/>
        <color theme="1"/>
        <rFont val="Symbol"/>
        <family val="1"/>
        <charset val="2"/>
      </rPr>
      <t>¥</t>
    </r>
    <r>
      <rPr>
        <b/>
        <sz val="11"/>
        <color theme="1"/>
        <rFont val="Calibri"/>
        <family val="2"/>
        <scheme val="minor"/>
      </rPr>
      <t xml:space="preserve"> (cm/s)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</si>
  <si>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 xml:space="preserve">v lim </t>
    </r>
    <r>
      <rPr>
        <b/>
        <vertAlign val="subscript"/>
        <sz val="11"/>
        <color theme="1"/>
        <rFont val="Symbol"/>
        <family val="1"/>
        <charset val="2"/>
      </rPr>
      <t>¥</t>
    </r>
    <r>
      <rPr>
        <b/>
        <sz val="11"/>
        <color theme="1"/>
        <rFont val="Calibri"/>
        <family val="2"/>
        <scheme val="minor"/>
      </rPr>
      <t xml:space="preserve"> (cm/s)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</si>
  <si>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(mm)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</si>
  <si>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(mm)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</si>
  <si>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(mm)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</si>
  <si>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</si>
  <si>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 xml:space="preserve"> d</t>
    </r>
    <r>
      <rPr>
        <b/>
        <sz val="11"/>
        <color theme="1"/>
        <rFont val="Calibri"/>
        <family val="2"/>
        <scheme val="minor"/>
      </rPr>
      <t xml:space="preserve"> (mm)</t>
    </r>
  </si>
  <si>
    <r>
      <t>Raio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</si>
  <si>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Esfera</t>
  </si>
  <si>
    <t>Eixo x</t>
  </si>
  <si>
    <t>Eixo y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</si>
  <si>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méd</t>
    </r>
    <r>
      <rPr>
        <b/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</si>
  <si>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d méd</t>
    </r>
    <r>
      <rPr>
        <b/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</si>
  <si>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d méd c</t>
    </r>
    <r>
      <rPr>
        <b/>
        <sz val="11"/>
        <color theme="1"/>
        <rFont val="Calibri"/>
        <family val="2"/>
        <scheme val="minor"/>
      </rPr>
      <t xml:space="preserve"> (mm)</t>
    </r>
  </si>
  <si>
    <r>
      <t xml:space="preserve">r </t>
    </r>
    <r>
      <rPr>
        <b/>
        <vertAlign val="subscript"/>
        <sz val="11"/>
        <color theme="1"/>
        <rFont val="Calibri"/>
        <family val="2"/>
        <scheme val="minor"/>
      </rPr>
      <t>méd</t>
    </r>
    <r>
      <rPr>
        <b/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</si>
  <si>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r méd c</t>
    </r>
    <r>
      <rPr>
        <b/>
        <sz val="11"/>
        <color theme="1"/>
        <rFont val="Calibri"/>
        <family val="2"/>
        <scheme val="minor"/>
      </rPr>
      <t xml:space="preserve"> (mm)</t>
    </r>
  </si>
  <si>
    <r>
      <t xml:space="preserve">r </t>
    </r>
    <r>
      <rPr>
        <b/>
        <vertAlign val="subscript"/>
        <sz val="11"/>
        <color theme="1"/>
        <rFont val="Calibri"/>
        <family val="2"/>
        <scheme val="minor"/>
      </rPr>
      <t>méd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</si>
  <si>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Symbol"/>
        <family val="1"/>
        <charset val="2"/>
      </rPr>
      <t xml:space="preserve">s </t>
    </r>
    <r>
      <rPr>
        <b/>
        <vertAlign val="subscript"/>
        <sz val="11"/>
        <color theme="1"/>
        <rFont val="Calibri"/>
        <family val="2"/>
        <scheme val="minor"/>
      </rPr>
      <t>r méd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</si>
  <si>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méd</t>
    </r>
    <r>
      <rPr>
        <b/>
        <sz val="11"/>
        <color theme="1"/>
        <rFont val="Calibri"/>
        <family val="2"/>
        <scheme val="minor"/>
      </rPr>
      <t xml:space="preserve"> (s)</t>
    </r>
  </si>
  <si>
    <r>
      <rPr>
        <b/>
        <sz val="11"/>
        <color theme="1"/>
        <rFont val="Symbol"/>
        <family val="1"/>
        <charset val="2"/>
      </rPr>
      <t xml:space="preserve">s </t>
    </r>
    <r>
      <rPr>
        <b/>
        <vertAlign val="subscript"/>
        <sz val="11"/>
        <color theme="1"/>
        <rFont val="Calibri"/>
        <family val="2"/>
        <scheme val="minor"/>
      </rPr>
      <t>t méd</t>
    </r>
    <r>
      <rPr>
        <b/>
        <sz val="11"/>
        <color theme="1"/>
        <rFont val="Calibri"/>
        <family val="2"/>
        <scheme val="minor"/>
      </rPr>
      <t xml:space="preserve"> (s)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</si>
  <si>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t méd c</t>
    </r>
    <r>
      <rPr>
        <b/>
        <sz val="11"/>
        <color theme="1"/>
        <rFont val="Calibri"/>
        <family val="2"/>
        <scheme val="minor"/>
      </rPr>
      <t xml:space="preserve">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</si>
</sst>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"/>
    <numFmt numFmtId="166" formatCode="0.000"/>
    <numFmt numFmtId="167" formatCode="0.00000"/>
    <numFmt numFmtId="168" formatCode="0.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AE0D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EB9C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1" fillId="5" borderId="0" applyNumberFormat="0" applyBorder="0" applyAlignment="0" applyProtection="0"/>
    <xf numFmtId="0" fontId="5" fillId="6" borderId="0" applyNumberFormat="0" applyBorder="0" applyAlignment="0" applyProtection="0"/>
    <xf numFmtId="0" fontId="13" fillId="17" borderId="0" applyBorder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/>
    </xf>
    <xf numFmtId="166" fontId="11" fillId="7" borderId="1" xfId="4" applyNumberFormat="1" applyFill="1" applyBorder="1" applyAlignment="1">
      <alignment horizontal="center"/>
    </xf>
    <xf numFmtId="165" fontId="11" fillId="7" borderId="1" xfId="4" applyNumberFormat="1" applyFill="1" applyBorder="1" applyAlignment="1">
      <alignment horizontal="center"/>
    </xf>
    <xf numFmtId="166" fontId="12" fillId="10" borderId="1" xfId="2" applyNumberFormat="1" applyFont="1" applyFill="1" applyBorder="1" applyAlignment="1">
      <alignment horizontal="center"/>
    </xf>
    <xf numFmtId="165" fontId="12" fillId="8" borderId="1" xfId="1" applyNumberFormat="1" applyFont="1" applyFill="1" applyBorder="1" applyAlignment="1">
      <alignment horizontal="center"/>
    </xf>
    <xf numFmtId="167" fontId="12" fillId="8" borderId="1" xfId="1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6" fontId="12" fillId="9" borderId="1" xfId="3" applyNumberFormat="1" applyFont="1" applyFill="1" applyBorder="1" applyAlignment="1">
      <alignment horizontal="center"/>
    </xf>
    <xf numFmtId="165" fontId="12" fillId="9" borderId="1" xfId="3" applyNumberFormat="1" applyFont="1" applyFill="1" applyBorder="1" applyAlignment="1">
      <alignment horizontal="center"/>
    </xf>
    <xf numFmtId="165" fontId="12" fillId="10" borderId="1" xfId="2" applyNumberFormat="1" applyFont="1" applyFill="1" applyBorder="1" applyAlignment="1">
      <alignment horizontal="center"/>
    </xf>
    <xf numFmtId="168" fontId="0" fillId="7" borderId="1" xfId="0" applyNumberFormat="1" applyFont="1" applyFill="1" applyBorder="1" applyAlignment="1">
      <alignment horizontal="center"/>
    </xf>
    <xf numFmtId="165" fontId="12" fillId="11" borderId="1" xfId="5" applyNumberFormat="1" applyFont="1" applyFill="1" applyBorder="1" applyAlignment="1">
      <alignment horizontal="center"/>
    </xf>
    <xf numFmtId="2" fontId="12" fillId="12" borderId="1" xfId="5" applyNumberFormat="1" applyFont="1" applyFill="1" applyBorder="1" applyAlignment="1">
      <alignment horizontal="center"/>
    </xf>
    <xf numFmtId="166" fontId="12" fillId="4" borderId="1" xfId="3" applyNumberFormat="1" applyFont="1" applyBorder="1" applyAlignment="1" applyProtection="1">
      <alignment horizontal="center"/>
      <protection locked="0"/>
    </xf>
    <xf numFmtId="2" fontId="12" fillId="4" borderId="1" xfId="3" applyNumberFormat="1" applyFont="1" applyBorder="1" applyAlignment="1" applyProtection="1">
      <alignment horizontal="center"/>
      <protection locked="0"/>
    </xf>
    <xf numFmtId="0" fontId="12" fillId="14" borderId="1" xfId="0" applyFont="1" applyFill="1" applyBorder="1" applyAlignment="1" applyProtection="1">
      <alignment horizontal="center"/>
      <protection locked="0"/>
    </xf>
    <xf numFmtId="2" fontId="12" fillId="13" borderId="1" xfId="0" applyNumberFormat="1" applyFont="1" applyFill="1" applyBorder="1" applyAlignment="1">
      <alignment horizontal="center"/>
    </xf>
    <xf numFmtId="166" fontId="12" fillId="15" borderId="1" xfId="2" applyNumberFormat="1" applyFont="1" applyFill="1" applyBorder="1" applyAlignment="1">
      <alignment horizontal="center"/>
    </xf>
    <xf numFmtId="168" fontId="11" fillId="7" borderId="1" xfId="4" applyNumberForma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165" fontId="5" fillId="16" borderId="1" xfId="0" applyNumberFormat="1" applyFont="1" applyFill="1" applyBorder="1" applyAlignment="1">
      <alignment horizontal="center"/>
    </xf>
    <xf numFmtId="166" fontId="5" fillId="16" borderId="1" xfId="0" applyNumberFormat="1" applyFont="1" applyFill="1" applyBorder="1" applyAlignment="1">
      <alignment horizontal="center"/>
    </xf>
  </cellXfs>
  <cellStyles count="7">
    <cellStyle name="40% - Ênfase1" xfId="4" builtinId="31"/>
    <cellStyle name="Bom" xfId="1" builtinId="26"/>
    <cellStyle name="Ênfase2" xfId="5" builtinId="33"/>
    <cellStyle name="Excel Built-in Neutral" xfId="6"/>
    <cellStyle name="Incorreto" xfId="2" builtinId="27"/>
    <cellStyle name="Neutra" xfId="3" builtinId="28"/>
    <cellStyle name="Normal" xfId="0" builtinId="0"/>
  </cellStyles>
  <dxfs count="0"/>
  <tableStyles count="0" defaultTableStyle="TableStyleMedium2" defaultPivotStyle="PivotStyleLight16"/>
  <colors>
    <mruColors>
      <color rgb="FFFFAE0D"/>
      <color rgb="FFF36447"/>
      <color rgb="FF56E4E4"/>
      <color rgb="FFFF9933"/>
      <color rgb="FFFF66CC"/>
      <color rgb="FFFFCCFF"/>
      <color rgb="FFCC6600"/>
      <color rgb="FF969696"/>
      <color rgb="FFFF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Velocidade por r²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942147856517934"/>
                  <c:y val="0.2311224117818606"/>
                </c:manualLayout>
              </c:layout>
              <c:numFmt formatCode="General" sourceLinked="0"/>
            </c:trendlineLbl>
          </c:trendline>
          <c:xVal>
            <c:numRef>
              <c:f>Plan1!$M$2:$M$4</c:f>
              <c:numCache>
                <c:formatCode>0.0000</c:formatCode>
                <c:ptCount val="3"/>
                <c:pt idx="0">
                  <c:v>5.6062656250000014E-3</c:v>
                </c:pt>
                <c:pt idx="1">
                  <c:v>9.8878164062500013E-3</c:v>
                </c:pt>
                <c:pt idx="2">
                  <c:v>1.5609378906249999E-2</c:v>
                </c:pt>
              </c:numCache>
            </c:numRef>
          </c:xVal>
          <c:yVal>
            <c:numRef>
              <c:f>Plan1!$N$2:$N$4</c:f>
              <c:numCache>
                <c:formatCode>0.000</c:formatCode>
                <c:ptCount val="3"/>
                <c:pt idx="0">
                  <c:v>2.9482084661820736</c:v>
                </c:pt>
                <c:pt idx="1">
                  <c:v>5.253832010471589</c:v>
                </c:pt>
                <c:pt idx="2">
                  <c:v>8.0103380467111425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6836864"/>
        <c:axId val="36833152"/>
      </c:scatterChart>
      <c:valAx>
        <c:axId val="368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r²</a:t>
                </a:r>
                <a:r>
                  <a:rPr lang="pt-BR" baseline="0"/>
                  <a:t> (cm²)</a:t>
                </a:r>
                <a:endParaRPr lang="pt-BR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36833152"/>
        <c:crosses val="autoZero"/>
        <c:crossBetween val="midCat"/>
      </c:valAx>
      <c:valAx>
        <c:axId val="3683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 lim </a:t>
                </a:r>
                <a:r>
                  <a:rPr lang="pt-BR">
                    <a:latin typeface="Symbol" panose="05050102010706020507" pitchFamily="18" charset="2"/>
                  </a:rPr>
                  <a:t>¥</a:t>
                </a:r>
                <a:r>
                  <a:rPr lang="pt-BR"/>
                  <a:t> (cm/s)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683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28</xdr:row>
      <xdr:rowOff>152400</xdr:rowOff>
    </xdr:from>
    <xdr:to>
      <xdr:col>15</xdr:col>
      <xdr:colOff>57150</xdr:colOff>
      <xdr:row>43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A10" zoomScaleNormal="100" workbookViewId="0">
      <selection activeCell="J27" sqref="J27"/>
    </sheetView>
  </sheetViews>
  <sheetFormatPr defaultRowHeight="15" x14ac:dyDescent="0.25"/>
  <cols>
    <col min="1" max="1" width="14.140625" style="3" customWidth="1"/>
    <col min="2" max="4" width="8.7109375" style="1" customWidth="1"/>
    <col min="5" max="9" width="8.7109375" customWidth="1"/>
    <col min="10" max="10" width="21.28515625" style="2" customWidth="1"/>
    <col min="11" max="11" width="13.7109375" style="6" customWidth="1"/>
    <col min="12" max="12" width="4.85546875" customWidth="1"/>
    <col min="13" max="13" width="9.85546875" customWidth="1"/>
    <col min="14" max="14" width="11" customWidth="1"/>
    <col min="15" max="15" width="8.85546875" style="6"/>
    <col min="16" max="16" width="8.85546875" style="6" customWidth="1"/>
    <col min="23" max="23" width="11.5703125" style="2" customWidth="1"/>
    <col min="24" max="24" width="13.28515625" style="2" customWidth="1"/>
  </cols>
  <sheetData>
    <row r="1" spans="1:24" s="3" customFormat="1" ht="18.75" x14ac:dyDescent="0.35">
      <c r="A1" s="4"/>
      <c r="B1" s="5" t="s">
        <v>3</v>
      </c>
      <c r="C1" s="5" t="s">
        <v>4</v>
      </c>
      <c r="D1" s="5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K1" s="6"/>
      <c r="M1" s="4" t="s">
        <v>47</v>
      </c>
      <c r="N1" s="27" t="s">
        <v>40</v>
      </c>
      <c r="O1" s="4" t="s">
        <v>48</v>
      </c>
    </row>
    <row r="2" spans="1:24" ht="15.6" x14ac:dyDescent="0.35">
      <c r="A2" s="4" t="s">
        <v>42</v>
      </c>
      <c r="B2" s="21">
        <v>1.5049999999999999</v>
      </c>
      <c r="C2" s="21">
        <v>1.9850000000000001</v>
      </c>
      <c r="D2" s="21">
        <v>2.4950000000000001</v>
      </c>
      <c r="E2" s="21">
        <v>3.18</v>
      </c>
      <c r="F2" s="21">
        <v>3.9750000000000001</v>
      </c>
      <c r="G2" s="21">
        <v>4.7549999999999999</v>
      </c>
      <c r="H2" s="21">
        <v>5.4950000000000001</v>
      </c>
      <c r="I2" s="21">
        <v>6.3449999999999998</v>
      </c>
      <c r="J2" s="4" t="s">
        <v>22</v>
      </c>
      <c r="K2" s="7">
        <v>5.0000000000000001E-3</v>
      </c>
      <c r="M2" s="28">
        <f>0.01*B12</f>
        <v>5.6062656250000014E-3</v>
      </c>
      <c r="N2" s="29">
        <f>B28</f>
        <v>2.9482084661820736</v>
      </c>
      <c r="O2" s="4" t="s">
        <v>3</v>
      </c>
      <c r="P2"/>
      <c r="W2"/>
      <c r="X2"/>
    </row>
    <row r="3" spans="1:24" ht="15.6" x14ac:dyDescent="0.35">
      <c r="A3" s="4" t="s">
        <v>43</v>
      </c>
      <c r="B3" s="21">
        <v>1.5</v>
      </c>
      <c r="C3" s="21">
        <v>1.9750000000000001</v>
      </c>
      <c r="D3" s="21">
        <v>2.5049999999999999</v>
      </c>
      <c r="E3" s="21">
        <v>3.1749999999999998</v>
      </c>
      <c r="F3" s="21">
        <v>3.9550000000000001</v>
      </c>
      <c r="G3" s="21">
        <v>4.7549999999999999</v>
      </c>
      <c r="H3" s="21">
        <v>5.5049999999999999</v>
      </c>
      <c r="I3" s="21">
        <v>6.34</v>
      </c>
      <c r="J3" s="4" t="s">
        <v>15</v>
      </c>
      <c r="K3" s="7">
        <v>0.05</v>
      </c>
      <c r="M3" s="28">
        <f>0.01*C12</f>
        <v>9.8878164062500013E-3</v>
      </c>
      <c r="N3" s="29">
        <f>C28</f>
        <v>5.253832010471589</v>
      </c>
      <c r="O3" s="4" t="s">
        <v>4</v>
      </c>
      <c r="P3"/>
      <c r="W3"/>
      <c r="X3"/>
    </row>
    <row r="4" spans="1:24" ht="15.6" x14ac:dyDescent="0.35">
      <c r="A4" s="4" t="s">
        <v>44</v>
      </c>
      <c r="B4" s="21">
        <v>1.49</v>
      </c>
      <c r="C4" s="21">
        <v>1.99</v>
      </c>
      <c r="D4" s="21">
        <v>2.4849999999999999</v>
      </c>
      <c r="E4" s="21">
        <v>3.16</v>
      </c>
      <c r="F4" s="21">
        <v>3.95</v>
      </c>
      <c r="G4" s="21">
        <v>4.7750000000000004</v>
      </c>
      <c r="H4" s="21">
        <v>5.49</v>
      </c>
      <c r="I4" s="21">
        <v>6.3550000000000004</v>
      </c>
      <c r="J4" s="4" t="s">
        <v>21</v>
      </c>
      <c r="K4" s="7">
        <v>0.5</v>
      </c>
      <c r="M4" s="28">
        <f>0.01*D12</f>
        <v>1.5609378906249999E-2</v>
      </c>
      <c r="N4" s="29">
        <f>D28</f>
        <v>8.0103380467111425</v>
      </c>
      <c r="O4" s="4" t="s">
        <v>5</v>
      </c>
      <c r="P4"/>
      <c r="W4"/>
      <c r="X4"/>
    </row>
    <row r="5" spans="1:24" ht="15.6" x14ac:dyDescent="0.35">
      <c r="A5" s="4" t="s">
        <v>45</v>
      </c>
      <c r="B5" s="21">
        <v>1.4950000000000001</v>
      </c>
      <c r="C5" s="21">
        <v>2.0049999999999999</v>
      </c>
      <c r="D5" s="21">
        <v>2.5099999999999998</v>
      </c>
      <c r="E5" s="21">
        <v>3.165</v>
      </c>
      <c r="F5" s="21">
        <v>3.96</v>
      </c>
      <c r="G5" s="21">
        <v>4.76</v>
      </c>
      <c r="H5" s="21">
        <v>5.5</v>
      </c>
      <c r="I5" s="21">
        <v>6.375</v>
      </c>
      <c r="J5" s="4" t="s">
        <v>16</v>
      </c>
      <c r="K5" s="7">
        <v>0.01</v>
      </c>
      <c r="M5" s="28">
        <f>0.01*E12</f>
        <v>2.5122249999999999E-2</v>
      </c>
      <c r="N5" s="29">
        <f>E28</f>
        <v>13.220115054633055</v>
      </c>
      <c r="O5" s="4" t="s">
        <v>6</v>
      </c>
      <c r="P5"/>
      <c r="W5"/>
      <c r="X5"/>
    </row>
    <row r="6" spans="1:24" ht="18" x14ac:dyDescent="0.35">
      <c r="A6" s="4" t="s">
        <v>51</v>
      </c>
      <c r="B6" s="11">
        <f xml:space="preserve"> AVERAGE(B2:B5)</f>
        <v>1.4975000000000001</v>
      </c>
      <c r="C6" s="11">
        <f t="shared" ref="C6:I6" si="0" xml:space="preserve"> AVERAGE(C2:C5)</f>
        <v>1.98875</v>
      </c>
      <c r="D6" s="11">
        <f t="shared" si="0"/>
        <v>2.4987499999999998</v>
      </c>
      <c r="E6" s="11">
        <f t="shared" si="0"/>
        <v>3.17</v>
      </c>
      <c r="F6" s="11">
        <f t="shared" si="0"/>
        <v>3.96</v>
      </c>
      <c r="G6" s="11">
        <f t="shared" si="0"/>
        <v>4.7612500000000004</v>
      </c>
      <c r="H6" s="11">
        <f t="shared" si="0"/>
        <v>5.4975000000000005</v>
      </c>
      <c r="I6" s="11">
        <f t="shared" si="0"/>
        <v>6.3537499999999998</v>
      </c>
      <c r="J6" s="4" t="s">
        <v>17</v>
      </c>
      <c r="K6" s="7">
        <v>0.1</v>
      </c>
      <c r="M6" s="28">
        <f>0.01*F12</f>
        <v>3.9204000000000003E-2</v>
      </c>
      <c r="N6" s="29">
        <f>F28</f>
        <v>18.802678917579236</v>
      </c>
      <c r="O6" s="4" t="s">
        <v>7</v>
      </c>
      <c r="P6"/>
      <c r="W6"/>
      <c r="X6"/>
    </row>
    <row r="7" spans="1:24" ht="18" x14ac:dyDescent="0.35">
      <c r="A7" s="4" t="s">
        <v>46</v>
      </c>
      <c r="B7" s="12">
        <f>_xlfn.STDEV.S(B2:B5)</f>
        <v>6.454972243678977E-3</v>
      </c>
      <c r="C7" s="12">
        <f t="shared" ref="C7:I7" si="1">_xlfn.STDEV.S(C2:C5)</f>
        <v>1.249999999999991E-2</v>
      </c>
      <c r="D7" s="12">
        <f t="shared" si="1"/>
        <v>1.1086778913041672E-2</v>
      </c>
      <c r="E7" s="12">
        <f t="shared" si="1"/>
        <v>9.1287092917527353E-3</v>
      </c>
      <c r="F7" s="12">
        <f t="shared" si="1"/>
        <v>1.0801234497346409E-2</v>
      </c>
      <c r="G7" s="12">
        <f t="shared" si="1"/>
        <v>9.464847243000684E-3</v>
      </c>
      <c r="H7" s="12">
        <f t="shared" si="1"/>
        <v>6.4549722436788911E-3</v>
      </c>
      <c r="I7" s="12">
        <f t="shared" si="1"/>
        <v>1.5478479684172359E-2</v>
      </c>
      <c r="J7" s="4" t="s">
        <v>26</v>
      </c>
      <c r="K7" s="7">
        <v>0.1</v>
      </c>
      <c r="M7" s="28">
        <f>0.01*G12</f>
        <v>5.6673753906250006E-2</v>
      </c>
      <c r="N7" s="29">
        <f>G28</f>
        <v>24.783427861415543</v>
      </c>
      <c r="O7" s="4" t="s">
        <v>8</v>
      </c>
      <c r="P7"/>
      <c r="W7"/>
      <c r="X7"/>
    </row>
    <row r="8" spans="1:24" ht="18" x14ac:dyDescent="0.35">
      <c r="A8" s="4" t="s">
        <v>52</v>
      </c>
      <c r="B8" s="12">
        <f>B7/2</f>
        <v>3.2274861218394885E-3</v>
      </c>
      <c r="C8" s="12">
        <f t="shared" ref="C8:I8" si="2">C7/2</f>
        <v>6.2499999999999552E-3</v>
      </c>
      <c r="D8" s="12">
        <f t="shared" si="2"/>
        <v>5.543389456520836E-3</v>
      </c>
      <c r="E8" s="12">
        <f t="shared" si="2"/>
        <v>4.5643546458763676E-3</v>
      </c>
      <c r="F8" s="12">
        <f t="shared" si="2"/>
        <v>5.4006172486732043E-3</v>
      </c>
      <c r="G8" s="12">
        <f t="shared" si="2"/>
        <v>4.732423621500342E-3</v>
      </c>
      <c r="H8" s="12">
        <f t="shared" si="2"/>
        <v>3.2274861218394455E-3</v>
      </c>
      <c r="I8" s="12">
        <f t="shared" si="2"/>
        <v>7.7392398420861796E-3</v>
      </c>
      <c r="J8" s="3"/>
      <c r="M8" s="28">
        <f>0.01*H12</f>
        <v>7.5556265625000021E-2</v>
      </c>
      <c r="N8" s="29">
        <f>H28</f>
        <v>35.377897057802357</v>
      </c>
      <c r="O8" s="4" t="s">
        <v>9</v>
      </c>
      <c r="P8"/>
      <c r="W8"/>
      <c r="X8"/>
    </row>
    <row r="9" spans="1:24" ht="18" x14ac:dyDescent="0.35">
      <c r="A9" s="4" t="s">
        <v>53</v>
      </c>
      <c r="B9" s="12">
        <f xml:space="preserve"> SQRT(0.005^2 + B8^2)</f>
        <v>5.9511903571190282E-3</v>
      </c>
      <c r="C9" s="12">
        <f t="shared" ref="C9:I9" si="3" xml:space="preserve"> SQRT(0.005^2 + C8^2)</f>
        <v>8.0039052967910262E-3</v>
      </c>
      <c r="D9" s="12">
        <f t="shared" si="3"/>
        <v>7.4651970279870292E-3</v>
      </c>
      <c r="E9" s="12">
        <f t="shared" si="3"/>
        <v>6.7700320038632886E-3</v>
      </c>
      <c r="F9" s="12">
        <f t="shared" si="3"/>
        <v>7.3598007219398626E-3</v>
      </c>
      <c r="G9" s="12">
        <f t="shared" si="3"/>
        <v>6.884463184107706E-3</v>
      </c>
      <c r="H9" s="12">
        <f t="shared" si="3"/>
        <v>5.9511903571190039E-3</v>
      </c>
      <c r="I9" s="12">
        <f t="shared" si="3"/>
        <v>9.2138934947900344E-3</v>
      </c>
      <c r="M9" s="28">
        <f>0.01*I12</f>
        <v>0.10092534765624998</v>
      </c>
      <c r="N9" s="29">
        <f>I28</f>
        <v>50.694063389343924</v>
      </c>
      <c r="O9" s="4" t="s">
        <v>10</v>
      </c>
      <c r="W9"/>
      <c r="X9"/>
    </row>
    <row r="10" spans="1:24" ht="18" x14ac:dyDescent="0.35">
      <c r="A10" s="4" t="s">
        <v>54</v>
      </c>
      <c r="B10" s="11">
        <f>B6/2</f>
        <v>0.74875000000000003</v>
      </c>
      <c r="C10" s="11">
        <f t="shared" ref="C10:I10" si="4">C6/2</f>
        <v>0.99437500000000001</v>
      </c>
      <c r="D10" s="11">
        <f t="shared" si="4"/>
        <v>1.2493749999999999</v>
      </c>
      <c r="E10" s="11">
        <f t="shared" si="4"/>
        <v>1.585</v>
      </c>
      <c r="F10" s="11">
        <f t="shared" si="4"/>
        <v>1.98</v>
      </c>
      <c r="G10" s="11">
        <f t="shared" si="4"/>
        <v>2.3806250000000002</v>
      </c>
      <c r="H10" s="11">
        <f t="shared" si="4"/>
        <v>2.7487500000000002</v>
      </c>
      <c r="I10" s="11">
        <f t="shared" si="4"/>
        <v>3.1768749999999999</v>
      </c>
      <c r="J10" s="4" t="s">
        <v>14</v>
      </c>
      <c r="K10" s="18">
        <v>65</v>
      </c>
      <c r="M10" s="4" t="s">
        <v>49</v>
      </c>
      <c r="N10" s="4" t="s">
        <v>50</v>
      </c>
    </row>
    <row r="11" spans="1:24" ht="18" x14ac:dyDescent="0.35">
      <c r="A11" s="4" t="s">
        <v>55</v>
      </c>
      <c r="B11" s="12">
        <f>B9/2</f>
        <v>2.9755951785595141E-3</v>
      </c>
      <c r="C11" s="12">
        <f t="shared" ref="C11:I11" si="5">C9/2</f>
        <v>4.0019526483955131E-3</v>
      </c>
      <c r="D11" s="12">
        <f t="shared" si="5"/>
        <v>3.7325985139935146E-3</v>
      </c>
      <c r="E11" s="12">
        <f t="shared" si="5"/>
        <v>3.3850160019316443E-3</v>
      </c>
      <c r="F11" s="12">
        <f t="shared" si="5"/>
        <v>3.6799003609699313E-3</v>
      </c>
      <c r="G11" s="12">
        <f t="shared" si="5"/>
        <v>3.442231592053853E-3</v>
      </c>
      <c r="H11" s="12">
        <f t="shared" si="5"/>
        <v>2.975595178559502E-3</v>
      </c>
      <c r="I11" s="12">
        <f t="shared" si="5"/>
        <v>4.6069467473950172E-3</v>
      </c>
      <c r="J11" s="4" t="s">
        <v>20</v>
      </c>
      <c r="K11" s="7">
        <v>0.2</v>
      </c>
    </row>
    <row r="12" spans="1:24" ht="18.75" x14ac:dyDescent="0.35">
      <c r="A12" s="4" t="s">
        <v>56</v>
      </c>
      <c r="B12" s="11">
        <f>B10^2</f>
        <v>0.56062656250000009</v>
      </c>
      <c r="C12" s="11">
        <f t="shared" ref="C12:I12" si="6">C10^2</f>
        <v>0.98878164062500007</v>
      </c>
      <c r="D12" s="11">
        <f t="shared" si="6"/>
        <v>1.5609378906249998</v>
      </c>
      <c r="E12" s="11">
        <f t="shared" si="6"/>
        <v>2.5122249999999999</v>
      </c>
      <c r="F12" s="11">
        <f t="shared" si="6"/>
        <v>3.9203999999999999</v>
      </c>
      <c r="G12" s="11">
        <f t="shared" si="6"/>
        <v>5.6673753906250006</v>
      </c>
      <c r="H12" s="11">
        <f t="shared" si="6"/>
        <v>7.5556265625000014</v>
      </c>
      <c r="I12" s="11">
        <f t="shared" si="6"/>
        <v>10.092534765624999</v>
      </c>
      <c r="J12" s="4" t="s">
        <v>11</v>
      </c>
      <c r="K12" s="8">
        <v>50.317</v>
      </c>
    </row>
    <row r="13" spans="1:24" ht="18.75" x14ac:dyDescent="0.35">
      <c r="A13" s="4" t="s">
        <v>57</v>
      </c>
      <c r="B13" s="12">
        <f>2*B10*B11</f>
        <v>4.4559537798928728E-3</v>
      </c>
      <c r="C13" s="12">
        <f t="shared" ref="C13:H13" si="7">2*C10*C11</f>
        <v>7.9588833294965775E-3</v>
      </c>
      <c r="D13" s="12">
        <f t="shared" si="7"/>
        <v>9.3268305368412931E-3</v>
      </c>
      <c r="E13" s="12">
        <f t="shared" si="7"/>
        <v>1.0730500726123313E-2</v>
      </c>
      <c r="F13" s="12">
        <f t="shared" si="7"/>
        <v>1.4572405429440927E-2</v>
      </c>
      <c r="G13" s="12">
        <f t="shared" si="7"/>
        <v>1.6389325167666408E-2</v>
      </c>
      <c r="H13" s="12">
        <f t="shared" si="7"/>
        <v>1.6358334494130863E-2</v>
      </c>
      <c r="I13" s="12">
        <f>2*I10*I11</f>
        <v>2.9271387896261089E-2</v>
      </c>
      <c r="J13" s="4" t="s">
        <v>19</v>
      </c>
      <c r="K13" s="9">
        <v>6.6699999999999995E-2</v>
      </c>
    </row>
    <row r="14" spans="1:24" ht="14.45" x14ac:dyDescent="0.3">
      <c r="A14" s="4"/>
      <c r="B14" s="13"/>
      <c r="C14" s="13"/>
      <c r="D14" s="13"/>
      <c r="E14" s="14"/>
      <c r="F14" s="13"/>
      <c r="G14" s="13"/>
      <c r="H14" s="13"/>
      <c r="I14" s="14"/>
      <c r="J14"/>
    </row>
    <row r="15" spans="1:24" ht="15.6" x14ac:dyDescent="0.35">
      <c r="A15" s="4" t="s">
        <v>33</v>
      </c>
      <c r="B15" s="22">
        <v>23.67</v>
      </c>
      <c r="C15" s="22">
        <v>13.66</v>
      </c>
      <c r="D15" s="22">
        <v>9.0299999999999994</v>
      </c>
      <c r="E15" s="22">
        <v>5.76</v>
      </c>
      <c r="F15" s="22">
        <v>4.12</v>
      </c>
      <c r="G15" s="22">
        <v>3.12</v>
      </c>
      <c r="H15" s="22">
        <v>2.37</v>
      </c>
      <c r="I15" s="22">
        <v>1.82</v>
      </c>
      <c r="J15"/>
    </row>
    <row r="16" spans="1:24" ht="18" x14ac:dyDescent="0.35">
      <c r="A16" s="4" t="s">
        <v>34</v>
      </c>
      <c r="B16" s="22">
        <v>23.48</v>
      </c>
      <c r="C16" s="22">
        <v>13.54</v>
      </c>
      <c r="D16" s="22">
        <v>9.01</v>
      </c>
      <c r="E16" s="22">
        <v>5.54</v>
      </c>
      <c r="F16" s="22">
        <v>4.2300000000000004</v>
      </c>
      <c r="G16" s="22">
        <v>3.48</v>
      </c>
      <c r="H16" s="22">
        <v>2.42</v>
      </c>
      <c r="I16" s="22">
        <v>1.82</v>
      </c>
      <c r="J16" s="4" t="s">
        <v>23</v>
      </c>
      <c r="K16" s="26">
        <v>22.8</v>
      </c>
    </row>
    <row r="17" spans="1:13" ht="18.75" x14ac:dyDescent="0.35">
      <c r="A17" s="4" t="s">
        <v>35</v>
      </c>
      <c r="B17" s="22">
        <v>23.64</v>
      </c>
      <c r="C17" s="22">
        <v>13.49</v>
      </c>
      <c r="D17" s="22">
        <v>9.1199999999999992</v>
      </c>
      <c r="E17" s="22">
        <v>5.79</v>
      </c>
      <c r="F17" s="22">
        <v>4.3099999999999996</v>
      </c>
      <c r="G17" s="22">
        <v>3.34</v>
      </c>
      <c r="H17" s="22">
        <v>2.44</v>
      </c>
      <c r="I17" s="22">
        <v>1.55</v>
      </c>
      <c r="J17" s="4" t="s">
        <v>18</v>
      </c>
      <c r="K17" s="7">
        <v>0.88300000000000001</v>
      </c>
    </row>
    <row r="18" spans="1:13" ht="18.75" x14ac:dyDescent="0.35">
      <c r="A18" s="4" t="s">
        <v>36</v>
      </c>
      <c r="B18" s="22">
        <v>23.7</v>
      </c>
      <c r="C18" s="22">
        <v>13.59</v>
      </c>
      <c r="D18" s="22">
        <v>9.33</v>
      </c>
      <c r="E18" s="22">
        <v>5.76</v>
      </c>
      <c r="F18" s="22">
        <v>4.05</v>
      </c>
      <c r="G18" s="22">
        <v>3.26</v>
      </c>
      <c r="H18" s="22">
        <v>2.37</v>
      </c>
      <c r="I18" s="22">
        <v>1.81</v>
      </c>
      <c r="J18" s="4" t="s">
        <v>24</v>
      </c>
      <c r="K18" s="7">
        <v>1E-3</v>
      </c>
    </row>
    <row r="19" spans="1:13" ht="18.75" x14ac:dyDescent="0.35">
      <c r="A19" s="4" t="s">
        <v>58</v>
      </c>
      <c r="B19" s="15">
        <f>AVERAGE(B15:B18)</f>
        <v>23.622500000000002</v>
      </c>
      <c r="C19" s="15">
        <f t="shared" ref="C19:I19" si="8">AVERAGE(C15:C18)</f>
        <v>13.57</v>
      </c>
      <c r="D19" s="15">
        <f t="shared" si="8"/>
        <v>9.1224999999999987</v>
      </c>
      <c r="E19" s="15">
        <f t="shared" si="8"/>
        <v>5.7125000000000004</v>
      </c>
      <c r="F19" s="15">
        <f t="shared" si="8"/>
        <v>4.1775000000000002</v>
      </c>
      <c r="G19" s="15">
        <f t="shared" si="8"/>
        <v>3.3</v>
      </c>
      <c r="H19" s="15">
        <f t="shared" si="8"/>
        <v>2.4000000000000004</v>
      </c>
      <c r="I19" s="15">
        <f t="shared" si="8"/>
        <v>1.75</v>
      </c>
      <c r="J19" s="4" t="s">
        <v>27</v>
      </c>
      <c r="K19" s="7">
        <v>7.85</v>
      </c>
    </row>
    <row r="20" spans="1:13" ht="18.75" x14ac:dyDescent="0.35">
      <c r="A20" s="4" t="s">
        <v>37</v>
      </c>
      <c r="B20" s="16">
        <f>_xlfn.STDEV.S(B15:B18)</f>
        <v>9.8107084351742826E-2</v>
      </c>
      <c r="C20" s="16">
        <f t="shared" ref="C20:I20" si="9">_xlfn.STDEV.S(C15:C18)</f>
        <v>7.2571803523590883E-2</v>
      </c>
      <c r="D20" s="16">
        <f t="shared" si="9"/>
        <v>0.1463728116830447</v>
      </c>
      <c r="E20" s="16">
        <f t="shared" si="9"/>
        <v>0.1158663022625646</v>
      </c>
      <c r="F20" s="16">
        <f t="shared" si="9"/>
        <v>0.11528949070347505</v>
      </c>
      <c r="G20" s="16">
        <f t="shared" si="9"/>
        <v>0.15055453054181617</v>
      </c>
      <c r="H20" s="16">
        <f t="shared" si="9"/>
        <v>3.5590260840104276E-2</v>
      </c>
      <c r="I20" s="16">
        <f t="shared" si="9"/>
        <v>0.13341664064126332</v>
      </c>
      <c r="J20" s="4" t="s">
        <v>13</v>
      </c>
      <c r="K20" s="23">
        <v>504.73</v>
      </c>
    </row>
    <row r="21" spans="1:13" ht="18.75" x14ac:dyDescent="0.35">
      <c r="A21" s="4" t="s">
        <v>59</v>
      </c>
      <c r="B21" s="16">
        <f>B20/2</f>
        <v>4.9053542175871413E-2</v>
      </c>
      <c r="C21" s="16">
        <f t="shared" ref="C21:I21" si="10">C20/2</f>
        <v>3.6285901761795442E-2</v>
      </c>
      <c r="D21" s="16">
        <f t="shared" si="10"/>
        <v>7.3186405841522348E-2</v>
      </c>
      <c r="E21" s="16">
        <f t="shared" si="10"/>
        <v>5.79331511312823E-2</v>
      </c>
      <c r="F21" s="16">
        <f t="shared" si="10"/>
        <v>5.7644745351737525E-2</v>
      </c>
      <c r="G21" s="16">
        <f t="shared" si="10"/>
        <v>7.5277265270908084E-2</v>
      </c>
      <c r="H21" s="16">
        <f t="shared" si="10"/>
        <v>1.7795130420052138E-2</v>
      </c>
      <c r="I21" s="16">
        <f t="shared" si="10"/>
        <v>6.6708320320631662E-2</v>
      </c>
      <c r="J21" s="4" t="s">
        <v>25</v>
      </c>
      <c r="K21" s="24">
        <f>K20*3/100</f>
        <v>15.1419</v>
      </c>
    </row>
    <row r="22" spans="1:13" ht="18.75" x14ac:dyDescent="0.35">
      <c r="A22" s="4" t="s">
        <v>60</v>
      </c>
      <c r="B22" s="15">
        <f>SQRT(0.01^2 + 0.1^2 + B21^2)</f>
        <v>0.11183134623172519</v>
      </c>
      <c r="C22" s="15">
        <f t="shared" ref="C22:I22" si="11">SQRT(0.01^2 + 0.1^2 + C21^2)</f>
        <v>0.10684880283216407</v>
      </c>
      <c r="D22" s="15">
        <f t="shared" si="11"/>
        <v>0.12432316759156363</v>
      </c>
      <c r="E22" s="15">
        <f t="shared" si="11"/>
        <v>0.11600107758120179</v>
      </c>
      <c r="F22" s="15">
        <f t="shared" si="11"/>
        <v>0.11585731166683727</v>
      </c>
      <c r="G22" s="15">
        <f>SQRT(0.01^2 + 0.1^2 + G21^2)</f>
        <v>0.12556538801224909</v>
      </c>
      <c r="H22" s="15">
        <f t="shared" si="11"/>
        <v>0.10206207261596575</v>
      </c>
      <c r="I22" s="15">
        <f t="shared" si="11"/>
        <v>0.12062338081814819</v>
      </c>
      <c r="J22" s="4" t="s">
        <v>12</v>
      </c>
      <c r="K22" s="19">
        <f>2/9*978.64*(K19-K17)/K20</f>
        <v>3.0019063569741355</v>
      </c>
    </row>
    <row r="23" spans="1:13" ht="18.75" x14ac:dyDescent="0.35">
      <c r="A23" s="4"/>
      <c r="B23" s="13"/>
      <c r="C23" s="13"/>
      <c r="D23" s="13"/>
      <c r="E23" s="14"/>
      <c r="F23" s="13"/>
      <c r="G23" s="13"/>
      <c r="H23" s="13"/>
      <c r="I23" s="14"/>
      <c r="J23" s="4" t="s">
        <v>28</v>
      </c>
      <c r="K23" s="19">
        <f>SQRT((2/9*978.64*K19/K20)^2*((0.01/978.64)^2+(K21/K20)^2) +( 2*978.64/(9*K20))^2*((0.01/978.64)^2 + (K18/K17)^2 + (K21/K20)^2))</f>
        <v>0.10229225487287906</v>
      </c>
      <c r="M23" s="3"/>
    </row>
    <row r="24" spans="1:13" ht="18.75" x14ac:dyDescent="0.35">
      <c r="A24" s="4" t="s">
        <v>38</v>
      </c>
      <c r="B24" s="10">
        <f>$K$10/B19</f>
        <v>2.7516139273997244</v>
      </c>
      <c r="C24" s="10">
        <f t="shared" ref="C24:I24" si="12">$K$10/C19</f>
        <v>4.7899778924097269</v>
      </c>
      <c r="D24" s="10">
        <f t="shared" si="12"/>
        <v>7.1252397917237609</v>
      </c>
      <c r="E24" s="10">
        <f t="shared" si="12"/>
        <v>11.378555798687088</v>
      </c>
      <c r="F24" s="10">
        <f t="shared" si="12"/>
        <v>15.559545182525433</v>
      </c>
      <c r="G24" s="10">
        <f t="shared" si="12"/>
        <v>19.696969696969699</v>
      </c>
      <c r="H24" s="10">
        <f t="shared" si="12"/>
        <v>27.083333333333329</v>
      </c>
      <c r="I24" s="10">
        <f t="shared" si="12"/>
        <v>37.142857142857146</v>
      </c>
      <c r="J24" s="4" t="s">
        <v>29</v>
      </c>
      <c r="K24" s="19">
        <f>K22/K17</f>
        <v>3.3996674484418294</v>
      </c>
      <c r="M24" s="3"/>
    </row>
    <row r="25" spans="1:13" ht="18.75" x14ac:dyDescent="0.35">
      <c r="A25" s="4" t="s">
        <v>39</v>
      </c>
      <c r="B25" s="17">
        <f>B24*SQRT(($K$11/$K$10)^2 + (B22/B19)^2)</f>
        <v>1.5536067925109569E-2</v>
      </c>
      <c r="C25" s="17">
        <f t="shared" ref="C25:I25" si="13">C24*SQRT(($K$11/$K$10)^2 + (C22/C19)^2)</f>
        <v>4.0493231515577092E-2</v>
      </c>
      <c r="D25" s="17">
        <f t="shared" si="13"/>
        <v>9.9548303623858622E-2</v>
      </c>
      <c r="E25" s="17">
        <f t="shared" si="13"/>
        <v>0.23369647699163032</v>
      </c>
      <c r="F25" s="17">
        <f>F24*SQRT(($K$11/$K$10)^2 + (F22/F19)^2)</f>
        <v>0.43417060266668622</v>
      </c>
      <c r="G25" s="17">
        <f t="shared" si="13"/>
        <v>0.75191847480025897</v>
      </c>
      <c r="H25" s="17">
        <f t="shared" si="13"/>
        <v>1.1547529601399178</v>
      </c>
      <c r="I25" s="17">
        <f>I24*SQRT(($K$11/$K$10)^2 + (I22/I19)^2)</f>
        <v>2.5627192971044979</v>
      </c>
      <c r="J25" s="4" t="s">
        <v>30</v>
      </c>
      <c r="K25" s="19">
        <f xml:space="preserve"> K24*SQRT((K23/K22)^2+(K18/K17)^2)</f>
        <v>0.1159102298927234</v>
      </c>
    </row>
    <row r="26" spans="1:13" x14ac:dyDescent="0.25">
      <c r="A26" s="4" t="s">
        <v>0</v>
      </c>
      <c r="B26" s="17">
        <f>9/2*B10/$K$12</f>
        <v>6.6962954866148616E-2</v>
      </c>
      <c r="C26" s="17">
        <f t="shared" ref="C26:I26" si="14">9/2*C10/$K$12</f>
        <v>8.8929934217063814E-2</v>
      </c>
      <c r="D26" s="17">
        <f t="shared" si="14"/>
        <v>0.11173534789434982</v>
      </c>
      <c r="E26" s="17">
        <f t="shared" si="14"/>
        <v>0.1417512967784248</v>
      </c>
      <c r="F26" s="17">
        <f t="shared" si="14"/>
        <v>0.17707732972951487</v>
      </c>
      <c r="G26" s="17">
        <f t="shared" si="14"/>
        <v>0.21290642327642748</v>
      </c>
      <c r="H26" s="17">
        <f t="shared" si="14"/>
        <v>0.24582894449192125</v>
      </c>
      <c r="I26" s="17">
        <f t="shared" si="14"/>
        <v>0.28411744539618816</v>
      </c>
      <c r="J26" s="3"/>
    </row>
    <row r="27" spans="1:13" ht="17.25" x14ac:dyDescent="0.25">
      <c r="A27" s="4" t="s">
        <v>1</v>
      </c>
      <c r="B27" s="10">
        <f>1 + B26 + B26^2</f>
        <v>1.0714469921905545</v>
      </c>
      <c r="C27" s="10">
        <f t="shared" ref="C27:I27" si="15">1 + C26 + C26^2</f>
        <v>1.0968384674169149</v>
      </c>
      <c r="D27" s="10">
        <f t="shared" si="15"/>
        <v>1.1242201358634214</v>
      </c>
      <c r="E27" s="10">
        <f t="shared" si="15"/>
        <v>1.1618447269167897</v>
      </c>
      <c r="F27" s="10">
        <f t="shared" si="15"/>
        <v>1.2084337104336502</v>
      </c>
      <c r="G27" s="10">
        <f t="shared" si="15"/>
        <v>1.2582355683487889</v>
      </c>
      <c r="H27" s="10">
        <f t="shared" si="15"/>
        <v>1.3062608144419334</v>
      </c>
      <c r="I27" s="10">
        <f t="shared" si="15"/>
        <v>1.364840168174644</v>
      </c>
      <c r="J27" s="4" t="s">
        <v>31</v>
      </c>
      <c r="K27" s="20">
        <v>3.468</v>
      </c>
    </row>
    <row r="28" spans="1:13" ht="18.75" x14ac:dyDescent="0.35">
      <c r="A28" s="4" t="s">
        <v>40</v>
      </c>
      <c r="B28" s="10">
        <f xml:space="preserve"> B27*B24</f>
        <v>2.9482084661820736</v>
      </c>
      <c r="C28" s="10">
        <f t="shared" ref="C28:I28" si="16" xml:space="preserve"> C27*C24</f>
        <v>5.253832010471589</v>
      </c>
      <c r="D28" s="10">
        <f t="shared" si="16"/>
        <v>8.0103380467111425</v>
      </c>
      <c r="E28" s="10">
        <f t="shared" si="16"/>
        <v>13.220115054633055</v>
      </c>
      <c r="F28" s="10">
        <f t="shared" si="16"/>
        <v>18.802678917579236</v>
      </c>
      <c r="G28" s="10">
        <f t="shared" si="16"/>
        <v>24.783427861415543</v>
      </c>
      <c r="H28" s="10">
        <f t="shared" si="16"/>
        <v>35.377897057802357</v>
      </c>
      <c r="I28" s="10">
        <f t="shared" si="16"/>
        <v>50.694063389343924</v>
      </c>
      <c r="J28" s="4" t="s">
        <v>32</v>
      </c>
      <c r="K28" s="20">
        <v>5.0439999999999996</v>
      </c>
    </row>
    <row r="29" spans="1:13" ht="18" x14ac:dyDescent="0.35">
      <c r="A29" s="4" t="s">
        <v>41</v>
      </c>
      <c r="B29" s="17">
        <f xml:space="preserve"> B27*B25</f>
        <v>1.6646073248826797E-2</v>
      </c>
      <c r="C29" s="17">
        <f t="shared" ref="C29:I29" si="17" xml:space="preserve"> C27*C25</f>
        <v>4.44145339963039E-2</v>
      </c>
      <c r="D29" s="17">
        <f t="shared" si="17"/>
        <v>0.11191420742498746</v>
      </c>
      <c r="E29" s="17">
        <f t="shared" si="17"/>
        <v>0.27151901949175655</v>
      </c>
      <c r="F29" s="17">
        <f t="shared" si="17"/>
        <v>0.52466639234171775</v>
      </c>
      <c r="G29" s="17">
        <f t="shared" si="17"/>
        <v>0.94609056949225834</v>
      </c>
      <c r="H29" s="17">
        <f t="shared" si="17"/>
        <v>1.5084085421916025</v>
      </c>
      <c r="I29" s="17">
        <f t="shared" si="17"/>
        <v>3.4977022364445083</v>
      </c>
      <c r="J29"/>
      <c r="K29"/>
    </row>
    <row r="30" spans="1:13" x14ac:dyDescent="0.25">
      <c r="A30" s="4" t="s">
        <v>2</v>
      </c>
      <c r="B30" s="25">
        <f>2*B28*B10/($K$24*10)</f>
        <v>0.129863942431521</v>
      </c>
      <c r="C30" s="25">
        <f t="shared" ref="C30:I30" si="18">2*C28*C10/($K$24*10)</f>
        <v>0.30734060225844334</v>
      </c>
      <c r="D30" s="25">
        <f t="shared" si="18"/>
        <v>0.5887585329380769</v>
      </c>
      <c r="E30" s="25">
        <f t="shared" si="18"/>
        <v>1.2327018850739178</v>
      </c>
      <c r="F30" s="25">
        <f t="shared" si="18"/>
        <v>2.1901732932066755</v>
      </c>
      <c r="G30" s="25">
        <f t="shared" si="18"/>
        <v>3.4709305452581192</v>
      </c>
      <c r="H30" s="25">
        <f t="shared" si="18"/>
        <v>5.7208533488888493</v>
      </c>
      <c r="I30" s="25">
        <f t="shared" si="18"/>
        <v>9.4743797781653907</v>
      </c>
      <c r="J30"/>
      <c r="K30"/>
    </row>
    <row r="31" spans="1:13" x14ac:dyDescent="0.25">
      <c r="J31"/>
      <c r="K31"/>
    </row>
    <row r="32" spans="1:13" x14ac:dyDescent="0.25">
      <c r="J32"/>
      <c r="K32"/>
    </row>
    <row r="33" spans="10:11" x14ac:dyDescent="0.25">
      <c r="J33"/>
      <c r="K33"/>
    </row>
    <row r="34" spans="10:11" x14ac:dyDescent="0.25">
      <c r="J34"/>
      <c r="K34"/>
    </row>
    <row r="35" spans="10:11" x14ac:dyDescent="0.25">
      <c r="J35"/>
      <c r="K35"/>
    </row>
    <row r="36" spans="10:11" x14ac:dyDescent="0.25">
      <c r="J36"/>
      <c r="K36"/>
    </row>
    <row r="37" spans="10:11" x14ac:dyDescent="0.25">
      <c r="J37"/>
      <c r="K37"/>
    </row>
    <row r="38" spans="10:11" x14ac:dyDescent="0.25">
      <c r="J38"/>
      <c r="K3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AQuivy</dc:creator>
  <cp:lastModifiedBy>Administrador</cp:lastModifiedBy>
  <cp:lastPrinted>2020-06-28T20:22:35Z</cp:lastPrinted>
  <dcterms:created xsi:type="dcterms:W3CDTF">2015-02-27T00:56:37Z</dcterms:created>
  <dcterms:modified xsi:type="dcterms:W3CDTF">2020-06-29T02:21:12Z</dcterms:modified>
</cp:coreProperties>
</file>