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xr:revisionPtr revIDLastSave="0" documentId="8_{D75AB0D0-840A-4311-8297-775FB250CF7B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Principal" sheetId="1" r:id="rId1"/>
    <sheet name="Analises" sheetId="5" r:id="rId2"/>
    <sheet name="Chat Bing" sheetId="4" r:id="rId3"/>
    <sheet name="Total_de_acoes" sheetId="2" r:id="rId4"/>
    <sheet name="Ticker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5" l="1"/>
  <c r="C16" i="5"/>
  <c r="B34" i="5"/>
  <c r="C62" i="5"/>
  <c r="C63" i="5"/>
  <c r="C61" i="5"/>
  <c r="B62" i="5"/>
  <c r="B63" i="5"/>
  <c r="B61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9" i="5"/>
  <c r="C9" i="5"/>
  <c r="C10" i="5"/>
  <c r="C12" i="5"/>
  <c r="C13" i="5"/>
  <c r="C14" i="5"/>
  <c r="C15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9" i="5"/>
  <c r="B56" i="5"/>
  <c r="B57" i="5"/>
  <c r="B55" i="5"/>
  <c r="A9" i="5" a="1"/>
  <c r="A9" i="5"/>
  <c r="A55" i="5" a="1"/>
  <c r="A55" i="5"/>
  <c r="A61" i="5" a="1"/>
  <c r="A61" i="5"/>
  <c r="C9" i="1"/>
  <c r="P4" i="1"/>
  <c r="P5" i="1"/>
  <c r="P6" i="1"/>
  <c r="P7" i="1"/>
  <c r="P8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S4" i="1"/>
  <c r="T4" i="1" s="1"/>
  <c r="S5" i="1"/>
  <c r="T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T31" i="1" s="1"/>
  <c r="S32" i="1"/>
  <c r="T32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 s="1"/>
  <c r="S56" i="1"/>
  <c r="T56" i="1" s="1"/>
  <c r="S57" i="1"/>
  <c r="T57" i="1" s="1"/>
  <c r="S58" i="1"/>
  <c r="T58" i="1" s="1"/>
  <c r="S59" i="1"/>
  <c r="T59" i="1" s="1"/>
  <c r="S60" i="1"/>
  <c r="T60" i="1" s="1"/>
  <c r="S61" i="1"/>
  <c r="T61" i="1" s="1"/>
  <c r="S62" i="1"/>
  <c r="T62" i="1" s="1"/>
  <c r="S63" i="1"/>
  <c r="T63" i="1" s="1"/>
  <c r="S64" i="1"/>
  <c r="T64" i="1" s="1"/>
  <c r="S65" i="1"/>
  <c r="T65" i="1" s="1"/>
  <c r="S66" i="1"/>
  <c r="T66" i="1" s="1"/>
  <c r="S67" i="1"/>
  <c r="T67" i="1" s="1"/>
  <c r="S68" i="1"/>
  <c r="T68" i="1" s="1"/>
  <c r="S69" i="1"/>
  <c r="T69" i="1" s="1"/>
  <c r="S70" i="1"/>
  <c r="T70" i="1" s="1"/>
  <c r="S71" i="1"/>
  <c r="T71" i="1" s="1"/>
  <c r="S72" i="1"/>
  <c r="T72" i="1" s="1"/>
  <c r="S73" i="1"/>
  <c r="T73" i="1" s="1"/>
  <c r="S74" i="1"/>
  <c r="T74" i="1" s="1"/>
  <c r="S75" i="1"/>
  <c r="T75" i="1" s="1"/>
  <c r="S76" i="1"/>
  <c r="T76" i="1" s="1"/>
  <c r="S77" i="1"/>
  <c r="T77" i="1" s="1"/>
  <c r="S78" i="1"/>
  <c r="T78" i="1" s="1"/>
  <c r="S79" i="1"/>
  <c r="T79" i="1" s="1"/>
  <c r="S80" i="1"/>
  <c r="T80" i="1" s="1"/>
  <c r="S81" i="1"/>
  <c r="T81" i="1" s="1"/>
  <c r="S82" i="1"/>
  <c r="T82" i="1" s="1"/>
  <c r="Q3" i="1"/>
  <c r="R3" i="1" s="1"/>
  <c r="S3" i="1" s="1"/>
  <c r="T3" i="1" s="1"/>
  <c r="Q2" i="1"/>
  <c r="R2" i="1" s="1"/>
  <c r="S2" i="1" s="1"/>
  <c r="T2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3" i="1"/>
  <c r="N2" i="1"/>
  <c r="L3" i="1"/>
  <c r="M3" i="1" s="1"/>
  <c r="O3" i="1" s="1"/>
  <c r="P3" i="1" s="1"/>
  <c r="L4" i="1"/>
  <c r="M4" i="1" s="1"/>
  <c r="O4" i="1" s="1"/>
  <c r="L5" i="1"/>
  <c r="M5" i="1" s="1"/>
  <c r="O5" i="1" s="1"/>
  <c r="L6" i="1"/>
  <c r="M6" i="1" s="1"/>
  <c r="O6" i="1" s="1"/>
  <c r="L7" i="1"/>
  <c r="M7" i="1" s="1"/>
  <c r="O7" i="1" s="1"/>
  <c r="L8" i="1"/>
  <c r="M8" i="1" s="1"/>
  <c r="O8" i="1" s="1"/>
  <c r="L9" i="1"/>
  <c r="M9" i="1" s="1"/>
  <c r="O9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18" i="1"/>
  <c r="M18" i="1" s="1"/>
  <c r="O18" i="1" s="1"/>
  <c r="L19" i="1"/>
  <c r="M19" i="1" s="1"/>
  <c r="O19" i="1" s="1"/>
  <c r="L20" i="1"/>
  <c r="M20" i="1" s="1"/>
  <c r="O20" i="1" s="1"/>
  <c r="L21" i="1"/>
  <c r="M21" i="1" s="1"/>
  <c r="O21" i="1" s="1"/>
  <c r="L22" i="1"/>
  <c r="M22" i="1" s="1"/>
  <c r="O22" i="1" s="1"/>
  <c r="L23" i="1"/>
  <c r="M23" i="1" s="1"/>
  <c r="O23" i="1" s="1"/>
  <c r="L24" i="1"/>
  <c r="M24" i="1" s="1"/>
  <c r="O24" i="1" s="1"/>
  <c r="L25" i="1"/>
  <c r="M25" i="1" s="1"/>
  <c r="O25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50" i="1"/>
  <c r="M50" i="1" s="1"/>
  <c r="O50" i="1" s="1"/>
  <c r="L51" i="1"/>
  <c r="M51" i="1" s="1"/>
  <c r="O51" i="1" s="1"/>
  <c r="L52" i="1"/>
  <c r="M52" i="1" s="1"/>
  <c r="O52" i="1" s="1"/>
  <c r="L53" i="1"/>
  <c r="M53" i="1" s="1"/>
  <c r="O53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2" i="1"/>
  <c r="M62" i="1" s="1"/>
  <c r="O62" i="1" s="1"/>
  <c r="L63" i="1"/>
  <c r="M63" i="1" s="1"/>
  <c r="O63" i="1" s="1"/>
  <c r="L64" i="1"/>
  <c r="M64" i="1" s="1"/>
  <c r="O64" i="1" s="1"/>
  <c r="L65" i="1"/>
  <c r="M65" i="1" s="1"/>
  <c r="O65" i="1" s="1"/>
  <c r="L66" i="1"/>
  <c r="M66" i="1" s="1"/>
  <c r="O66" i="1" s="1"/>
  <c r="L67" i="1"/>
  <c r="M67" i="1" s="1"/>
  <c r="O67" i="1" s="1"/>
  <c r="L68" i="1"/>
  <c r="M68" i="1" s="1"/>
  <c r="O68" i="1" s="1"/>
  <c r="L69" i="1"/>
  <c r="M69" i="1" s="1"/>
  <c r="O69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82" i="1"/>
  <c r="M82" i="1" s="1"/>
  <c r="O82" i="1" s="1"/>
  <c r="L2" i="1"/>
  <c r="M2" i="1" s="1"/>
  <c r="O2" i="1" s="1"/>
  <c r="P2" i="1" s="1"/>
  <c r="B3" i="5" l="1"/>
  <c r="B2" i="5"/>
  <c r="C2" i="5" s="1"/>
  <c r="B1" i="5"/>
  <c r="C1" i="5" s="1"/>
  <c r="P9" i="1"/>
  <c r="B5" i="5" l="1"/>
  <c r="B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<sst xmlns="http://schemas.openxmlformats.org/spreadsheetml/2006/main" count="1520" uniqueCount="1075">
  <si>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</si>
  <si>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</si>
  <si>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</si>
  <si>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</si>
  <si>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</si>
  <si>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</si>
  <si>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</si>
  <si>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</si>
  <si>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</si>
  <si>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</si>
  <si>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</si>
  <si>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Variação %</t>
  </si>
  <si>
    <t>Valor Inicial R$</t>
  </si>
  <si>
    <t>Quantidade de ações</t>
  </si>
  <si>
    <t>Variação $</t>
  </si>
  <si>
    <t>Resultado</t>
  </si>
  <si>
    <t>Nome Empresa</t>
  </si>
  <si>
    <t>Segmento</t>
  </si>
  <si>
    <t>Idade</t>
  </si>
  <si>
    <t>CAT_Idade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</si>
  <si>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</si>
  <si>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</si>
  <si>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</si>
  <si>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</si>
  <si>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</si>
  <si>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</si>
  <si>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</si>
  <si>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</si>
  <si>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</si>
  <si>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</si>
  <si>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</si>
  <si>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</si>
  <si>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</si>
  <si>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</si>
  <si>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</si>
  <si>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</si>
  <si>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</si>
  <si>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</si>
  <si>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</si>
  <si>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</si>
  <si>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</si>
  <si>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</si>
  <si>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</si>
  <si>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</si>
  <si>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</si>
  <si>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</si>
  <si>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</si>
  <si>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</si>
  <si>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</si>
  <si>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</si>
  <si>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</si>
  <si>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</si>
  <si>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</si>
  <si>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</si>
  <si>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</si>
  <si>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</si>
  <si>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</si>
  <si>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</si>
  <si>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</si>
  <si>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</si>
  <si>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</si>
  <si>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</si>
  <si>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</si>
  <si>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</si>
  <si>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</si>
  <si>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</si>
  <si>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</si>
  <si>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</si>
  <si>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</si>
  <si>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</si>
  <si>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</si>
  <si>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</si>
  <si>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</si>
  <si>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</si>
  <si>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</si>
  <si>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</si>
  <si>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</si>
  <si>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</si>
  <si>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</si>
  <si>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</si>
  <si>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</si>
  <si>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</si>
  <si>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</si>
  <si>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</si>
  <si>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</si>
  <si>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</si>
  <si>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</si>
  <si>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</si>
  <si>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</si>
  <si>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</si>
  <si>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</si>
  <si>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</si>
  <si>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</si>
  <si>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</si>
  <si>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</si>
  <si>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</si>
  <si>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</si>
  <si>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</si>
  <si>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</si>
  <si>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</si>
  <si>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</si>
  <si>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</si>
  <si>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</si>
  <si>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</si>
  <si>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</si>
  <si>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</si>
  <si>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</si>
  <si>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</si>
  <si>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</si>
  <si>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</si>
  <si>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</si>
  <si>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</si>
  <si>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</si>
  <si>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</si>
  <si>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</si>
  <si>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</si>
  <si>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</si>
  <si>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</si>
  <si>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</si>
  <si>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</si>
  <si>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</si>
  <si>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</si>
  <si>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</si>
  <si>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</si>
  <si>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</si>
  <si>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</si>
  <si>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</si>
  <si>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</si>
  <si>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</si>
  <si>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</si>
  <si>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</si>
  <si>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</si>
  <si>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</si>
  <si>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</si>
  <si>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</si>
  <si>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</si>
  <si>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</si>
  <si>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</si>
  <si>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</si>
  <si>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</si>
  <si>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</si>
  <si>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</si>
  <si>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</si>
  <si>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</si>
  <si>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</si>
  <si>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</si>
  <si>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</si>
  <si>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</si>
  <si>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</si>
  <si>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</si>
  <si>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</si>
  <si>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</si>
  <si>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</si>
  <si>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</si>
  <si>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</si>
  <si>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</si>
  <si>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</si>
  <si>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</si>
  <si>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</si>
  <si>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</si>
  <si>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</si>
  <si>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</si>
  <si>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</si>
  <si>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</si>
  <si>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</si>
  <si>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</si>
  <si>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</si>
  <si>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</si>
  <si>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</si>
  <si>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</si>
  <si>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</si>
  <si>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</si>
  <si>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</si>
  <si>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</si>
  <si>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</si>
  <si>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</si>
  <si>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</si>
  <si>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</si>
  <si>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</si>
  <si>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</si>
  <si>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</si>
  <si>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Maior</t>
  </si>
  <si>
    <t>Menor</t>
  </si>
  <si>
    <t>Média</t>
  </si>
  <si>
    <t>Média Subiu</t>
  </si>
  <si>
    <t>Média Desceu</t>
  </si>
  <si>
    <t xml:space="preserve">Variação </t>
  </si>
  <si>
    <t>Variação subiu</t>
  </si>
  <si>
    <t>Variação desceu</t>
  </si>
  <si>
    <t>Variação R$</t>
  </si>
  <si>
    <t>Faixa etária</t>
  </si>
  <si>
    <t>QTD Emp.</t>
  </si>
  <si>
    <t>Idade (anos)</t>
  </si>
  <si>
    <t>Usiminas</t>
  </si>
  <si>
    <t>Siderurgia</t>
  </si>
  <si>
    <t>CSN Mineração</t>
  </si>
  <si>
    <t>Mineração</t>
  </si>
  <si>
    <t>Petrobras</t>
  </si>
  <si>
    <t>Energia / Petróleo</t>
  </si>
  <si>
    <t>Suzano</t>
  </si>
  <si>
    <t>Papel e Celulose</t>
  </si>
  <si>
    <t>CPFL Energia</t>
  </si>
  <si>
    <t>Energia Elétrica</t>
  </si>
  <si>
    <t>PetroRio</t>
  </si>
  <si>
    <t>Petróleo</t>
  </si>
  <si>
    <t>Vale</t>
  </si>
  <si>
    <t>Multiplan</t>
  </si>
  <si>
    <t>Shopping Centers</t>
  </si>
  <si>
    <t>Itaú Unibanco</t>
  </si>
  <si>
    <t>Serviços Financeiros</t>
  </si>
  <si>
    <t>Rede DOr</t>
  </si>
  <si>
    <t>Saúde</t>
  </si>
  <si>
    <t>Braskem</t>
  </si>
  <si>
    <t>Química</t>
  </si>
  <si>
    <t>Azul</t>
  </si>
  <si>
    <t>Transporte Aéreo</t>
  </si>
  <si>
    <t>3R Petroleum</t>
  </si>
  <si>
    <t>Equatorial Energia</t>
  </si>
  <si>
    <t>Siderúrgica Nacional</t>
  </si>
  <si>
    <t>YDUQS</t>
  </si>
  <si>
    <t>Educação</t>
  </si>
  <si>
    <t>Ultrapar</t>
  </si>
  <si>
    <t>Combustíveis</t>
  </si>
  <si>
    <t>MRV</t>
  </si>
  <si>
    <t>Construção Civil</t>
  </si>
  <si>
    <t>Arezzo</t>
  </si>
  <si>
    <t>Moda / Varejo</t>
  </si>
  <si>
    <t>Banco Bradesco</t>
  </si>
  <si>
    <t>Minerva</t>
  </si>
  <si>
    <t>Alimentos / Agronegócio</t>
  </si>
  <si>
    <t>Grupo Pão de Açúcar</t>
  </si>
  <si>
    <t>Varejo</t>
  </si>
  <si>
    <t>BRF</t>
  </si>
  <si>
    <t>Vivo</t>
  </si>
  <si>
    <t>Telecomunicações</t>
  </si>
  <si>
    <t>Rumo</t>
  </si>
  <si>
    <t>Logística / Transporte</t>
  </si>
  <si>
    <t>Cielo</t>
  </si>
  <si>
    <t>Meios de Pagamento</t>
  </si>
  <si>
    <t>Dexco</t>
  </si>
  <si>
    <t>TIM</t>
  </si>
  <si>
    <t>Bradespar</t>
  </si>
  <si>
    <t>Investimentos</t>
  </si>
  <si>
    <t>Locaweb</t>
  </si>
  <si>
    <t>Tecnologia / Internet</t>
  </si>
  <si>
    <t>PetroRecôncavo</t>
  </si>
  <si>
    <t>Itaúsa</t>
  </si>
  <si>
    <t>Banco do Brasil</t>
  </si>
  <si>
    <t>RaiaDrogasil</t>
  </si>
  <si>
    <t>Saúde / Varejo</t>
  </si>
  <si>
    <t>Metalúrgica Gerdau</t>
  </si>
  <si>
    <t>Cosan</t>
  </si>
  <si>
    <t>Energia / Agronegócio</t>
  </si>
  <si>
    <t>JBS</t>
  </si>
  <si>
    <t>Magazine Luiza</t>
  </si>
  <si>
    <t>Varejo / Tecnologia</t>
  </si>
  <si>
    <t>Gerdau</t>
  </si>
  <si>
    <t>Raízen</t>
  </si>
  <si>
    <t>Copel</t>
  </si>
  <si>
    <t>Grupo Vamos</t>
  </si>
  <si>
    <t>Marfrig</t>
  </si>
  <si>
    <t>Ambev</t>
  </si>
  <si>
    <t>Bebidas</t>
  </si>
  <si>
    <t>BB Seguridade</t>
  </si>
  <si>
    <t>Seguros</t>
  </si>
  <si>
    <t>Sabesp</t>
  </si>
  <si>
    <t>Saneamento</t>
  </si>
  <si>
    <t>Totvs</t>
  </si>
  <si>
    <t>Tecnologia</t>
  </si>
  <si>
    <t>CEMIG</t>
  </si>
  <si>
    <t>Eletrobras</t>
  </si>
  <si>
    <t>Eneva</t>
  </si>
  <si>
    <t>WEG</t>
  </si>
  <si>
    <t>Tecnologia / Indústria</t>
  </si>
  <si>
    <t>SLC Agrícola</t>
  </si>
  <si>
    <t>Agronegócio</t>
  </si>
  <si>
    <t>Grupo CCR</t>
  </si>
  <si>
    <t>Cogna</t>
  </si>
  <si>
    <t>Transmissão Paulista</t>
  </si>
  <si>
    <t>Engie</t>
  </si>
  <si>
    <t>Energia / Sustentabilidade</t>
  </si>
  <si>
    <t>Vibra Energia</t>
  </si>
  <si>
    <t>IRB Brasil RE</t>
  </si>
  <si>
    <t>Petz</t>
  </si>
  <si>
    <t>Varejo / Pet Shop</t>
  </si>
  <si>
    <t>EZTEC</t>
  </si>
  <si>
    <t>Fleury</t>
  </si>
  <si>
    <t>Grupo Soma</t>
  </si>
  <si>
    <t>Alpargatas</t>
  </si>
  <si>
    <t>Calçados / Moda</t>
  </si>
  <si>
    <t>Cyrela</t>
  </si>
  <si>
    <t>Embraer</t>
  </si>
  <si>
    <t>Aeronáutica</t>
  </si>
  <si>
    <t>Natura</t>
  </si>
  <si>
    <t>Cosméticos / Bem-Estar</t>
  </si>
  <si>
    <t>Assaí</t>
  </si>
  <si>
    <t>Varejo / Atacado</t>
  </si>
  <si>
    <t>B3</t>
  </si>
  <si>
    <t>Bolsa de Valores</t>
  </si>
  <si>
    <t>Hypera</t>
  </si>
  <si>
    <t>Farmacêutica</t>
  </si>
  <si>
    <t>São Martinho</t>
  </si>
  <si>
    <t>Hapvida</t>
  </si>
  <si>
    <t>Lojas Renner</t>
  </si>
  <si>
    <t>Carrefour Brasil</t>
  </si>
  <si>
    <t>Varejo / Supermercados</t>
  </si>
  <si>
    <t>Casas Bahia</t>
  </si>
  <si>
    <t>Varejo / Eletrodomésticos</t>
  </si>
  <si>
    <t>Localiza</t>
  </si>
  <si>
    <t>Locação de Veículos</t>
  </si>
  <si>
    <t>CVC</t>
  </si>
  <si>
    <t>Turismo</t>
  </si>
  <si>
    <t>GOL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</si>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</sst>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6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0" borderId="0" xfId="0" applyFont="1"/>
    <xf numFmtId="2" fontId="2" fillId="3" borderId="0" xfId="0" applyNumberFormat="1" applyFont="1" applyFill="1" applyAlignment="1">
      <alignment horizontal="right"/>
    </xf>
    <xf numFmtId="2" fontId="2" fillId="4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4" fontId="4" fillId="4" borderId="0" xfId="0" applyNumberFormat="1" applyFont="1" applyFill="1" applyAlignment="1">
      <alignment horizontal="right"/>
    </xf>
    <xf numFmtId="0" fontId="5" fillId="0" borderId="0" xfId="0" applyFont="1"/>
    <xf numFmtId="4" fontId="5" fillId="0" borderId="0" xfId="0" applyNumberFormat="1" applyFont="1"/>
    <xf numFmtId="164" fontId="1" fillId="2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4" fillId="3" borderId="0" xfId="0" applyNumberFormat="1" applyFon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4" fontId="0" fillId="0" borderId="0" xfId="0" applyNumberFormat="1"/>
    <xf numFmtId="0" fontId="0" fillId="0" borderId="0" xfId="0" applyAlignment="1">
      <alignment horizontal="center"/>
    </xf>
    <xf numFmtId="44" fontId="1" fillId="2" borderId="0" xfId="0" applyNumberFormat="1" applyFont="1" applyFill="1" applyAlignment="1">
      <alignment horizontal="center" vertical="center"/>
    </xf>
    <xf numFmtId="44" fontId="4" fillId="3" borderId="0" xfId="0" applyNumberFormat="1" applyFont="1" applyFill="1" applyAlignment="1">
      <alignment horizontal="center"/>
    </xf>
    <xf numFmtId="44" fontId="4" fillId="4" borderId="0" xfId="0" applyNumberFormat="1" applyFont="1" applyFill="1" applyAlignment="1">
      <alignment horizontal="center"/>
    </xf>
    <xf numFmtId="44" fontId="5" fillId="0" borderId="0" xfId="0" applyNumberFormat="1" applyFont="1" applyAlignment="1">
      <alignment horizontal="center"/>
    </xf>
    <xf numFmtId="44" fontId="0" fillId="0" borderId="0" xfId="0" applyNumberFormat="1"/>
  </cellXfs>
  <cellStyles count="1">
    <cellStyle name="Normal" xfId="0" builtinId="0"/>
  </cellStyles>
  <dxfs count="24">
    <dxf>
      <numFmt numFmtId="4" formatCode="#,##0.00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rgb="FFD9F2D0"/>
          <bgColor rgb="FFD9F2D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4" formatCode="_-&quot;R$&quot;\ * #,##0.00_-;\-&quot;R$&quot;\ * #,##0.00_-;_-&quot;R$&quot;\ * &quot;-&quot;??_-;_-@_-"/>
      <fill>
        <patternFill patternType="solid">
          <fgColor rgb="FFD9F2D0"/>
          <bgColor rgb="FFD9F2D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4" formatCode="#,##0.00"/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  <fill>
        <patternFill patternType="solid">
          <fgColor rgb="FFD9F2D0"/>
          <bgColor rgb="FFD9F2D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F2D0"/>
          <bgColor rgb="FFD9F2D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-[$R$-416]\ * #,##0.00_-;\-[$R$-416]\ * #,##0.00_-;_-[$R$-416]\ * &quot;-&quot;??_-;_-@_-"/>
      <fill>
        <patternFill patternType="solid">
          <fgColor rgb="FF4EA72E"/>
          <bgColor rgb="FF4EA72E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Analises!$C$8</c:f>
              <c:strCache>
                <c:ptCount val="1"/>
                <c:pt idx="0">
                  <c:v>Variação subiu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1E-4A80-8C82-DBAA2865B8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1E-4A80-8C82-DBAA2865B8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1E-4A80-8C82-DBAA2865B8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1E-4A80-8C82-DBAA2865B8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1E-4A80-8C82-DBAA2865B8E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21E-4A80-8C82-DBAA2865B8E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21E-4A80-8C82-DBAA2865B8E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21E-4A80-8C82-DBAA2865B8E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21E-4A80-8C82-DBAA2865B8E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21E-4A80-8C82-DBAA2865B8E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21E-4A80-8C82-DBAA2865B8E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21E-4A80-8C82-DBAA2865B8E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21E-4A80-8C82-DBAA2865B8E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21E-4A80-8C82-DBAA2865B8E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21E-4A80-8C82-DBAA2865B8E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21E-4A80-8C82-DBAA2865B8E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21E-4A80-8C82-DBAA2865B8E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21E-4A80-8C82-DBAA2865B8E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21E-4A80-8C82-DBAA2865B8E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21E-4A80-8C82-DBAA2865B8E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21E-4A80-8C82-DBAA2865B8E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21E-4A80-8C82-DBAA2865B8E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21E-4A80-8C82-DBAA2865B8E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21E-4A80-8C82-DBAA2865B8E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21E-4A80-8C82-DBAA2865B8E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21E-4A80-8C82-DBAA2865B8E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21E-4A80-8C82-DBAA2865B8E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921E-4A80-8C82-DBAA2865B8E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921E-4A80-8C82-DBAA2865B8E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21E-4A80-8C82-DBAA2865B8E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21E-4A80-8C82-DBAA2865B8E0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21E-4A80-8C82-DBAA2865B8E0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921E-4A80-8C82-DBAA2865B8E0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21E-4A80-8C82-DBAA2865B8E0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21E-4A80-8C82-DBAA2865B8E0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21E-4A80-8C82-DBAA2865B8E0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921E-4A80-8C82-DBAA2865B8E0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921E-4A80-8C82-DBAA2865B8E0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21E-4A80-8C82-DBAA2865B8E0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921E-4A80-8C82-DBAA2865B8E0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921E-4A80-8C82-DBAA2865B8E0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921E-4A80-8C82-DBAA2865B8E0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921E-4A80-8C82-DBAA2865B8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Analises!$A$9:$A$51</c:f>
              <c:strCache>
                <c:ptCount val="43"/>
                <c:pt idx="0">
                  <c:v>Siderurgia</c:v>
                </c:pt>
                <c:pt idx="1">
                  <c:v>Mineração</c:v>
                </c:pt>
                <c:pt idx="2">
                  <c:v>Energia / Petróleo</c:v>
                </c:pt>
                <c:pt idx="3">
                  <c:v>Papel e Celulose</c:v>
                </c:pt>
                <c:pt idx="4">
                  <c:v>Energia Elétrica</c:v>
                </c:pt>
                <c:pt idx="5">
                  <c:v>Petróleo</c:v>
                </c:pt>
                <c:pt idx="6">
                  <c:v>Shopping Centers</c:v>
                </c:pt>
                <c:pt idx="7">
                  <c:v>Serviços Financeiros</c:v>
                </c:pt>
                <c:pt idx="8">
                  <c:v>Saúde</c:v>
                </c:pt>
                <c:pt idx="9">
                  <c:v>Química</c:v>
                </c:pt>
                <c:pt idx="10">
                  <c:v>Transporte Aéreo</c:v>
                </c:pt>
                <c:pt idx="11">
                  <c:v>Educação</c:v>
                </c:pt>
                <c:pt idx="12">
                  <c:v>Combustíveis</c:v>
                </c:pt>
                <c:pt idx="13">
                  <c:v>Construção Civil</c:v>
                </c:pt>
                <c:pt idx="14">
                  <c:v>Moda / Varejo</c:v>
                </c:pt>
                <c:pt idx="15">
                  <c:v>Alimentos / Agronegócio</c:v>
                </c:pt>
                <c:pt idx="16">
                  <c:v>Varejo</c:v>
                </c:pt>
                <c:pt idx="17">
                  <c:v>Telecomunicações</c:v>
                </c:pt>
                <c:pt idx="18">
                  <c:v>Logística / Transporte</c:v>
                </c:pt>
                <c:pt idx="19">
                  <c:v>Meios de Pagamento</c:v>
                </c:pt>
                <c:pt idx="20">
                  <c:v>Investimentos</c:v>
                </c:pt>
                <c:pt idx="21">
                  <c:v>Tecnologia / Internet</c:v>
                </c:pt>
                <c:pt idx="22">
                  <c:v>Saúde / Varejo</c:v>
                </c:pt>
                <c:pt idx="23">
                  <c:v>Energia / Agronegócio</c:v>
                </c:pt>
                <c:pt idx="24">
                  <c:v>Varejo / Tecnologia</c:v>
                </c:pt>
                <c:pt idx="25">
                  <c:v>Bebidas</c:v>
                </c:pt>
                <c:pt idx="26">
                  <c:v>Seguros</c:v>
                </c:pt>
                <c:pt idx="27">
                  <c:v>Saneamento</c:v>
                </c:pt>
                <c:pt idx="28">
                  <c:v>Tecnologia</c:v>
                </c:pt>
                <c:pt idx="29">
                  <c:v>Tecnologia / Indústria</c:v>
                </c:pt>
                <c:pt idx="30">
                  <c:v>Agronegócio</c:v>
                </c:pt>
                <c:pt idx="31">
                  <c:v>Energia / Sustentabilidade</c:v>
                </c:pt>
                <c:pt idx="32">
                  <c:v>Varejo / Pet Shop</c:v>
                </c:pt>
                <c:pt idx="33">
                  <c:v>Calçados / Moda</c:v>
                </c:pt>
                <c:pt idx="34">
                  <c:v>Aeronáutica</c:v>
                </c:pt>
                <c:pt idx="35">
                  <c:v>Cosméticos / Bem-Estar</c:v>
                </c:pt>
                <c:pt idx="36">
                  <c:v>Varejo / Atacado</c:v>
                </c:pt>
                <c:pt idx="37">
                  <c:v>Bolsa de Valores</c:v>
                </c:pt>
                <c:pt idx="38">
                  <c:v>Farmacêutica</c:v>
                </c:pt>
                <c:pt idx="39">
                  <c:v>Varejo / Supermercados</c:v>
                </c:pt>
                <c:pt idx="40">
                  <c:v>Varejo / Eletrodomésticos</c:v>
                </c:pt>
                <c:pt idx="41">
                  <c:v>Locação de Veículos</c:v>
                </c:pt>
                <c:pt idx="42">
                  <c:v>Turismo</c:v>
                </c:pt>
              </c:strCache>
            </c:strRef>
          </c:cat>
          <c:val>
            <c:numRef>
              <c:f>Analises!$C$9:$C$51</c:f>
              <c:numCache>
                <c:formatCode>_("R$"* #,##0.00_);_("R$"* \(#,##0.00\);_("R$"* "-"??_);_(@_)</c:formatCode>
                <c:ptCount val="43"/>
                <c:pt idx="0">
                  <c:v>489935930.92832291</c:v>
                </c:pt>
                <c:pt idx="1">
                  <c:v>177515970.30234405</c:v>
                </c:pt>
                <c:pt idx="2">
                  <c:v>5243195684.7413998</c:v>
                </c:pt>
                <c:pt idx="3">
                  <c:v>722946282.7090385</c:v>
                </c:pt>
                <c:pt idx="4">
                  <c:v>700384086.62202728</c:v>
                </c:pt>
                <c:pt idx="5">
                  <c:v>850093147.5214361</c:v>
                </c:pt>
                <c:pt idx="6">
                  <c:v>117732680.07842509</c:v>
                </c:pt>
                <c:pt idx="7">
                  <c:v>3740512018.7834516</c:v>
                </c:pt>
                <c:pt idx="8">
                  <c:v>453917907.01323998</c:v>
                </c:pt>
                <c:pt idx="9">
                  <c:v>69054317.636038527</c:v>
                </c:pt>
                <c:pt idx="10">
                  <c:v>65452205.552800186</c:v>
                </c:pt>
                <c:pt idx="11">
                  <c:v>72295838.986160949</c:v>
                </c:pt>
                <c:pt idx="12">
                  <c:v>388705223.95601785</c:v>
                </c:pt>
                <c:pt idx="13">
                  <c:v>37525872.377283879</c:v>
                </c:pt>
                <c:pt idx="14">
                  <c:v>41021792.090771534</c:v>
                </c:pt>
                <c:pt idx="15">
                  <c:v>407833683.0924499</c:v>
                </c:pt>
                <c:pt idx="16">
                  <c:v>6340916.223143544</c:v>
                </c:pt>
                <c:pt idx="17">
                  <c:v>292938114.42357796</c:v>
                </c:pt>
                <c:pt idx="18">
                  <c:v>233902674.79257408</c:v>
                </c:pt>
                <c:pt idx="19">
                  <c:v>43657683.375540853</c:v>
                </c:pt>
                <c:pt idx="20">
                  <c:v>416092244.42376298</c:v>
                </c:pt>
                <c:pt idx="21">
                  <c:v>15598886.650556229</c:v>
                </c:pt>
                <c:pt idx="22">
                  <c:v>202352473.73982856</c:v>
                </c:pt>
                <c:pt idx="23">
                  <c:v>138800759.59923446</c:v>
                </c:pt>
                <c:pt idx="24">
                  <c:v>28493619.274394516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9C-4694-A41D-0FEEDE46C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Analises!$B$54</c:f>
              <c:strCache>
                <c:ptCount val="1"/>
                <c:pt idx="0">
                  <c:v>Variação R$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Analises!$A$55:$A$57</c:f>
              <c:strCache>
                <c:ptCount val="3"/>
                <c:pt idx="0">
                  <c:v>Subiu</c:v>
                </c:pt>
                <c:pt idx="1">
                  <c:v>Estável</c:v>
                </c:pt>
                <c:pt idx="2">
                  <c:v>Desceu</c:v>
                </c:pt>
              </c:strCache>
            </c:strRef>
          </c:cat>
          <c:val>
            <c:numRef>
              <c:f>Analises!$B$55:$B$57</c:f>
              <c:numCache>
                <c:formatCode>_("R$"* #,##0.00_);_("R$"* \(#,##0.00\);_("R$"* "-"??_);_(@_)</c:formatCode>
                <c:ptCount val="3"/>
                <c:pt idx="0">
                  <c:v>14956300014.89382</c:v>
                </c:pt>
                <c:pt idx="1">
                  <c:v>0</c:v>
                </c:pt>
                <c:pt idx="2">
                  <c:v>-6338819961.3153486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C9-422B-81AD-CBBFF6FE8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0783112"/>
        <c:axId val="1460793352"/>
      </c:barChart>
      <c:catAx>
        <c:axId val="1460783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793352"/>
        <c:crosses val="autoZero"/>
        <c:auto val="1"/>
        <c:lblAlgn val="ctr"/>
        <c:lblOffset val="100"/>
        <c:noMultiLvlLbl val="0"/>
      </c:catAx>
      <c:valAx>
        <c:axId val="1460793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783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Analises!$C$60</c:f>
              <c:strCache>
                <c:ptCount val="1"/>
                <c:pt idx="0">
                  <c:v>QTD Emp.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Analises!$A$61:$A$63</c:f>
              <c:strCache>
                <c:ptCount val="3"/>
                <c:pt idx="0">
                  <c:v>Entre 50 e 100</c:v>
                </c:pt>
                <c:pt idx="1">
                  <c:v>Menos de 50 Anos</c:v>
                </c:pt>
                <c:pt idx="2">
                  <c:v>Mais de 100 anos</c:v>
                </c:pt>
              </c:strCache>
            </c:strRef>
          </c:cat>
          <c:val>
            <c:numRef>
              <c:f>Analises!$C$61:$C$63</c:f>
              <c:numCache>
                <c:formatCode>General</c:formatCode>
                <c:ptCount val="3"/>
                <c:pt idx="0">
                  <c:v>23</c:v>
                </c:pt>
                <c:pt idx="1">
                  <c:v>45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0-4599-873F-68B9E5CA3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6041607"/>
        <c:axId val="646043655"/>
      </c:barChart>
      <c:catAx>
        <c:axId val="646041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43655"/>
        <c:crosses val="autoZero"/>
        <c:auto val="1"/>
        <c:lblAlgn val="ctr"/>
        <c:lblOffset val="100"/>
        <c:noMultiLvlLbl val="0"/>
      </c:catAx>
      <c:valAx>
        <c:axId val="646043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41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6</xdr:row>
      <xdr:rowOff>142875</xdr:rowOff>
    </xdr:from>
    <xdr:to>
      <xdr:col>22</xdr:col>
      <xdr:colOff>38100</xdr:colOff>
      <xdr:row>51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588029B-C2CB-26DF-F827-8E1A232CD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</xdr:colOff>
      <xdr:row>51</xdr:row>
      <xdr:rowOff>152400</xdr:rowOff>
    </xdr:from>
    <xdr:to>
      <xdr:col>17</xdr:col>
      <xdr:colOff>57150</xdr:colOff>
      <xdr:row>81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E730497-90FC-3C5E-9D77-48597FC5AACA}"/>
            </a:ext>
            <a:ext uri="{147F2762-F138-4A5C-976F-8EAC2B608ADB}">
              <a16:predDERef xmlns:a16="http://schemas.microsoft.com/office/drawing/2014/main" pred="{F588029B-C2CB-26DF-F827-8E1A232CD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657225</xdr:colOff>
      <xdr:row>64</xdr:row>
      <xdr:rowOff>123825</xdr:rowOff>
    </xdr:from>
    <xdr:to>
      <xdr:col>3</xdr:col>
      <xdr:colOff>962025</xdr:colOff>
      <xdr:row>81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9568ED2-0D90-AC88-2E3B-E3E7F64ED82A}"/>
            </a:ext>
            <a:ext uri="{147F2762-F138-4A5C-976F-8EAC2B608ADB}">
              <a16:predDERef xmlns:a16="http://schemas.microsoft.com/office/drawing/2014/main" pred="{8E730497-90FC-3C5E-9D77-48597FC5A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8305E3-46F7-4788-BA3E-4D67D3983A3D}" name="Tabela4" displayName="Tabela4" ref="A1:T82" totalsRowShown="0" headerRowDxfId="23" dataDxfId="22">
  <autoFilter ref="A1:T82" xr:uid="{278305E3-46F7-4788-BA3E-4D67D3983A3D}"/>
  <tableColumns count="20">
    <tableColumn id="1" xr3:uid="{AB6A385B-47BE-449F-BA6A-C4926A90C817}" name="Ativo" dataDxfId="21"/>
    <tableColumn id="2" xr3:uid="{D6C59C19-E3E1-443C-86FD-A11D8871CB70}" name="Data" dataDxfId="20"/>
    <tableColumn id="3" xr3:uid="{27458865-9DCB-4EED-8686-7FB3708BB695}" name="Último (R$)" dataDxfId="19"/>
    <tableColumn id="4" xr3:uid="{76F1F4F9-CFAC-40A4-89E7-49DA8D86AF34}" name="Var. Dia (%)" dataDxfId="18"/>
    <tableColumn id="5" xr3:uid="{FA0B9D78-2C4F-4CE7-94F1-B53963C96DB1}" name="Var. Sem. (%)" dataDxfId="17"/>
    <tableColumn id="6" xr3:uid="{68DC6A0A-817C-412A-9E7E-09FD8CB96CD1}" name="Var. Mês (%)" dataDxfId="16"/>
    <tableColumn id="7" xr3:uid="{3ACF4D36-9AA0-445E-B22D-996AA53E9CE4}" name="Var. Ano (%)" dataDxfId="15"/>
    <tableColumn id="8" xr3:uid="{106CFB47-B01C-4259-8F45-23C19B75F75D}" name="Var. 12M (%)" dataDxfId="14"/>
    <tableColumn id="9" xr3:uid="{AB557298-BCEC-4579-994F-0A48C2EFD2FC}" name="Val. Mín" dataDxfId="13"/>
    <tableColumn id="10" xr3:uid="{0677287D-F0AF-423E-B32E-60248D8971AA}" name="Val. Máx" dataDxfId="12"/>
    <tableColumn id="11" xr3:uid="{FC19C837-F02F-42ED-AE2E-F8EA808C0671}" name="Volume" dataDxfId="11"/>
    <tableColumn id="12" xr3:uid="{6D09DA65-D1F7-44C3-A3B3-4FC49E8E593D}" name="Variação %" dataDxfId="10">
      <calculatedColumnFormula>D2/100</calculatedColumnFormula>
    </tableColumn>
    <tableColumn id="13" xr3:uid="{6E1336EA-5376-4B02-9D47-746C3E3B4964}" name="Valor Inicial R$" dataDxfId="9">
      <calculatedColumnFormula>C2/(L2+1)</calculatedColumnFormula>
    </tableColumn>
    <tableColumn id="14" xr3:uid="{510DC389-B9B2-43D4-AD29-A032F6EC174B}" name="Quantidade de ações" dataDxfId="8">
      <calculatedColumnFormula>VLOOKUP(A2,Total_de_acoes!A:B,2,FALSE)</calculatedColumnFormula>
    </tableColumn>
    <tableColumn id="15" xr3:uid="{A36880EF-7953-4E8D-A45E-8A68D8A49F07}" name="Variação $" dataDxfId="7">
      <calculatedColumnFormula>(C2-M2)*N2</calculatedColumnFormula>
    </tableColumn>
    <tableColumn id="16" xr3:uid="{D861AD93-F3D9-41ED-B922-BDA66D9F9C31}" name="Resultado" dataDxfId="6">
      <calculatedColumnFormula>IF(O2&gt;0,"Subiu",IF(O2&lt;0,"Desceu","Estável"))</calculatedColumnFormula>
    </tableColumn>
    <tableColumn id="17" xr3:uid="{A2124AEB-9E23-49A5-BBC3-72061F3AF274}" name="Nome Empresa" dataDxfId="5">
      <calculatedColumnFormula>VLOOKUP(A2,Ticker!A:B,2,FALSE)</calculatedColumnFormula>
    </tableColumn>
    <tableColumn id="18" xr3:uid="{871E7DB5-BED9-4F84-BE8A-37D76510F6C7}" name="Segmento" dataDxfId="4">
      <calculatedColumnFormula>VLOOKUP(Q2,'Chat Bing'!A:C,2,FALSE)</calculatedColumnFormula>
    </tableColumn>
    <tableColumn id="19" xr3:uid="{8387CE3E-D6B8-4A9A-A46E-05299DD6BCBE}" name="Idade" dataDxfId="3">
      <calculatedColumnFormula>VLOOKUP(R2,'Chat Bing'!B:D,2,FALSE)</calculatedColumnFormula>
    </tableColumn>
    <tableColumn id="20" xr3:uid="{8BB517F3-CBD1-4112-83AE-5123B7FD0C39}" name="CAT_Idade" dataDxfId="2">
      <calculatedColumnFormula>IF(S2&gt;100,"Mais de 100 anos",IF(S2&lt;50,"Menos de 50 Anos","Entre 50 e 100"))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3C4BB5-C77B-4C3B-8120-AF256D89FF72}" name="Tabela1" displayName="Tabela1" ref="A1:C80" totalsRowShown="0">
  <autoFilter ref="A1:C80" xr:uid="{8C3C4BB5-C77B-4C3B-8120-AF256D89FF72}"/>
  <tableColumns count="3">
    <tableColumn id="1" xr3:uid="{70BE96FB-3048-4AE3-8C9C-FA8E20A52B75}" name="Nome Empresa"/>
    <tableColumn id="2" xr3:uid="{7DC13B26-9CCD-4492-A0FB-4E9425B37955}" name="Segmento"/>
    <tableColumn id="3" xr3:uid="{F12DD70D-A96D-4538-9712-368B8DE288A1}" name="Idade (anos)" dataDxfId="1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C2A51E-EBC6-487F-8162-23F26748295E}" name="Tabela3" displayName="Tabela3" ref="A1:B90" totalsRowShown="0">
  <autoFilter ref="A1:B90" xr:uid="{B5C2A51E-EBC6-487F-8162-23F26748295E}"/>
  <tableColumns count="2">
    <tableColumn id="1" xr3:uid="{DC2EEFC7-CB56-4FA9-A8C4-F394C0990BB5}" name="Código"/>
    <tableColumn id="2" xr3:uid="{43EF41ED-D0CD-42BE-A747-08B49FED2FE6}" name="Qtde. Teórica" dataDxfId="0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714326-F7E3-4749-B485-B75ED96D7BAD}" name="Tabela2" displayName="Tabela2" ref="A1:B536" totalsRowShown="0">
  <autoFilter ref="A1:B536" xr:uid="{DF714326-F7E3-4749-B485-B75ED96D7BAD}"/>
  <tableColumns count="2">
    <tableColumn id="1" xr3:uid="{DCDDC158-4259-4C5E-9A35-5B287D748140}" name="Ticker"/>
    <tableColumn id="2" xr3:uid="{1C1731F7-F3A3-4974-84D8-D01AC26DA800}" name="Nome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2"/>
  <sheetViews>
    <sheetView showGridLines="0" topLeftCell="A69" workbookViewId="0">
      <selection activeCell="Q84" sqref="Q84"/>
    </sheetView>
  </sheetViews>
  <sheetFormatPr defaultColWidth="12.5703125" defaultRowHeight="15.75" customHeight="1"/>
  <cols>
    <col min="1" max="1" width="8.85546875" bestFit="1" customWidth="1"/>
    <col min="2" max="2" width="10.42578125" bestFit="1" customWidth="1"/>
    <col min="3" max="3" width="14.85546875" bestFit="1" customWidth="1"/>
    <col min="4" max="4" width="15.28515625" bestFit="1" customWidth="1"/>
    <col min="5" max="5" width="17.28515625" bestFit="1" customWidth="1"/>
    <col min="6" max="6" width="16" bestFit="1" customWidth="1"/>
    <col min="7" max="8" width="16.140625" bestFit="1" customWidth="1"/>
    <col min="9" max="9" width="11.42578125" bestFit="1" customWidth="1"/>
    <col min="10" max="10" width="11.85546875" bestFit="1" customWidth="1"/>
    <col min="11" max="11" width="11.140625" bestFit="1" customWidth="1"/>
    <col min="12" max="12" width="14.7109375" style="16" bestFit="1" customWidth="1"/>
    <col min="13" max="13" width="19" style="16" bestFit="1" customWidth="1"/>
    <col min="14" max="14" width="25.28515625" style="17" bestFit="1" customWidth="1"/>
    <col min="15" max="15" width="19.85546875" style="32" bestFit="1" customWidth="1"/>
    <col min="16" max="16" width="15" bestFit="1" customWidth="1"/>
    <col min="17" max="17" width="21.5703125" bestFit="1" customWidth="1"/>
    <col min="18" max="18" width="26" bestFit="1" customWidth="1"/>
    <col min="19" max="19" width="10.28515625" bestFit="1" customWidth="1"/>
    <col min="20" max="20" width="17.7109375" bestFit="1" customWidth="1"/>
  </cols>
  <sheetData>
    <row r="1" spans="1:20" s="22" customFormat="1" ht="1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1" t="s">
        <v>13</v>
      </c>
      <c r="O1" s="29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</row>
    <row r="2" spans="1:20" ht="12.75">
      <c r="A2" s="1" t="s">
        <v>20</v>
      </c>
      <c r="B2" s="2">
        <v>45317</v>
      </c>
      <c r="C2" s="8">
        <v>9.5</v>
      </c>
      <c r="D2" s="3">
        <v>5.2</v>
      </c>
      <c r="E2" s="3">
        <v>11.76</v>
      </c>
      <c r="F2" s="3">
        <v>2.2599999999999998</v>
      </c>
      <c r="G2" s="3">
        <v>2.2599999999999998</v>
      </c>
      <c r="H2" s="3">
        <v>15.97</v>
      </c>
      <c r="I2" s="3">
        <v>9.18</v>
      </c>
      <c r="J2" s="3">
        <v>9.56</v>
      </c>
      <c r="K2" s="1" t="s">
        <v>21</v>
      </c>
      <c r="L2" s="10">
        <f>D2/100</f>
        <v>5.2000000000000005E-2</v>
      </c>
      <c r="M2" s="11">
        <f>C2/(L2+1)</f>
        <v>9.0304182509505697</v>
      </c>
      <c r="N2" s="12">
        <f>VLOOKUP(A2,Total_de_acoes!A:B,2,FALSE)</f>
        <v>515117391</v>
      </c>
      <c r="O2" s="30">
        <f>(C2-M2)*N2</f>
        <v>241889725.43155926</v>
      </c>
      <c r="P2" s="25" t="str">
        <f>IF(O2&gt;0,"Subiu",IF(O2&lt;0,"Desceu","Estável"))</f>
        <v>Subiu</v>
      </c>
      <c r="Q2" s="25" t="str">
        <f>VLOOKUP(A2,Ticker!A:B,2,FALSE)</f>
        <v>Usiminas</v>
      </c>
      <c r="R2" s="25" t="str">
        <f>VLOOKUP(Q2,'Chat Bing'!A:C,2,FALSE)</f>
        <v>Siderurgia</v>
      </c>
      <c r="S2" s="23">
        <f>VLOOKUP(R2,'Chat Bing'!B:D,2,FALSE)</f>
        <v>60</v>
      </c>
      <c r="T2" s="25" t="str">
        <f>IF(S2&gt;100,"Mais de 100 anos",IF(S2&lt;50,"Menos de 50 Anos","Entre 50 e 100"))</f>
        <v>Entre 50 e 100</v>
      </c>
    </row>
    <row r="3" spans="1:20" ht="12.75">
      <c r="A3" s="4" t="s">
        <v>22</v>
      </c>
      <c r="B3" s="5">
        <v>45317</v>
      </c>
      <c r="C3" s="9">
        <v>6.82</v>
      </c>
      <c r="D3" s="6">
        <v>2.4</v>
      </c>
      <c r="E3" s="6">
        <v>2.4</v>
      </c>
      <c r="F3" s="6">
        <v>-12.11</v>
      </c>
      <c r="G3" s="6">
        <v>-12.11</v>
      </c>
      <c r="H3" s="6">
        <v>50.56</v>
      </c>
      <c r="I3" s="6">
        <v>6.66</v>
      </c>
      <c r="J3" s="6">
        <v>6.86</v>
      </c>
      <c r="K3" s="4" t="s">
        <v>23</v>
      </c>
      <c r="L3" s="13">
        <f t="shared" ref="L3:L66" si="0">D3/100</f>
        <v>2.4E-2</v>
      </c>
      <c r="M3" s="14">
        <f>C3/(L3+1)</f>
        <v>6.66015625</v>
      </c>
      <c r="N3" s="15">
        <f>VLOOKUP(A3,Total_de_acoes!A:B,2,FALSE)</f>
        <v>1110559345</v>
      </c>
      <c r="O3" s="31">
        <f t="shared" ref="O3:O66" si="1">(C3-M3)*N3</f>
        <v>177515970.30234405</v>
      </c>
      <c r="P3" s="19" t="str">
        <f t="shared" ref="P3:P66" si="2">IF(O3&gt;0,"Subiu",IF(O3&lt;0,"Desceu","Estável"))</f>
        <v>Subiu</v>
      </c>
      <c r="Q3" s="26" t="str">
        <f>VLOOKUP(A3,Ticker!A:B,2,FALSE)</f>
        <v>CSN Mineração</v>
      </c>
      <c r="R3" s="26" t="str">
        <f>VLOOKUP(Q3,'Chat Bing'!A:C,2,FALSE)</f>
        <v>Mineração</v>
      </c>
      <c r="S3" s="24">
        <f>VLOOKUP(R3,'Chat Bing'!B:D,2,FALSE)</f>
        <v>8</v>
      </c>
      <c r="T3" s="26" t="str">
        <f>IF(S3&gt;100,"Mais de 100 anos",IF(S3&lt;50,"Menos de 50 Anos","Entre 50 e 100"))</f>
        <v>Menos de 50 Anos</v>
      </c>
    </row>
    <row r="4" spans="1:20" ht="12.75">
      <c r="A4" s="1" t="s">
        <v>24</v>
      </c>
      <c r="B4" s="2">
        <v>45317</v>
      </c>
      <c r="C4" s="8">
        <v>41.96</v>
      </c>
      <c r="D4" s="3">
        <v>2.19</v>
      </c>
      <c r="E4" s="3">
        <v>7.73</v>
      </c>
      <c r="F4" s="3">
        <v>7.64</v>
      </c>
      <c r="G4" s="3">
        <v>7.64</v>
      </c>
      <c r="H4" s="3">
        <v>77.55</v>
      </c>
      <c r="I4" s="3">
        <v>40.81</v>
      </c>
      <c r="J4" s="3">
        <v>42.34</v>
      </c>
      <c r="K4" s="1" t="s">
        <v>25</v>
      </c>
      <c r="L4" s="10">
        <f t="shared" si="0"/>
        <v>2.1899999999999999E-2</v>
      </c>
      <c r="M4" s="11">
        <f>C4/(L4+1)</f>
        <v>41.060769155494668</v>
      </c>
      <c r="N4" s="12">
        <f>VLOOKUP(A4,Total_de_acoes!A:B,2,FALSE)</f>
        <v>2379877655</v>
      </c>
      <c r="O4" s="30">
        <f t="shared" si="1"/>
        <v>2140059393.5250204</v>
      </c>
      <c r="P4" s="25" t="str">
        <f t="shared" si="2"/>
        <v>Subiu</v>
      </c>
      <c r="Q4" s="25" t="str">
        <f>VLOOKUP(A4,Ticker!A:B,2,FALSE)</f>
        <v>Petrobras</v>
      </c>
      <c r="R4" s="25" t="str">
        <f>VLOOKUP(Q4,'Chat Bing'!A:C,2,FALSE)</f>
        <v>Energia / Petróleo</v>
      </c>
      <c r="S4" s="23">
        <f>VLOOKUP(R4,'Chat Bing'!B:D,2,FALSE)</f>
        <v>68</v>
      </c>
      <c r="T4" s="25" t="str">
        <f t="shared" ref="T4:T67" si="3">IF(S4&gt;100,"Mais de 100 anos",IF(S4&lt;50,"Menos de 50 Anos","Entre 50 e 100"))</f>
        <v>Entre 50 e 100</v>
      </c>
    </row>
    <row r="5" spans="1:20" ht="12.75">
      <c r="A5" s="4" t="s">
        <v>26</v>
      </c>
      <c r="B5" s="5">
        <v>45317</v>
      </c>
      <c r="C5" s="9">
        <v>52.91</v>
      </c>
      <c r="D5" s="6">
        <v>2.04</v>
      </c>
      <c r="E5" s="6">
        <v>2.14</v>
      </c>
      <c r="F5" s="6">
        <v>-4.8899999999999997</v>
      </c>
      <c r="G5" s="6">
        <v>-4.8899999999999997</v>
      </c>
      <c r="H5" s="6">
        <v>18.850000000000001</v>
      </c>
      <c r="I5" s="6">
        <v>51.89</v>
      </c>
      <c r="J5" s="6">
        <v>53.17</v>
      </c>
      <c r="K5" s="4" t="s">
        <v>27</v>
      </c>
      <c r="L5" s="13">
        <f t="shared" si="0"/>
        <v>2.0400000000000001E-2</v>
      </c>
      <c r="M5" s="14">
        <f>C5/(L5+1)</f>
        <v>51.85221481771854</v>
      </c>
      <c r="N5" s="15">
        <f>VLOOKUP(A5,Total_de_acoes!A:B,2,FALSE)</f>
        <v>683452836</v>
      </c>
      <c r="O5" s="31">
        <f t="shared" si="1"/>
        <v>722946282.7090385</v>
      </c>
      <c r="P5" s="19" t="str">
        <f t="shared" si="2"/>
        <v>Subiu</v>
      </c>
      <c r="Q5" s="26" t="str">
        <f>VLOOKUP(A5,Ticker!A:B,2,FALSE)</f>
        <v>Suzano</v>
      </c>
      <c r="R5" s="26" t="str">
        <f>VLOOKUP(Q5,'Chat Bing'!A:C,2,FALSE)</f>
        <v>Papel e Celulose</v>
      </c>
      <c r="S5" s="24">
        <f>VLOOKUP(R5,'Chat Bing'!B:D,2,FALSE)</f>
        <v>98</v>
      </c>
      <c r="T5" s="26" t="str">
        <f t="shared" si="3"/>
        <v>Entre 50 e 100</v>
      </c>
    </row>
    <row r="6" spans="1:20" ht="12.75">
      <c r="A6" s="1" t="s">
        <v>28</v>
      </c>
      <c r="B6" s="2">
        <v>45317</v>
      </c>
      <c r="C6" s="8">
        <v>37.1</v>
      </c>
      <c r="D6" s="3">
        <v>2.0299999999999998</v>
      </c>
      <c r="E6" s="3">
        <v>2.4900000000000002</v>
      </c>
      <c r="F6" s="3">
        <v>-3.66</v>
      </c>
      <c r="G6" s="3">
        <v>-3.66</v>
      </c>
      <c r="H6" s="3">
        <v>20.7</v>
      </c>
      <c r="I6" s="3">
        <v>36.369999999999997</v>
      </c>
      <c r="J6" s="3">
        <v>37.32</v>
      </c>
      <c r="K6" s="1" t="s">
        <v>29</v>
      </c>
      <c r="L6" s="10">
        <f t="shared" si="0"/>
        <v>2.0299999999999999E-2</v>
      </c>
      <c r="M6" s="11">
        <f>C6/(L6+1)</f>
        <v>36.3618543565618</v>
      </c>
      <c r="N6" s="12">
        <f>VLOOKUP(A6,Total_de_acoes!A:B,2,FALSE)</f>
        <v>187732538</v>
      </c>
      <c r="O6" s="30">
        <f t="shared" si="1"/>
        <v>138573955.05629665</v>
      </c>
      <c r="P6" s="25" t="str">
        <f t="shared" si="2"/>
        <v>Subiu</v>
      </c>
      <c r="Q6" s="25" t="str">
        <f>VLOOKUP(A6,Ticker!A:B,2,FALSE)</f>
        <v>CPFL Energia</v>
      </c>
      <c r="R6" s="25" t="str">
        <f>VLOOKUP(Q6,'Chat Bing'!A:C,2,FALSE)</f>
        <v>Energia Elétrica</v>
      </c>
      <c r="S6" s="23">
        <f>VLOOKUP(R6,'Chat Bing'!B:D,2,FALSE)</f>
        <v>108</v>
      </c>
      <c r="T6" s="25" t="str">
        <f t="shared" si="3"/>
        <v>Mais de 100 anos</v>
      </c>
    </row>
    <row r="7" spans="1:20" ht="12.75">
      <c r="A7" s="4" t="s">
        <v>30</v>
      </c>
      <c r="B7" s="5">
        <v>45317</v>
      </c>
      <c r="C7" s="9">
        <v>45.69</v>
      </c>
      <c r="D7" s="6">
        <v>1.98</v>
      </c>
      <c r="E7" s="6">
        <v>2.42</v>
      </c>
      <c r="F7" s="6">
        <v>-0.78</v>
      </c>
      <c r="G7" s="6">
        <v>-0.78</v>
      </c>
      <c r="H7" s="6">
        <v>8.08</v>
      </c>
      <c r="I7" s="6">
        <v>44.25</v>
      </c>
      <c r="J7" s="6">
        <v>45.69</v>
      </c>
      <c r="K7" s="4" t="s">
        <v>31</v>
      </c>
      <c r="L7" s="13">
        <f t="shared" si="0"/>
        <v>1.9799999999999998E-2</v>
      </c>
      <c r="M7" s="14">
        <f>C7/(L7+1)</f>
        <v>44.802902529907819</v>
      </c>
      <c r="N7" s="15">
        <f>VLOOKUP(A7,Total_de_acoes!A:B,2,FALSE)</f>
        <v>800010734</v>
      </c>
      <c r="O7" s="31">
        <f t="shared" si="1"/>
        <v>709687498.17798734</v>
      </c>
      <c r="P7" s="19" t="str">
        <f t="shared" si="2"/>
        <v>Subiu</v>
      </c>
      <c r="Q7" s="26" t="str">
        <f>VLOOKUP(A7,Ticker!A:B,2,FALSE)</f>
        <v>PetroRio</v>
      </c>
      <c r="R7" s="26" t="str">
        <f>VLOOKUP(Q7,'Chat Bing'!A:C,2,FALSE)</f>
        <v>Petróleo</v>
      </c>
      <c r="S7" s="24">
        <f>VLOOKUP(R7,'Chat Bing'!B:D,2,FALSE)</f>
        <v>7</v>
      </c>
      <c r="T7" s="26" t="str">
        <f t="shared" si="3"/>
        <v>Menos de 50 Anos</v>
      </c>
    </row>
    <row r="8" spans="1:20" ht="12.75">
      <c r="A8" s="1" t="s">
        <v>32</v>
      </c>
      <c r="B8" s="2">
        <v>45317</v>
      </c>
      <c r="C8" s="8">
        <v>39.96</v>
      </c>
      <c r="D8" s="3">
        <v>1.73</v>
      </c>
      <c r="E8" s="3">
        <v>6.47</v>
      </c>
      <c r="F8" s="3">
        <v>7.3</v>
      </c>
      <c r="G8" s="3">
        <v>7.3</v>
      </c>
      <c r="H8" s="3">
        <v>95.01</v>
      </c>
      <c r="I8" s="3">
        <v>38.909999999999997</v>
      </c>
      <c r="J8" s="3">
        <v>40.090000000000003</v>
      </c>
      <c r="K8" s="1" t="s">
        <v>33</v>
      </c>
      <c r="L8" s="10">
        <f t="shared" si="0"/>
        <v>1.7299999999999999E-2</v>
      </c>
      <c r="M8" s="11">
        <f>C8/(L8+1)</f>
        <v>39.280448245355352</v>
      </c>
      <c r="N8" s="12">
        <f>VLOOKUP(A8,Total_de_acoes!A:B,2,FALSE)</f>
        <v>4566445852</v>
      </c>
      <c r="O8" s="30">
        <f t="shared" si="1"/>
        <v>3103136291.2163792</v>
      </c>
      <c r="P8" s="25" t="str">
        <f t="shared" si="2"/>
        <v>Subiu</v>
      </c>
      <c r="Q8" s="25" t="str">
        <f>VLOOKUP(A8,Ticker!A:B,2,FALSE)</f>
        <v>Petrobras</v>
      </c>
      <c r="R8" s="25" t="str">
        <f>VLOOKUP(Q8,'Chat Bing'!A:C,2,FALSE)</f>
        <v>Energia / Petróleo</v>
      </c>
      <c r="S8" s="23">
        <f>VLOOKUP(R8,'Chat Bing'!B:D,2,FALSE)</f>
        <v>68</v>
      </c>
      <c r="T8" s="25" t="str">
        <f t="shared" si="3"/>
        <v>Entre 50 e 100</v>
      </c>
    </row>
    <row r="9" spans="1:20" ht="12.75">
      <c r="A9" s="4" t="s">
        <v>34</v>
      </c>
      <c r="B9" s="5">
        <v>45317</v>
      </c>
      <c r="C9" s="9">
        <f>SUMIFS(Principal!O:O,Principal!R:R,A9)</f>
        <v>0</v>
      </c>
      <c r="D9" s="6">
        <v>1.66</v>
      </c>
      <c r="E9" s="6">
        <v>2.06</v>
      </c>
      <c r="F9" s="6">
        <v>-9.9700000000000006</v>
      </c>
      <c r="G9" s="6">
        <v>-9.9700000000000006</v>
      </c>
      <c r="H9" s="6">
        <v>-23.49</v>
      </c>
      <c r="I9" s="6">
        <v>67.5</v>
      </c>
      <c r="J9" s="6">
        <v>69.81</v>
      </c>
      <c r="K9" s="4" t="s">
        <v>35</v>
      </c>
      <c r="L9" s="13">
        <f t="shared" si="0"/>
        <v>1.66E-2</v>
      </c>
      <c r="M9" s="14">
        <f>C9/(L9+1)</f>
        <v>0</v>
      </c>
      <c r="N9" s="15">
        <f>VLOOKUP(A9,Total_de_acoes!A:B,2,FALSE)</f>
        <v>4196924316</v>
      </c>
      <c r="O9" s="31">
        <f t="shared" si="1"/>
        <v>0</v>
      </c>
      <c r="P9" s="19" t="str">
        <f t="shared" si="2"/>
        <v>Estável</v>
      </c>
      <c r="Q9" s="26" t="str">
        <f>VLOOKUP(A9,Ticker!A:B,2,FALSE)</f>
        <v>Vale</v>
      </c>
      <c r="R9" s="26" t="str">
        <f>VLOOKUP(Q9,'Chat Bing'!A:C,2,FALSE)</f>
        <v>Mineração</v>
      </c>
      <c r="S9" s="24">
        <f>VLOOKUP(R9,'Chat Bing'!B:D,2,FALSE)</f>
        <v>8</v>
      </c>
      <c r="T9" s="26" t="str">
        <f t="shared" si="3"/>
        <v>Menos de 50 Anos</v>
      </c>
    </row>
    <row r="10" spans="1:20" ht="12.75">
      <c r="A10" s="1" t="s">
        <v>36</v>
      </c>
      <c r="B10" s="2">
        <v>45317</v>
      </c>
      <c r="C10" s="8">
        <v>28.19</v>
      </c>
      <c r="D10" s="3">
        <v>1.58</v>
      </c>
      <c r="E10" s="3">
        <v>2.0299999999999998</v>
      </c>
      <c r="F10" s="3">
        <v>-0.81</v>
      </c>
      <c r="G10" s="3">
        <v>-0.81</v>
      </c>
      <c r="H10" s="3">
        <v>24.02</v>
      </c>
      <c r="I10" s="3">
        <v>27.71</v>
      </c>
      <c r="J10" s="3">
        <v>28.36</v>
      </c>
      <c r="K10" s="1" t="s">
        <v>37</v>
      </c>
      <c r="L10" s="10">
        <f t="shared" si="0"/>
        <v>1.5800000000000002E-2</v>
      </c>
      <c r="M10" s="11">
        <f>C10/(L10+1)</f>
        <v>27.751525890923411</v>
      </c>
      <c r="N10" s="12">
        <f>VLOOKUP(A10,Total_de_acoes!A:B,2,FALSE)</f>
        <v>268505432</v>
      </c>
      <c r="O10" s="30">
        <f t="shared" si="1"/>
        <v>117732680.07842509</v>
      </c>
      <c r="P10" s="25" t="str">
        <f t="shared" si="2"/>
        <v>Subiu</v>
      </c>
      <c r="Q10" s="25" t="str">
        <f>VLOOKUP(A10,Ticker!A:B,2,FALSE)</f>
        <v>Multiplan</v>
      </c>
      <c r="R10" s="25" t="str">
        <f>VLOOKUP(Q10,'Chat Bing'!A:C,2,FALSE)</f>
        <v>Shopping Centers</v>
      </c>
      <c r="S10" s="23">
        <f>VLOOKUP(R10,'Chat Bing'!B:D,2,FALSE)</f>
        <v>47</v>
      </c>
      <c r="T10" s="25" t="str">
        <f t="shared" si="3"/>
        <v>Menos de 50 Anos</v>
      </c>
    </row>
    <row r="11" spans="1:20" ht="12.75">
      <c r="A11" s="4" t="s">
        <v>38</v>
      </c>
      <c r="B11" s="5">
        <v>45317</v>
      </c>
      <c r="C11" s="9">
        <v>32.81</v>
      </c>
      <c r="D11" s="6">
        <v>1.48</v>
      </c>
      <c r="E11" s="6">
        <v>-0.39</v>
      </c>
      <c r="F11" s="6">
        <v>-3.36</v>
      </c>
      <c r="G11" s="6">
        <v>-3.36</v>
      </c>
      <c r="H11" s="6">
        <v>34.25</v>
      </c>
      <c r="I11" s="6">
        <v>32.35</v>
      </c>
      <c r="J11" s="6">
        <v>32.909999999999997</v>
      </c>
      <c r="K11" s="4" t="s">
        <v>39</v>
      </c>
      <c r="L11" s="13">
        <f t="shared" si="0"/>
        <v>1.4800000000000001E-2</v>
      </c>
      <c r="M11" s="14">
        <f>C11/(L11+1)</f>
        <v>32.331493890421761</v>
      </c>
      <c r="N11" s="15">
        <f>VLOOKUP(A11,Total_de_acoes!A:B,2,FALSE)</f>
        <v>4801593832</v>
      </c>
      <c r="O11" s="31">
        <f t="shared" si="1"/>
        <v>2297591984.3251982</v>
      </c>
      <c r="P11" s="19" t="str">
        <f t="shared" si="2"/>
        <v>Subiu</v>
      </c>
      <c r="Q11" s="26" t="str">
        <f>VLOOKUP(A11,Ticker!A:B,2,FALSE)</f>
        <v>Itaú Unibanco</v>
      </c>
      <c r="R11" s="26" t="str">
        <f>VLOOKUP(Q11,'Chat Bing'!A:C,2,FALSE)</f>
        <v>Serviços Financeiros</v>
      </c>
      <c r="S11" s="24">
        <f>VLOOKUP(R11,'Chat Bing'!B:D,2,FALSE)</f>
        <v>97</v>
      </c>
      <c r="T11" s="26" t="str">
        <f t="shared" si="3"/>
        <v>Entre 50 e 100</v>
      </c>
    </row>
    <row r="12" spans="1:20" ht="12.75">
      <c r="A12" s="1" t="s">
        <v>40</v>
      </c>
      <c r="B12" s="2">
        <v>45317</v>
      </c>
      <c r="C12" s="8">
        <v>27.56</v>
      </c>
      <c r="D12" s="3">
        <v>1.43</v>
      </c>
      <c r="E12" s="3">
        <v>3.41</v>
      </c>
      <c r="F12" s="3">
        <v>-4.17</v>
      </c>
      <c r="G12" s="3">
        <v>-4.17</v>
      </c>
      <c r="H12" s="3">
        <v>-6.01</v>
      </c>
      <c r="I12" s="3">
        <v>26.9</v>
      </c>
      <c r="J12" s="3">
        <v>27.91</v>
      </c>
      <c r="K12" s="1" t="s">
        <v>41</v>
      </c>
      <c r="L12" s="10">
        <f t="shared" si="0"/>
        <v>1.43E-2</v>
      </c>
      <c r="M12" s="11">
        <f>C12/(L12+1)</f>
        <v>27.171448289460709</v>
      </c>
      <c r="N12" s="12">
        <f>VLOOKUP(A12,Total_de_acoes!A:B,2,FALSE)</f>
        <v>1168230366</v>
      </c>
      <c r="O12" s="30">
        <f t="shared" si="1"/>
        <v>453917907.01323998</v>
      </c>
      <c r="P12" s="25" t="str">
        <f t="shared" si="2"/>
        <v>Subiu</v>
      </c>
      <c r="Q12" s="25" t="str">
        <f>VLOOKUP(A12,Ticker!A:B,2,FALSE)</f>
        <v>Rede DOr</v>
      </c>
      <c r="R12" s="25" t="str">
        <f>VLOOKUP(Q12,'Chat Bing'!A:C,2,FALSE)</f>
        <v>Saúde</v>
      </c>
      <c r="S12" s="23">
        <f>VLOOKUP(R12,'Chat Bing'!B:D,2,FALSE)</f>
        <v>11</v>
      </c>
      <c r="T12" s="25" t="str">
        <f t="shared" si="3"/>
        <v>Menos de 50 Anos</v>
      </c>
    </row>
    <row r="13" spans="1:20" ht="12.75">
      <c r="A13" s="4" t="s">
        <v>42</v>
      </c>
      <c r="B13" s="5">
        <v>45317</v>
      </c>
      <c r="C13" s="9">
        <v>18.55</v>
      </c>
      <c r="D13" s="6">
        <v>1.42</v>
      </c>
      <c r="E13" s="6">
        <v>5.0999999999999996</v>
      </c>
      <c r="F13" s="6">
        <v>-15.14</v>
      </c>
      <c r="G13" s="6">
        <v>-15.14</v>
      </c>
      <c r="H13" s="6">
        <v>-18.39</v>
      </c>
      <c r="I13" s="6">
        <v>18.29</v>
      </c>
      <c r="J13" s="6">
        <v>18.73</v>
      </c>
      <c r="K13" s="4" t="s">
        <v>43</v>
      </c>
      <c r="L13" s="13">
        <f t="shared" si="0"/>
        <v>1.4199999999999999E-2</v>
      </c>
      <c r="M13" s="14">
        <f>C13/(L13+1)</f>
        <v>18.290278051666338</v>
      </c>
      <c r="N13" s="15">
        <f>VLOOKUP(A13,Total_de_acoes!A:B,2,FALSE)</f>
        <v>265877867</v>
      </c>
      <c r="O13" s="31">
        <f t="shared" si="1"/>
        <v>69054317.636038527</v>
      </c>
      <c r="P13" s="19" t="str">
        <f t="shared" si="2"/>
        <v>Subiu</v>
      </c>
      <c r="Q13" s="26" t="str">
        <f>VLOOKUP(A13,Ticker!A:B,2,FALSE)</f>
        <v>Braskem</v>
      </c>
      <c r="R13" s="26" t="str">
        <f>VLOOKUP(Q13,'Chat Bing'!A:C,2,FALSE)</f>
        <v>Química</v>
      </c>
      <c r="S13" s="24">
        <f>VLOOKUP(R13,'Chat Bing'!B:D,2,FALSE)</f>
        <v>19</v>
      </c>
      <c r="T13" s="26" t="str">
        <f t="shared" si="3"/>
        <v>Menos de 50 Anos</v>
      </c>
    </row>
    <row r="14" spans="1:20" ht="12.75">
      <c r="A14" s="1" t="s">
        <v>44</v>
      </c>
      <c r="B14" s="2">
        <v>45317</v>
      </c>
      <c r="C14" s="8">
        <v>14.27</v>
      </c>
      <c r="D14" s="3">
        <v>1.42</v>
      </c>
      <c r="E14" s="3">
        <v>8.85</v>
      </c>
      <c r="F14" s="3">
        <v>-10.87</v>
      </c>
      <c r="G14" s="3">
        <v>-10.87</v>
      </c>
      <c r="H14" s="3">
        <v>18.52</v>
      </c>
      <c r="I14" s="3">
        <v>13.8</v>
      </c>
      <c r="J14" s="3">
        <v>14.36</v>
      </c>
      <c r="K14" s="1" t="s">
        <v>45</v>
      </c>
      <c r="L14" s="10">
        <f t="shared" si="0"/>
        <v>1.4199999999999999E-2</v>
      </c>
      <c r="M14" s="11">
        <f>C14/(L14+1)</f>
        <v>14.070203115756261</v>
      </c>
      <c r="N14" s="12">
        <f>VLOOKUP(A14,Total_de_acoes!A:B,2,FALSE)</f>
        <v>327593725</v>
      </c>
      <c r="O14" s="30">
        <f t="shared" si="1"/>
        <v>65452205.552800186</v>
      </c>
      <c r="P14" s="25" t="str">
        <f t="shared" si="2"/>
        <v>Subiu</v>
      </c>
      <c r="Q14" s="25" t="str">
        <f>VLOOKUP(A14,Ticker!A:B,2,FALSE)</f>
        <v>Azul</v>
      </c>
      <c r="R14" s="25" t="str">
        <f>VLOOKUP(Q14,'Chat Bing'!A:C,2,FALSE)</f>
        <v>Transporte Aéreo</v>
      </c>
      <c r="S14" s="23">
        <f>VLOOKUP(R14,'Chat Bing'!B:D,2,FALSE)</f>
        <v>13</v>
      </c>
      <c r="T14" s="25" t="str">
        <f t="shared" si="3"/>
        <v>Menos de 50 Anos</v>
      </c>
    </row>
    <row r="15" spans="1:20" ht="12.75">
      <c r="A15" s="4" t="s">
        <v>46</v>
      </c>
      <c r="B15" s="5">
        <v>45317</v>
      </c>
      <c r="C15" s="9">
        <v>28.75</v>
      </c>
      <c r="D15" s="6">
        <v>1.41</v>
      </c>
      <c r="E15" s="6">
        <v>-2.71</v>
      </c>
      <c r="F15" s="6">
        <v>9.4</v>
      </c>
      <c r="G15" s="6">
        <v>9.4</v>
      </c>
      <c r="H15" s="6">
        <v>-37.700000000000003</v>
      </c>
      <c r="I15" s="6">
        <v>28</v>
      </c>
      <c r="J15" s="6">
        <v>28.75</v>
      </c>
      <c r="K15" s="4" t="s">
        <v>47</v>
      </c>
      <c r="L15" s="13">
        <f t="shared" si="0"/>
        <v>1.41E-2</v>
      </c>
      <c r="M15" s="14">
        <f>C15/(L15+1)</f>
        <v>28.350261315452126</v>
      </c>
      <c r="N15" s="15">
        <f>VLOOKUP(A15,Total_de_acoes!A:B,2,FALSE)</f>
        <v>235665566</v>
      </c>
      <c r="O15" s="31">
        <f t="shared" si="1"/>
        <v>94204643.346070096</v>
      </c>
      <c r="P15" s="19" t="str">
        <f t="shared" si="2"/>
        <v>Subiu</v>
      </c>
      <c r="Q15" s="26" t="str">
        <f>VLOOKUP(A15,Ticker!A:B,2,FALSE)</f>
        <v>3R Petroleum</v>
      </c>
      <c r="R15" s="26" t="str">
        <f>VLOOKUP(Q15,'Chat Bing'!A:C,2,FALSE)</f>
        <v>Petróleo</v>
      </c>
      <c r="S15" s="24">
        <f>VLOOKUP(R15,'Chat Bing'!B:D,2,FALSE)</f>
        <v>7</v>
      </c>
      <c r="T15" s="26" t="str">
        <f t="shared" si="3"/>
        <v>Menos de 50 Anos</v>
      </c>
    </row>
    <row r="16" spans="1:20" ht="12.75">
      <c r="A16" s="1" t="s">
        <v>48</v>
      </c>
      <c r="B16" s="2">
        <v>45317</v>
      </c>
      <c r="C16" s="8">
        <v>35.32</v>
      </c>
      <c r="D16" s="3">
        <v>1.34</v>
      </c>
      <c r="E16" s="3">
        <v>2.76</v>
      </c>
      <c r="F16" s="3">
        <v>-1.1200000000000001</v>
      </c>
      <c r="G16" s="3">
        <v>-1.1200000000000001</v>
      </c>
      <c r="H16" s="3">
        <v>28.01</v>
      </c>
      <c r="I16" s="3">
        <v>34.85</v>
      </c>
      <c r="J16" s="3">
        <v>35.76</v>
      </c>
      <c r="K16" s="1" t="s">
        <v>49</v>
      </c>
      <c r="L16" s="10">
        <f t="shared" si="0"/>
        <v>1.34E-2</v>
      </c>
      <c r="M16" s="11">
        <f>C16/(L16+1)</f>
        <v>34.852970199328986</v>
      </c>
      <c r="N16" s="12">
        <f>VLOOKUP(A16,Total_de_acoes!A:B,2,FALSE)</f>
        <v>1095587251</v>
      </c>
      <c r="O16" s="30">
        <f t="shared" si="1"/>
        <v>511671895.45223427</v>
      </c>
      <c r="P16" s="25" t="str">
        <f t="shared" si="2"/>
        <v>Subiu</v>
      </c>
      <c r="Q16" s="25" t="str">
        <f>VLOOKUP(A16,Ticker!A:B,2,FALSE)</f>
        <v>Equatorial Energia</v>
      </c>
      <c r="R16" s="25" t="str">
        <f>VLOOKUP(Q16,'Chat Bing'!A:C,2,FALSE)</f>
        <v>Energia Elétrica</v>
      </c>
      <c r="S16" s="23">
        <f>VLOOKUP(R16,'Chat Bing'!B:D,2,FALSE)</f>
        <v>108</v>
      </c>
      <c r="T16" s="25" t="str">
        <f t="shared" si="3"/>
        <v>Mais de 100 anos</v>
      </c>
    </row>
    <row r="17" spans="1:20" ht="12.75">
      <c r="A17" s="4" t="s">
        <v>50</v>
      </c>
      <c r="B17" s="5">
        <v>45317</v>
      </c>
      <c r="C17" s="9">
        <v>18.16</v>
      </c>
      <c r="D17" s="6">
        <v>1.33</v>
      </c>
      <c r="E17" s="6">
        <v>4.79</v>
      </c>
      <c r="F17" s="6">
        <v>-7.63</v>
      </c>
      <c r="G17" s="6">
        <v>-7.63</v>
      </c>
      <c r="H17" s="6">
        <v>12.45</v>
      </c>
      <c r="I17" s="6">
        <v>18</v>
      </c>
      <c r="J17" s="6">
        <v>18.489999999999998</v>
      </c>
      <c r="K17" s="4" t="s">
        <v>51</v>
      </c>
      <c r="L17" s="13">
        <f t="shared" si="0"/>
        <v>1.3300000000000001E-2</v>
      </c>
      <c r="M17" s="14">
        <f>C17/(L17+1)</f>
        <v>17.921642159281554</v>
      </c>
      <c r="N17" s="15">
        <f>VLOOKUP(A17,Total_de_acoes!A:B,2,FALSE)</f>
        <v>600865451</v>
      </c>
      <c r="O17" s="31">
        <f t="shared" si="1"/>
        <v>143220991.46267557</v>
      </c>
      <c r="P17" s="19" t="str">
        <f t="shared" si="2"/>
        <v>Subiu</v>
      </c>
      <c r="Q17" s="26" t="str">
        <f>VLOOKUP(A17,Ticker!A:B,2,FALSE)</f>
        <v>Siderúrgica Nacional</v>
      </c>
      <c r="R17" s="26" t="str">
        <f>VLOOKUP(Q17,'Chat Bing'!A:C,2,FALSE)</f>
        <v>Siderurgia</v>
      </c>
      <c r="S17" s="24">
        <f>VLOOKUP(R17,'Chat Bing'!B:D,2,FALSE)</f>
        <v>60</v>
      </c>
      <c r="T17" s="26" t="str">
        <f t="shared" si="3"/>
        <v>Entre 50 e 100</v>
      </c>
    </row>
    <row r="18" spans="1:20" ht="12.75">
      <c r="A18" s="1" t="s">
        <v>52</v>
      </c>
      <c r="B18" s="2">
        <v>45317</v>
      </c>
      <c r="C18" s="8">
        <v>19.77</v>
      </c>
      <c r="D18" s="3">
        <v>1.28</v>
      </c>
      <c r="E18" s="3">
        <v>-5.9</v>
      </c>
      <c r="F18" s="3">
        <v>-11.82</v>
      </c>
      <c r="G18" s="3">
        <v>-11.82</v>
      </c>
      <c r="H18" s="3">
        <v>108.45</v>
      </c>
      <c r="I18" s="3">
        <v>18.989999999999998</v>
      </c>
      <c r="J18" s="3">
        <v>19.78</v>
      </c>
      <c r="K18" s="1" t="s">
        <v>53</v>
      </c>
      <c r="L18" s="10">
        <f t="shared" si="0"/>
        <v>1.2800000000000001E-2</v>
      </c>
      <c r="M18" s="11">
        <f>C18/(L18+1)</f>
        <v>19.520142180094787</v>
      </c>
      <c r="N18" s="12">
        <f>VLOOKUP(A18,Total_de_acoes!A:B,2,FALSE)</f>
        <v>289347914</v>
      </c>
      <c r="O18" s="30">
        <f t="shared" si="1"/>
        <v>72295838.986160949</v>
      </c>
      <c r="P18" s="25" t="str">
        <f t="shared" si="2"/>
        <v>Subiu</v>
      </c>
      <c r="Q18" s="25" t="str">
        <f>VLOOKUP(A18,Ticker!A:B,2,FALSE)</f>
        <v>YDUQS</v>
      </c>
      <c r="R18" s="25" t="str">
        <f>VLOOKUP(Q18,'Chat Bing'!A:C,2,FALSE)</f>
        <v>Educação</v>
      </c>
      <c r="S18" s="23">
        <f>VLOOKUP(R18,'Chat Bing'!B:D,2,FALSE)</f>
        <v>53</v>
      </c>
      <c r="T18" s="25" t="str">
        <f t="shared" si="3"/>
        <v>Entre 50 e 100</v>
      </c>
    </row>
    <row r="19" spans="1:20" ht="12.75">
      <c r="A19" s="4" t="s">
        <v>54</v>
      </c>
      <c r="B19" s="5">
        <v>45317</v>
      </c>
      <c r="C19" s="9">
        <v>28.31</v>
      </c>
      <c r="D19" s="6">
        <v>1.28</v>
      </c>
      <c r="E19" s="6">
        <v>2.35</v>
      </c>
      <c r="F19" s="6">
        <v>6.79</v>
      </c>
      <c r="G19" s="6">
        <v>6.79</v>
      </c>
      <c r="H19" s="6">
        <v>119.82</v>
      </c>
      <c r="I19" s="6">
        <v>27.84</v>
      </c>
      <c r="J19" s="6">
        <v>28.39</v>
      </c>
      <c r="K19" s="4" t="s">
        <v>55</v>
      </c>
      <c r="L19" s="13">
        <f t="shared" si="0"/>
        <v>1.2800000000000001E-2</v>
      </c>
      <c r="M19" s="14">
        <f>C19/(L19+1)</f>
        <v>27.952211690363349</v>
      </c>
      <c r="N19" s="15">
        <f>VLOOKUP(A19,Total_de_acoes!A:B,2,FALSE)</f>
        <v>1086411192</v>
      </c>
      <c r="O19" s="31">
        <f t="shared" si="1"/>
        <v>388705223.95601785</v>
      </c>
      <c r="P19" s="19" t="str">
        <f t="shared" si="2"/>
        <v>Subiu</v>
      </c>
      <c r="Q19" s="26" t="str">
        <f>VLOOKUP(A19,Ticker!A:B,2,FALSE)</f>
        <v>Ultrapar</v>
      </c>
      <c r="R19" s="26" t="str">
        <f>VLOOKUP(Q19,'Chat Bing'!A:C,2,FALSE)</f>
        <v>Combustíveis</v>
      </c>
      <c r="S19" s="24">
        <f>VLOOKUP(R19,'Chat Bing'!B:D,2,FALSE)</f>
        <v>84</v>
      </c>
      <c r="T19" s="26" t="str">
        <f t="shared" si="3"/>
        <v>Entre 50 e 100</v>
      </c>
    </row>
    <row r="20" spans="1:20" ht="12.75">
      <c r="A20" s="1" t="s">
        <v>56</v>
      </c>
      <c r="B20" s="2">
        <v>45317</v>
      </c>
      <c r="C20" s="8">
        <v>8.08</v>
      </c>
      <c r="D20" s="3">
        <v>1.25</v>
      </c>
      <c r="E20" s="3">
        <v>1.38</v>
      </c>
      <c r="F20" s="3">
        <v>-28.05</v>
      </c>
      <c r="G20" s="3">
        <v>-28.05</v>
      </c>
      <c r="H20" s="3">
        <v>14.12</v>
      </c>
      <c r="I20" s="3">
        <v>7.93</v>
      </c>
      <c r="J20" s="3">
        <v>8.23</v>
      </c>
      <c r="K20" s="1" t="s">
        <v>57</v>
      </c>
      <c r="L20" s="10">
        <f t="shared" si="0"/>
        <v>1.2500000000000001E-2</v>
      </c>
      <c r="M20" s="11">
        <f>C20/(L20+1)</f>
        <v>7.9802469135802472</v>
      </c>
      <c r="N20" s="12">
        <f>VLOOKUP(A20,Total_de_acoes!A:B,2,FALSE)</f>
        <v>376187582</v>
      </c>
      <c r="O20" s="30">
        <f t="shared" si="1"/>
        <v>37525872.377283879</v>
      </c>
      <c r="P20" s="25" t="str">
        <f t="shared" si="2"/>
        <v>Subiu</v>
      </c>
      <c r="Q20" s="25" t="str">
        <f>VLOOKUP(A20,Ticker!A:B,2,FALSE)</f>
        <v>MRV</v>
      </c>
      <c r="R20" s="25" t="str">
        <f>VLOOKUP(Q20,'Chat Bing'!A:C,2,FALSE)</f>
        <v>Construção Civil</v>
      </c>
      <c r="S20" s="23">
        <f>VLOOKUP(R20,'Chat Bing'!B:D,2,FALSE)</f>
        <v>42</v>
      </c>
      <c r="T20" s="25" t="str">
        <f t="shared" si="3"/>
        <v>Menos de 50 Anos</v>
      </c>
    </row>
    <row r="21" spans="1:20" ht="12.75">
      <c r="A21" s="4" t="s">
        <v>58</v>
      </c>
      <c r="B21" s="5">
        <v>45317</v>
      </c>
      <c r="C21" s="9">
        <v>57.91</v>
      </c>
      <c r="D21" s="6">
        <v>1.1499999999999999</v>
      </c>
      <c r="E21" s="6">
        <v>-1.03</v>
      </c>
      <c r="F21" s="6">
        <v>-10.26</v>
      </c>
      <c r="G21" s="6">
        <v>-10.26</v>
      </c>
      <c r="H21" s="6">
        <v>-28.97</v>
      </c>
      <c r="I21" s="6">
        <v>56.22</v>
      </c>
      <c r="J21" s="6">
        <v>59.29</v>
      </c>
      <c r="K21" s="4" t="s">
        <v>59</v>
      </c>
      <c r="L21" s="13">
        <f t="shared" si="0"/>
        <v>1.15E-2</v>
      </c>
      <c r="M21" s="14">
        <f>C21/(L21+1)</f>
        <v>57.251606524962916</v>
      </c>
      <c r="N21" s="15">
        <f>VLOOKUP(A21,Total_de_acoes!A:B,2,FALSE)</f>
        <v>62305891</v>
      </c>
      <c r="O21" s="31">
        <f t="shared" si="1"/>
        <v>41021792.090771534</v>
      </c>
      <c r="P21" s="19" t="str">
        <f t="shared" si="2"/>
        <v>Subiu</v>
      </c>
      <c r="Q21" s="26" t="str">
        <f>VLOOKUP(A21,Ticker!A:B,2,FALSE)</f>
        <v>Arezzo</v>
      </c>
      <c r="R21" s="26" t="str">
        <f>VLOOKUP(Q21,'Chat Bing'!A:C,2,FALSE)</f>
        <v>Moda / Varejo</v>
      </c>
      <c r="S21" s="24">
        <f>VLOOKUP(R21,'Chat Bing'!B:D,2,FALSE)</f>
        <v>50</v>
      </c>
      <c r="T21" s="26" t="str">
        <f t="shared" si="3"/>
        <v>Entre 50 e 100</v>
      </c>
    </row>
    <row r="22" spans="1:20" ht="12.75">
      <c r="A22" s="1" t="s">
        <v>60</v>
      </c>
      <c r="B22" s="2">
        <v>45317</v>
      </c>
      <c r="C22" s="8">
        <v>15.52</v>
      </c>
      <c r="D22" s="3">
        <v>1.04</v>
      </c>
      <c r="E22" s="3">
        <v>-0.77</v>
      </c>
      <c r="F22" s="3">
        <v>-9.08</v>
      </c>
      <c r="G22" s="3">
        <v>-9.08</v>
      </c>
      <c r="H22" s="3">
        <v>16.11</v>
      </c>
      <c r="I22" s="3">
        <v>15.35</v>
      </c>
      <c r="J22" s="3">
        <v>15.62</v>
      </c>
      <c r="K22" s="1" t="s">
        <v>61</v>
      </c>
      <c r="L22" s="10">
        <f t="shared" si="0"/>
        <v>1.04E-2</v>
      </c>
      <c r="M22" s="11">
        <f>C22/(L22+1)</f>
        <v>15.36025336500396</v>
      </c>
      <c r="N22" s="12">
        <f>VLOOKUP(A22,Total_de_acoes!A:B,2,FALSE)</f>
        <v>5146576868</v>
      </c>
      <c r="O22" s="30">
        <f t="shared" si="1"/>
        <v>822148336.41145825</v>
      </c>
      <c r="P22" s="25" t="str">
        <f t="shared" si="2"/>
        <v>Subiu</v>
      </c>
      <c r="Q22" s="25" t="str">
        <f>VLOOKUP(A22,Ticker!A:B,2,FALSE)</f>
        <v>Banco Bradesco</v>
      </c>
      <c r="R22" s="25" t="str">
        <f>VLOOKUP(Q22,'Chat Bing'!A:C,2,FALSE)</f>
        <v>Serviços Financeiros</v>
      </c>
      <c r="S22" s="23">
        <f>VLOOKUP(R22,'Chat Bing'!B:D,2,FALSE)</f>
        <v>97</v>
      </c>
      <c r="T22" s="25" t="str">
        <f t="shared" si="3"/>
        <v>Entre 50 e 100</v>
      </c>
    </row>
    <row r="23" spans="1:20" ht="12.75">
      <c r="A23" s="4" t="s">
        <v>62</v>
      </c>
      <c r="B23" s="5">
        <v>45317</v>
      </c>
      <c r="C23" s="9">
        <v>7.19</v>
      </c>
      <c r="D23" s="6">
        <v>0.98</v>
      </c>
      <c r="E23" s="6">
        <v>6.05</v>
      </c>
      <c r="F23" s="6">
        <v>-3.75</v>
      </c>
      <c r="G23" s="6">
        <v>-3.75</v>
      </c>
      <c r="H23" s="6">
        <v>-48.31</v>
      </c>
      <c r="I23" s="6">
        <v>7.11</v>
      </c>
      <c r="J23" s="6">
        <v>7.24</v>
      </c>
      <c r="K23" s="4" t="s">
        <v>63</v>
      </c>
      <c r="L23" s="13">
        <f t="shared" si="0"/>
        <v>9.7999999999999997E-3</v>
      </c>
      <c r="M23" s="14">
        <f>C23/(L23+1)</f>
        <v>7.1202218261041796</v>
      </c>
      <c r="N23" s="15">
        <f>VLOOKUP(A23,Total_de_acoes!A:B,2,FALSE)</f>
        <v>261036182</v>
      </c>
      <c r="O23" s="31">
        <f t="shared" si="1"/>
        <v>18214628.100697115</v>
      </c>
      <c r="P23" s="19" t="str">
        <f t="shared" si="2"/>
        <v>Subiu</v>
      </c>
      <c r="Q23" s="26" t="str">
        <f>VLOOKUP(A23,Ticker!A:B,2,FALSE)</f>
        <v>Minerva</v>
      </c>
      <c r="R23" s="26" t="str">
        <f>VLOOKUP(Q23,'Chat Bing'!A:C,2,FALSE)</f>
        <v>Alimentos / Agronegócio</v>
      </c>
      <c r="S23" s="24">
        <f>VLOOKUP(R23,'Chat Bing'!B:D,2,FALSE)</f>
        <v>30</v>
      </c>
      <c r="T23" s="26" t="str">
        <f t="shared" si="3"/>
        <v>Menos de 50 Anos</v>
      </c>
    </row>
    <row r="24" spans="1:20" ht="12.75">
      <c r="A24" s="1" t="s">
        <v>64</v>
      </c>
      <c r="B24" s="2">
        <v>45317</v>
      </c>
      <c r="C24" s="8">
        <v>4.1399999999999997</v>
      </c>
      <c r="D24" s="3">
        <v>0.97</v>
      </c>
      <c r="E24" s="3">
        <v>-6.33</v>
      </c>
      <c r="F24" s="3">
        <v>1.97</v>
      </c>
      <c r="G24" s="3">
        <v>1.97</v>
      </c>
      <c r="H24" s="3">
        <v>-51.18</v>
      </c>
      <c r="I24" s="3">
        <v>4.08</v>
      </c>
      <c r="J24" s="3">
        <v>4.2</v>
      </c>
      <c r="K24" s="1" t="s">
        <v>65</v>
      </c>
      <c r="L24" s="10">
        <f t="shared" si="0"/>
        <v>9.7000000000000003E-3</v>
      </c>
      <c r="M24" s="11">
        <f>C24/(L24+1)</f>
        <v>4.1002277904328013</v>
      </c>
      <c r="N24" s="12">
        <f>VLOOKUP(A24,Total_de_acoes!A:B,2,FALSE)</f>
        <v>159430826</v>
      </c>
      <c r="O24" s="30">
        <f t="shared" si="1"/>
        <v>6340916.223143544</v>
      </c>
      <c r="P24" s="25" t="str">
        <f t="shared" si="2"/>
        <v>Subiu</v>
      </c>
      <c r="Q24" s="25" t="str">
        <f>VLOOKUP(A24,Ticker!A:B,2,FALSE)</f>
        <v>Grupo Pão de Açúcar</v>
      </c>
      <c r="R24" s="25" t="str">
        <f>VLOOKUP(Q24,'Chat Bing'!A:C,2,FALSE)</f>
        <v>Varejo</v>
      </c>
      <c r="S24" s="23">
        <f>VLOOKUP(R24,'Chat Bing'!B:D,2,FALSE)</f>
        <v>73</v>
      </c>
      <c r="T24" s="25" t="str">
        <f t="shared" si="3"/>
        <v>Entre 50 e 100</v>
      </c>
    </row>
    <row r="25" spans="1:20" ht="12.75">
      <c r="A25" s="4" t="s">
        <v>66</v>
      </c>
      <c r="B25" s="5">
        <v>45317</v>
      </c>
      <c r="C25" s="9">
        <v>14.61</v>
      </c>
      <c r="D25" s="6">
        <v>0.96</v>
      </c>
      <c r="E25" s="6">
        <v>12.38</v>
      </c>
      <c r="F25" s="6">
        <v>5.79</v>
      </c>
      <c r="G25" s="6">
        <v>5.79</v>
      </c>
      <c r="H25" s="6">
        <v>78.17</v>
      </c>
      <c r="I25" s="6">
        <v>14.46</v>
      </c>
      <c r="J25" s="6">
        <v>14.93</v>
      </c>
      <c r="K25" s="4" t="s">
        <v>67</v>
      </c>
      <c r="L25" s="13">
        <f t="shared" si="0"/>
        <v>9.5999999999999992E-3</v>
      </c>
      <c r="M25" s="14">
        <f>C25/(L25+1)</f>
        <v>14.471077654516639</v>
      </c>
      <c r="N25" s="15">
        <f>VLOOKUP(A25,Total_de_acoes!A:B,2,FALSE)</f>
        <v>1677525446</v>
      </c>
      <c r="O25" s="31">
        <f t="shared" si="1"/>
        <v>233045769.56633979</v>
      </c>
      <c r="P25" s="19" t="str">
        <f t="shared" si="2"/>
        <v>Subiu</v>
      </c>
      <c r="Q25" s="26" t="str">
        <f>VLOOKUP(A25,Ticker!A:B,2,FALSE)</f>
        <v>BRF</v>
      </c>
      <c r="R25" s="26" t="str">
        <f>VLOOKUP(Q25,'Chat Bing'!A:C,2,FALSE)</f>
        <v>Alimentos / Agronegócio</v>
      </c>
      <c r="S25" s="24">
        <f>VLOOKUP(R25,'Chat Bing'!B:D,2,FALSE)</f>
        <v>30</v>
      </c>
      <c r="T25" s="26" t="str">
        <f t="shared" si="3"/>
        <v>Menos de 50 Anos</v>
      </c>
    </row>
    <row r="26" spans="1:20" ht="12.75">
      <c r="A26" s="1" t="s">
        <v>68</v>
      </c>
      <c r="B26" s="2">
        <v>45317</v>
      </c>
      <c r="C26" s="8">
        <v>51.2</v>
      </c>
      <c r="D26" s="3">
        <v>0.88</v>
      </c>
      <c r="E26" s="3">
        <v>1.0900000000000001</v>
      </c>
      <c r="F26" s="3">
        <v>-4.1900000000000004</v>
      </c>
      <c r="G26" s="3">
        <v>-4.1900000000000004</v>
      </c>
      <c r="H26" s="3">
        <v>32.78</v>
      </c>
      <c r="I26" s="3">
        <v>50.62</v>
      </c>
      <c r="J26" s="3">
        <v>51.26</v>
      </c>
      <c r="K26" s="1" t="s">
        <v>69</v>
      </c>
      <c r="L26" s="10">
        <f t="shared" si="0"/>
        <v>8.8000000000000005E-3</v>
      </c>
      <c r="M26" s="11">
        <f>C26/(L26+1)</f>
        <v>50.753370340999211</v>
      </c>
      <c r="N26" s="12">
        <f>VLOOKUP(A26,Total_de_acoes!A:B,2,FALSE)</f>
        <v>423091712</v>
      </c>
      <c r="O26" s="30">
        <f t="shared" si="1"/>
        <v>188965307.05662104</v>
      </c>
      <c r="P26" s="25" t="str">
        <f t="shared" si="2"/>
        <v>Subiu</v>
      </c>
      <c r="Q26" s="25" t="str">
        <f>VLOOKUP(A26,Ticker!A:B,2,FALSE)</f>
        <v>Vivo</v>
      </c>
      <c r="R26" s="25" t="str">
        <f>VLOOKUP(Q26,'Chat Bing'!A:C,2,FALSE)</f>
        <v>Telecomunicações</v>
      </c>
      <c r="S26" s="23">
        <f>VLOOKUP(R26,'Chat Bing'!B:D,2,FALSE)</f>
        <v>23</v>
      </c>
      <c r="T26" s="25" t="str">
        <f t="shared" si="3"/>
        <v>Menos de 50 Anos</v>
      </c>
    </row>
    <row r="27" spans="1:20" ht="12.75">
      <c r="A27" s="4" t="s">
        <v>70</v>
      </c>
      <c r="B27" s="5">
        <v>45317</v>
      </c>
      <c r="C27" s="9">
        <v>22.64</v>
      </c>
      <c r="D27" s="6">
        <v>0.84</v>
      </c>
      <c r="E27" s="6">
        <v>1.07</v>
      </c>
      <c r="F27" s="6">
        <v>-1.35</v>
      </c>
      <c r="G27" s="6">
        <v>-1.35</v>
      </c>
      <c r="H27" s="6">
        <v>20.93</v>
      </c>
      <c r="I27" s="6">
        <v>22.32</v>
      </c>
      <c r="J27" s="6">
        <v>22.83</v>
      </c>
      <c r="K27" s="4" t="s">
        <v>71</v>
      </c>
      <c r="L27" s="13">
        <f t="shared" si="0"/>
        <v>8.3999999999999995E-3</v>
      </c>
      <c r="M27" s="14">
        <f>C27/(L27+1)</f>
        <v>22.451408171360573</v>
      </c>
      <c r="N27" s="15">
        <f>VLOOKUP(A27,Total_de_acoes!A:B,2,FALSE)</f>
        <v>1218352541</v>
      </c>
      <c r="O27" s="31">
        <f t="shared" si="1"/>
        <v>229771333.63468358</v>
      </c>
      <c r="P27" s="19" t="str">
        <f t="shared" si="2"/>
        <v>Subiu</v>
      </c>
      <c r="Q27" s="26" t="str">
        <f>VLOOKUP(A27,Ticker!A:B,2,FALSE)</f>
        <v>Rumo</v>
      </c>
      <c r="R27" s="26" t="str">
        <f>VLOOKUP(Q27,'Chat Bing'!A:C,2,FALSE)</f>
        <v>Logística / Transporte</v>
      </c>
      <c r="S27" s="24">
        <f>VLOOKUP(R27,'Chat Bing'!B:D,2,FALSE)</f>
        <v>6</v>
      </c>
      <c r="T27" s="26" t="str">
        <f t="shared" si="3"/>
        <v>Menos de 50 Anos</v>
      </c>
    </row>
    <row r="28" spans="1:20" ht="12.75">
      <c r="A28" s="1" t="s">
        <v>72</v>
      </c>
      <c r="B28" s="2">
        <v>45317</v>
      </c>
      <c r="C28" s="8">
        <v>4.9000000000000004</v>
      </c>
      <c r="D28" s="3">
        <v>0.82</v>
      </c>
      <c r="E28" s="3">
        <v>9.3800000000000008</v>
      </c>
      <c r="F28" s="3">
        <v>5.83</v>
      </c>
      <c r="G28" s="3">
        <v>5.83</v>
      </c>
      <c r="H28" s="3">
        <v>-2.19</v>
      </c>
      <c r="I28" s="3">
        <v>4.82</v>
      </c>
      <c r="J28" s="3">
        <v>4.97</v>
      </c>
      <c r="K28" s="1" t="s">
        <v>73</v>
      </c>
      <c r="L28" s="10">
        <f t="shared" si="0"/>
        <v>8.199999999999999E-3</v>
      </c>
      <c r="M28" s="11">
        <f>C28/(L28+1)</f>
        <v>4.8601467962705813</v>
      </c>
      <c r="N28" s="12">
        <f>VLOOKUP(A28,Total_de_acoes!A:B,2,FALSE)</f>
        <v>1095462329</v>
      </c>
      <c r="O28" s="30">
        <f t="shared" si="1"/>
        <v>43657683.375540853</v>
      </c>
      <c r="P28" s="25" t="str">
        <f t="shared" si="2"/>
        <v>Subiu</v>
      </c>
      <c r="Q28" s="25" t="str">
        <f>VLOOKUP(A28,Ticker!A:B,2,FALSE)</f>
        <v>Cielo</v>
      </c>
      <c r="R28" s="25" t="str">
        <f>VLOOKUP(Q28,'Chat Bing'!A:C,2,FALSE)</f>
        <v>Meios de Pagamento</v>
      </c>
      <c r="S28" s="23">
        <f>VLOOKUP(R28,'Chat Bing'!B:D,2,FALSE)</f>
        <v>23</v>
      </c>
      <c r="T28" s="25" t="str">
        <f t="shared" si="3"/>
        <v>Menos de 50 Anos</v>
      </c>
    </row>
    <row r="29" spans="1:20" ht="12.75">
      <c r="A29" s="4" t="s">
        <v>74</v>
      </c>
      <c r="B29" s="5">
        <v>45317</v>
      </c>
      <c r="C29" s="9">
        <v>7.81</v>
      </c>
      <c r="D29" s="6">
        <v>0.77</v>
      </c>
      <c r="E29" s="6">
        <v>3.17</v>
      </c>
      <c r="F29" s="6">
        <v>-3.22</v>
      </c>
      <c r="G29" s="6">
        <v>-3.22</v>
      </c>
      <c r="H29" s="6">
        <v>9.94</v>
      </c>
      <c r="I29" s="6">
        <v>7.7</v>
      </c>
      <c r="J29" s="6">
        <v>7.85</v>
      </c>
      <c r="K29" s="4" t="s">
        <v>75</v>
      </c>
      <c r="L29" s="13">
        <f t="shared" si="0"/>
        <v>7.7000000000000002E-3</v>
      </c>
      <c r="M29" s="14">
        <f>C29/(L29+1)</f>
        <v>7.7503225166220098</v>
      </c>
      <c r="N29" s="15">
        <f>VLOOKUP(A29,Total_de_acoes!A:B,2,FALSE)</f>
        <v>302768240</v>
      </c>
      <c r="O29" s="31">
        <f t="shared" si="1"/>
        <v>18068446.609983239</v>
      </c>
      <c r="P29" s="19" t="str">
        <f t="shared" si="2"/>
        <v>Subiu</v>
      </c>
      <c r="Q29" s="26" t="str">
        <f>VLOOKUP(A29,Ticker!A:B,2,FALSE)</f>
        <v>Dexco</v>
      </c>
      <c r="R29" s="26" t="str">
        <f>VLOOKUP(Q29,'Chat Bing'!A:C,2,FALSE)</f>
        <v>Energia Elétrica</v>
      </c>
      <c r="S29" s="24">
        <f>VLOOKUP(R29,'Chat Bing'!B:D,2,FALSE)</f>
        <v>108</v>
      </c>
      <c r="T29" s="26" t="str">
        <f t="shared" si="3"/>
        <v>Mais de 100 anos</v>
      </c>
    </row>
    <row r="30" spans="1:20" ht="12.75">
      <c r="A30" s="1" t="s">
        <v>76</v>
      </c>
      <c r="B30" s="2">
        <v>45317</v>
      </c>
      <c r="C30" s="8">
        <v>17.52</v>
      </c>
      <c r="D30" s="3">
        <v>0.74</v>
      </c>
      <c r="E30" s="3">
        <v>-0.56999999999999995</v>
      </c>
      <c r="F30" s="3">
        <v>-2.29</v>
      </c>
      <c r="G30" s="3">
        <v>-2.29</v>
      </c>
      <c r="H30" s="3">
        <v>56.87</v>
      </c>
      <c r="I30" s="3">
        <v>17.36</v>
      </c>
      <c r="J30" s="3">
        <v>17.579999999999998</v>
      </c>
      <c r="K30" s="1" t="s">
        <v>77</v>
      </c>
      <c r="L30" s="10">
        <f t="shared" si="0"/>
        <v>7.4000000000000003E-3</v>
      </c>
      <c r="M30" s="11">
        <f>C30/(L30+1)</f>
        <v>17.391304347826086</v>
      </c>
      <c r="N30" s="12">
        <f>VLOOKUP(A30,Total_de_acoes!A:B,2,FALSE)</f>
        <v>807896814</v>
      </c>
      <c r="O30" s="30">
        <f t="shared" si="1"/>
        <v>103972807.36695692</v>
      </c>
      <c r="P30" s="25" t="str">
        <f t="shared" si="2"/>
        <v>Subiu</v>
      </c>
      <c r="Q30" s="25" t="str">
        <f>VLOOKUP(A30,Ticker!A:B,2,FALSE)</f>
        <v>TIM</v>
      </c>
      <c r="R30" s="25" t="str">
        <f>VLOOKUP(Q30,'Chat Bing'!A:C,2,FALSE)</f>
        <v>Telecomunicações</v>
      </c>
      <c r="S30" s="23">
        <f>VLOOKUP(R30,'Chat Bing'!B:D,2,FALSE)</f>
        <v>23</v>
      </c>
      <c r="T30" s="25" t="str">
        <f t="shared" si="3"/>
        <v>Menos de 50 Anos</v>
      </c>
    </row>
    <row r="31" spans="1:20" ht="12.75">
      <c r="A31" s="4" t="s">
        <v>78</v>
      </c>
      <c r="B31" s="5">
        <v>45317</v>
      </c>
      <c r="C31" s="9">
        <v>23.22</v>
      </c>
      <c r="D31" s="6">
        <v>0.73</v>
      </c>
      <c r="E31" s="6">
        <v>1.93</v>
      </c>
      <c r="F31" s="6">
        <v>-9.51</v>
      </c>
      <c r="G31" s="6">
        <v>-9.51</v>
      </c>
      <c r="H31" s="6">
        <v>-20.399999999999999</v>
      </c>
      <c r="I31" s="6">
        <v>22.69</v>
      </c>
      <c r="J31" s="6">
        <v>23.28</v>
      </c>
      <c r="K31" s="4" t="s">
        <v>79</v>
      </c>
      <c r="L31" s="13">
        <f t="shared" si="0"/>
        <v>7.3000000000000001E-3</v>
      </c>
      <c r="M31" s="14">
        <f>C31/(L31+1)</f>
        <v>23.051722426288094</v>
      </c>
      <c r="N31" s="15">
        <f>VLOOKUP(A31,Total_de_acoes!A:B,2,FALSE)</f>
        <v>251003438</v>
      </c>
      <c r="O31" s="31">
        <f t="shared" si="1"/>
        <v>42238249.539986439</v>
      </c>
      <c r="P31" s="19" t="str">
        <f t="shared" si="2"/>
        <v>Subiu</v>
      </c>
      <c r="Q31" s="26" t="str">
        <f>VLOOKUP(A31,Ticker!A:B,2,FALSE)</f>
        <v>Bradespar</v>
      </c>
      <c r="R31" s="26" t="str">
        <f>VLOOKUP(Q31,'Chat Bing'!A:C,2,FALSE)</f>
        <v>Investimentos</v>
      </c>
      <c r="S31" s="24">
        <f>VLOOKUP(R31,'Chat Bing'!B:D,2,FALSE)</f>
        <v>20</v>
      </c>
      <c r="T31" s="26" t="str">
        <f t="shared" si="3"/>
        <v>Menos de 50 Anos</v>
      </c>
    </row>
    <row r="32" spans="1:20" ht="12.75">
      <c r="A32" s="1" t="s">
        <v>80</v>
      </c>
      <c r="B32" s="2">
        <v>45317</v>
      </c>
      <c r="C32" s="8">
        <v>5.55</v>
      </c>
      <c r="D32" s="3">
        <v>0.72</v>
      </c>
      <c r="E32" s="3">
        <v>-3.65</v>
      </c>
      <c r="F32" s="3">
        <v>-7.65</v>
      </c>
      <c r="G32" s="3">
        <v>-7.65</v>
      </c>
      <c r="H32" s="3">
        <v>-14.03</v>
      </c>
      <c r="I32" s="3">
        <v>5.46</v>
      </c>
      <c r="J32" s="3">
        <v>5.6</v>
      </c>
      <c r="K32" s="1" t="s">
        <v>81</v>
      </c>
      <c r="L32" s="10">
        <f t="shared" si="0"/>
        <v>7.1999999999999998E-3</v>
      </c>
      <c r="M32" s="11">
        <f>C32/(L32+1)</f>
        <v>5.510325655281969</v>
      </c>
      <c r="N32" s="12">
        <f>VLOOKUP(A32,Total_de_acoes!A:B,2,FALSE)</f>
        <v>393173139</v>
      </c>
      <c r="O32" s="30">
        <f t="shared" si="1"/>
        <v>15598886.650556229</v>
      </c>
      <c r="P32" s="25" t="str">
        <f t="shared" si="2"/>
        <v>Subiu</v>
      </c>
      <c r="Q32" s="25" t="str">
        <f>VLOOKUP(A32,Ticker!A:B,2,FALSE)</f>
        <v>Locaweb</v>
      </c>
      <c r="R32" s="25" t="str">
        <f>VLOOKUP(Q32,'Chat Bing'!A:C,2,FALSE)</f>
        <v>Tecnologia / Internet</v>
      </c>
      <c r="S32" s="23">
        <f>VLOOKUP(R32,'Chat Bing'!B:D,2,FALSE)</f>
        <v>24</v>
      </c>
      <c r="T32" s="25" t="str">
        <f t="shared" si="3"/>
        <v>Menos de 50 Anos</v>
      </c>
    </row>
    <row r="33" spans="1:20" ht="12.75">
      <c r="A33" s="4" t="s">
        <v>82</v>
      </c>
      <c r="B33" s="5">
        <v>45317</v>
      </c>
      <c r="C33" s="9">
        <v>23.83</v>
      </c>
      <c r="D33" s="6">
        <v>0.71</v>
      </c>
      <c r="E33" s="6">
        <v>1.49</v>
      </c>
      <c r="F33" s="6">
        <v>9.7100000000000009</v>
      </c>
      <c r="G33" s="6">
        <v>9.7100000000000009</v>
      </c>
      <c r="H33" s="6">
        <v>-26.61</v>
      </c>
      <c r="I33" s="6">
        <v>23.36</v>
      </c>
      <c r="J33" s="6">
        <v>23.99</v>
      </c>
      <c r="K33" s="4" t="s">
        <v>83</v>
      </c>
      <c r="L33" s="13">
        <f t="shared" si="0"/>
        <v>7.0999999999999995E-3</v>
      </c>
      <c r="M33" s="14">
        <f>C33/(L33+1)</f>
        <v>23.661999801409983</v>
      </c>
      <c r="N33" s="15">
        <f>VLOOKUP(A33,Total_de_acoes!A:B,2,FALSE)</f>
        <v>275005663</v>
      </c>
      <c r="O33" s="31">
        <f t="shared" si="1"/>
        <v>46201005.997378685</v>
      </c>
      <c r="P33" s="19" t="str">
        <f t="shared" si="2"/>
        <v>Subiu</v>
      </c>
      <c r="Q33" s="26" t="str">
        <f>VLOOKUP(A33,Ticker!A:B,2,FALSE)</f>
        <v>PetroRecôncavo</v>
      </c>
      <c r="R33" s="26" t="str">
        <f>VLOOKUP(Q33,'Chat Bing'!A:C,2,FALSE)</f>
        <v>Petróleo</v>
      </c>
      <c r="S33" s="24">
        <f>VLOOKUP(R33,'Chat Bing'!B:D,2,FALSE)</f>
        <v>7</v>
      </c>
      <c r="T33" s="26" t="str">
        <f t="shared" si="3"/>
        <v>Menos de 50 Anos</v>
      </c>
    </row>
    <row r="34" spans="1:20" ht="12.75">
      <c r="A34" s="1" t="s">
        <v>84</v>
      </c>
      <c r="B34" s="2">
        <v>45317</v>
      </c>
      <c r="C34" s="8">
        <v>10.01</v>
      </c>
      <c r="D34" s="3">
        <v>0.7</v>
      </c>
      <c r="E34" s="3">
        <v>-0.3</v>
      </c>
      <c r="F34" s="3">
        <v>-3.47</v>
      </c>
      <c r="G34" s="3">
        <v>-3.47</v>
      </c>
      <c r="H34" s="3">
        <v>29</v>
      </c>
      <c r="I34" s="3">
        <v>9.93</v>
      </c>
      <c r="J34" s="3">
        <v>10.06</v>
      </c>
      <c r="K34" s="1" t="s">
        <v>85</v>
      </c>
      <c r="L34" s="10">
        <f t="shared" si="0"/>
        <v>6.9999999999999993E-3</v>
      </c>
      <c r="M34" s="11">
        <f>C34/(L34+1)</f>
        <v>9.9404170804369425</v>
      </c>
      <c r="N34" s="12">
        <f>VLOOKUP(A34,Total_de_acoes!A:B,2,FALSE)</f>
        <v>5372783971</v>
      </c>
      <c r="O34" s="30">
        <f t="shared" si="1"/>
        <v>373853994.88377655</v>
      </c>
      <c r="P34" s="25" t="str">
        <f t="shared" si="2"/>
        <v>Subiu</v>
      </c>
      <c r="Q34" s="25" t="str">
        <f>VLOOKUP(A34,Ticker!A:B,2,FALSE)</f>
        <v>Itaúsa</v>
      </c>
      <c r="R34" s="25" t="str">
        <f>VLOOKUP(Q34,'Chat Bing'!A:C,2,FALSE)</f>
        <v>Investimentos</v>
      </c>
      <c r="S34" s="23">
        <f>VLOOKUP(R34,'Chat Bing'!B:D,2,FALSE)</f>
        <v>20</v>
      </c>
      <c r="T34" s="25" t="str">
        <f t="shared" si="3"/>
        <v>Menos de 50 Anos</v>
      </c>
    </row>
    <row r="35" spans="1:20" ht="12.75">
      <c r="A35" s="4" t="s">
        <v>86</v>
      </c>
      <c r="B35" s="5">
        <v>45317</v>
      </c>
      <c r="C35" s="9">
        <v>56.97</v>
      </c>
      <c r="D35" s="6">
        <v>0.68</v>
      </c>
      <c r="E35" s="6">
        <v>1.88</v>
      </c>
      <c r="F35" s="6">
        <v>2.85</v>
      </c>
      <c r="G35" s="6">
        <v>2.85</v>
      </c>
      <c r="H35" s="6">
        <v>52.87</v>
      </c>
      <c r="I35" s="6">
        <v>56.55</v>
      </c>
      <c r="J35" s="6">
        <v>56.99</v>
      </c>
      <c r="K35" s="4" t="s">
        <v>87</v>
      </c>
      <c r="L35" s="13">
        <f t="shared" si="0"/>
        <v>6.8000000000000005E-3</v>
      </c>
      <c r="M35" s="14">
        <f>C35/(L35+1)</f>
        <v>56.585220500595952</v>
      </c>
      <c r="N35" s="15">
        <f>VLOOKUP(A35,Total_de_acoes!A:B,2,FALSE)</f>
        <v>1420949112</v>
      </c>
      <c r="O35" s="31">
        <f t="shared" si="1"/>
        <v>546752087.99398506</v>
      </c>
      <c r="P35" s="19" t="str">
        <f t="shared" si="2"/>
        <v>Subiu</v>
      </c>
      <c r="Q35" s="26" t="str">
        <f>VLOOKUP(A35,Ticker!A:B,2,FALSE)</f>
        <v>Banco do Brasil</v>
      </c>
      <c r="R35" s="26" t="str">
        <f>VLOOKUP(Q35,'Chat Bing'!A:C,2,FALSE)</f>
        <v>Serviços Financeiros</v>
      </c>
      <c r="S35" s="24">
        <f>VLOOKUP(R35,'Chat Bing'!B:D,2,FALSE)</f>
        <v>97</v>
      </c>
      <c r="T35" s="26" t="str">
        <f t="shared" si="3"/>
        <v>Entre 50 e 100</v>
      </c>
    </row>
    <row r="36" spans="1:20" ht="12.75">
      <c r="A36" s="1" t="s">
        <v>88</v>
      </c>
      <c r="B36" s="2">
        <v>45317</v>
      </c>
      <c r="C36" s="8">
        <v>26.16</v>
      </c>
      <c r="D36" s="3">
        <v>0.61</v>
      </c>
      <c r="E36" s="3">
        <v>-2.75</v>
      </c>
      <c r="F36" s="3">
        <v>-11.02</v>
      </c>
      <c r="G36" s="3">
        <v>-11.02</v>
      </c>
      <c r="H36" s="3">
        <v>10.07</v>
      </c>
      <c r="I36" s="3">
        <v>25.87</v>
      </c>
      <c r="J36" s="3">
        <v>26.38</v>
      </c>
      <c r="K36" s="1" t="s">
        <v>89</v>
      </c>
      <c r="L36" s="10">
        <f t="shared" si="0"/>
        <v>6.0999999999999995E-3</v>
      </c>
      <c r="M36" s="11">
        <f>C36/(L36+1)</f>
        <v>26.001391511778152</v>
      </c>
      <c r="N36" s="12">
        <f>VLOOKUP(A36,Total_de_acoes!A:B,2,FALSE)</f>
        <v>1275798515</v>
      </c>
      <c r="O36" s="30">
        <f t="shared" si="1"/>
        <v>202352473.73982856</v>
      </c>
      <c r="P36" s="25" t="str">
        <f t="shared" si="2"/>
        <v>Subiu</v>
      </c>
      <c r="Q36" s="25" t="str">
        <f>VLOOKUP(A36,Ticker!A:B,2,FALSE)</f>
        <v>RaiaDrogasil</v>
      </c>
      <c r="R36" s="25" t="str">
        <f>VLOOKUP(Q36,'Chat Bing'!A:C,2,FALSE)</f>
        <v>Saúde / Varejo</v>
      </c>
      <c r="S36" s="23">
        <f>VLOOKUP(R36,'Chat Bing'!B:D,2,FALSE)</f>
        <v>118</v>
      </c>
      <c r="T36" s="25" t="str">
        <f t="shared" si="3"/>
        <v>Mais de 100 anos</v>
      </c>
    </row>
    <row r="37" spans="1:20" ht="12.75">
      <c r="A37" s="4" t="s">
        <v>90</v>
      </c>
      <c r="B37" s="5">
        <v>45317</v>
      </c>
      <c r="C37" s="9">
        <v>10.08</v>
      </c>
      <c r="D37" s="6">
        <v>0.59</v>
      </c>
      <c r="E37" s="6">
        <v>3.28</v>
      </c>
      <c r="F37" s="6">
        <v>-7.18</v>
      </c>
      <c r="G37" s="6">
        <v>-7.18</v>
      </c>
      <c r="H37" s="6">
        <v>-21.14</v>
      </c>
      <c r="I37" s="6">
        <v>10.029999999999999</v>
      </c>
      <c r="J37" s="6">
        <v>10.14</v>
      </c>
      <c r="K37" s="4" t="s">
        <v>91</v>
      </c>
      <c r="L37" s="13">
        <f t="shared" si="0"/>
        <v>5.8999999999999999E-3</v>
      </c>
      <c r="M37" s="14">
        <f>C37/(L37+1)</f>
        <v>10.020876826722338</v>
      </c>
      <c r="N37" s="15">
        <f>VLOOKUP(A37,Total_de_acoes!A:B,2,FALSE)</f>
        <v>660411219</v>
      </c>
      <c r="O37" s="31">
        <f t="shared" si="1"/>
        <v>39045606.935449012</v>
      </c>
      <c r="P37" s="19" t="str">
        <f t="shared" si="2"/>
        <v>Subiu</v>
      </c>
      <c r="Q37" s="26" t="str">
        <f>VLOOKUP(A37,Ticker!A:B,2,FALSE)</f>
        <v>Metalúrgica Gerdau</v>
      </c>
      <c r="R37" s="26" t="str">
        <f>VLOOKUP(Q37,'Chat Bing'!A:C,2,FALSE)</f>
        <v>Siderurgia</v>
      </c>
      <c r="S37" s="24">
        <f>VLOOKUP(R37,'Chat Bing'!B:D,2,FALSE)</f>
        <v>60</v>
      </c>
      <c r="T37" s="26" t="str">
        <f t="shared" si="3"/>
        <v>Entre 50 e 100</v>
      </c>
    </row>
    <row r="38" spans="1:20" ht="12.75">
      <c r="A38" s="1" t="s">
        <v>92</v>
      </c>
      <c r="B38" s="2">
        <v>45317</v>
      </c>
      <c r="C38" s="8">
        <v>18.57</v>
      </c>
      <c r="D38" s="3">
        <v>0.59</v>
      </c>
      <c r="E38" s="3">
        <v>2.65</v>
      </c>
      <c r="F38" s="3">
        <v>-4.08</v>
      </c>
      <c r="G38" s="3">
        <v>-4.08</v>
      </c>
      <c r="H38" s="3">
        <v>13.35</v>
      </c>
      <c r="I38" s="3">
        <v>18.3</v>
      </c>
      <c r="J38" s="3">
        <v>18.66</v>
      </c>
      <c r="K38" s="1" t="s">
        <v>93</v>
      </c>
      <c r="L38" s="10">
        <f t="shared" si="0"/>
        <v>5.8999999999999999E-3</v>
      </c>
      <c r="M38" s="11">
        <f>C38/(L38+1)</f>
        <v>18.461079630181928</v>
      </c>
      <c r="N38" s="12">
        <f>VLOOKUP(A38,Total_de_acoes!A:B,2,FALSE)</f>
        <v>1168097881</v>
      </c>
      <c r="O38" s="30">
        <f t="shared" si="1"/>
        <v>127229653.18222687</v>
      </c>
      <c r="P38" s="25" t="str">
        <f t="shared" si="2"/>
        <v>Subiu</v>
      </c>
      <c r="Q38" s="25" t="str">
        <f>VLOOKUP(A38,Ticker!A:B,2,FALSE)</f>
        <v>Cosan</v>
      </c>
      <c r="R38" s="25" t="str">
        <f>VLOOKUP(Q38,'Chat Bing'!A:C,2,FALSE)</f>
        <v>Energia / Agronegócio</v>
      </c>
      <c r="S38" s="23">
        <f>VLOOKUP(R38,'Chat Bing'!B:D,2,FALSE)</f>
        <v>24</v>
      </c>
      <c r="T38" s="25" t="str">
        <f t="shared" si="3"/>
        <v>Menos de 50 Anos</v>
      </c>
    </row>
    <row r="39" spans="1:20" ht="12.75">
      <c r="A39" s="4" t="s">
        <v>94</v>
      </c>
      <c r="B39" s="5">
        <v>45317</v>
      </c>
      <c r="C39" s="9">
        <v>24.34</v>
      </c>
      <c r="D39" s="6">
        <v>0.56999999999999995</v>
      </c>
      <c r="E39" s="6">
        <v>2.48</v>
      </c>
      <c r="F39" s="6">
        <v>-2.29</v>
      </c>
      <c r="G39" s="6">
        <v>-2.29</v>
      </c>
      <c r="H39" s="6">
        <v>17.29</v>
      </c>
      <c r="I39" s="6">
        <v>24.17</v>
      </c>
      <c r="J39" s="6">
        <v>24.56</v>
      </c>
      <c r="K39" s="4" t="s">
        <v>95</v>
      </c>
      <c r="L39" s="13">
        <f t="shared" si="0"/>
        <v>5.6999999999999993E-3</v>
      </c>
      <c r="M39" s="14">
        <f>C39/(L39+1)</f>
        <v>24.202048324550063</v>
      </c>
      <c r="N39" s="15">
        <f>VLOOKUP(A39,Total_de_acoes!A:B,2,FALSE)</f>
        <v>1134986472</v>
      </c>
      <c r="O39" s="31">
        <f t="shared" si="1"/>
        <v>156573285.42541304</v>
      </c>
      <c r="P39" s="19" t="str">
        <f t="shared" si="2"/>
        <v>Subiu</v>
      </c>
      <c r="Q39" s="26" t="str">
        <f>VLOOKUP(A39,Ticker!A:B,2,FALSE)</f>
        <v>JBS</v>
      </c>
      <c r="R39" s="26" t="str">
        <f>VLOOKUP(Q39,'Chat Bing'!A:C,2,FALSE)</f>
        <v>Alimentos / Agronegócio</v>
      </c>
      <c r="S39" s="24">
        <f>VLOOKUP(R39,'Chat Bing'!B:D,2,FALSE)</f>
        <v>30</v>
      </c>
      <c r="T39" s="26" t="str">
        <f t="shared" si="3"/>
        <v>Menos de 50 Anos</v>
      </c>
    </row>
    <row r="40" spans="1:20" ht="12.75">
      <c r="A40" s="1" t="s">
        <v>96</v>
      </c>
      <c r="B40" s="2">
        <v>45317</v>
      </c>
      <c r="C40" s="8">
        <v>2.08</v>
      </c>
      <c r="D40" s="3">
        <v>0.48</v>
      </c>
      <c r="E40" s="3">
        <v>2.46</v>
      </c>
      <c r="F40" s="3">
        <v>-3.7</v>
      </c>
      <c r="G40" s="3">
        <v>-3.7</v>
      </c>
      <c r="H40" s="3">
        <v>-51.4</v>
      </c>
      <c r="I40" s="3">
        <v>2.02</v>
      </c>
      <c r="J40" s="3">
        <v>2.1</v>
      </c>
      <c r="K40" s="1" t="s">
        <v>97</v>
      </c>
      <c r="L40" s="10">
        <f t="shared" si="0"/>
        <v>4.7999999999999996E-3</v>
      </c>
      <c r="M40" s="11">
        <f>C40/(L40+1)</f>
        <v>2.0700636942675161</v>
      </c>
      <c r="N40" s="12">
        <f>VLOOKUP(A40,Total_de_acoes!A:B,2,FALSE)</f>
        <v>2867627068</v>
      </c>
      <c r="O40" s="30">
        <f t="shared" si="1"/>
        <v>28493619.274394516</v>
      </c>
      <c r="P40" s="25" t="str">
        <f t="shared" si="2"/>
        <v>Subiu</v>
      </c>
      <c r="Q40" s="25" t="str">
        <f>VLOOKUP(A40,Ticker!A:B,2,FALSE)</f>
        <v>Magazine Luiza</v>
      </c>
      <c r="R40" s="25" t="str">
        <f>VLOOKUP(Q40,'Chat Bing'!A:C,2,FALSE)</f>
        <v>Varejo / Tecnologia</v>
      </c>
      <c r="S40" s="23">
        <f>VLOOKUP(R40,'Chat Bing'!B:D,2,FALSE)</f>
        <v>64</v>
      </c>
      <c r="T40" s="25" t="str">
        <f t="shared" si="3"/>
        <v>Entre 50 e 100</v>
      </c>
    </row>
    <row r="41" spans="1:20" ht="12.75">
      <c r="A41" s="4" t="s">
        <v>98</v>
      </c>
      <c r="B41" s="5">
        <v>45317</v>
      </c>
      <c r="C41" s="9">
        <v>13.75</v>
      </c>
      <c r="D41" s="6">
        <v>0.36</v>
      </c>
      <c r="E41" s="6">
        <v>-0.72</v>
      </c>
      <c r="F41" s="6">
        <v>-9.9499999999999993</v>
      </c>
      <c r="G41" s="6">
        <v>-9.9499999999999993</v>
      </c>
      <c r="H41" s="6">
        <v>15.78</v>
      </c>
      <c r="I41" s="6">
        <v>13.67</v>
      </c>
      <c r="J41" s="6">
        <v>13.9</v>
      </c>
      <c r="K41" s="4" t="s">
        <v>99</v>
      </c>
      <c r="L41" s="13">
        <f t="shared" si="0"/>
        <v>3.5999999999999999E-3</v>
      </c>
      <c r="M41" s="14">
        <f>C41/(L41+1)</f>
        <v>13.700677560781187</v>
      </c>
      <c r="N41" s="15">
        <f>VLOOKUP(A41,Total_de_acoes!A:B,2,FALSE)</f>
        <v>1500728902</v>
      </c>
      <c r="O41" s="31">
        <f t="shared" si="1"/>
        <v>74019610.052810252</v>
      </c>
      <c r="P41" s="19" t="str">
        <f t="shared" si="2"/>
        <v>Subiu</v>
      </c>
      <c r="Q41" s="26" t="str">
        <f>VLOOKUP(A41,Ticker!A:B,2,FALSE)</f>
        <v>Banco Bradesco</v>
      </c>
      <c r="R41" s="26" t="str">
        <f>VLOOKUP(Q41,'Chat Bing'!A:C,2,FALSE)</f>
        <v>Serviços Financeiros</v>
      </c>
      <c r="S41" s="24">
        <f>VLOOKUP(R41,'Chat Bing'!B:D,2,FALSE)</f>
        <v>97</v>
      </c>
      <c r="T41" s="26" t="str">
        <f t="shared" si="3"/>
        <v>Entre 50 e 100</v>
      </c>
    </row>
    <row r="42" spans="1:20" ht="12.75">
      <c r="A42" s="1" t="s">
        <v>100</v>
      </c>
      <c r="B42" s="2">
        <v>45317</v>
      </c>
      <c r="C42" s="8">
        <v>21.84</v>
      </c>
      <c r="D42" s="3">
        <v>0.27</v>
      </c>
      <c r="E42" s="3">
        <v>3.65</v>
      </c>
      <c r="F42" s="3">
        <v>-8.08</v>
      </c>
      <c r="G42" s="3">
        <v>-8.08</v>
      </c>
      <c r="H42" s="3">
        <v>-26.1</v>
      </c>
      <c r="I42" s="3">
        <v>21.7</v>
      </c>
      <c r="J42" s="3">
        <v>21.94</v>
      </c>
      <c r="K42" s="1" t="s">
        <v>101</v>
      </c>
      <c r="L42" s="10">
        <f t="shared" si="0"/>
        <v>2.7000000000000001E-3</v>
      </c>
      <c r="M42" s="11">
        <f>C42/(L42+1)</f>
        <v>21.781190784880824</v>
      </c>
      <c r="N42" s="12">
        <f>VLOOKUP(A42,Total_de_acoes!A:B,2,FALSE)</f>
        <v>1118525506</v>
      </c>
      <c r="O42" s="30">
        <f t="shared" si="1"/>
        <v>65779607.098639093</v>
      </c>
      <c r="P42" s="25" t="str">
        <f t="shared" si="2"/>
        <v>Subiu</v>
      </c>
      <c r="Q42" s="25" t="str">
        <f>VLOOKUP(A42,Ticker!A:B,2,FALSE)</f>
        <v>Gerdau</v>
      </c>
      <c r="R42" s="25" t="str">
        <f>VLOOKUP(Q42,'Chat Bing'!A:C,2,FALSE)</f>
        <v>Siderurgia</v>
      </c>
      <c r="S42" s="23">
        <f>VLOOKUP(R42,'Chat Bing'!B:D,2,FALSE)</f>
        <v>60</v>
      </c>
      <c r="T42" s="25" t="str">
        <f t="shared" si="3"/>
        <v>Entre 50 e 100</v>
      </c>
    </row>
    <row r="43" spans="1:20" ht="12.75">
      <c r="A43" s="4" t="s">
        <v>102</v>
      </c>
      <c r="B43" s="5">
        <v>45317</v>
      </c>
      <c r="C43" s="9">
        <v>3.74</v>
      </c>
      <c r="D43" s="6">
        <v>0.26</v>
      </c>
      <c r="E43" s="6">
        <v>0</v>
      </c>
      <c r="F43" s="6">
        <v>-7.2</v>
      </c>
      <c r="G43" s="6">
        <v>-7.2</v>
      </c>
      <c r="H43" s="6">
        <v>15.46</v>
      </c>
      <c r="I43" s="6">
        <v>3.71</v>
      </c>
      <c r="J43" s="6">
        <v>3.78</v>
      </c>
      <c r="K43" s="4" t="s">
        <v>103</v>
      </c>
      <c r="L43" s="13">
        <f t="shared" si="0"/>
        <v>2.5999999999999999E-3</v>
      </c>
      <c r="M43" s="14">
        <f>C43/(L43+1)</f>
        <v>3.7303012168362262</v>
      </c>
      <c r="N43" s="15">
        <f>VLOOKUP(A43,Total_de_acoes!A:B,2,FALSE)</f>
        <v>1193047233</v>
      </c>
      <c r="O43" s="31">
        <f t="shared" si="1"/>
        <v>11571106.417007603</v>
      </c>
      <c r="P43" s="19" t="str">
        <f t="shared" si="2"/>
        <v>Subiu</v>
      </c>
      <c r="Q43" s="26" t="str">
        <f>VLOOKUP(A43,Ticker!A:B,2,FALSE)</f>
        <v>Raízen</v>
      </c>
      <c r="R43" s="26" t="str">
        <f>VLOOKUP(Q43,'Chat Bing'!A:C,2,FALSE)</f>
        <v>Energia / Agronegócio</v>
      </c>
      <c r="S43" s="24">
        <f>VLOOKUP(R43,'Chat Bing'!B:D,2,FALSE)</f>
        <v>24</v>
      </c>
      <c r="T43" s="26" t="str">
        <f t="shared" si="3"/>
        <v>Menos de 50 Anos</v>
      </c>
    </row>
    <row r="44" spans="1:20" ht="12.75">
      <c r="A44" s="1" t="s">
        <v>104</v>
      </c>
      <c r="B44" s="2">
        <v>45317</v>
      </c>
      <c r="C44" s="8">
        <v>10.07</v>
      </c>
      <c r="D44" s="3">
        <v>0.19</v>
      </c>
      <c r="E44" s="3">
        <v>0.9</v>
      </c>
      <c r="F44" s="3">
        <v>-2.8</v>
      </c>
      <c r="G44" s="3">
        <v>-2.8</v>
      </c>
      <c r="H44" s="3">
        <v>32.08</v>
      </c>
      <c r="I44" s="3">
        <v>9.9600000000000009</v>
      </c>
      <c r="J44" s="3">
        <v>10.130000000000001</v>
      </c>
      <c r="K44" s="1" t="s">
        <v>105</v>
      </c>
      <c r="L44" s="10">
        <f t="shared" si="0"/>
        <v>1.9E-3</v>
      </c>
      <c r="M44" s="11">
        <f>C44/(L44+1)</f>
        <v>10.050903283760855</v>
      </c>
      <c r="N44" s="12">
        <f>VLOOKUP(A44,Total_de_acoes!A:B,2,FALSE)</f>
        <v>1679335290</v>
      </c>
      <c r="O44" s="30">
        <f t="shared" si="1"/>
        <v>32069789.503513202</v>
      </c>
      <c r="P44" s="25" t="str">
        <f t="shared" si="2"/>
        <v>Subiu</v>
      </c>
      <c r="Q44" s="25" t="str">
        <f>VLOOKUP(A44,Ticker!A:B,2,FALSE)</f>
        <v>Copel</v>
      </c>
      <c r="R44" s="25" t="str">
        <f>VLOOKUP(Q44,'Chat Bing'!A:C,2,FALSE)</f>
        <v>Energia Elétrica</v>
      </c>
      <c r="S44" s="23">
        <f>VLOOKUP(R44,'Chat Bing'!B:D,2,FALSE)</f>
        <v>108</v>
      </c>
      <c r="T44" s="25" t="str">
        <f t="shared" si="3"/>
        <v>Mais de 100 anos</v>
      </c>
    </row>
    <row r="45" spans="1:20" ht="12.75">
      <c r="A45" s="4" t="s">
        <v>106</v>
      </c>
      <c r="B45" s="5">
        <v>45317</v>
      </c>
      <c r="C45" s="9">
        <v>8.18</v>
      </c>
      <c r="D45" s="6">
        <v>0.12</v>
      </c>
      <c r="E45" s="6">
        <v>-3.76</v>
      </c>
      <c r="F45" s="6">
        <v>-18.77</v>
      </c>
      <c r="G45" s="6">
        <v>-18.77</v>
      </c>
      <c r="H45" s="6">
        <v>-40.74</v>
      </c>
      <c r="I45" s="6">
        <v>8.11</v>
      </c>
      <c r="J45" s="6">
        <v>8.27</v>
      </c>
      <c r="K45" s="4" t="s">
        <v>107</v>
      </c>
      <c r="L45" s="13">
        <f t="shared" si="0"/>
        <v>1.1999999999999999E-3</v>
      </c>
      <c r="M45" s="14">
        <f>C45/(L45+1)</f>
        <v>8.1701957650819015</v>
      </c>
      <c r="N45" s="15">
        <f>VLOOKUP(A45,Total_de_acoes!A:B,2,FALSE)</f>
        <v>421383330</v>
      </c>
      <c r="O45" s="31">
        <f t="shared" si="1"/>
        <v>4131341.1578905098</v>
      </c>
      <c r="P45" s="19" t="str">
        <f t="shared" si="2"/>
        <v>Subiu</v>
      </c>
      <c r="Q45" s="26" t="str">
        <f>VLOOKUP(A45,Ticker!A:B,2,FALSE)</f>
        <v>Grupo Vamos</v>
      </c>
      <c r="R45" s="26" t="str">
        <f>VLOOKUP(Q45,'Chat Bing'!A:C,2,FALSE)</f>
        <v>Logística / Transporte</v>
      </c>
      <c r="S45" s="24">
        <f>VLOOKUP(R45,'Chat Bing'!B:D,2,FALSE)</f>
        <v>6</v>
      </c>
      <c r="T45" s="26" t="str">
        <f t="shared" si="3"/>
        <v>Menos de 50 Anos</v>
      </c>
    </row>
    <row r="46" spans="1:20" ht="12.75">
      <c r="A46" s="1" t="s">
        <v>108</v>
      </c>
      <c r="B46" s="2">
        <v>45317</v>
      </c>
      <c r="C46" s="8">
        <v>9.74</v>
      </c>
      <c r="D46" s="3">
        <v>0</v>
      </c>
      <c r="E46" s="3">
        <v>5.3</v>
      </c>
      <c r="F46" s="3">
        <v>0.41</v>
      </c>
      <c r="G46" s="3">
        <v>0.41</v>
      </c>
      <c r="H46" s="3">
        <v>17.989999999999998</v>
      </c>
      <c r="I46" s="3">
        <v>9.61</v>
      </c>
      <c r="J46" s="3">
        <v>9.86</v>
      </c>
      <c r="K46" s="1" t="s">
        <v>109</v>
      </c>
      <c r="L46" s="10">
        <f t="shared" si="0"/>
        <v>0</v>
      </c>
      <c r="M46" s="11">
        <f>C46/(L46+1)</f>
        <v>9.74</v>
      </c>
      <c r="N46" s="12">
        <f>VLOOKUP(A46,Total_de_acoes!A:B,2,FALSE)</f>
        <v>331799687</v>
      </c>
      <c r="O46" s="30">
        <f t="shared" si="1"/>
        <v>0</v>
      </c>
      <c r="P46" s="25" t="str">
        <f t="shared" si="2"/>
        <v>Estável</v>
      </c>
      <c r="Q46" s="25" t="str">
        <f>VLOOKUP(A46,Ticker!A:B,2,FALSE)</f>
        <v>Marfrig</v>
      </c>
      <c r="R46" s="25" t="str">
        <f>VLOOKUP(Q46,'Chat Bing'!A:C,2,FALSE)</f>
        <v>Alimentos / Agronegócio</v>
      </c>
      <c r="S46" s="23">
        <f>VLOOKUP(R46,'Chat Bing'!B:D,2,FALSE)</f>
        <v>30</v>
      </c>
      <c r="T46" s="25" t="str">
        <f t="shared" si="3"/>
        <v>Menos de 50 Anos</v>
      </c>
    </row>
    <row r="47" spans="1:20" ht="12.75">
      <c r="A47" s="4" t="s">
        <v>110</v>
      </c>
      <c r="B47" s="5">
        <v>45317</v>
      </c>
      <c r="C47" s="9">
        <v>13.2</v>
      </c>
      <c r="D47" s="6">
        <v>0</v>
      </c>
      <c r="E47" s="6">
        <v>-1.1200000000000001</v>
      </c>
      <c r="F47" s="6">
        <v>-3.86</v>
      </c>
      <c r="G47" s="6">
        <v>-3.86</v>
      </c>
      <c r="H47" s="6">
        <v>0.3</v>
      </c>
      <c r="I47" s="6">
        <v>13.15</v>
      </c>
      <c r="J47" s="6">
        <v>13.29</v>
      </c>
      <c r="K47" s="4" t="s">
        <v>111</v>
      </c>
      <c r="L47" s="13">
        <f t="shared" si="0"/>
        <v>0</v>
      </c>
      <c r="M47" s="14">
        <f>C47/(L47+1)</f>
        <v>13.2</v>
      </c>
      <c r="N47" s="15">
        <f>VLOOKUP(A47,Total_de_acoes!A:B,2,FALSE)</f>
        <v>4394245879</v>
      </c>
      <c r="O47" s="31">
        <f t="shared" si="1"/>
        <v>0</v>
      </c>
      <c r="P47" s="19" t="str">
        <f t="shared" si="2"/>
        <v>Estável</v>
      </c>
      <c r="Q47" s="26" t="str">
        <f>VLOOKUP(A47,Ticker!A:B,2,FALSE)</f>
        <v>Ambev</v>
      </c>
      <c r="R47" s="26" t="str">
        <f>VLOOKUP(Q47,'Chat Bing'!A:C,2,FALSE)</f>
        <v>Bebidas</v>
      </c>
      <c r="S47" s="24">
        <f>VLOOKUP(R47,'Chat Bing'!B:D,2,FALSE)</f>
        <v>22</v>
      </c>
      <c r="T47" s="26" t="str">
        <f t="shared" si="3"/>
        <v>Menos de 50 Anos</v>
      </c>
    </row>
    <row r="48" spans="1:20" ht="12.75">
      <c r="A48" s="1" t="s">
        <v>112</v>
      </c>
      <c r="B48" s="2">
        <v>45317</v>
      </c>
      <c r="C48" s="8">
        <v>33.729999999999997</v>
      </c>
      <c r="D48" s="3">
        <v>-0.02</v>
      </c>
      <c r="E48" s="3">
        <v>-2.37</v>
      </c>
      <c r="F48" s="3">
        <v>0.24</v>
      </c>
      <c r="G48" s="3">
        <v>0.24</v>
      </c>
      <c r="H48" s="3">
        <v>0.91</v>
      </c>
      <c r="I48" s="3">
        <v>33.729999999999997</v>
      </c>
      <c r="J48" s="3">
        <v>34.03</v>
      </c>
      <c r="K48" s="1" t="s">
        <v>113</v>
      </c>
      <c r="L48" s="10">
        <f t="shared" si="0"/>
        <v>-2.0000000000000001E-4</v>
      </c>
      <c r="M48" s="11">
        <f>C48/(L48+1)</f>
        <v>33.736747349469887</v>
      </c>
      <c r="N48" s="12">
        <f>VLOOKUP(A48,Total_de_acoes!A:B,2,FALSE)</f>
        <v>671750768</v>
      </c>
      <c r="O48" s="30">
        <f t="shared" si="1"/>
        <v>-4532537.1883631321</v>
      </c>
      <c r="P48" s="25" t="str">
        <f t="shared" si="2"/>
        <v>Desceu</v>
      </c>
      <c r="Q48" s="25" t="str">
        <f>VLOOKUP(A48,Ticker!A:B,2,FALSE)</f>
        <v>BB Seguridade</v>
      </c>
      <c r="R48" s="25" t="str">
        <f>VLOOKUP(Q48,'Chat Bing'!A:C,2,FALSE)</f>
        <v>Seguros</v>
      </c>
      <c r="S48" s="23">
        <f>VLOOKUP(R48,'Chat Bing'!B:D,2,FALSE)</f>
        <v>8</v>
      </c>
      <c r="T48" s="25" t="str">
        <f t="shared" si="3"/>
        <v>Menos de 50 Anos</v>
      </c>
    </row>
    <row r="49" spans="1:20" ht="12.75">
      <c r="A49" s="4" t="s">
        <v>114</v>
      </c>
      <c r="B49" s="5">
        <v>45317</v>
      </c>
      <c r="C49" s="9">
        <v>77.040000000000006</v>
      </c>
      <c r="D49" s="6">
        <v>-0.06</v>
      </c>
      <c r="E49" s="6">
        <v>1.37</v>
      </c>
      <c r="F49" s="6">
        <v>2.2200000000000002</v>
      </c>
      <c r="G49" s="6">
        <v>2.2200000000000002</v>
      </c>
      <c r="H49" s="6">
        <v>45.92</v>
      </c>
      <c r="I49" s="6">
        <v>76.52</v>
      </c>
      <c r="J49" s="6">
        <v>77.69</v>
      </c>
      <c r="K49" s="4" t="s">
        <v>115</v>
      </c>
      <c r="L49" s="13">
        <f t="shared" si="0"/>
        <v>-5.9999999999999995E-4</v>
      </c>
      <c r="M49" s="14">
        <f>C49/(L49+1)</f>
        <v>77.086251751050639</v>
      </c>
      <c r="N49" s="15">
        <f>VLOOKUP(A49,Total_de_acoes!A:B,2,FALSE)</f>
        <v>340001799</v>
      </c>
      <c r="O49" s="31">
        <f t="shared" si="1"/>
        <v>-15725678.564115381</v>
      </c>
      <c r="P49" s="19" t="str">
        <f t="shared" si="2"/>
        <v>Desceu</v>
      </c>
      <c r="Q49" s="26" t="str">
        <f>VLOOKUP(A49,Ticker!A:B,2,FALSE)</f>
        <v>Sabesp</v>
      </c>
      <c r="R49" s="26" t="str">
        <f>VLOOKUP(Q49,'Chat Bing'!A:C,2,FALSE)</f>
        <v>Saneamento</v>
      </c>
      <c r="S49" s="24">
        <f>VLOOKUP(R49,'Chat Bing'!B:D,2,FALSE)</f>
        <v>48</v>
      </c>
      <c r="T49" s="26" t="str">
        <f t="shared" si="3"/>
        <v>Menos de 50 Anos</v>
      </c>
    </row>
    <row r="50" spans="1:20" ht="12.75">
      <c r="A50" s="1" t="s">
        <v>116</v>
      </c>
      <c r="B50" s="2">
        <v>45317</v>
      </c>
      <c r="C50" s="8">
        <v>30.88</v>
      </c>
      <c r="D50" s="3">
        <v>-0.06</v>
      </c>
      <c r="E50" s="3">
        <v>-2.65</v>
      </c>
      <c r="F50" s="3">
        <v>-8.34</v>
      </c>
      <c r="G50" s="3">
        <v>-8.34</v>
      </c>
      <c r="H50" s="3">
        <v>5.89</v>
      </c>
      <c r="I50" s="3">
        <v>30.65</v>
      </c>
      <c r="J50" s="3">
        <v>31.34</v>
      </c>
      <c r="K50" s="1" t="s">
        <v>117</v>
      </c>
      <c r="L50" s="10">
        <f t="shared" si="0"/>
        <v>-5.9999999999999995E-4</v>
      </c>
      <c r="M50" s="11">
        <f>C50/(L50+1)</f>
        <v>30.898539123474084</v>
      </c>
      <c r="N50" s="12">
        <f>VLOOKUP(A50,Total_de_acoes!A:B,2,FALSE)</f>
        <v>514122351</v>
      </c>
      <c r="O50" s="30">
        <f t="shared" si="1"/>
        <v>-9531377.7459757738</v>
      </c>
      <c r="P50" s="25" t="str">
        <f t="shared" si="2"/>
        <v>Desceu</v>
      </c>
      <c r="Q50" s="25" t="str">
        <f>VLOOKUP(A50,Ticker!A:B,2,FALSE)</f>
        <v>Totvs</v>
      </c>
      <c r="R50" s="25" t="str">
        <f>VLOOKUP(Q50,'Chat Bing'!A:C,2,FALSE)</f>
        <v>Tecnologia</v>
      </c>
      <c r="S50" s="23">
        <f>VLOOKUP(R50,'Chat Bing'!B:D,2,FALSE)</f>
        <v>39</v>
      </c>
      <c r="T50" s="25" t="str">
        <f t="shared" si="3"/>
        <v>Menos de 50 Anos</v>
      </c>
    </row>
    <row r="51" spans="1:20" ht="12.75">
      <c r="A51" s="4" t="s">
        <v>118</v>
      </c>
      <c r="B51" s="5">
        <v>45317</v>
      </c>
      <c r="C51" s="9">
        <v>11.64</v>
      </c>
      <c r="D51" s="6">
        <v>-0.17</v>
      </c>
      <c r="E51" s="6">
        <v>0.95</v>
      </c>
      <c r="F51" s="6">
        <v>1.39</v>
      </c>
      <c r="G51" s="6">
        <v>1.39</v>
      </c>
      <c r="H51" s="6">
        <v>12.26</v>
      </c>
      <c r="I51" s="6">
        <v>11.64</v>
      </c>
      <c r="J51" s="6">
        <v>11.8</v>
      </c>
      <c r="K51" s="4" t="s">
        <v>119</v>
      </c>
      <c r="L51" s="13">
        <f t="shared" si="0"/>
        <v>-1.7000000000000001E-3</v>
      </c>
      <c r="M51" s="14">
        <f>C51/(L51+1)</f>
        <v>11.659821696884705</v>
      </c>
      <c r="N51" s="15">
        <f>VLOOKUP(A51,Total_de_acoes!A:B,2,FALSE)</f>
        <v>1437415777</v>
      </c>
      <c r="O51" s="31">
        <f t="shared" si="1"/>
        <v>-28492019.828986604</v>
      </c>
      <c r="P51" s="19" t="str">
        <f t="shared" si="2"/>
        <v>Desceu</v>
      </c>
      <c r="Q51" s="26" t="str">
        <f>VLOOKUP(A51,Ticker!A:B,2,FALSE)</f>
        <v>CEMIG</v>
      </c>
      <c r="R51" s="26" t="str">
        <f>VLOOKUP(Q51,'Chat Bing'!A:C,2,FALSE)</f>
        <v>Energia Elétrica</v>
      </c>
      <c r="S51" s="24">
        <f>VLOOKUP(R51,'Chat Bing'!B:D,2,FALSE)</f>
        <v>108</v>
      </c>
      <c r="T51" s="26" t="str">
        <f t="shared" si="3"/>
        <v>Mais de 100 anos</v>
      </c>
    </row>
    <row r="52" spans="1:20" ht="12.75">
      <c r="A52" s="1" t="s">
        <v>120</v>
      </c>
      <c r="B52" s="2">
        <v>45317</v>
      </c>
      <c r="C52" s="8">
        <v>46.04</v>
      </c>
      <c r="D52" s="3">
        <v>-0.19</v>
      </c>
      <c r="E52" s="3">
        <v>-1.41</v>
      </c>
      <c r="F52" s="3">
        <v>-2</v>
      </c>
      <c r="G52" s="3">
        <v>-2</v>
      </c>
      <c r="H52" s="3">
        <v>7.43</v>
      </c>
      <c r="I52" s="3">
        <v>45.91</v>
      </c>
      <c r="J52" s="3">
        <v>46.42</v>
      </c>
      <c r="K52" s="1" t="s">
        <v>121</v>
      </c>
      <c r="L52" s="10">
        <f t="shared" si="0"/>
        <v>-1.9E-3</v>
      </c>
      <c r="M52" s="11">
        <f>C52/(L52+1)</f>
        <v>46.1276425207895</v>
      </c>
      <c r="N52" s="12">
        <f>VLOOKUP(A52,Total_de_acoes!A:B,2,FALSE)</f>
        <v>268544014</v>
      </c>
      <c r="O52" s="30">
        <f t="shared" si="1"/>
        <v>-23535874.329891067</v>
      </c>
      <c r="P52" s="25" t="str">
        <f t="shared" si="2"/>
        <v>Desceu</v>
      </c>
      <c r="Q52" s="25" t="str">
        <f>VLOOKUP(A52,Ticker!A:B,2,FALSE)</f>
        <v>Eletrobras</v>
      </c>
      <c r="R52" s="25" t="str">
        <f>VLOOKUP(Q52,'Chat Bing'!A:C,2,FALSE)</f>
        <v>Energia Elétrica</v>
      </c>
      <c r="S52" s="23">
        <f>VLOOKUP(R52,'Chat Bing'!B:D,2,FALSE)</f>
        <v>108</v>
      </c>
      <c r="T52" s="25" t="str">
        <f t="shared" si="3"/>
        <v>Mais de 100 anos</v>
      </c>
    </row>
    <row r="53" spans="1:20" ht="12.75">
      <c r="A53" s="4" t="s">
        <v>122</v>
      </c>
      <c r="B53" s="5">
        <v>45317</v>
      </c>
      <c r="C53" s="9">
        <v>12.87</v>
      </c>
      <c r="D53" s="6">
        <v>-0.23</v>
      </c>
      <c r="E53" s="6">
        <v>1.42</v>
      </c>
      <c r="F53" s="6">
        <v>-5.44</v>
      </c>
      <c r="G53" s="6">
        <v>-5.44</v>
      </c>
      <c r="H53" s="6">
        <v>6.36</v>
      </c>
      <c r="I53" s="6">
        <v>12.84</v>
      </c>
      <c r="J53" s="6">
        <v>13.09</v>
      </c>
      <c r="K53" s="4" t="s">
        <v>123</v>
      </c>
      <c r="L53" s="13">
        <f t="shared" si="0"/>
        <v>-2.3E-3</v>
      </c>
      <c r="M53" s="14">
        <f>C53/(L53+1)</f>
        <v>12.899669239250274</v>
      </c>
      <c r="N53" s="15">
        <f>VLOOKUP(A53,Total_de_acoes!A:B,2,FALSE)</f>
        <v>1579130168</v>
      </c>
      <c r="O53" s="31">
        <f t="shared" si="1"/>
        <v>-46851590.76171875</v>
      </c>
      <c r="P53" s="19" t="str">
        <f t="shared" si="2"/>
        <v>Desceu</v>
      </c>
      <c r="Q53" s="26" t="str">
        <f>VLOOKUP(A53,Ticker!A:B,2,FALSE)</f>
        <v>Eneva</v>
      </c>
      <c r="R53" s="26" t="str">
        <f>VLOOKUP(Q53,'Chat Bing'!A:C,2,FALSE)</f>
        <v>Energia Elétrica</v>
      </c>
      <c r="S53" s="24">
        <f>VLOOKUP(R53,'Chat Bing'!B:D,2,FALSE)</f>
        <v>108</v>
      </c>
      <c r="T53" s="26" t="str">
        <f t="shared" si="3"/>
        <v>Mais de 100 anos</v>
      </c>
    </row>
    <row r="54" spans="1:20" ht="12.75">
      <c r="A54" s="1" t="s">
        <v>124</v>
      </c>
      <c r="B54" s="2">
        <v>45317</v>
      </c>
      <c r="C54" s="8">
        <v>33.17</v>
      </c>
      <c r="D54" s="3">
        <v>-0.24</v>
      </c>
      <c r="E54" s="3">
        <v>-0.93</v>
      </c>
      <c r="F54" s="3">
        <v>-10.130000000000001</v>
      </c>
      <c r="G54" s="3">
        <v>-10.130000000000001</v>
      </c>
      <c r="H54" s="3">
        <v>-11.84</v>
      </c>
      <c r="I54" s="3">
        <v>33.04</v>
      </c>
      <c r="J54" s="3">
        <v>33.5</v>
      </c>
      <c r="K54" s="1" t="s">
        <v>125</v>
      </c>
      <c r="L54" s="10">
        <f t="shared" si="0"/>
        <v>-2.3999999999999998E-3</v>
      </c>
      <c r="M54" s="11">
        <f>C54/(L54+1)</f>
        <v>33.249799518845229</v>
      </c>
      <c r="N54" s="12">
        <f>VLOOKUP(A54,Total_de_acoes!A:B,2,FALSE)</f>
        <v>1481593024</v>
      </c>
      <c r="O54" s="30">
        <f t="shared" si="1"/>
        <v>-118230410.43964578</v>
      </c>
      <c r="P54" s="25" t="str">
        <f t="shared" si="2"/>
        <v>Desceu</v>
      </c>
      <c r="Q54" s="25" t="str">
        <f>VLOOKUP(A54,Ticker!A:B,2,FALSE)</f>
        <v>WEG</v>
      </c>
      <c r="R54" s="25" t="str">
        <f>VLOOKUP(Q54,'Chat Bing'!A:C,2,FALSE)</f>
        <v>Tecnologia / Indústria</v>
      </c>
      <c r="S54" s="23">
        <f>VLOOKUP(R54,'Chat Bing'!B:D,2,FALSE)</f>
        <v>60</v>
      </c>
      <c r="T54" s="25" t="str">
        <f t="shared" si="3"/>
        <v>Entre 50 e 100</v>
      </c>
    </row>
    <row r="55" spans="1:20" ht="12.75">
      <c r="A55" s="4" t="s">
        <v>126</v>
      </c>
      <c r="B55" s="5">
        <v>45317</v>
      </c>
      <c r="C55" s="9">
        <v>19.3</v>
      </c>
      <c r="D55" s="6">
        <v>-0.25</v>
      </c>
      <c r="E55" s="6">
        <v>2.0099999999999998</v>
      </c>
      <c r="F55" s="6">
        <v>2.5499999999999998</v>
      </c>
      <c r="G55" s="6">
        <v>2.5499999999999998</v>
      </c>
      <c r="H55" s="6">
        <v>-10.11</v>
      </c>
      <c r="I55" s="6">
        <v>19.100000000000001</v>
      </c>
      <c r="J55" s="6">
        <v>19.510000000000002</v>
      </c>
      <c r="K55" s="4" t="s">
        <v>127</v>
      </c>
      <c r="L55" s="13">
        <f t="shared" si="0"/>
        <v>-2.5000000000000001E-3</v>
      </c>
      <c r="M55" s="14">
        <f>C55/(L55+1)</f>
        <v>19.348370927318296</v>
      </c>
      <c r="N55" s="15">
        <f>VLOOKUP(A55,Total_de_acoes!A:B,2,FALSE)</f>
        <v>195751130</v>
      </c>
      <c r="O55" s="31">
        <f t="shared" si="1"/>
        <v>-9468663.6817041729</v>
      </c>
      <c r="P55" s="19" t="str">
        <f t="shared" si="2"/>
        <v>Desceu</v>
      </c>
      <c r="Q55" s="26" t="str">
        <f>VLOOKUP(A55,Ticker!A:B,2,FALSE)</f>
        <v>SLC Agrícola</v>
      </c>
      <c r="R55" s="26" t="str">
        <f>VLOOKUP(Q55,'Chat Bing'!A:C,2,FALSE)</f>
        <v>Agronegócio</v>
      </c>
      <c r="S55" s="24">
        <f>VLOOKUP(R55,'Chat Bing'!B:D,2,FALSE)</f>
        <v>43</v>
      </c>
      <c r="T55" s="26" t="str">
        <f t="shared" si="3"/>
        <v>Menos de 50 Anos</v>
      </c>
    </row>
    <row r="56" spans="1:20" ht="12.75">
      <c r="A56" s="1" t="s">
        <v>128</v>
      </c>
      <c r="B56" s="2">
        <v>45317</v>
      </c>
      <c r="C56" s="8">
        <v>24.62</v>
      </c>
      <c r="D56" s="3">
        <v>-0.28000000000000003</v>
      </c>
      <c r="E56" s="3">
        <v>0.53</v>
      </c>
      <c r="F56" s="3">
        <v>-7.27</v>
      </c>
      <c r="G56" s="3">
        <v>-7.27</v>
      </c>
      <c r="H56" s="3">
        <v>39.82</v>
      </c>
      <c r="I56" s="3">
        <v>24.53</v>
      </c>
      <c r="J56" s="3">
        <v>24.92</v>
      </c>
      <c r="K56" s="1" t="s">
        <v>129</v>
      </c>
      <c r="L56" s="10">
        <f t="shared" si="0"/>
        <v>-2.8000000000000004E-3</v>
      </c>
      <c r="M56" s="11">
        <f>C56/(L56+1)</f>
        <v>24.689129562775772</v>
      </c>
      <c r="N56" s="12">
        <f>VLOOKUP(A56,Total_de_acoes!A:B,2,FALSE)</f>
        <v>532616595</v>
      </c>
      <c r="O56" s="30">
        <f t="shared" si="1"/>
        <v>-36819552.339469947</v>
      </c>
      <c r="P56" s="25" t="str">
        <f t="shared" si="2"/>
        <v>Desceu</v>
      </c>
      <c r="Q56" s="25" t="str">
        <f>VLOOKUP(A56,Ticker!A:B,2,FALSE)</f>
        <v>ALOS3</v>
      </c>
      <c r="R56" s="25" t="str">
        <f>VLOOKUP(Q56,'Chat Bing'!A:C,2,FALSE)</f>
        <v>Tecnologia / Internet</v>
      </c>
      <c r="S56" s="23">
        <f>VLOOKUP(R56,'Chat Bing'!B:D,2,FALSE)</f>
        <v>24</v>
      </c>
      <c r="T56" s="25" t="str">
        <f t="shared" si="3"/>
        <v>Menos de 50 Anos</v>
      </c>
    </row>
    <row r="57" spans="1:20" ht="12.75">
      <c r="A57" s="4" t="s">
        <v>130</v>
      </c>
      <c r="B57" s="5">
        <v>45317</v>
      </c>
      <c r="C57" s="9">
        <v>13.27</v>
      </c>
      <c r="D57" s="6">
        <v>-0.3</v>
      </c>
      <c r="E57" s="6">
        <v>-1.78</v>
      </c>
      <c r="F57" s="6">
        <v>-6.42</v>
      </c>
      <c r="G57" s="6">
        <v>-6.42</v>
      </c>
      <c r="H57" s="6">
        <v>13.59</v>
      </c>
      <c r="I57" s="6">
        <v>13.23</v>
      </c>
      <c r="J57" s="6">
        <v>13.41</v>
      </c>
      <c r="K57" s="4" t="s">
        <v>131</v>
      </c>
      <c r="L57" s="13">
        <f t="shared" si="0"/>
        <v>-3.0000000000000001E-3</v>
      </c>
      <c r="M57" s="14">
        <f>C57/(L57+1)</f>
        <v>13.309929789368104</v>
      </c>
      <c r="N57" s="15">
        <f>VLOOKUP(A57,Total_de_acoes!A:B,2,FALSE)</f>
        <v>995335937</v>
      </c>
      <c r="O57" s="31">
        <f t="shared" si="1"/>
        <v>-39743554.314914532</v>
      </c>
      <c r="P57" s="19" t="str">
        <f t="shared" si="2"/>
        <v>Desceu</v>
      </c>
      <c r="Q57" s="26" t="str">
        <f>VLOOKUP(A57,Ticker!A:B,2,FALSE)</f>
        <v>Grupo CCR</v>
      </c>
      <c r="R57" s="26" t="str">
        <f>VLOOKUP(Q57,'Chat Bing'!A:C,2,FALSE)</f>
        <v>Logística / Transporte</v>
      </c>
      <c r="S57" s="24">
        <f>VLOOKUP(R57,'Chat Bing'!B:D,2,FALSE)</f>
        <v>6</v>
      </c>
      <c r="T57" s="26" t="str">
        <f t="shared" si="3"/>
        <v>Menos de 50 Anos</v>
      </c>
    </row>
    <row r="58" spans="1:20" ht="12.75">
      <c r="A58" s="1" t="s">
        <v>132</v>
      </c>
      <c r="B58" s="2">
        <v>45317</v>
      </c>
      <c r="C58" s="8">
        <v>3.03</v>
      </c>
      <c r="D58" s="3">
        <v>-0.32</v>
      </c>
      <c r="E58" s="3">
        <v>-5.0199999999999996</v>
      </c>
      <c r="F58" s="3">
        <v>-13.18</v>
      </c>
      <c r="G58" s="3">
        <v>-13.18</v>
      </c>
      <c r="H58" s="3">
        <v>37.729999999999997</v>
      </c>
      <c r="I58" s="3">
        <v>2.97</v>
      </c>
      <c r="J58" s="3">
        <v>3.06</v>
      </c>
      <c r="K58" s="1" t="s">
        <v>133</v>
      </c>
      <c r="L58" s="10">
        <f t="shared" si="0"/>
        <v>-3.2000000000000002E-3</v>
      </c>
      <c r="M58" s="11">
        <f>C58/(L58+1)</f>
        <v>3.0397271268057784</v>
      </c>
      <c r="N58" s="12">
        <f>VLOOKUP(A58,Total_de_acoes!A:B,2,FALSE)</f>
        <v>1814920980</v>
      </c>
      <c r="O58" s="30">
        <f t="shared" si="1"/>
        <v>-17653966.514927939</v>
      </c>
      <c r="P58" s="25" t="str">
        <f t="shared" si="2"/>
        <v>Desceu</v>
      </c>
      <c r="Q58" s="25" t="str">
        <f>VLOOKUP(A58,Ticker!A:B,2,FALSE)</f>
        <v>Cogna</v>
      </c>
      <c r="R58" s="25" t="str">
        <f>VLOOKUP(Q58,'Chat Bing'!A:C,2,FALSE)</f>
        <v>Educação</v>
      </c>
      <c r="S58" s="23">
        <f>VLOOKUP(R58,'Chat Bing'!B:D,2,FALSE)</f>
        <v>53</v>
      </c>
      <c r="T58" s="25" t="str">
        <f t="shared" si="3"/>
        <v>Entre 50 e 100</v>
      </c>
    </row>
    <row r="59" spans="1:20" ht="12.75">
      <c r="A59" s="4" t="s">
        <v>134</v>
      </c>
      <c r="B59" s="5">
        <v>45317</v>
      </c>
      <c r="C59" s="9">
        <v>26.12</v>
      </c>
      <c r="D59" s="6">
        <v>-0.41</v>
      </c>
      <c r="E59" s="6">
        <v>-1.25</v>
      </c>
      <c r="F59" s="6">
        <v>-1.43</v>
      </c>
      <c r="G59" s="6">
        <v>-1.43</v>
      </c>
      <c r="H59" s="6">
        <v>22.81</v>
      </c>
      <c r="I59" s="6">
        <v>26.09</v>
      </c>
      <c r="J59" s="6">
        <v>26.4</v>
      </c>
      <c r="K59" s="4" t="s">
        <v>135</v>
      </c>
      <c r="L59" s="13">
        <f t="shared" si="0"/>
        <v>-4.0999999999999995E-3</v>
      </c>
      <c r="M59" s="14">
        <f>C59/(L59+1)</f>
        <v>26.227532884827795</v>
      </c>
      <c r="N59" s="15">
        <f>VLOOKUP(A59,Total_de_acoes!A:B,2,FALSE)</f>
        <v>395801044</v>
      </c>
      <c r="O59" s="31">
        <f t="shared" si="1"/>
        <v>-42561628.079172671</v>
      </c>
      <c r="P59" s="19" t="str">
        <f t="shared" si="2"/>
        <v>Desceu</v>
      </c>
      <c r="Q59" s="26" t="str">
        <f>VLOOKUP(A59,Ticker!A:B,2,FALSE)</f>
        <v>Transmissão Paulista</v>
      </c>
      <c r="R59" s="26" t="str">
        <f>VLOOKUP(Q59,'Chat Bing'!A:C,2,FALSE)</f>
        <v>Energia Elétrica</v>
      </c>
      <c r="S59" s="24">
        <f>VLOOKUP(R59,'Chat Bing'!B:D,2,FALSE)</f>
        <v>108</v>
      </c>
      <c r="T59" s="26" t="str">
        <f t="shared" si="3"/>
        <v>Mais de 100 anos</v>
      </c>
    </row>
    <row r="60" spans="1:20" ht="12.75">
      <c r="A60" s="1" t="s">
        <v>136</v>
      </c>
      <c r="B60" s="2">
        <v>45317</v>
      </c>
      <c r="C60" s="8">
        <v>41.04</v>
      </c>
      <c r="D60" s="3">
        <v>-0.46</v>
      </c>
      <c r="E60" s="3">
        <v>0.56000000000000005</v>
      </c>
      <c r="F60" s="3">
        <v>-9.4600000000000009</v>
      </c>
      <c r="G60" s="3">
        <v>-9.4600000000000009</v>
      </c>
      <c r="H60" s="3">
        <v>13.41</v>
      </c>
      <c r="I60" s="3">
        <v>40.92</v>
      </c>
      <c r="J60" s="3">
        <v>41.59</v>
      </c>
      <c r="K60" s="1" t="s">
        <v>137</v>
      </c>
      <c r="L60" s="10">
        <f t="shared" si="0"/>
        <v>-4.5999999999999999E-3</v>
      </c>
      <c r="M60" s="11">
        <f>C60/(L60+1)</f>
        <v>41.229656419529839</v>
      </c>
      <c r="N60" s="12">
        <f>VLOOKUP(A60,Total_de_acoes!A:B,2,FALSE)</f>
        <v>255236961</v>
      </c>
      <c r="O60" s="30">
        <f t="shared" si="1"/>
        <v>-48407328.154937305</v>
      </c>
      <c r="P60" s="25" t="str">
        <f t="shared" si="2"/>
        <v>Desceu</v>
      </c>
      <c r="Q60" s="25" t="str">
        <f>VLOOKUP(A60,Ticker!A:B,2,FALSE)</f>
        <v>Engie</v>
      </c>
      <c r="R60" s="25" t="str">
        <f>VLOOKUP(Q60,'Chat Bing'!A:C,2,FALSE)</f>
        <v>Energia / Sustentabilidade</v>
      </c>
      <c r="S60" s="23">
        <f>VLOOKUP(R60,'Chat Bing'!B:D,2,FALSE)</f>
        <v>30</v>
      </c>
      <c r="T60" s="25" t="str">
        <f t="shared" si="3"/>
        <v>Menos de 50 Anos</v>
      </c>
    </row>
    <row r="61" spans="1:20" ht="12.75">
      <c r="A61" s="4" t="s">
        <v>138</v>
      </c>
      <c r="B61" s="5">
        <v>45317</v>
      </c>
      <c r="C61" s="9">
        <v>23.23</v>
      </c>
      <c r="D61" s="6">
        <v>-0.47</v>
      </c>
      <c r="E61" s="6">
        <v>2.4300000000000002</v>
      </c>
      <c r="F61" s="6">
        <v>2.0699999999999998</v>
      </c>
      <c r="G61" s="6">
        <v>2.0699999999999998</v>
      </c>
      <c r="H61" s="6">
        <v>50.65</v>
      </c>
      <c r="I61" s="6">
        <v>22.97</v>
      </c>
      <c r="J61" s="6">
        <v>23.4</v>
      </c>
      <c r="K61" s="4" t="s">
        <v>139</v>
      </c>
      <c r="L61" s="13">
        <f t="shared" si="0"/>
        <v>-4.6999999999999993E-3</v>
      </c>
      <c r="M61" s="14">
        <f>C61/(L61+1)</f>
        <v>23.339696573897317</v>
      </c>
      <c r="N61" s="15">
        <f>VLOOKUP(A61,Total_de_acoes!A:B,2,FALSE)</f>
        <v>1114412532</v>
      </c>
      <c r="O61" s="31">
        <f t="shared" si="1"/>
        <v>-122247236.66863392</v>
      </c>
      <c r="P61" s="19" t="str">
        <f t="shared" si="2"/>
        <v>Desceu</v>
      </c>
      <c r="Q61" s="26" t="str">
        <f>VLOOKUP(A61,Ticker!A:B,2,FALSE)</f>
        <v>Vibra Energia</v>
      </c>
      <c r="R61" s="26" t="str">
        <f>VLOOKUP(Q61,'Chat Bing'!A:C,2,FALSE)</f>
        <v>Energia Elétrica</v>
      </c>
      <c r="S61" s="24">
        <f>VLOOKUP(R61,'Chat Bing'!B:D,2,FALSE)</f>
        <v>108</v>
      </c>
      <c r="T61" s="26" t="str">
        <f t="shared" si="3"/>
        <v>Mais de 100 anos</v>
      </c>
    </row>
    <row r="62" spans="1:20" ht="12.75">
      <c r="A62" s="1" t="s">
        <v>140</v>
      </c>
      <c r="B62" s="2">
        <v>45317</v>
      </c>
      <c r="C62" s="8">
        <v>40.65</v>
      </c>
      <c r="D62" s="3">
        <v>-0.65</v>
      </c>
      <c r="E62" s="3">
        <v>5.45</v>
      </c>
      <c r="F62" s="3">
        <v>-8.24</v>
      </c>
      <c r="G62" s="3">
        <v>-8.24</v>
      </c>
      <c r="H62" s="3">
        <v>73.5</v>
      </c>
      <c r="I62" s="3">
        <v>40.090000000000003</v>
      </c>
      <c r="J62" s="3">
        <v>41.4</v>
      </c>
      <c r="K62" s="1" t="s">
        <v>141</v>
      </c>
      <c r="L62" s="10">
        <f t="shared" si="0"/>
        <v>-6.5000000000000006E-3</v>
      </c>
      <c r="M62" s="11">
        <f>C62/(L62+1)</f>
        <v>40.915953699043783</v>
      </c>
      <c r="N62" s="12">
        <f>VLOOKUP(A62,Total_de_acoes!A:B,2,FALSE)</f>
        <v>81838843</v>
      </c>
      <c r="O62" s="30">
        <f t="shared" si="1"/>
        <v>-21765343.021313515</v>
      </c>
      <c r="P62" s="25" t="str">
        <f t="shared" si="2"/>
        <v>Desceu</v>
      </c>
      <c r="Q62" s="25" t="str">
        <f>VLOOKUP(A62,Ticker!A:B,2,FALSE)</f>
        <v>IRB Brasil RE</v>
      </c>
      <c r="R62" s="25" t="str">
        <f>VLOOKUP(Q62,'Chat Bing'!A:C,2,FALSE)</f>
        <v>Seguros</v>
      </c>
      <c r="S62" s="23">
        <f>VLOOKUP(R62,'Chat Bing'!B:D,2,FALSE)</f>
        <v>8</v>
      </c>
      <c r="T62" s="25" t="str">
        <f t="shared" si="3"/>
        <v>Menos de 50 Anos</v>
      </c>
    </row>
    <row r="63" spans="1:20" ht="12.75">
      <c r="A63" s="4" t="s">
        <v>142</v>
      </c>
      <c r="B63" s="5">
        <v>45317</v>
      </c>
      <c r="C63" s="9">
        <v>40.86</v>
      </c>
      <c r="D63" s="6">
        <v>-0.65</v>
      </c>
      <c r="E63" s="6">
        <v>-2.04</v>
      </c>
      <c r="F63" s="6">
        <v>-3.7</v>
      </c>
      <c r="G63" s="6">
        <v>-3.7</v>
      </c>
      <c r="H63" s="6">
        <v>-3.64</v>
      </c>
      <c r="I63" s="6">
        <v>40.86</v>
      </c>
      <c r="J63" s="6">
        <v>41.44</v>
      </c>
      <c r="K63" s="4" t="s">
        <v>143</v>
      </c>
      <c r="L63" s="13">
        <f t="shared" si="0"/>
        <v>-6.5000000000000006E-3</v>
      </c>
      <c r="M63" s="14">
        <f>C63/(L63+1)</f>
        <v>41.127327629592351</v>
      </c>
      <c r="N63" s="15">
        <f>VLOOKUP(A63,Total_de_acoes!A:B,2,FALSE)</f>
        <v>1980568384</v>
      </c>
      <c r="O63" s="31">
        <f t="shared" si="1"/>
        <v>-529460651.3402741</v>
      </c>
      <c r="P63" s="19" t="str">
        <f t="shared" si="2"/>
        <v>Desceu</v>
      </c>
      <c r="Q63" s="26" t="str">
        <f>VLOOKUP(A63,Ticker!A:B,2,FALSE)</f>
        <v>Eletrobras</v>
      </c>
      <c r="R63" s="26" t="str">
        <f>VLOOKUP(Q63,'Chat Bing'!A:C,2,FALSE)</f>
        <v>Energia Elétrica</v>
      </c>
      <c r="S63" s="24">
        <f>VLOOKUP(R63,'Chat Bing'!B:D,2,FALSE)</f>
        <v>108</v>
      </c>
      <c r="T63" s="26" t="str">
        <f t="shared" si="3"/>
        <v>Mais de 100 anos</v>
      </c>
    </row>
    <row r="64" spans="1:20" ht="12.75">
      <c r="A64" s="1" t="s">
        <v>144</v>
      </c>
      <c r="B64" s="2">
        <v>45317</v>
      </c>
      <c r="C64" s="8">
        <v>3.4</v>
      </c>
      <c r="D64" s="3">
        <v>-0.87</v>
      </c>
      <c r="E64" s="3">
        <v>-4.2300000000000004</v>
      </c>
      <c r="F64" s="3">
        <v>-13.92</v>
      </c>
      <c r="G64" s="3">
        <v>-13.92</v>
      </c>
      <c r="H64" s="3">
        <v>-46.63</v>
      </c>
      <c r="I64" s="3">
        <v>3.35</v>
      </c>
      <c r="J64" s="3">
        <v>3.47</v>
      </c>
      <c r="K64" s="1" t="s">
        <v>145</v>
      </c>
      <c r="L64" s="10">
        <f t="shared" si="0"/>
        <v>-8.6999999999999994E-3</v>
      </c>
      <c r="M64" s="11">
        <f>C64/(L64+1)</f>
        <v>3.4298396045596693</v>
      </c>
      <c r="N64" s="12">
        <f>VLOOKUP(A64,Total_de_acoes!A:B,2,FALSE)</f>
        <v>309729428</v>
      </c>
      <c r="O64" s="30">
        <f t="shared" si="1"/>
        <v>-9242203.6520125903</v>
      </c>
      <c r="P64" s="25" t="str">
        <f t="shared" si="2"/>
        <v>Desceu</v>
      </c>
      <c r="Q64" s="25" t="str">
        <f>VLOOKUP(A64,Ticker!A:B,2,FALSE)</f>
        <v>Petz</v>
      </c>
      <c r="R64" s="25" t="str">
        <f>VLOOKUP(Q64,'Chat Bing'!A:C,2,FALSE)</f>
        <v>Varejo / Pet Shop</v>
      </c>
      <c r="S64" s="23">
        <f>VLOOKUP(R64,'Chat Bing'!B:D,2,FALSE)</f>
        <v>9</v>
      </c>
      <c r="T64" s="25" t="str">
        <f t="shared" si="3"/>
        <v>Menos de 50 Anos</v>
      </c>
    </row>
    <row r="65" spans="1:20" ht="12.75">
      <c r="A65" s="4" t="s">
        <v>146</v>
      </c>
      <c r="B65" s="5">
        <v>45317</v>
      </c>
      <c r="C65" s="9">
        <v>15.91</v>
      </c>
      <c r="D65" s="6">
        <v>-0.93</v>
      </c>
      <c r="E65" s="6">
        <v>-2.39</v>
      </c>
      <c r="F65" s="6">
        <v>-14.92</v>
      </c>
      <c r="G65" s="6">
        <v>-14.92</v>
      </c>
      <c r="H65" s="6">
        <v>8.93</v>
      </c>
      <c r="I65" s="6">
        <v>15.85</v>
      </c>
      <c r="J65" s="6">
        <v>16.309999999999999</v>
      </c>
      <c r="K65" s="4" t="s">
        <v>147</v>
      </c>
      <c r="L65" s="13">
        <f t="shared" si="0"/>
        <v>-9.300000000000001E-3</v>
      </c>
      <c r="M65" s="14">
        <f>C65/(L65+1)</f>
        <v>16.059351973352175</v>
      </c>
      <c r="N65" s="15">
        <f>VLOOKUP(A65,Total_de_acoes!A:B,2,FALSE)</f>
        <v>91514307</v>
      </c>
      <c r="O65" s="31">
        <f t="shared" si="1"/>
        <v>-13667842.34040677</v>
      </c>
      <c r="P65" s="19" t="str">
        <f t="shared" si="2"/>
        <v>Desceu</v>
      </c>
      <c r="Q65" s="26" t="str">
        <f>VLOOKUP(A65,Ticker!A:B,2,FALSE)</f>
        <v>EZTEC</v>
      </c>
      <c r="R65" s="26" t="str">
        <f>VLOOKUP(Q65,'Chat Bing'!A:C,2,FALSE)</f>
        <v>Construção Civil</v>
      </c>
      <c r="S65" s="24">
        <f>VLOOKUP(R65,'Chat Bing'!B:D,2,FALSE)</f>
        <v>42</v>
      </c>
      <c r="T65" s="26" t="str">
        <f t="shared" si="3"/>
        <v>Menos de 50 Anos</v>
      </c>
    </row>
    <row r="66" spans="1:20" ht="12.75">
      <c r="A66" s="1" t="s">
        <v>148</v>
      </c>
      <c r="B66" s="2">
        <v>45317</v>
      </c>
      <c r="C66" s="8">
        <v>16.489999999999998</v>
      </c>
      <c r="D66" s="3">
        <v>-1.07</v>
      </c>
      <c r="E66" s="3">
        <v>1.04</v>
      </c>
      <c r="F66" s="3">
        <v>-8.59</v>
      </c>
      <c r="G66" s="3">
        <v>-8.59</v>
      </c>
      <c r="H66" s="3">
        <v>17.16</v>
      </c>
      <c r="I66" s="3">
        <v>16.399999999999999</v>
      </c>
      <c r="J66" s="3">
        <v>16.71</v>
      </c>
      <c r="K66" s="1" t="s">
        <v>91</v>
      </c>
      <c r="L66" s="10">
        <f t="shared" si="0"/>
        <v>-1.0700000000000001E-2</v>
      </c>
      <c r="M66" s="11">
        <f>C66/(L66+1)</f>
        <v>16.668351359547152</v>
      </c>
      <c r="N66" s="12">
        <f>VLOOKUP(A66,Total_de_acoes!A:B,2,FALSE)</f>
        <v>240822651</v>
      </c>
      <c r="O66" s="30">
        <f t="shared" si="1"/>
        <v>-42951047.215599783</v>
      </c>
      <c r="P66" s="25" t="str">
        <f t="shared" si="2"/>
        <v>Desceu</v>
      </c>
      <c r="Q66" s="25" t="str">
        <f>VLOOKUP(A66,Ticker!A:B,2,FALSE)</f>
        <v>Fleury</v>
      </c>
      <c r="R66" s="25" t="str">
        <f>VLOOKUP(Q66,'Chat Bing'!A:C,2,FALSE)</f>
        <v>Saúde</v>
      </c>
      <c r="S66" s="23">
        <f>VLOOKUP(R66,'Chat Bing'!B:D,2,FALSE)</f>
        <v>11</v>
      </c>
      <c r="T66" s="25" t="str">
        <f t="shared" si="3"/>
        <v>Menos de 50 Anos</v>
      </c>
    </row>
    <row r="67" spans="1:20" ht="12.75">
      <c r="A67" s="4" t="s">
        <v>149</v>
      </c>
      <c r="B67" s="5">
        <v>45317</v>
      </c>
      <c r="C67" s="9">
        <v>6.95</v>
      </c>
      <c r="D67" s="6">
        <v>-1.27</v>
      </c>
      <c r="E67" s="6">
        <v>-0.43</v>
      </c>
      <c r="F67" s="6">
        <v>-6.71</v>
      </c>
      <c r="G67" s="6">
        <v>-6.71</v>
      </c>
      <c r="H67" s="6">
        <v>-30.01</v>
      </c>
      <c r="I67" s="6">
        <v>6.87</v>
      </c>
      <c r="J67" s="6">
        <v>7.14</v>
      </c>
      <c r="K67" s="4" t="s">
        <v>150</v>
      </c>
      <c r="L67" s="13">
        <f t="shared" ref="L67:L82" si="4">D67/100</f>
        <v>-1.2699999999999999E-2</v>
      </c>
      <c r="M67" s="14">
        <f>C67/(L67+1)</f>
        <v>7.0394003848880793</v>
      </c>
      <c r="N67" s="15">
        <f>VLOOKUP(A67,Total_de_acoes!A:B,2,FALSE)</f>
        <v>496029967</v>
      </c>
      <c r="O67" s="31">
        <f t="shared" ref="O67:O82" si="5">(C67-M67)*N67</f>
        <v>-44345269.965821177</v>
      </c>
      <c r="P67" s="19" t="str">
        <f t="shared" ref="P67:P82" si="6">IF(O67&gt;0,"Subiu",IF(O67&lt;0,"Desceu","Estável"))</f>
        <v>Desceu</v>
      </c>
      <c r="Q67" s="26" t="str">
        <f>VLOOKUP(A67,Ticker!A:B,2,FALSE)</f>
        <v>Grupo Soma</v>
      </c>
      <c r="R67" s="26" t="str">
        <f>VLOOKUP(Q67,'Chat Bing'!A:C,2,FALSE)</f>
        <v>Moda / Varejo</v>
      </c>
      <c r="S67" s="24">
        <f>VLOOKUP(R67,'Chat Bing'!B:D,2,FALSE)</f>
        <v>50</v>
      </c>
      <c r="T67" s="26" t="str">
        <f t="shared" si="3"/>
        <v>Entre 50 e 100</v>
      </c>
    </row>
    <row r="68" spans="1:20" ht="12.75">
      <c r="A68" s="1" t="s">
        <v>151</v>
      </c>
      <c r="B68" s="2">
        <v>45317</v>
      </c>
      <c r="C68" s="8">
        <v>8.67</v>
      </c>
      <c r="D68" s="3">
        <v>-1.36</v>
      </c>
      <c r="E68" s="3">
        <v>4.08</v>
      </c>
      <c r="F68" s="3">
        <v>-14.33</v>
      </c>
      <c r="G68" s="3">
        <v>-14.33</v>
      </c>
      <c r="H68" s="3">
        <v>-34.520000000000003</v>
      </c>
      <c r="I68" s="3">
        <v>8.6199999999999992</v>
      </c>
      <c r="J68" s="3">
        <v>8.8000000000000007</v>
      </c>
      <c r="K68" s="1" t="s">
        <v>152</v>
      </c>
      <c r="L68" s="10">
        <f t="shared" si="4"/>
        <v>-1.3600000000000001E-2</v>
      </c>
      <c r="M68" s="11">
        <f>C68/(L68+1)</f>
        <v>8.7895377128953776</v>
      </c>
      <c r="N68" s="12">
        <f>VLOOKUP(A68,Total_de_acoes!A:B,2,FALSE)</f>
        <v>176733968</v>
      </c>
      <c r="O68" s="30">
        <f t="shared" si="5"/>
        <v>-21126374.325644854</v>
      </c>
      <c r="P68" s="25" t="str">
        <f t="shared" si="6"/>
        <v>Desceu</v>
      </c>
      <c r="Q68" s="25" t="str">
        <f>VLOOKUP(A68,Ticker!A:B,2,FALSE)</f>
        <v>Alpargatas</v>
      </c>
      <c r="R68" s="25" t="str">
        <f>VLOOKUP(Q68,'Chat Bing'!A:C,2,FALSE)</f>
        <v>Calçados / Moda</v>
      </c>
      <c r="S68" s="23">
        <f>VLOOKUP(R68,'Chat Bing'!B:D,2,FALSE)</f>
        <v>113</v>
      </c>
      <c r="T68" s="25" t="str">
        <f t="shared" ref="T68:T82" si="7">IF(S68&gt;100,"Mais de 100 anos",IF(S68&lt;50,"Menos de 50 Anos","Entre 50 e 100"))</f>
        <v>Mais de 100 anos</v>
      </c>
    </row>
    <row r="69" spans="1:20" ht="12.75">
      <c r="A69" s="4" t="s">
        <v>153</v>
      </c>
      <c r="B69" s="5">
        <v>45317</v>
      </c>
      <c r="C69" s="9">
        <v>22.84</v>
      </c>
      <c r="D69" s="6">
        <v>-1.38</v>
      </c>
      <c r="E69" s="6">
        <v>2.38</v>
      </c>
      <c r="F69" s="6">
        <v>-5.15</v>
      </c>
      <c r="G69" s="6">
        <v>-5.15</v>
      </c>
      <c r="H69" s="6">
        <v>60.09</v>
      </c>
      <c r="I69" s="6">
        <v>22.62</v>
      </c>
      <c r="J69" s="6">
        <v>23.34</v>
      </c>
      <c r="K69" s="4" t="s">
        <v>154</v>
      </c>
      <c r="L69" s="13">
        <f t="shared" si="4"/>
        <v>-1.38E-2</v>
      </c>
      <c r="M69" s="14">
        <f>C69/(L69+1)</f>
        <v>23.1596025147029</v>
      </c>
      <c r="N69" s="15">
        <f>VLOOKUP(A69,Total_de_acoes!A:B,2,FALSE)</f>
        <v>265784616</v>
      </c>
      <c r="O69" s="31">
        <f t="shared" si="5"/>
        <v>-84945431.642944753</v>
      </c>
      <c r="P69" s="19" t="str">
        <f t="shared" si="6"/>
        <v>Desceu</v>
      </c>
      <c r="Q69" s="26" t="str">
        <f>VLOOKUP(A69,Ticker!A:B,2,FALSE)</f>
        <v>Cyrela</v>
      </c>
      <c r="R69" s="26" t="str">
        <f>VLOOKUP(Q69,'Chat Bing'!A:C,2,FALSE)</f>
        <v>Construção Civil</v>
      </c>
      <c r="S69" s="24">
        <f>VLOOKUP(R69,'Chat Bing'!B:D,2,FALSE)</f>
        <v>42</v>
      </c>
      <c r="T69" s="26" t="str">
        <f t="shared" si="7"/>
        <v>Menos de 50 Anos</v>
      </c>
    </row>
    <row r="70" spans="1:20" ht="12.75">
      <c r="A70" s="1" t="s">
        <v>155</v>
      </c>
      <c r="B70" s="2">
        <v>45317</v>
      </c>
      <c r="C70" s="8">
        <v>22.4</v>
      </c>
      <c r="D70" s="3">
        <v>-1.4</v>
      </c>
      <c r="E70" s="3">
        <v>5.0199999999999996</v>
      </c>
      <c r="F70" s="3">
        <v>0.04</v>
      </c>
      <c r="G70" s="3">
        <v>0.04</v>
      </c>
      <c r="H70" s="3">
        <v>34.29</v>
      </c>
      <c r="I70" s="3">
        <v>22.26</v>
      </c>
      <c r="J70" s="3">
        <v>22.92</v>
      </c>
      <c r="K70" s="1" t="s">
        <v>156</v>
      </c>
      <c r="L70" s="10">
        <f t="shared" si="4"/>
        <v>-1.3999999999999999E-2</v>
      </c>
      <c r="M70" s="11">
        <f>C70/(L70+1)</f>
        <v>22.718052738336713</v>
      </c>
      <c r="N70" s="12">
        <f>VLOOKUP(A70,Total_de_acoes!A:B,2,FALSE)</f>
        <v>734632705</v>
      </c>
      <c r="O70" s="30">
        <f t="shared" si="5"/>
        <v>-233651943.49695757</v>
      </c>
      <c r="P70" s="25" t="str">
        <f t="shared" si="6"/>
        <v>Desceu</v>
      </c>
      <c r="Q70" s="25" t="str">
        <f>VLOOKUP(A70,Ticker!A:B,2,FALSE)</f>
        <v>Embraer</v>
      </c>
      <c r="R70" s="25" t="str">
        <f>VLOOKUP(Q70,'Chat Bing'!A:C,2,FALSE)</f>
        <v>Aeronáutica</v>
      </c>
      <c r="S70" s="23">
        <f>VLOOKUP(R70,'Chat Bing'!B:D,2,FALSE)</f>
        <v>52</v>
      </c>
      <c r="T70" s="25" t="str">
        <f t="shared" si="7"/>
        <v>Entre 50 e 100</v>
      </c>
    </row>
    <row r="71" spans="1:20" ht="12.75">
      <c r="A71" s="4" t="s">
        <v>157</v>
      </c>
      <c r="B71" s="5">
        <v>45317</v>
      </c>
      <c r="C71" s="9">
        <v>15.97</v>
      </c>
      <c r="D71" s="6">
        <v>-1.41</v>
      </c>
      <c r="E71" s="6">
        <v>-7.37</v>
      </c>
      <c r="F71" s="6">
        <v>-5.45</v>
      </c>
      <c r="G71" s="6">
        <v>-5.45</v>
      </c>
      <c r="H71" s="6">
        <v>23.51</v>
      </c>
      <c r="I71" s="6">
        <v>15.84</v>
      </c>
      <c r="J71" s="6">
        <v>16.43</v>
      </c>
      <c r="K71" s="4" t="s">
        <v>158</v>
      </c>
      <c r="L71" s="13">
        <f t="shared" si="4"/>
        <v>-1.41E-2</v>
      </c>
      <c r="M71" s="14">
        <f>C71/(L71+1)</f>
        <v>16.198397403387769</v>
      </c>
      <c r="N71" s="15">
        <f>VLOOKUP(A71,Total_de_acoes!A:B,2,FALSE)</f>
        <v>846244302</v>
      </c>
      <c r="O71" s="31">
        <f t="shared" si="5"/>
        <v>-193280001.20849475</v>
      </c>
      <c r="P71" s="19" t="str">
        <f t="shared" si="6"/>
        <v>Desceu</v>
      </c>
      <c r="Q71" s="26" t="str">
        <f>VLOOKUP(A71,Ticker!A:B,2,FALSE)</f>
        <v>Natura</v>
      </c>
      <c r="R71" s="26" t="str">
        <f>VLOOKUP(Q71,'Chat Bing'!A:C,2,FALSE)</f>
        <v>Cosméticos / Bem-Estar</v>
      </c>
      <c r="S71" s="24">
        <f>VLOOKUP(R71,'Chat Bing'!B:D,2,FALSE)</f>
        <v>55</v>
      </c>
      <c r="T71" s="26" t="str">
        <f t="shared" si="7"/>
        <v>Entre 50 e 100</v>
      </c>
    </row>
    <row r="72" spans="1:20" ht="12.75">
      <c r="A72" s="1" t="s">
        <v>159</v>
      </c>
      <c r="B72" s="2">
        <v>45317</v>
      </c>
      <c r="C72" s="8">
        <v>13.8</v>
      </c>
      <c r="D72" s="3">
        <v>-1.42</v>
      </c>
      <c r="E72" s="3">
        <v>-3.5</v>
      </c>
      <c r="F72" s="3">
        <v>2</v>
      </c>
      <c r="G72" s="3">
        <v>2</v>
      </c>
      <c r="H72" s="3">
        <v>-34.020000000000003</v>
      </c>
      <c r="I72" s="3">
        <v>13.63</v>
      </c>
      <c r="J72" s="3">
        <v>14</v>
      </c>
      <c r="K72" s="1" t="s">
        <v>160</v>
      </c>
      <c r="L72" s="10">
        <f t="shared" si="4"/>
        <v>-1.4199999999999999E-2</v>
      </c>
      <c r="M72" s="11">
        <f>C72/(L72+1)</f>
        <v>13.998782714546561</v>
      </c>
      <c r="N72" s="12">
        <f>VLOOKUP(A72,Total_de_acoes!A:B,2,FALSE)</f>
        <v>1349217892</v>
      </c>
      <c r="O72" s="30">
        <f t="shared" si="5"/>
        <v>-268201195.08654764</v>
      </c>
      <c r="P72" s="25" t="str">
        <f t="shared" si="6"/>
        <v>Desceu</v>
      </c>
      <c r="Q72" s="25" t="str">
        <f>VLOOKUP(A72,Ticker!A:B,2,FALSE)</f>
        <v>Assaí</v>
      </c>
      <c r="R72" s="25" t="str">
        <f>VLOOKUP(Q72,'Chat Bing'!A:C,2,FALSE)</f>
        <v>Varejo / Atacado</v>
      </c>
      <c r="S72" s="23">
        <f>VLOOKUP(R72,'Chat Bing'!B:D,2,FALSE)</f>
        <v>11</v>
      </c>
      <c r="T72" s="25" t="str">
        <f t="shared" si="7"/>
        <v>Menos de 50 Anos</v>
      </c>
    </row>
    <row r="73" spans="1:20" ht="12.75">
      <c r="A73" s="4" t="s">
        <v>161</v>
      </c>
      <c r="B73" s="5">
        <v>45317</v>
      </c>
      <c r="C73" s="9">
        <v>13.22</v>
      </c>
      <c r="D73" s="6">
        <v>-1.56</v>
      </c>
      <c r="E73" s="6">
        <v>-4.13</v>
      </c>
      <c r="F73" s="6">
        <v>-8.58</v>
      </c>
      <c r="G73" s="6">
        <v>-8.58</v>
      </c>
      <c r="H73" s="6">
        <v>3.88</v>
      </c>
      <c r="I73" s="6">
        <v>13.18</v>
      </c>
      <c r="J73" s="6">
        <v>13.42</v>
      </c>
      <c r="K73" s="4" t="s">
        <v>162</v>
      </c>
      <c r="L73" s="13">
        <f t="shared" si="4"/>
        <v>-1.5600000000000001E-2</v>
      </c>
      <c r="M73" s="14">
        <f>C73/(L73+1)</f>
        <v>13.429500203169443</v>
      </c>
      <c r="N73" s="15">
        <f>VLOOKUP(A73,Total_de_acoes!A:B,2,FALSE)</f>
        <v>5602790110</v>
      </c>
      <c r="O73" s="31">
        <f t="shared" si="5"/>
        <v>-1173785666.3607426</v>
      </c>
      <c r="P73" s="19" t="str">
        <f t="shared" si="6"/>
        <v>Desceu</v>
      </c>
      <c r="Q73" s="26" t="str">
        <f>VLOOKUP(A73,Ticker!A:B,2,FALSE)</f>
        <v>B3</v>
      </c>
      <c r="R73" s="26" t="str">
        <f>VLOOKUP(Q73,'Chat Bing'!A:C,2,FALSE)</f>
        <v>Bolsa de Valores</v>
      </c>
      <c r="S73" s="24">
        <f>VLOOKUP(R73,'Chat Bing'!B:D,2,FALSE)</f>
        <v>128</v>
      </c>
      <c r="T73" s="26" t="str">
        <f t="shared" si="7"/>
        <v>Mais de 100 anos</v>
      </c>
    </row>
    <row r="74" spans="1:20" ht="12.75">
      <c r="A74" s="1" t="s">
        <v>163</v>
      </c>
      <c r="B74" s="2">
        <v>45317</v>
      </c>
      <c r="C74" s="8">
        <v>31.08</v>
      </c>
      <c r="D74" s="3">
        <v>-1.61</v>
      </c>
      <c r="E74" s="3">
        <v>-5.27</v>
      </c>
      <c r="F74" s="3">
        <v>-13.06</v>
      </c>
      <c r="G74" s="3">
        <v>-13.06</v>
      </c>
      <c r="H74" s="3">
        <v>-27.52</v>
      </c>
      <c r="I74" s="3">
        <v>30.91</v>
      </c>
      <c r="J74" s="3">
        <v>31.72</v>
      </c>
      <c r="K74" s="1" t="s">
        <v>164</v>
      </c>
      <c r="L74" s="10">
        <f t="shared" si="4"/>
        <v>-1.61E-2</v>
      </c>
      <c r="M74" s="11">
        <f>C74/(L74+1)</f>
        <v>31.588576074804347</v>
      </c>
      <c r="N74" s="12">
        <f>VLOOKUP(A74,Total_de_acoes!A:B,2,FALSE)</f>
        <v>409490388</v>
      </c>
      <c r="O74" s="30">
        <f t="shared" si="5"/>
        <v>-208257014.19914994</v>
      </c>
      <c r="P74" s="25" t="str">
        <f t="shared" si="6"/>
        <v>Desceu</v>
      </c>
      <c r="Q74" s="25" t="str">
        <f>VLOOKUP(A74,Ticker!A:B,2,FALSE)</f>
        <v>Hypera</v>
      </c>
      <c r="R74" s="25" t="str">
        <f>VLOOKUP(Q74,'Chat Bing'!A:C,2,FALSE)</f>
        <v>Farmacêutica</v>
      </c>
      <c r="S74" s="23">
        <f>VLOOKUP(R74,'Chat Bing'!B:D,2,FALSE)</f>
        <v>20</v>
      </c>
      <c r="T74" s="25" t="str">
        <f t="shared" si="7"/>
        <v>Menos de 50 Anos</v>
      </c>
    </row>
    <row r="75" spans="1:20" ht="12.75">
      <c r="A75" s="4" t="s">
        <v>165</v>
      </c>
      <c r="B75" s="5">
        <v>45317</v>
      </c>
      <c r="C75" s="9">
        <v>28.2</v>
      </c>
      <c r="D75" s="6">
        <v>-1.94</v>
      </c>
      <c r="E75" s="6">
        <v>0.36</v>
      </c>
      <c r="F75" s="6">
        <v>-3.79</v>
      </c>
      <c r="G75" s="6">
        <v>-3.79</v>
      </c>
      <c r="H75" s="6">
        <v>17.100000000000001</v>
      </c>
      <c r="I75" s="6">
        <v>28.13</v>
      </c>
      <c r="J75" s="6">
        <v>28.97</v>
      </c>
      <c r="K75" s="4" t="s">
        <v>166</v>
      </c>
      <c r="L75" s="13">
        <f t="shared" si="4"/>
        <v>-1.9400000000000001E-2</v>
      </c>
      <c r="M75" s="14">
        <f>C75/(L75+1)</f>
        <v>28.757903324495206</v>
      </c>
      <c r="N75" s="15">
        <f>VLOOKUP(A75,Total_de_acoes!A:B,2,FALSE)</f>
        <v>142377330</v>
      </c>
      <c r="O75" s="31">
        <f t="shared" si="5"/>
        <v>-79432785.73975119</v>
      </c>
      <c r="P75" s="19" t="str">
        <f t="shared" si="6"/>
        <v>Desceu</v>
      </c>
      <c r="Q75" s="26" t="str">
        <f>VLOOKUP(A75,Ticker!A:B,2,FALSE)</f>
        <v>São Martinho</v>
      </c>
      <c r="R75" s="26" t="str">
        <f>VLOOKUP(Q75,'Chat Bing'!A:C,2,FALSE)</f>
        <v>Agronegócio</v>
      </c>
      <c r="S75" s="24">
        <f>VLOOKUP(R75,'Chat Bing'!B:D,2,FALSE)</f>
        <v>43</v>
      </c>
      <c r="T75" s="26" t="str">
        <f t="shared" si="7"/>
        <v>Menos de 50 Anos</v>
      </c>
    </row>
    <row r="76" spans="1:20" ht="12.75">
      <c r="A76" s="1" t="s">
        <v>167</v>
      </c>
      <c r="B76" s="2">
        <v>45317</v>
      </c>
      <c r="C76" s="8">
        <v>3.93</v>
      </c>
      <c r="D76" s="3">
        <v>-1.99</v>
      </c>
      <c r="E76" s="3">
        <v>-2.2400000000000002</v>
      </c>
      <c r="F76" s="3">
        <v>-11.69</v>
      </c>
      <c r="G76" s="3">
        <v>-11.69</v>
      </c>
      <c r="H76" s="3">
        <v>-11.49</v>
      </c>
      <c r="I76" s="3">
        <v>3.89</v>
      </c>
      <c r="J76" s="3">
        <v>4.0599999999999996</v>
      </c>
      <c r="K76" s="1" t="s">
        <v>168</v>
      </c>
      <c r="L76" s="10">
        <f t="shared" si="4"/>
        <v>-1.9900000000000001E-2</v>
      </c>
      <c r="M76" s="11">
        <f>C76/(L76+1)</f>
        <v>4.0097949188858282</v>
      </c>
      <c r="N76" s="12">
        <f>VLOOKUP(A76,Total_de_acoes!A:B,2,FALSE)</f>
        <v>4394332306</v>
      </c>
      <c r="O76" s="30">
        <f t="shared" si="5"/>
        <v>-350645389.91464359</v>
      </c>
      <c r="P76" s="25" t="str">
        <f t="shared" si="6"/>
        <v>Desceu</v>
      </c>
      <c r="Q76" s="25" t="str">
        <f>VLOOKUP(A76,Ticker!A:B,2,FALSE)</f>
        <v>Hapvida</v>
      </c>
      <c r="R76" s="25" t="str">
        <f>VLOOKUP(Q76,'Chat Bing'!A:C,2,FALSE)</f>
        <v>Saúde</v>
      </c>
      <c r="S76" s="23">
        <f>VLOOKUP(R76,'Chat Bing'!B:D,2,FALSE)</f>
        <v>11</v>
      </c>
      <c r="T76" s="25" t="str">
        <f t="shared" si="7"/>
        <v>Menos de 50 Anos</v>
      </c>
    </row>
    <row r="77" spans="1:20" ht="12.75">
      <c r="A77" s="4" t="s">
        <v>169</v>
      </c>
      <c r="B77" s="5">
        <v>45317</v>
      </c>
      <c r="C77" s="9">
        <v>15.78</v>
      </c>
      <c r="D77" s="6">
        <v>-2.29</v>
      </c>
      <c r="E77" s="6">
        <v>-5.62</v>
      </c>
      <c r="F77" s="6">
        <v>-9.41</v>
      </c>
      <c r="G77" s="6">
        <v>-9.41</v>
      </c>
      <c r="H77" s="6">
        <v>-24.94</v>
      </c>
      <c r="I77" s="6">
        <v>15.7</v>
      </c>
      <c r="J77" s="6">
        <v>16.23</v>
      </c>
      <c r="K77" s="4" t="s">
        <v>170</v>
      </c>
      <c r="L77" s="13">
        <f t="shared" si="4"/>
        <v>-2.29E-2</v>
      </c>
      <c r="M77" s="14">
        <f>C77/(L77+1)</f>
        <v>16.149831132944428</v>
      </c>
      <c r="N77" s="15">
        <f>VLOOKUP(A77,Total_de_acoes!A:B,2,FALSE)</f>
        <v>951329770</v>
      </c>
      <c r="O77" s="31">
        <f t="shared" si="5"/>
        <v>-351831366.6428625</v>
      </c>
      <c r="P77" s="19" t="str">
        <f t="shared" si="6"/>
        <v>Desceu</v>
      </c>
      <c r="Q77" s="26" t="str">
        <f>VLOOKUP(A77,Ticker!A:B,2,FALSE)</f>
        <v>Lojas Renner</v>
      </c>
      <c r="R77" s="26" t="str">
        <f>VLOOKUP(Q77,'Chat Bing'!A:C,2,FALSE)</f>
        <v>Moda / Varejo</v>
      </c>
      <c r="S77" s="24">
        <f>VLOOKUP(R77,'Chat Bing'!B:D,2,FALSE)</f>
        <v>50</v>
      </c>
      <c r="T77" s="26" t="str">
        <f t="shared" si="7"/>
        <v>Entre 50 e 100</v>
      </c>
    </row>
    <row r="78" spans="1:20" ht="12.75">
      <c r="A78" s="1" t="s">
        <v>171</v>
      </c>
      <c r="B78" s="2">
        <v>45317</v>
      </c>
      <c r="C78" s="8">
        <v>10.71</v>
      </c>
      <c r="D78" s="3">
        <v>-2.4500000000000002</v>
      </c>
      <c r="E78" s="3">
        <v>-9.4700000000000006</v>
      </c>
      <c r="F78" s="3">
        <v>-13.98</v>
      </c>
      <c r="G78" s="3">
        <v>-13.98</v>
      </c>
      <c r="H78" s="3">
        <v>-32.72</v>
      </c>
      <c r="I78" s="3">
        <v>10.7</v>
      </c>
      <c r="J78" s="3">
        <v>11.08</v>
      </c>
      <c r="K78" s="1" t="s">
        <v>172</v>
      </c>
      <c r="L78" s="10">
        <f t="shared" si="4"/>
        <v>-2.4500000000000001E-2</v>
      </c>
      <c r="M78" s="11">
        <f>C78/(L78+1)</f>
        <v>10.978985135827781</v>
      </c>
      <c r="N78" s="12">
        <f>VLOOKUP(A78,Total_de_acoes!A:B,2,FALSE)</f>
        <v>533990587</v>
      </c>
      <c r="O78" s="30">
        <f t="shared" si="5"/>
        <v>-143635530.57495093</v>
      </c>
      <c r="P78" s="25" t="str">
        <f t="shared" si="6"/>
        <v>Desceu</v>
      </c>
      <c r="Q78" s="25" t="str">
        <f>VLOOKUP(A78,Ticker!A:B,2,FALSE)</f>
        <v>Carrefour Brasil</v>
      </c>
      <c r="R78" s="25" t="str">
        <f>VLOOKUP(Q78,'Chat Bing'!A:C,2,FALSE)</f>
        <v>Varejo / Supermercados</v>
      </c>
      <c r="S78" s="23">
        <f>VLOOKUP(R78,'Chat Bing'!B:D,2,FALSE)</f>
        <v>46</v>
      </c>
      <c r="T78" s="25" t="str">
        <f t="shared" si="7"/>
        <v>Menos de 50 Anos</v>
      </c>
    </row>
    <row r="79" spans="1:20" ht="12.75">
      <c r="A79" s="4" t="s">
        <v>173</v>
      </c>
      <c r="B79" s="5">
        <v>45317</v>
      </c>
      <c r="C79" s="9">
        <v>8.6999999999999993</v>
      </c>
      <c r="D79" s="6">
        <v>-2.46</v>
      </c>
      <c r="E79" s="6">
        <v>-6.95</v>
      </c>
      <c r="F79" s="6">
        <v>-23.55</v>
      </c>
      <c r="G79" s="6">
        <v>-23.55</v>
      </c>
      <c r="H79" s="6">
        <v>-85.74</v>
      </c>
      <c r="I79" s="6">
        <v>8.67</v>
      </c>
      <c r="J79" s="6">
        <v>8.9499999999999993</v>
      </c>
      <c r="K79" s="4" t="s">
        <v>174</v>
      </c>
      <c r="L79" s="13">
        <f t="shared" si="4"/>
        <v>-2.46E-2</v>
      </c>
      <c r="M79" s="14">
        <f>C79/(L79+1)</f>
        <v>8.9194176748000817</v>
      </c>
      <c r="N79" s="15">
        <f>VLOOKUP(A79,Total_de_acoes!A:B,2,FALSE)</f>
        <v>94843047</v>
      </c>
      <c r="O79" s="31">
        <f t="shared" si="5"/>
        <v>-20810240.843694936</v>
      </c>
      <c r="P79" s="19" t="str">
        <f t="shared" si="6"/>
        <v>Desceu</v>
      </c>
      <c r="Q79" s="26" t="str">
        <f>VLOOKUP(A79,Ticker!A:B,2,FALSE)</f>
        <v>Casas Bahia</v>
      </c>
      <c r="R79" s="26" t="str">
        <f>VLOOKUP(Q79,'Chat Bing'!A:C,2,FALSE)</f>
        <v>Varejo / Eletrodomésticos</v>
      </c>
      <c r="S79" s="24">
        <f>VLOOKUP(R79,'Chat Bing'!B:D,2,FALSE)</f>
        <v>98</v>
      </c>
      <c r="T79" s="26" t="str">
        <f t="shared" si="7"/>
        <v>Entre 50 e 100</v>
      </c>
    </row>
    <row r="80" spans="1:20" ht="12.75">
      <c r="A80" s="1" t="s">
        <v>175</v>
      </c>
      <c r="B80" s="2">
        <v>45317</v>
      </c>
      <c r="C80" s="8">
        <v>56.24</v>
      </c>
      <c r="D80" s="3">
        <v>-3.63</v>
      </c>
      <c r="E80" s="3">
        <v>-6.41</v>
      </c>
      <c r="F80" s="3">
        <v>-11.57</v>
      </c>
      <c r="G80" s="3">
        <v>-11.57</v>
      </c>
      <c r="H80" s="3">
        <v>-2.77</v>
      </c>
      <c r="I80" s="3">
        <v>56.04</v>
      </c>
      <c r="J80" s="3">
        <v>58.9</v>
      </c>
      <c r="K80" s="1" t="s">
        <v>176</v>
      </c>
      <c r="L80" s="10">
        <f t="shared" si="4"/>
        <v>-3.6299999999999999E-2</v>
      </c>
      <c r="M80" s="11">
        <f>C80/(L80+1)</f>
        <v>58.358410293659851</v>
      </c>
      <c r="N80" s="12">
        <f>VLOOKUP(A80,Total_de_acoes!A:B,2,FALSE)</f>
        <v>853202347</v>
      </c>
      <c r="O80" s="30">
        <f t="shared" si="5"/>
        <v>-1807432634.4595425</v>
      </c>
      <c r="P80" s="25" t="str">
        <f t="shared" si="6"/>
        <v>Desceu</v>
      </c>
      <c r="Q80" s="25" t="str">
        <f>VLOOKUP(A80,Ticker!A:B,2,FALSE)</f>
        <v>Localiza</v>
      </c>
      <c r="R80" s="25" t="str">
        <f>VLOOKUP(Q80,'Chat Bing'!A:C,2,FALSE)</f>
        <v>Locação de Veículos</v>
      </c>
      <c r="S80" s="23">
        <f>VLOOKUP(R80,'Chat Bing'!B:D,2,FALSE)</f>
        <v>48</v>
      </c>
      <c r="T80" s="25" t="str">
        <f t="shared" si="7"/>
        <v>Menos de 50 Anos</v>
      </c>
    </row>
    <row r="81" spans="1:20" ht="12.75">
      <c r="A81" s="4" t="s">
        <v>177</v>
      </c>
      <c r="B81" s="5">
        <v>45317</v>
      </c>
      <c r="C81" s="9">
        <v>3.07</v>
      </c>
      <c r="D81" s="6">
        <v>-4.3600000000000003</v>
      </c>
      <c r="E81" s="6">
        <v>-5.54</v>
      </c>
      <c r="F81" s="6">
        <v>-12.29</v>
      </c>
      <c r="G81" s="6">
        <v>-12.29</v>
      </c>
      <c r="H81" s="6">
        <v>-36.83</v>
      </c>
      <c r="I81" s="6">
        <v>3.05</v>
      </c>
      <c r="J81" s="6">
        <v>3.23</v>
      </c>
      <c r="K81" s="4" t="s">
        <v>178</v>
      </c>
      <c r="L81" s="13">
        <f t="shared" si="4"/>
        <v>-4.36E-2</v>
      </c>
      <c r="M81" s="14">
        <f>C81/(L81+1)</f>
        <v>3.2099539941447093</v>
      </c>
      <c r="N81" s="15">
        <f>VLOOKUP(A81,Total_de_acoes!A:B,2,FALSE)</f>
        <v>525582771</v>
      </c>
      <c r="O81" s="31">
        <f t="shared" si="5"/>
        <v>-73557408.055094168</v>
      </c>
      <c r="P81" s="19" t="str">
        <f t="shared" si="6"/>
        <v>Desceu</v>
      </c>
      <c r="Q81" s="26" t="str">
        <f>VLOOKUP(A81,Ticker!A:B,2,FALSE)</f>
        <v>CVC</v>
      </c>
      <c r="R81" s="26" t="str">
        <f>VLOOKUP(Q81,'Chat Bing'!A:C,2,FALSE)</f>
        <v>Turismo</v>
      </c>
      <c r="S81" s="24">
        <f>VLOOKUP(R81,'Chat Bing'!B:D,2,FALSE)</f>
        <v>49</v>
      </c>
      <c r="T81" s="26" t="str">
        <f t="shared" si="7"/>
        <v>Menos de 50 Anos</v>
      </c>
    </row>
    <row r="82" spans="1:20" ht="12.75">
      <c r="A82" s="1" t="s">
        <v>179</v>
      </c>
      <c r="B82" s="2">
        <v>45317</v>
      </c>
      <c r="C82" s="8">
        <v>5.92</v>
      </c>
      <c r="D82" s="3">
        <v>-8.07</v>
      </c>
      <c r="E82" s="3">
        <v>-15.91</v>
      </c>
      <c r="F82" s="3">
        <v>-34</v>
      </c>
      <c r="G82" s="3">
        <v>-34</v>
      </c>
      <c r="H82" s="3">
        <v>-25.44</v>
      </c>
      <c r="I82" s="3">
        <v>5.51</v>
      </c>
      <c r="J82" s="3">
        <v>6.02</v>
      </c>
      <c r="K82" s="1" t="s">
        <v>180</v>
      </c>
      <c r="L82" s="10">
        <f t="shared" si="4"/>
        <v>-8.0700000000000008E-2</v>
      </c>
      <c r="M82" s="11">
        <f>C82/(L82+1)</f>
        <v>6.4396823670183831</v>
      </c>
      <c r="N82" s="12">
        <f>VLOOKUP(A82,Total_de_acoes!A:B,2,FALSE)</f>
        <v>198184909</v>
      </c>
      <c r="O82" s="30">
        <f t="shared" si="5"/>
        <v>-102993202.61644287</v>
      </c>
      <c r="P82" s="25" t="str">
        <f t="shared" si="6"/>
        <v>Desceu</v>
      </c>
      <c r="Q82" s="25" t="str">
        <f>VLOOKUP(A82,Ticker!A:B,2,FALSE)</f>
        <v>GOL</v>
      </c>
      <c r="R82" s="25" t="str">
        <f>VLOOKUP(Q82,'Chat Bing'!A:C,2,FALSE)</f>
        <v>Transporte Aéreo</v>
      </c>
      <c r="S82" s="23">
        <f>VLOOKUP(R82,'Chat Bing'!B:D,2,FALSE)</f>
        <v>13</v>
      </c>
      <c r="T82" s="25" t="str">
        <f t="shared" si="7"/>
        <v>Menos de 50 Anos</v>
      </c>
    </row>
  </sheetData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BBCA-A918-4874-85DD-89ECEA062F94}">
  <dimension ref="A1:D63"/>
  <sheetViews>
    <sheetView showGridLines="0" tabSelected="1" topLeftCell="A59" workbookViewId="0">
      <selection activeCell="C60" activeCellId="1" sqref="A60:A63 C60:C63"/>
    </sheetView>
  </sheetViews>
  <sheetFormatPr defaultRowHeight="12.75"/>
  <cols>
    <col min="1" max="1" width="23.28515625" bestFit="1" customWidth="1"/>
    <col min="2" max="2" width="20.85546875" bestFit="1" customWidth="1"/>
    <col min="3" max="4" width="19.85546875" bestFit="1" customWidth="1"/>
  </cols>
  <sheetData>
    <row r="1" spans="1:4">
      <c r="A1" s="16" t="s">
        <v>181</v>
      </c>
      <c r="B1" s="33">
        <f>MAX(Principal!O:O)</f>
        <v>3103136291.2163792</v>
      </c>
      <c r="C1" t="str">
        <f>VLOOKUP(B1,Principal!O:R,3,0)</f>
        <v>Petrobras</v>
      </c>
    </row>
    <row r="2" spans="1:4">
      <c r="A2" s="16" t="s">
        <v>182</v>
      </c>
      <c r="B2" s="33">
        <f>MIN(Principal!O:O)</f>
        <v>-1807432634.4595425</v>
      </c>
      <c r="C2" t="str">
        <f>VLOOKUP(B2,Principal!O:R,3,0)</f>
        <v>Localiza</v>
      </c>
    </row>
    <row r="3" spans="1:4">
      <c r="A3" s="16" t="s">
        <v>183</v>
      </c>
      <c r="B3" s="33">
        <f>AVERAGE(Principal!O:O)</f>
        <v>106388642.63677122</v>
      </c>
    </row>
    <row r="4" spans="1:4">
      <c r="A4" s="16" t="s">
        <v>184</v>
      </c>
      <c r="B4" s="33">
        <f>AVERAGEIF(Principal!P:P,"Subiu",Principal!O:O)</f>
        <v>347820930.57892603</v>
      </c>
    </row>
    <row r="5" spans="1:4">
      <c r="A5" s="16" t="s">
        <v>185</v>
      </c>
      <c r="B5" s="33">
        <f>AVERAGEIF(Principal!P:P,"Desceu",Principal!O:O)</f>
        <v>-181109141.75186712</v>
      </c>
    </row>
    <row r="7" spans="1:4">
      <c r="A7" s="16"/>
    </row>
    <row r="8" spans="1:4">
      <c r="A8" s="16" t="s">
        <v>17</v>
      </c>
      <c r="B8" s="16" t="s">
        <v>186</v>
      </c>
      <c r="C8" s="16" t="s">
        <v>187</v>
      </c>
      <c r="D8" s="16" t="s">
        <v>188</v>
      </c>
    </row>
    <row r="9" spans="1:4">
      <c r="A9" t="str" cm="1">
        <f t="array" ref="A9:A51">_xlfn.UNIQUE(Principal!R2:R82)</f>
        <v>Siderurgia</v>
      </c>
      <c r="B9" s="33">
        <f>SUMIF(Principal!R:R,A9,Principal!O:O)</f>
        <v>489935930.92832291</v>
      </c>
      <c r="C9" s="33">
        <f>SUMIFS(Principal!O:O,Principal!R:R,A9,Principal!P:P,"Subiu")</f>
        <v>489935930.92832291</v>
      </c>
      <c r="D9" s="33">
        <f>SUMIFS(Principal!O:O,Principal!R:R,A9,Principal!P:P,"Desceu")</f>
        <v>0</v>
      </c>
    </row>
    <row r="10" spans="1:4">
      <c r="A10" t="str">
        <v>Mineração</v>
      </c>
      <c r="B10" s="33">
        <f>SUMIF(Principal!R:R,A10,Principal!O:O)</f>
        <v>177515970.30234405</v>
      </c>
      <c r="C10" s="33">
        <f>SUMIFS(Principal!O:O,Principal!R:R,A10,Principal!P:P,"Subiu")</f>
        <v>177515970.30234405</v>
      </c>
      <c r="D10" s="33">
        <f>SUMIFS(Principal!O:O,Principal!R:R,A10,Principal!P:P,"Desceu")</f>
        <v>0</v>
      </c>
    </row>
    <row r="11" spans="1:4">
      <c r="A11" t="str">
        <v>Energia / Petróleo</v>
      </c>
      <c r="B11" s="33">
        <f>SUMIF(Principal!R:R,A11,Principal!O:O)</f>
        <v>5243195684.7413998</v>
      </c>
      <c r="C11" s="33">
        <f>SUMIFS(Principal!O:O,Principal!R:R,A11,Principal!P:P,"Subiu")</f>
        <v>5243195684.7413998</v>
      </c>
      <c r="D11" s="33">
        <f>SUMIFS(Principal!O:O,Principal!R:R,A11,Principal!P:P,"Desceu")</f>
        <v>0</v>
      </c>
    </row>
    <row r="12" spans="1:4">
      <c r="A12" t="str">
        <v>Papel e Celulose</v>
      </c>
      <c r="B12" s="33">
        <f>SUMIF(Principal!R:R,A12,Principal!O:O)</f>
        <v>722946282.7090385</v>
      </c>
      <c r="C12" s="33">
        <f>SUMIFS(Principal!O:O,Principal!R:R,A12,Principal!P:P,"Subiu")</f>
        <v>722946282.7090385</v>
      </c>
      <c r="D12" s="33">
        <f>SUMIFS(Principal!O:O,Principal!R:R,A12,Principal!P:P,"Desceu")</f>
        <v>0</v>
      </c>
    </row>
    <row r="13" spans="1:4">
      <c r="A13" t="str">
        <v>Energia Elétrica</v>
      </c>
      <c r="B13" s="33">
        <f>SUMIF(Principal!R:R,A13,Principal!O:O)</f>
        <v>-92764914.386649847</v>
      </c>
      <c r="C13" s="33">
        <f>SUMIFS(Principal!O:O,Principal!R:R,A13,Principal!P:P,"Subiu")</f>
        <v>700384086.62202728</v>
      </c>
      <c r="D13" s="33">
        <f>SUMIFS(Principal!O:O,Principal!R:R,A13,Principal!P:P,"Desceu")</f>
        <v>-793149001.00867712</v>
      </c>
    </row>
    <row r="14" spans="1:4">
      <c r="A14" t="str">
        <v>Petróleo</v>
      </c>
      <c r="B14" s="33">
        <f>SUMIF(Principal!R:R,A14,Principal!O:O)</f>
        <v>850093147.5214361</v>
      </c>
      <c r="C14" s="33">
        <f>SUMIFS(Principal!O:O,Principal!R:R,A14,Principal!P:P,"Subiu")</f>
        <v>850093147.5214361</v>
      </c>
      <c r="D14" s="33">
        <f>SUMIFS(Principal!O:O,Principal!R:R,A14,Principal!P:P,"Desceu")</f>
        <v>0</v>
      </c>
    </row>
    <row r="15" spans="1:4">
      <c r="A15" t="str">
        <v>Shopping Centers</v>
      </c>
      <c r="B15" s="33">
        <f>SUMIF(Principal!R:R,A15,Principal!O:O)</f>
        <v>117732680.07842509</v>
      </c>
      <c r="C15" s="33">
        <f>SUMIFS(Principal!O:O,Principal!R:R,A15,Principal!P:P,"Subiu")</f>
        <v>117732680.07842509</v>
      </c>
      <c r="D15" s="33">
        <f>SUMIFS(Principal!O:O,Principal!R:R,A15,Principal!P:P,"Desceu")</f>
        <v>0</v>
      </c>
    </row>
    <row r="16" spans="1:4">
      <c r="A16" t="str">
        <v>Serviços Financeiros</v>
      </c>
      <c r="B16" s="33">
        <f>SUMIF(Principal!R:R,A16,Principal!O:O)</f>
        <v>3740512018.7834516</v>
      </c>
      <c r="C16" s="33">
        <f>SUMIFS(Principal!O:O,Principal!R:R,A16,Principal!P:P,"Subiu")</f>
        <v>3740512018.7834516</v>
      </c>
      <c r="D16" s="33">
        <f>SUMIFS(Principal!O:O,Principal!R:R,A16,Principal!P:P,"Desceu")</f>
        <v>0</v>
      </c>
    </row>
    <row r="17" spans="1:4">
      <c r="A17" t="str">
        <v>Saúde</v>
      </c>
      <c r="B17" s="33">
        <f>SUMIF(Principal!R:R,A17,Principal!O:O)</f>
        <v>60321469.882996619</v>
      </c>
      <c r="C17" s="33">
        <f>SUMIFS(Principal!O:O,Principal!R:R,A17,Principal!P:P,"Subiu")</f>
        <v>453917907.01323998</v>
      </c>
      <c r="D17" s="33">
        <f>SUMIFS(Principal!O:O,Principal!R:R,A17,Principal!P:P,"Desceu")</f>
        <v>-393596437.13024336</v>
      </c>
    </row>
    <row r="18" spans="1:4">
      <c r="A18" t="str">
        <v>Química</v>
      </c>
      <c r="B18" s="33">
        <f>SUMIF(Principal!R:R,A18,Principal!O:O)</f>
        <v>69054317.636038527</v>
      </c>
      <c r="C18" s="33">
        <f>SUMIFS(Principal!O:O,Principal!R:R,A18,Principal!P:P,"Subiu")</f>
        <v>69054317.636038527</v>
      </c>
      <c r="D18" s="33">
        <f>SUMIFS(Principal!O:O,Principal!R:R,A18,Principal!P:P,"Desceu")</f>
        <v>0</v>
      </c>
    </row>
    <row r="19" spans="1:4">
      <c r="A19" t="str">
        <v>Transporte Aéreo</v>
      </c>
      <c r="B19" s="33">
        <f>SUMIF(Principal!R:R,A19,Principal!O:O)</f>
        <v>-37540997.063642688</v>
      </c>
      <c r="C19" s="33">
        <f>SUMIFS(Principal!O:O,Principal!R:R,A19,Principal!P:P,"Subiu")</f>
        <v>65452205.552800186</v>
      </c>
      <c r="D19" s="33">
        <f>SUMIFS(Principal!O:O,Principal!R:R,A19,Principal!P:P,"Desceu")</f>
        <v>-102993202.61644287</v>
      </c>
    </row>
    <row r="20" spans="1:4">
      <c r="A20" t="str">
        <v>Educação</v>
      </c>
      <c r="B20" s="33">
        <f>SUMIF(Principal!R:R,A20,Principal!O:O)</f>
        <v>54641872.47123301</v>
      </c>
      <c r="C20" s="33">
        <f>SUMIFS(Principal!O:O,Principal!R:R,A20,Principal!P:P,"Subiu")</f>
        <v>72295838.986160949</v>
      </c>
      <c r="D20" s="33">
        <f>SUMIFS(Principal!O:O,Principal!R:R,A20,Principal!P:P,"Desceu")</f>
        <v>-17653966.514927939</v>
      </c>
    </row>
    <row r="21" spans="1:4">
      <c r="A21" t="str">
        <v>Combustíveis</v>
      </c>
      <c r="B21" s="33">
        <f>SUMIF(Principal!R:R,A21,Principal!O:O)</f>
        <v>388705223.95601785</v>
      </c>
      <c r="C21" s="33">
        <f>SUMIFS(Principal!O:O,Principal!R:R,A21,Principal!P:P,"Subiu")</f>
        <v>388705223.95601785</v>
      </c>
      <c r="D21" s="33">
        <f>SUMIFS(Principal!O:O,Principal!R:R,A21,Principal!P:P,"Desceu")</f>
        <v>0</v>
      </c>
    </row>
    <row r="22" spans="1:4">
      <c r="A22" t="str">
        <v>Construção Civil</v>
      </c>
      <c r="B22" s="33">
        <f>SUMIF(Principal!R:R,A22,Principal!O:O)</f>
        <v>-61087401.606067643</v>
      </c>
      <c r="C22" s="33">
        <f>SUMIFS(Principal!O:O,Principal!R:R,A22,Principal!P:P,"Subiu")</f>
        <v>37525872.377283879</v>
      </c>
      <c r="D22" s="33">
        <f>SUMIFS(Principal!O:O,Principal!R:R,A22,Principal!P:P,"Desceu")</f>
        <v>-98613273.983351529</v>
      </c>
    </row>
    <row r="23" spans="1:4">
      <c r="A23" t="str">
        <v>Moda / Varejo</v>
      </c>
      <c r="B23" s="33">
        <f>SUMIF(Principal!R:R,A23,Principal!O:O)</f>
        <v>-355154844.51791215</v>
      </c>
      <c r="C23" s="33">
        <f>SUMIFS(Principal!O:O,Principal!R:R,A23,Principal!P:P,"Subiu")</f>
        <v>41021792.090771534</v>
      </c>
      <c r="D23" s="33">
        <f>SUMIFS(Principal!O:O,Principal!R:R,A23,Principal!P:P,"Desceu")</f>
        <v>-396176636.60868371</v>
      </c>
    </row>
    <row r="24" spans="1:4">
      <c r="A24" t="str">
        <v>Alimentos / Agronegócio</v>
      </c>
      <c r="B24" s="33">
        <f>SUMIF(Principal!R:R,A24,Principal!O:O)</f>
        <v>407833683.0924499</v>
      </c>
      <c r="C24" s="33">
        <f>SUMIFS(Principal!O:O,Principal!R:R,A24,Principal!P:P,"Subiu")</f>
        <v>407833683.0924499</v>
      </c>
      <c r="D24" s="33">
        <f>SUMIFS(Principal!O:O,Principal!R:R,A24,Principal!P:P,"Desceu")</f>
        <v>0</v>
      </c>
    </row>
    <row r="25" spans="1:4">
      <c r="A25" t="str">
        <v>Varejo</v>
      </c>
      <c r="B25" s="33">
        <f>SUMIF(Principal!R:R,A25,Principal!O:O)</f>
        <v>6340916.223143544</v>
      </c>
      <c r="C25" s="33">
        <f>SUMIFS(Principal!O:O,Principal!R:R,A25,Principal!P:P,"Subiu")</f>
        <v>6340916.223143544</v>
      </c>
      <c r="D25" s="33">
        <f>SUMIFS(Principal!O:O,Principal!R:R,A25,Principal!P:P,"Desceu")</f>
        <v>0</v>
      </c>
    </row>
    <row r="26" spans="1:4">
      <c r="A26" t="str">
        <v>Telecomunicações</v>
      </c>
      <c r="B26" s="33">
        <f>SUMIF(Principal!R:R,A26,Principal!O:O)</f>
        <v>292938114.42357796</v>
      </c>
      <c r="C26" s="33">
        <f>SUMIFS(Principal!O:O,Principal!R:R,A26,Principal!P:P,"Subiu")</f>
        <v>292938114.42357796</v>
      </c>
      <c r="D26" s="33">
        <f>SUMIFS(Principal!O:O,Principal!R:R,A26,Principal!P:P,"Desceu")</f>
        <v>0</v>
      </c>
    </row>
    <row r="27" spans="1:4">
      <c r="A27" t="str">
        <v>Logística / Transporte</v>
      </c>
      <c r="B27" s="33">
        <f>SUMIF(Principal!R:R,A27,Principal!O:O)</f>
        <v>194159120.47765955</v>
      </c>
      <c r="C27" s="33">
        <f>SUMIFS(Principal!O:O,Principal!R:R,A27,Principal!P:P,"Subiu")</f>
        <v>233902674.79257408</v>
      </c>
      <c r="D27" s="33">
        <f>SUMIFS(Principal!O:O,Principal!R:R,A27,Principal!P:P,"Desceu")</f>
        <v>-39743554.314914532</v>
      </c>
    </row>
    <row r="28" spans="1:4">
      <c r="A28" t="str">
        <v>Meios de Pagamento</v>
      </c>
      <c r="B28" s="33">
        <f>SUMIF(Principal!R:R,A28,Principal!O:O)</f>
        <v>43657683.375540853</v>
      </c>
      <c r="C28" s="33">
        <f>SUMIFS(Principal!O:O,Principal!R:R,A28,Principal!P:P,"Subiu")</f>
        <v>43657683.375540853</v>
      </c>
      <c r="D28" s="33">
        <f>SUMIFS(Principal!O:O,Principal!R:R,A28,Principal!P:P,"Desceu")</f>
        <v>0</v>
      </c>
    </row>
    <row r="29" spans="1:4">
      <c r="A29" t="str">
        <v>Investimentos</v>
      </c>
      <c r="B29" s="33">
        <f>SUMIF(Principal!R:R,A29,Principal!O:O)</f>
        <v>416092244.42376298</v>
      </c>
      <c r="C29" s="33">
        <f>SUMIFS(Principal!O:O,Principal!R:R,A29,Principal!P:P,"Subiu")</f>
        <v>416092244.42376298</v>
      </c>
      <c r="D29" s="33">
        <f>SUMIFS(Principal!O:O,Principal!R:R,A29,Principal!P:P,"Desceu")</f>
        <v>0</v>
      </c>
    </row>
    <row r="30" spans="1:4">
      <c r="A30" t="str">
        <v>Tecnologia / Internet</v>
      </c>
      <c r="B30" s="33">
        <f>SUMIF(Principal!R:R,A30,Principal!O:O)</f>
        <v>-21220665.688913718</v>
      </c>
      <c r="C30" s="33">
        <f>SUMIFS(Principal!O:O,Principal!R:R,A30,Principal!P:P,"Subiu")</f>
        <v>15598886.650556229</v>
      </c>
      <c r="D30" s="33">
        <f>SUMIFS(Principal!O:O,Principal!R:R,A30,Principal!P:P,"Desceu")</f>
        <v>-36819552.339469947</v>
      </c>
    </row>
    <row r="31" spans="1:4">
      <c r="A31" t="str">
        <v>Saúde / Varejo</v>
      </c>
      <c r="B31" s="33">
        <f>SUMIF(Principal!R:R,A31,Principal!O:O)</f>
        <v>202352473.73982856</v>
      </c>
      <c r="C31" s="33">
        <f>SUMIFS(Principal!O:O,Principal!R:R,A31,Principal!P:P,"Subiu")</f>
        <v>202352473.73982856</v>
      </c>
      <c r="D31" s="33">
        <f>SUMIFS(Principal!O:O,Principal!R:R,A31,Principal!P:P,"Desceu")</f>
        <v>0</v>
      </c>
    </row>
    <row r="32" spans="1:4">
      <c r="A32" t="str">
        <v>Energia / Agronegócio</v>
      </c>
      <c r="B32" s="33">
        <f>SUMIF(Principal!R:R,A32,Principal!O:O)</f>
        <v>138800759.59923446</v>
      </c>
      <c r="C32" s="33">
        <f>SUMIFS(Principal!O:O,Principal!R:R,A32,Principal!P:P,"Subiu")</f>
        <v>138800759.59923446</v>
      </c>
      <c r="D32" s="33">
        <f>SUMIFS(Principal!O:O,Principal!R:R,A32,Principal!P:P,"Desceu")</f>
        <v>0</v>
      </c>
    </row>
    <row r="33" spans="1:4">
      <c r="A33" t="str">
        <v>Varejo / Tecnologia</v>
      </c>
      <c r="B33" s="33">
        <f>SUMIF(Principal!R:R,A33,Principal!O:O)</f>
        <v>28493619.274394516</v>
      </c>
      <c r="C33" s="33">
        <f>SUMIFS(Principal!O:O,Principal!R:R,A33,Principal!P:P,"Subiu")</f>
        <v>28493619.274394516</v>
      </c>
      <c r="D33" s="33">
        <f>SUMIFS(Principal!O:O,Principal!R:R,A33,Principal!P:P,"Desceu")</f>
        <v>0</v>
      </c>
    </row>
    <row r="34" spans="1:4">
      <c r="A34" t="str">
        <v>Bebidas</v>
      </c>
      <c r="B34" s="33">
        <f>SUMIF(Principal!R:R,A34,Principal!O:O)</f>
        <v>0</v>
      </c>
      <c r="C34" s="33">
        <f>SUMIFS(Principal!O:O,Principal!R:R,A34,Principal!P:P,"Subiu")</f>
        <v>0</v>
      </c>
      <c r="D34" s="33">
        <f>SUMIFS(Principal!O:O,Principal!R:R,A34,Principal!P:P,"Desceu")</f>
        <v>0</v>
      </c>
    </row>
    <row r="35" spans="1:4">
      <c r="A35" t="str">
        <v>Seguros</v>
      </c>
      <c r="B35" s="33">
        <f>SUMIF(Principal!R:R,A35,Principal!O:O)</f>
        <v>-26297880.209676646</v>
      </c>
      <c r="C35" s="33">
        <f>SUMIFS(Principal!O:O,Principal!R:R,A35,Principal!P:P,"Subiu")</f>
        <v>0</v>
      </c>
      <c r="D35" s="33">
        <f>SUMIFS(Principal!O:O,Principal!R:R,A35,Principal!P:P,"Desceu")</f>
        <v>-26297880.209676646</v>
      </c>
    </row>
    <row r="36" spans="1:4">
      <c r="A36" t="str">
        <v>Saneamento</v>
      </c>
      <c r="B36" s="33">
        <f>SUMIF(Principal!R:R,A36,Principal!O:O)</f>
        <v>-15725678.564115381</v>
      </c>
      <c r="C36" s="33">
        <f>SUMIFS(Principal!O:O,Principal!R:R,A36,Principal!P:P,"Subiu")</f>
        <v>0</v>
      </c>
      <c r="D36" s="33">
        <f>SUMIFS(Principal!O:O,Principal!R:R,A36,Principal!P:P,"Desceu")</f>
        <v>-15725678.564115381</v>
      </c>
    </row>
    <row r="37" spans="1:4">
      <c r="A37" t="str">
        <v>Tecnologia</v>
      </c>
      <c r="B37" s="33">
        <f>SUMIF(Principal!R:R,A37,Principal!O:O)</f>
        <v>-9531377.7459757738</v>
      </c>
      <c r="C37" s="33">
        <f>SUMIFS(Principal!O:O,Principal!R:R,A37,Principal!P:P,"Subiu")</f>
        <v>0</v>
      </c>
      <c r="D37" s="33">
        <f>SUMIFS(Principal!O:O,Principal!R:R,A37,Principal!P:P,"Desceu")</f>
        <v>-9531377.7459757738</v>
      </c>
    </row>
    <row r="38" spans="1:4">
      <c r="A38" t="str">
        <v>Tecnologia / Indústria</v>
      </c>
      <c r="B38" s="33">
        <f>SUMIF(Principal!R:R,A38,Principal!O:O)</f>
        <v>-118230410.43964578</v>
      </c>
      <c r="C38" s="33">
        <f>SUMIFS(Principal!O:O,Principal!R:R,A38,Principal!P:P,"Subiu")</f>
        <v>0</v>
      </c>
      <c r="D38" s="33">
        <f>SUMIFS(Principal!O:O,Principal!R:R,A38,Principal!P:P,"Desceu")</f>
        <v>-118230410.43964578</v>
      </c>
    </row>
    <row r="39" spans="1:4">
      <c r="A39" t="str">
        <v>Agronegócio</v>
      </c>
      <c r="B39" s="33">
        <f>SUMIF(Principal!R:R,A39,Principal!O:O)</f>
        <v>-88901449.421455368</v>
      </c>
      <c r="C39" s="33">
        <f>SUMIFS(Principal!O:O,Principal!R:R,A39,Principal!P:P,"Subiu")</f>
        <v>0</v>
      </c>
      <c r="D39" s="33">
        <f>SUMIFS(Principal!O:O,Principal!R:R,A39,Principal!P:P,"Desceu")</f>
        <v>-88901449.421455368</v>
      </c>
    </row>
    <row r="40" spans="1:4">
      <c r="A40" t="str">
        <v>Energia / Sustentabilidade</v>
      </c>
      <c r="B40" s="33">
        <f>SUMIF(Principal!R:R,A40,Principal!O:O)</f>
        <v>-48407328.154937305</v>
      </c>
      <c r="C40" s="33">
        <f>SUMIFS(Principal!O:O,Principal!R:R,A40,Principal!P:P,"Subiu")</f>
        <v>0</v>
      </c>
      <c r="D40" s="33">
        <f>SUMIFS(Principal!O:O,Principal!R:R,A40,Principal!P:P,"Desceu")</f>
        <v>-48407328.154937305</v>
      </c>
    </row>
    <row r="41" spans="1:4">
      <c r="A41" t="str">
        <v>Varejo / Pet Shop</v>
      </c>
      <c r="B41" s="33">
        <f>SUMIF(Principal!R:R,A41,Principal!O:O)</f>
        <v>-9242203.6520125903</v>
      </c>
      <c r="C41" s="33">
        <f>SUMIFS(Principal!O:O,Principal!R:R,A41,Principal!P:P,"Subiu")</f>
        <v>0</v>
      </c>
      <c r="D41" s="33">
        <f>SUMIFS(Principal!O:O,Principal!R:R,A41,Principal!P:P,"Desceu")</f>
        <v>-9242203.6520125903</v>
      </c>
    </row>
    <row r="42" spans="1:4">
      <c r="A42" t="str">
        <v>Calçados / Moda</v>
      </c>
      <c r="B42" s="33">
        <f>SUMIF(Principal!R:R,A42,Principal!O:O)</f>
        <v>-21126374.325644854</v>
      </c>
      <c r="C42" s="33">
        <f>SUMIFS(Principal!O:O,Principal!R:R,A42,Principal!P:P,"Subiu")</f>
        <v>0</v>
      </c>
      <c r="D42" s="33">
        <f>SUMIFS(Principal!O:O,Principal!R:R,A42,Principal!P:P,"Desceu")</f>
        <v>-21126374.325644854</v>
      </c>
    </row>
    <row r="43" spans="1:4">
      <c r="A43" t="str">
        <v>Aeronáutica</v>
      </c>
      <c r="B43" s="33">
        <f>SUMIF(Principal!R:R,A43,Principal!O:O)</f>
        <v>-233651943.49695757</v>
      </c>
      <c r="C43" s="33">
        <f>SUMIFS(Principal!O:O,Principal!R:R,A43,Principal!P:P,"Subiu")</f>
        <v>0</v>
      </c>
      <c r="D43" s="33">
        <f>SUMIFS(Principal!O:O,Principal!R:R,A43,Principal!P:P,"Desceu")</f>
        <v>-233651943.49695757</v>
      </c>
    </row>
    <row r="44" spans="1:4">
      <c r="A44" t="str">
        <v>Cosméticos / Bem-Estar</v>
      </c>
      <c r="B44" s="33">
        <f>SUMIF(Principal!R:R,A44,Principal!O:O)</f>
        <v>-193280001.20849475</v>
      </c>
      <c r="C44" s="33">
        <f>SUMIFS(Principal!O:O,Principal!R:R,A44,Principal!P:P,"Subiu")</f>
        <v>0</v>
      </c>
      <c r="D44" s="33">
        <f>SUMIFS(Principal!O:O,Principal!R:R,A44,Principal!P:P,"Desceu")</f>
        <v>-193280001.20849475</v>
      </c>
    </row>
    <row r="45" spans="1:4">
      <c r="A45" t="str">
        <v>Varejo / Atacado</v>
      </c>
      <c r="B45" s="33">
        <f>SUMIF(Principal!R:R,A45,Principal!O:O)</f>
        <v>-268201195.08654764</v>
      </c>
      <c r="C45" s="33">
        <f>SUMIFS(Principal!O:O,Principal!R:R,A45,Principal!P:P,"Subiu")</f>
        <v>0</v>
      </c>
      <c r="D45" s="33">
        <f>SUMIFS(Principal!O:O,Principal!R:R,A45,Principal!P:P,"Desceu")</f>
        <v>-268201195.08654764</v>
      </c>
    </row>
    <row r="46" spans="1:4">
      <c r="A46" t="str">
        <v>Bolsa de Valores</v>
      </c>
      <c r="B46" s="33">
        <f>SUMIF(Principal!R:R,A46,Principal!O:O)</f>
        <v>-1173785666.3607426</v>
      </c>
      <c r="C46" s="33">
        <f>SUMIFS(Principal!O:O,Principal!R:R,A46,Principal!P:P,"Subiu")</f>
        <v>0</v>
      </c>
      <c r="D46" s="33">
        <f>SUMIFS(Principal!O:O,Principal!R:R,A46,Principal!P:P,"Desceu")</f>
        <v>-1173785666.3607426</v>
      </c>
    </row>
    <row r="47" spans="1:4">
      <c r="A47" t="str">
        <v>Farmacêutica</v>
      </c>
      <c r="B47" s="33">
        <f>SUMIF(Principal!R:R,A47,Principal!O:O)</f>
        <v>-208257014.19914994</v>
      </c>
      <c r="C47" s="33">
        <f>SUMIFS(Principal!O:O,Principal!R:R,A47,Principal!P:P,"Subiu")</f>
        <v>0</v>
      </c>
      <c r="D47" s="33">
        <f>SUMIFS(Principal!O:O,Principal!R:R,A47,Principal!P:P,"Desceu")</f>
        <v>-208257014.19914994</v>
      </c>
    </row>
    <row r="48" spans="1:4">
      <c r="A48" t="str">
        <v>Varejo / Supermercados</v>
      </c>
      <c r="B48" s="33">
        <f>SUMIF(Principal!R:R,A48,Principal!O:O)</f>
        <v>-143635530.57495093</v>
      </c>
      <c r="C48" s="33">
        <f>SUMIFS(Principal!O:O,Principal!R:R,A48,Principal!P:P,"Subiu")</f>
        <v>0</v>
      </c>
      <c r="D48" s="33">
        <f>SUMIFS(Principal!O:O,Principal!R:R,A48,Principal!P:P,"Desceu")</f>
        <v>-143635530.57495093</v>
      </c>
    </row>
    <row r="49" spans="1:4">
      <c r="A49" t="str">
        <v>Varejo / Eletrodomésticos</v>
      </c>
      <c r="B49" s="33">
        <f>SUMIF(Principal!R:R,A49,Principal!O:O)</f>
        <v>-20810240.843694936</v>
      </c>
      <c r="C49" s="33">
        <f>SUMIFS(Principal!O:O,Principal!R:R,A49,Principal!P:P,"Subiu")</f>
        <v>0</v>
      </c>
      <c r="D49" s="33">
        <f>SUMIFS(Principal!O:O,Principal!R:R,A49,Principal!P:P,"Desceu")</f>
        <v>-20810240.843694936</v>
      </c>
    </row>
    <row r="50" spans="1:4">
      <c r="A50" t="str">
        <v>Locação de Veículos</v>
      </c>
      <c r="B50" s="33">
        <f>SUMIF(Principal!R:R,A50,Principal!O:O)</f>
        <v>-1807432634.4595425</v>
      </c>
      <c r="C50" s="33">
        <f>SUMIFS(Principal!O:O,Principal!R:R,A50,Principal!P:P,"Subiu")</f>
        <v>0</v>
      </c>
      <c r="D50" s="33">
        <f>SUMIFS(Principal!O:O,Principal!R:R,A50,Principal!P:P,"Desceu")</f>
        <v>-1807432634.4595425</v>
      </c>
    </row>
    <row r="51" spans="1:4">
      <c r="A51" t="str">
        <v>Turismo</v>
      </c>
      <c r="B51" s="33">
        <f>SUMIF(Principal!R:R,A51,Principal!O:O)</f>
        <v>-73557408.055094168</v>
      </c>
      <c r="C51" s="33">
        <f>SUMIFS(Principal!O:O,Principal!R:R,A51,Principal!P:P,"Subiu")</f>
        <v>0</v>
      </c>
      <c r="D51" s="33">
        <f>SUMIFS(Principal!O:O,Principal!R:R,A51,Principal!P:P,"Desceu")</f>
        <v>-73557408.055094168</v>
      </c>
    </row>
    <row r="54" spans="1:4">
      <c r="A54" s="16" t="s">
        <v>15</v>
      </c>
      <c r="B54" s="16" t="s">
        <v>189</v>
      </c>
    </row>
    <row r="55" spans="1:4">
      <c r="A55" t="str" cm="1">
        <f t="array" ref="A55:A57">_xlfn.UNIQUE(Principal!P2:P82)</f>
        <v>Subiu</v>
      </c>
      <c r="B55" s="33">
        <f>SUMIF(Principal!P:P,A55,Principal!O:O)</f>
        <v>14956300014.89382</v>
      </c>
    </row>
    <row r="56" spans="1:4">
      <c r="A56" t="str">
        <v>Estável</v>
      </c>
      <c r="B56" s="33">
        <f>SUMIF(Principal!P:P,A56,Principal!O:O)</f>
        <v>0</v>
      </c>
    </row>
    <row r="57" spans="1:4">
      <c r="A57" t="str">
        <v>Desceu</v>
      </c>
      <c r="B57" s="33">
        <f>SUMIF(Principal!P:P,A57,Principal!O:O)</f>
        <v>-6338819961.3153486</v>
      </c>
    </row>
    <row r="60" spans="1:4">
      <c r="A60" s="16" t="s">
        <v>190</v>
      </c>
      <c r="B60" s="16" t="s">
        <v>189</v>
      </c>
      <c r="C60" s="16" t="s">
        <v>191</v>
      </c>
    </row>
    <row r="61" spans="1:4">
      <c r="A61" t="str" cm="1">
        <f t="array" ref="A61:A63">_xlfn.UNIQUE(Principal!T2:T82)</f>
        <v>Entre 50 e 100</v>
      </c>
      <c r="B61" s="33">
        <f>SUMIF(Principal!T:T,A61,Principal!O:O)</f>
        <v>9753644108.5802956</v>
      </c>
      <c r="C61">
        <f>COUNTIF(Principal!T:T,A61)</f>
        <v>23</v>
      </c>
    </row>
    <row r="62" spans="1:4">
      <c r="A62" t="str">
        <v>Menos de 50 Anos</v>
      </c>
      <c r="B62" s="33">
        <f>SUMIF(Principal!T:T,A62,Principal!O:O)</f>
        <v>-50839573.66861856</v>
      </c>
      <c r="C62">
        <f>COUNTIF(Principal!T:T,A62)</f>
        <v>45</v>
      </c>
    </row>
    <row r="63" spans="1:4">
      <c r="A63" t="str">
        <v>Mais de 100 anos</v>
      </c>
      <c r="B63" s="33">
        <f>SUMIF(Principal!T:T,A63,Principal!O:O)</f>
        <v>-1085324481.3332086</v>
      </c>
      <c r="C63">
        <f>COUNTIF(Principal!T:T,A63)</f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43DF-66C0-429D-944A-9348C7C5D41C}">
  <dimension ref="A1:C80"/>
  <sheetViews>
    <sheetView showGridLines="0" workbookViewId="0">
      <selection activeCell="C1" sqref="C1"/>
    </sheetView>
  </sheetViews>
  <sheetFormatPr defaultRowHeight="12.75"/>
  <cols>
    <col min="1" max="1" width="19.140625" bestFit="1" customWidth="1"/>
    <col min="2" max="2" width="23.28515625" bestFit="1" customWidth="1"/>
    <col min="3" max="3" width="14.42578125" style="28" bestFit="1" customWidth="1"/>
  </cols>
  <sheetData>
    <row r="1" spans="1:3">
      <c r="A1" t="s">
        <v>16</v>
      </c>
      <c r="B1" t="s">
        <v>17</v>
      </c>
      <c r="C1" s="28" t="s">
        <v>192</v>
      </c>
    </row>
    <row r="2" spans="1:3">
      <c r="A2" t="s">
        <v>193</v>
      </c>
      <c r="B2" t="s">
        <v>194</v>
      </c>
      <c r="C2" s="28">
        <v>60</v>
      </c>
    </row>
    <row r="3" spans="1:3">
      <c r="A3" t="s">
        <v>195</v>
      </c>
      <c r="B3" t="s">
        <v>196</v>
      </c>
      <c r="C3" s="28">
        <v>8</v>
      </c>
    </row>
    <row r="4" spans="1:3">
      <c r="A4" t="s">
        <v>197</v>
      </c>
      <c r="B4" t="s">
        <v>198</v>
      </c>
      <c r="C4" s="28">
        <v>68</v>
      </c>
    </row>
    <row r="5" spans="1:3">
      <c r="A5" t="s">
        <v>199</v>
      </c>
      <c r="B5" t="s">
        <v>200</v>
      </c>
      <c r="C5" s="28">
        <v>98</v>
      </c>
    </row>
    <row r="6" spans="1:3">
      <c r="A6" t="s">
        <v>201</v>
      </c>
      <c r="B6" t="s">
        <v>202</v>
      </c>
      <c r="C6" s="28">
        <v>108</v>
      </c>
    </row>
    <row r="7" spans="1:3">
      <c r="A7" t="s">
        <v>203</v>
      </c>
      <c r="B7" t="s">
        <v>204</v>
      </c>
      <c r="C7" s="28">
        <v>7</v>
      </c>
    </row>
    <row r="8" spans="1:3">
      <c r="A8" t="s">
        <v>205</v>
      </c>
      <c r="B8" t="s">
        <v>196</v>
      </c>
      <c r="C8" s="28">
        <v>80</v>
      </c>
    </row>
    <row r="9" spans="1:3">
      <c r="A9" t="s">
        <v>206</v>
      </c>
      <c r="B9" t="s">
        <v>207</v>
      </c>
      <c r="C9" s="28">
        <v>47</v>
      </c>
    </row>
    <row r="10" spans="1:3">
      <c r="A10" t="s">
        <v>208</v>
      </c>
      <c r="B10" t="s">
        <v>209</v>
      </c>
      <c r="C10" s="28">
        <v>97</v>
      </c>
    </row>
    <row r="11" spans="1:3">
      <c r="A11" t="s">
        <v>210</v>
      </c>
      <c r="B11" t="s">
        <v>211</v>
      </c>
      <c r="C11" s="28">
        <v>11</v>
      </c>
    </row>
    <row r="12" spans="1:3">
      <c r="A12" t="s">
        <v>212</v>
      </c>
      <c r="B12" t="s">
        <v>213</v>
      </c>
      <c r="C12" s="28">
        <v>19</v>
      </c>
    </row>
    <row r="13" spans="1:3">
      <c r="A13" t="s">
        <v>214</v>
      </c>
      <c r="B13" t="s">
        <v>215</v>
      </c>
      <c r="C13" s="28">
        <v>13</v>
      </c>
    </row>
    <row r="14" spans="1:3">
      <c r="A14" t="s">
        <v>216</v>
      </c>
      <c r="B14" t="s">
        <v>204</v>
      </c>
      <c r="C14" s="28">
        <v>4</v>
      </c>
    </row>
    <row r="15" spans="1:3">
      <c r="A15" t="s">
        <v>217</v>
      </c>
      <c r="B15" t="s">
        <v>202</v>
      </c>
      <c r="C15" s="28">
        <v>23</v>
      </c>
    </row>
    <row r="16" spans="1:3">
      <c r="A16" t="s">
        <v>218</v>
      </c>
      <c r="B16" t="s">
        <v>194</v>
      </c>
      <c r="C16" s="28">
        <v>80</v>
      </c>
    </row>
    <row r="17" spans="1:3">
      <c r="A17" t="s">
        <v>219</v>
      </c>
      <c r="B17" t="s">
        <v>220</v>
      </c>
      <c r="C17" s="28">
        <v>53</v>
      </c>
    </row>
    <row r="18" spans="1:3">
      <c r="A18" t="s">
        <v>221</v>
      </c>
      <c r="B18" t="s">
        <v>222</v>
      </c>
      <c r="C18" s="28">
        <v>84</v>
      </c>
    </row>
    <row r="19" spans="1:3">
      <c r="A19" t="s">
        <v>223</v>
      </c>
      <c r="B19" t="s">
        <v>224</v>
      </c>
      <c r="C19" s="28">
        <v>42</v>
      </c>
    </row>
    <row r="20" spans="1:3">
      <c r="A20" t="s">
        <v>225</v>
      </c>
      <c r="B20" t="s">
        <v>226</v>
      </c>
      <c r="C20" s="28">
        <v>50</v>
      </c>
    </row>
    <row r="21" spans="1:3">
      <c r="A21" t="s">
        <v>227</v>
      </c>
      <c r="B21" t="s">
        <v>209</v>
      </c>
      <c r="C21" s="28">
        <v>79</v>
      </c>
    </row>
    <row r="22" spans="1:3">
      <c r="A22" t="s">
        <v>228</v>
      </c>
      <c r="B22" t="s">
        <v>229</v>
      </c>
      <c r="C22" s="28">
        <v>30</v>
      </c>
    </row>
    <row r="23" spans="1:3">
      <c r="A23" t="s">
        <v>230</v>
      </c>
      <c r="B23" t="s">
        <v>231</v>
      </c>
      <c r="C23" s="28">
        <v>73</v>
      </c>
    </row>
    <row r="24" spans="1:3">
      <c r="A24" t="s">
        <v>232</v>
      </c>
      <c r="B24" t="s">
        <v>229</v>
      </c>
      <c r="C24" s="28">
        <v>84</v>
      </c>
    </row>
    <row r="25" spans="1:3">
      <c r="A25" t="s">
        <v>233</v>
      </c>
      <c r="B25" t="s">
        <v>234</v>
      </c>
      <c r="C25" s="28">
        <v>23</v>
      </c>
    </row>
    <row r="26" spans="1:3">
      <c r="A26" t="s">
        <v>235</v>
      </c>
      <c r="B26" t="s">
        <v>236</v>
      </c>
      <c r="C26" s="28">
        <v>6</v>
      </c>
    </row>
    <row r="27" spans="1:3">
      <c r="A27" t="s">
        <v>237</v>
      </c>
      <c r="B27" t="s">
        <v>238</v>
      </c>
      <c r="C27" s="28">
        <v>23</v>
      </c>
    </row>
    <row r="28" spans="1:3">
      <c r="A28" t="s">
        <v>239</v>
      </c>
      <c r="B28" t="s">
        <v>202</v>
      </c>
      <c r="C28" s="28">
        <v>3</v>
      </c>
    </row>
    <row r="29" spans="1:3">
      <c r="A29" t="s">
        <v>240</v>
      </c>
      <c r="B29" t="s">
        <v>234</v>
      </c>
      <c r="C29" s="28">
        <v>25</v>
      </c>
    </row>
    <row r="30" spans="1:3">
      <c r="A30" t="s">
        <v>241</v>
      </c>
      <c r="B30" t="s">
        <v>242</v>
      </c>
      <c r="C30" s="28">
        <v>20</v>
      </c>
    </row>
    <row r="31" spans="1:3">
      <c r="A31" t="s">
        <v>243</v>
      </c>
      <c r="B31" t="s">
        <v>244</v>
      </c>
      <c r="C31" s="28">
        <v>24</v>
      </c>
    </row>
    <row r="32" spans="1:3">
      <c r="A32" t="s">
        <v>245</v>
      </c>
      <c r="B32" t="s">
        <v>204</v>
      </c>
      <c r="C32" s="28">
        <v>7</v>
      </c>
    </row>
    <row r="33" spans="1:3">
      <c r="A33" t="s">
        <v>246</v>
      </c>
      <c r="B33" t="s">
        <v>242</v>
      </c>
      <c r="C33" s="28">
        <v>56</v>
      </c>
    </row>
    <row r="34" spans="1:3">
      <c r="A34" t="s">
        <v>247</v>
      </c>
      <c r="B34" t="s">
        <v>209</v>
      </c>
      <c r="C34" s="28">
        <v>213</v>
      </c>
    </row>
    <row r="35" spans="1:3">
      <c r="A35" t="s">
        <v>248</v>
      </c>
      <c r="B35" t="s">
        <v>249</v>
      </c>
      <c r="C35" s="28">
        <v>118</v>
      </c>
    </row>
    <row r="36" spans="1:3">
      <c r="A36" t="s">
        <v>250</v>
      </c>
      <c r="B36" t="s">
        <v>194</v>
      </c>
      <c r="C36" s="28">
        <v>120</v>
      </c>
    </row>
    <row r="37" spans="1:3">
      <c r="A37" t="s">
        <v>251</v>
      </c>
      <c r="B37" t="s">
        <v>252</v>
      </c>
      <c r="C37" s="28">
        <v>24</v>
      </c>
    </row>
    <row r="38" spans="1:3">
      <c r="A38" t="s">
        <v>253</v>
      </c>
      <c r="B38" t="s">
        <v>229</v>
      </c>
      <c r="C38" s="28">
        <v>68</v>
      </c>
    </row>
    <row r="39" spans="1:3">
      <c r="A39" t="s">
        <v>254</v>
      </c>
      <c r="B39" t="s">
        <v>255</v>
      </c>
      <c r="C39" s="28">
        <v>64</v>
      </c>
    </row>
    <row r="40" spans="1:3">
      <c r="A40" t="s">
        <v>256</v>
      </c>
      <c r="B40" t="s">
        <v>194</v>
      </c>
      <c r="C40" s="28">
        <v>120</v>
      </c>
    </row>
    <row r="41" spans="1:3">
      <c r="A41" t="s">
        <v>257</v>
      </c>
      <c r="B41" t="s">
        <v>252</v>
      </c>
      <c r="C41" s="28">
        <v>10</v>
      </c>
    </row>
    <row r="42" spans="1:3">
      <c r="A42" t="s">
        <v>258</v>
      </c>
      <c r="B42" t="s">
        <v>202</v>
      </c>
      <c r="C42" s="28">
        <v>66</v>
      </c>
    </row>
    <row r="43" spans="1:3">
      <c r="A43" t="s">
        <v>259</v>
      </c>
      <c r="B43" t="s">
        <v>236</v>
      </c>
      <c r="C43" s="28">
        <v>5</v>
      </c>
    </row>
    <row r="44" spans="1:3">
      <c r="A44" t="s">
        <v>260</v>
      </c>
      <c r="B44" t="s">
        <v>229</v>
      </c>
      <c r="C44" s="28">
        <v>18</v>
      </c>
    </row>
    <row r="45" spans="1:3">
      <c r="A45" t="s">
        <v>261</v>
      </c>
      <c r="B45" t="s">
        <v>262</v>
      </c>
      <c r="C45" s="28">
        <v>22</v>
      </c>
    </row>
    <row r="46" spans="1:3">
      <c r="A46" t="s">
        <v>263</v>
      </c>
      <c r="B46" t="s">
        <v>264</v>
      </c>
      <c r="C46" s="28">
        <v>8</v>
      </c>
    </row>
    <row r="47" spans="1:3">
      <c r="A47" t="s">
        <v>265</v>
      </c>
      <c r="B47" t="s">
        <v>266</v>
      </c>
      <c r="C47" s="28">
        <v>48</v>
      </c>
    </row>
    <row r="48" spans="1:3">
      <c r="A48" t="s">
        <v>267</v>
      </c>
      <c r="B48" t="s">
        <v>268</v>
      </c>
      <c r="C48" s="28">
        <v>39</v>
      </c>
    </row>
    <row r="49" spans="1:3">
      <c r="A49" t="s">
        <v>269</v>
      </c>
      <c r="B49" t="s">
        <v>202</v>
      </c>
      <c r="C49" s="28">
        <v>68</v>
      </c>
    </row>
    <row r="50" spans="1:3">
      <c r="A50" t="s">
        <v>270</v>
      </c>
      <c r="B50" t="s">
        <v>202</v>
      </c>
      <c r="C50" s="28">
        <v>59</v>
      </c>
    </row>
    <row r="51" spans="1:3">
      <c r="A51" t="s">
        <v>271</v>
      </c>
      <c r="B51" t="s">
        <v>202</v>
      </c>
      <c r="C51" s="28">
        <v>11</v>
      </c>
    </row>
    <row r="52" spans="1:3">
      <c r="A52" t="s">
        <v>272</v>
      </c>
      <c r="B52" t="s">
        <v>273</v>
      </c>
      <c r="C52" s="28">
        <v>60</v>
      </c>
    </row>
    <row r="53" spans="1:3">
      <c r="A53" t="s">
        <v>274</v>
      </c>
      <c r="B53" t="s">
        <v>275</v>
      </c>
      <c r="C53" s="28">
        <v>43</v>
      </c>
    </row>
    <row r="54" spans="1:3">
      <c r="A54" t="s">
        <v>128</v>
      </c>
      <c r="B54" t="s">
        <v>244</v>
      </c>
      <c r="C54" s="28">
        <v>14</v>
      </c>
    </row>
    <row r="55" spans="1:3">
      <c r="A55" t="s">
        <v>276</v>
      </c>
      <c r="B55" t="s">
        <v>236</v>
      </c>
      <c r="C55" s="28">
        <v>23</v>
      </c>
    </row>
    <row r="56" spans="1:3">
      <c r="A56" t="s">
        <v>277</v>
      </c>
      <c r="B56" t="s">
        <v>220</v>
      </c>
      <c r="C56" s="28">
        <v>52</v>
      </c>
    </row>
    <row r="57" spans="1:3">
      <c r="A57" t="s">
        <v>278</v>
      </c>
      <c r="B57" t="s">
        <v>202</v>
      </c>
      <c r="C57" s="28">
        <v>21</v>
      </c>
    </row>
    <row r="58" spans="1:3">
      <c r="A58" t="s">
        <v>279</v>
      </c>
      <c r="B58" t="s">
        <v>280</v>
      </c>
      <c r="C58" s="28">
        <v>30</v>
      </c>
    </row>
    <row r="59" spans="1:3">
      <c r="A59" t="s">
        <v>281</v>
      </c>
      <c r="B59" t="s">
        <v>202</v>
      </c>
      <c r="C59" s="28">
        <v>2</v>
      </c>
    </row>
    <row r="60" spans="1:3">
      <c r="A60" t="s">
        <v>282</v>
      </c>
      <c r="B60" t="s">
        <v>264</v>
      </c>
      <c r="C60" s="28">
        <v>82</v>
      </c>
    </row>
    <row r="61" spans="1:3">
      <c r="A61" t="s">
        <v>270</v>
      </c>
      <c r="B61" t="s">
        <v>202</v>
      </c>
      <c r="C61" s="28">
        <v>59</v>
      </c>
    </row>
    <row r="62" spans="1:3">
      <c r="A62" t="s">
        <v>283</v>
      </c>
      <c r="B62" t="s">
        <v>284</v>
      </c>
      <c r="C62" s="28">
        <v>9</v>
      </c>
    </row>
    <row r="63" spans="1:3">
      <c r="A63" t="s">
        <v>285</v>
      </c>
      <c r="B63" t="s">
        <v>224</v>
      </c>
      <c r="C63" s="28">
        <v>42</v>
      </c>
    </row>
    <row r="64" spans="1:3">
      <c r="A64" t="s">
        <v>286</v>
      </c>
      <c r="B64" t="s">
        <v>211</v>
      </c>
      <c r="C64" s="28">
        <v>94</v>
      </c>
    </row>
    <row r="65" spans="1:3">
      <c r="A65" t="s">
        <v>287</v>
      </c>
      <c r="B65" t="s">
        <v>226</v>
      </c>
      <c r="C65" s="28">
        <v>5</v>
      </c>
    </row>
    <row r="66" spans="1:3">
      <c r="A66" t="s">
        <v>288</v>
      </c>
      <c r="B66" t="s">
        <v>289</v>
      </c>
      <c r="C66" s="28">
        <v>113</v>
      </c>
    </row>
    <row r="67" spans="1:3">
      <c r="A67" t="s">
        <v>290</v>
      </c>
      <c r="B67" t="s">
        <v>224</v>
      </c>
      <c r="C67" s="28">
        <v>58</v>
      </c>
    </row>
    <row r="68" spans="1:3">
      <c r="A68" t="s">
        <v>291</v>
      </c>
      <c r="B68" t="s">
        <v>292</v>
      </c>
      <c r="C68" s="28">
        <v>52</v>
      </c>
    </row>
    <row r="69" spans="1:3">
      <c r="A69" t="s">
        <v>293</v>
      </c>
      <c r="B69" t="s">
        <v>294</v>
      </c>
      <c r="C69" s="28">
        <v>55</v>
      </c>
    </row>
    <row r="70" spans="1:3">
      <c r="A70" t="s">
        <v>295</v>
      </c>
      <c r="B70" t="s">
        <v>296</v>
      </c>
      <c r="C70" s="28">
        <v>11</v>
      </c>
    </row>
    <row r="71" spans="1:3">
      <c r="A71" t="s">
        <v>297</v>
      </c>
      <c r="B71" t="s">
        <v>298</v>
      </c>
      <c r="C71" s="28">
        <v>128</v>
      </c>
    </row>
    <row r="72" spans="1:3">
      <c r="A72" t="s">
        <v>299</v>
      </c>
      <c r="B72" t="s">
        <v>300</v>
      </c>
      <c r="C72" s="28">
        <v>20</v>
      </c>
    </row>
    <row r="73" spans="1:3">
      <c r="A73" t="s">
        <v>301</v>
      </c>
      <c r="B73" t="s">
        <v>275</v>
      </c>
      <c r="C73" s="28">
        <v>84</v>
      </c>
    </row>
    <row r="74" spans="1:3">
      <c r="A74" t="s">
        <v>302</v>
      </c>
      <c r="B74" t="s">
        <v>211</v>
      </c>
      <c r="C74" s="28">
        <v>43</v>
      </c>
    </row>
    <row r="75" spans="1:3">
      <c r="A75" t="s">
        <v>303</v>
      </c>
      <c r="B75" t="s">
        <v>226</v>
      </c>
      <c r="C75" s="28">
        <v>54</v>
      </c>
    </row>
    <row r="76" spans="1:3">
      <c r="A76" t="s">
        <v>304</v>
      </c>
      <c r="B76" t="s">
        <v>305</v>
      </c>
      <c r="C76" s="28">
        <v>46</v>
      </c>
    </row>
    <row r="77" spans="1:3">
      <c r="A77" t="s">
        <v>306</v>
      </c>
      <c r="B77" t="s">
        <v>307</v>
      </c>
      <c r="C77" s="28">
        <v>98</v>
      </c>
    </row>
    <row r="78" spans="1:3">
      <c r="A78" t="s">
        <v>308</v>
      </c>
      <c r="B78" t="s">
        <v>309</v>
      </c>
      <c r="C78" s="28">
        <v>48</v>
      </c>
    </row>
    <row r="79" spans="1:3">
      <c r="A79" t="s">
        <v>310</v>
      </c>
      <c r="B79" t="s">
        <v>311</v>
      </c>
      <c r="C79" s="28">
        <v>49</v>
      </c>
    </row>
    <row r="80" spans="1:3">
      <c r="A80" t="s">
        <v>312</v>
      </c>
      <c r="B80" t="s">
        <v>215</v>
      </c>
      <c r="C80" s="28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showGridLines="0" workbookViewId="0">
      <selection activeCell="C6" sqref="C6"/>
    </sheetView>
  </sheetViews>
  <sheetFormatPr defaultColWidth="12.5703125" defaultRowHeight="15.75" customHeight="1"/>
  <cols>
    <col min="1" max="1" width="22" bestFit="1" customWidth="1"/>
    <col min="2" max="2" width="16.7109375" style="27" bestFit="1" customWidth="1"/>
  </cols>
  <sheetData>
    <row r="1" spans="1:2">
      <c r="A1" t="s">
        <v>313</v>
      </c>
      <c r="B1" s="27" t="s">
        <v>314</v>
      </c>
    </row>
    <row r="2" spans="1:2">
      <c r="A2" t="s">
        <v>46</v>
      </c>
      <c r="B2" s="27">
        <v>235665566</v>
      </c>
    </row>
    <row r="3" spans="1:2">
      <c r="A3" t="s">
        <v>128</v>
      </c>
      <c r="B3" s="27">
        <v>532616595</v>
      </c>
    </row>
    <row r="4" spans="1:2">
      <c r="A4" t="s">
        <v>151</v>
      </c>
      <c r="B4" s="27">
        <v>176733968</v>
      </c>
    </row>
    <row r="5" spans="1:2">
      <c r="A5" t="s">
        <v>110</v>
      </c>
      <c r="B5" s="27">
        <v>4394245879</v>
      </c>
    </row>
    <row r="6" spans="1:2">
      <c r="A6" t="s">
        <v>58</v>
      </c>
      <c r="B6" s="27">
        <v>62305891</v>
      </c>
    </row>
    <row r="7" spans="1:2">
      <c r="A7" t="s">
        <v>159</v>
      </c>
      <c r="B7" s="27">
        <v>1349217892</v>
      </c>
    </row>
    <row r="8" spans="1:2">
      <c r="A8" t="s">
        <v>44</v>
      </c>
      <c r="B8" s="27">
        <v>327593725</v>
      </c>
    </row>
    <row r="9" spans="1:2">
      <c r="A9" t="s">
        <v>161</v>
      </c>
      <c r="B9" s="27">
        <v>5602790110</v>
      </c>
    </row>
    <row r="10" spans="1:2">
      <c r="A10" t="s">
        <v>112</v>
      </c>
      <c r="B10" s="27">
        <v>671750768</v>
      </c>
    </row>
    <row r="11" spans="1:2">
      <c r="A11" t="s">
        <v>98</v>
      </c>
      <c r="B11" s="27">
        <v>1500728902</v>
      </c>
    </row>
    <row r="12" spans="1:2">
      <c r="A12" t="s">
        <v>60</v>
      </c>
      <c r="B12" s="27">
        <v>5146576868</v>
      </c>
    </row>
    <row r="13" spans="1:2">
      <c r="A13" t="s">
        <v>78</v>
      </c>
      <c r="B13" s="27">
        <v>251003438</v>
      </c>
    </row>
    <row r="14" spans="1:2">
      <c r="A14" t="s">
        <v>86</v>
      </c>
      <c r="B14" s="27">
        <v>1420949112</v>
      </c>
    </row>
    <row r="15" spans="1:2">
      <c r="A15" t="s">
        <v>42</v>
      </c>
      <c r="B15" s="27">
        <v>265877867</v>
      </c>
    </row>
    <row r="16" spans="1:2">
      <c r="A16" t="s">
        <v>66</v>
      </c>
      <c r="B16" s="27">
        <v>1677525446</v>
      </c>
    </row>
    <row r="17" spans="1:2">
      <c r="A17" t="s">
        <v>315</v>
      </c>
      <c r="B17" s="27">
        <v>1150645866</v>
      </c>
    </row>
    <row r="18" spans="1:2">
      <c r="A18" t="s">
        <v>171</v>
      </c>
      <c r="B18" s="27">
        <v>533990587</v>
      </c>
    </row>
    <row r="19" spans="1:2">
      <c r="A19" t="s">
        <v>173</v>
      </c>
      <c r="B19" s="27">
        <v>94843047</v>
      </c>
    </row>
    <row r="20" spans="1:2">
      <c r="A20" t="s">
        <v>130</v>
      </c>
      <c r="B20" s="27">
        <v>995335937</v>
      </c>
    </row>
    <row r="21" spans="1:2">
      <c r="A21" t="s">
        <v>118</v>
      </c>
      <c r="B21" s="27">
        <v>1437415777</v>
      </c>
    </row>
    <row r="22" spans="1:2">
      <c r="A22" t="s">
        <v>72</v>
      </c>
      <c r="B22" s="27">
        <v>1095462329</v>
      </c>
    </row>
    <row r="23" spans="1:2">
      <c r="A23" t="s">
        <v>132</v>
      </c>
      <c r="B23" s="27">
        <v>1814920980</v>
      </c>
    </row>
    <row r="24" spans="1:2">
      <c r="A24" t="s">
        <v>104</v>
      </c>
      <c r="B24" s="27">
        <v>1679335290</v>
      </c>
    </row>
    <row r="25" spans="1:2">
      <c r="A25" t="s">
        <v>92</v>
      </c>
      <c r="B25" s="27">
        <v>1168097881</v>
      </c>
    </row>
    <row r="26" spans="1:2">
      <c r="A26" t="s">
        <v>28</v>
      </c>
      <c r="B26" s="27">
        <v>187732538</v>
      </c>
    </row>
    <row r="27" spans="1:2">
      <c r="A27" t="s">
        <v>22</v>
      </c>
      <c r="B27" s="27">
        <v>1110559345</v>
      </c>
    </row>
    <row r="28" spans="1:2">
      <c r="A28" t="s">
        <v>177</v>
      </c>
      <c r="B28" s="27">
        <v>525582771</v>
      </c>
    </row>
    <row r="29" spans="1:2">
      <c r="A29" t="s">
        <v>153</v>
      </c>
      <c r="B29" s="27">
        <v>265784616</v>
      </c>
    </row>
    <row r="30" spans="1:2">
      <c r="A30" t="s">
        <v>74</v>
      </c>
      <c r="B30" s="27">
        <v>302768240</v>
      </c>
    </row>
    <row r="31" spans="1:2">
      <c r="A31" t="s">
        <v>142</v>
      </c>
      <c r="B31" s="27">
        <v>1980568384</v>
      </c>
    </row>
    <row r="32" spans="1:2">
      <c r="A32" t="s">
        <v>120</v>
      </c>
      <c r="B32" s="27">
        <v>268544014</v>
      </c>
    </row>
    <row r="33" spans="1:2">
      <c r="A33" t="s">
        <v>155</v>
      </c>
      <c r="B33" s="27">
        <v>734632705</v>
      </c>
    </row>
    <row r="34" spans="1:2">
      <c r="A34" t="s">
        <v>316</v>
      </c>
      <c r="B34" s="27">
        <v>290386402</v>
      </c>
    </row>
    <row r="35" spans="1:2">
      <c r="A35" t="s">
        <v>122</v>
      </c>
      <c r="B35" s="27">
        <v>1579130168</v>
      </c>
    </row>
    <row r="36" spans="1:2">
      <c r="A36" t="s">
        <v>136</v>
      </c>
      <c r="B36" s="27">
        <v>255236961</v>
      </c>
    </row>
    <row r="37" spans="1:2">
      <c r="A37" t="s">
        <v>48</v>
      </c>
      <c r="B37" s="27">
        <v>1095587251</v>
      </c>
    </row>
    <row r="38" spans="1:2">
      <c r="A38" t="s">
        <v>146</v>
      </c>
      <c r="B38" s="27">
        <v>91514307</v>
      </c>
    </row>
    <row r="39" spans="1:2">
      <c r="A39" t="s">
        <v>148</v>
      </c>
      <c r="B39" s="27">
        <v>240822651</v>
      </c>
    </row>
    <row r="40" spans="1:2">
      <c r="A40" t="s">
        <v>100</v>
      </c>
      <c r="B40" s="27">
        <v>1118525506</v>
      </c>
    </row>
    <row r="41" spans="1:2">
      <c r="A41" t="s">
        <v>90</v>
      </c>
      <c r="B41" s="27">
        <v>660411219</v>
      </c>
    </row>
    <row r="42" spans="1:2">
      <c r="A42" t="s">
        <v>179</v>
      </c>
      <c r="B42" s="27">
        <v>198184909</v>
      </c>
    </row>
    <row r="43" spans="1:2">
      <c r="A43" t="s">
        <v>157</v>
      </c>
      <c r="B43" s="27">
        <v>846244302</v>
      </c>
    </row>
    <row r="44" spans="1:2">
      <c r="A44" t="s">
        <v>149</v>
      </c>
      <c r="B44" s="27">
        <v>496029967</v>
      </c>
    </row>
    <row r="45" spans="1:2">
      <c r="A45" t="s">
        <v>167</v>
      </c>
      <c r="B45" s="27">
        <v>4394332306</v>
      </c>
    </row>
    <row r="46" spans="1:2">
      <c r="A46" t="s">
        <v>163</v>
      </c>
      <c r="B46" s="27">
        <v>409490388</v>
      </c>
    </row>
    <row r="47" spans="1:2">
      <c r="A47" t="s">
        <v>317</v>
      </c>
      <c r="B47" s="27">
        <v>217622138</v>
      </c>
    </row>
    <row r="48" spans="1:2">
      <c r="A48" t="s">
        <v>140</v>
      </c>
      <c r="B48" s="27">
        <v>81838843</v>
      </c>
    </row>
    <row r="49" spans="1:2">
      <c r="A49" t="s">
        <v>84</v>
      </c>
      <c r="B49" s="27">
        <v>5372783971</v>
      </c>
    </row>
    <row r="50" spans="1:2">
      <c r="A50" t="s">
        <v>38</v>
      </c>
      <c r="B50" s="27">
        <v>4801593832</v>
      </c>
    </row>
    <row r="51" spans="1:2">
      <c r="A51" t="s">
        <v>94</v>
      </c>
      <c r="B51" s="27">
        <v>1134986472</v>
      </c>
    </row>
    <row r="52" spans="1:2">
      <c r="A52" t="s">
        <v>318</v>
      </c>
      <c r="B52" s="27">
        <v>706747385</v>
      </c>
    </row>
    <row r="53" spans="1:2">
      <c r="A53" t="s">
        <v>175</v>
      </c>
      <c r="B53" s="27">
        <v>853202347</v>
      </c>
    </row>
    <row r="54" spans="1:2">
      <c r="A54" t="s">
        <v>169</v>
      </c>
      <c r="B54" s="27">
        <v>951329770</v>
      </c>
    </row>
    <row r="55" spans="1:2">
      <c r="A55" t="s">
        <v>80</v>
      </c>
      <c r="B55" s="27">
        <v>393173139</v>
      </c>
    </row>
    <row r="56" spans="1:2">
      <c r="A56" t="s">
        <v>96</v>
      </c>
      <c r="B56" s="27">
        <v>2867627068</v>
      </c>
    </row>
    <row r="57" spans="1:2">
      <c r="A57" t="s">
        <v>108</v>
      </c>
      <c r="B57" s="27">
        <v>331799687</v>
      </c>
    </row>
    <row r="58" spans="1:2">
      <c r="A58" t="s">
        <v>62</v>
      </c>
      <c r="B58" s="27">
        <v>261036182</v>
      </c>
    </row>
    <row r="59" spans="1:2">
      <c r="A59" t="s">
        <v>56</v>
      </c>
      <c r="B59" s="27">
        <v>376187582</v>
      </c>
    </row>
    <row r="60" spans="1:2">
      <c r="A60" t="s">
        <v>36</v>
      </c>
      <c r="B60" s="27">
        <v>268505432</v>
      </c>
    </row>
    <row r="61" spans="1:2">
      <c r="A61" t="s">
        <v>64</v>
      </c>
      <c r="B61" s="27">
        <v>159430826</v>
      </c>
    </row>
    <row r="62" spans="1:2">
      <c r="A62" t="s">
        <v>24</v>
      </c>
      <c r="B62" s="27">
        <v>2379877655</v>
      </c>
    </row>
    <row r="63" spans="1:2">
      <c r="A63" t="s">
        <v>32</v>
      </c>
      <c r="B63" s="27">
        <v>4566445852</v>
      </c>
    </row>
    <row r="64" spans="1:2">
      <c r="A64" t="s">
        <v>82</v>
      </c>
      <c r="B64" s="27">
        <v>275005663</v>
      </c>
    </row>
    <row r="65" spans="1:2">
      <c r="A65" t="s">
        <v>30</v>
      </c>
      <c r="B65" s="27">
        <v>800010734</v>
      </c>
    </row>
    <row r="66" spans="1:2">
      <c r="A66" t="s">
        <v>144</v>
      </c>
      <c r="B66" s="27">
        <v>309729428</v>
      </c>
    </row>
    <row r="67" spans="1:2">
      <c r="A67" t="s">
        <v>88</v>
      </c>
      <c r="B67" s="27">
        <v>1275798515</v>
      </c>
    </row>
    <row r="68" spans="1:2">
      <c r="A68" t="s">
        <v>102</v>
      </c>
      <c r="B68" s="27">
        <v>1193047233</v>
      </c>
    </row>
    <row r="69" spans="1:2">
      <c r="A69" t="s">
        <v>40</v>
      </c>
      <c r="B69" s="27">
        <v>1168230366</v>
      </c>
    </row>
    <row r="70" spans="1:2">
      <c r="A70" t="s">
        <v>70</v>
      </c>
      <c r="B70" s="27">
        <v>1218352541</v>
      </c>
    </row>
    <row r="71" spans="1:2">
      <c r="A71" t="s">
        <v>114</v>
      </c>
      <c r="B71" s="27">
        <v>340001799</v>
      </c>
    </row>
    <row r="72" spans="1:2">
      <c r="A72" t="s">
        <v>319</v>
      </c>
      <c r="B72" s="27">
        <v>342918449</v>
      </c>
    </row>
    <row r="73" spans="1:2">
      <c r="A73" t="s">
        <v>165</v>
      </c>
      <c r="B73" s="27">
        <v>142377330</v>
      </c>
    </row>
    <row r="74" spans="1:2">
      <c r="A74" t="s">
        <v>50</v>
      </c>
      <c r="B74" s="27">
        <v>600865451</v>
      </c>
    </row>
    <row r="75" spans="1:2">
      <c r="A75" t="s">
        <v>126</v>
      </c>
      <c r="B75" s="27">
        <v>195751130</v>
      </c>
    </row>
    <row r="76" spans="1:2">
      <c r="A76" t="s">
        <v>26</v>
      </c>
      <c r="B76" s="27">
        <v>683452836</v>
      </c>
    </row>
    <row r="77" spans="1:2">
      <c r="A77" t="s">
        <v>320</v>
      </c>
      <c r="B77" s="27">
        <v>218568234</v>
      </c>
    </row>
    <row r="78" spans="1:2">
      <c r="A78" t="s">
        <v>68</v>
      </c>
      <c r="B78" s="27">
        <v>423091712</v>
      </c>
    </row>
    <row r="79" spans="1:2">
      <c r="A79" t="s">
        <v>76</v>
      </c>
      <c r="B79" s="27">
        <v>807896814</v>
      </c>
    </row>
    <row r="80" spans="1:2">
      <c r="A80" t="s">
        <v>116</v>
      </c>
      <c r="B80" s="27">
        <v>514122351</v>
      </c>
    </row>
    <row r="81" spans="1:2">
      <c r="A81" t="s">
        <v>134</v>
      </c>
      <c r="B81" s="27">
        <v>395801044</v>
      </c>
    </row>
    <row r="82" spans="1:2">
      <c r="A82" t="s">
        <v>54</v>
      </c>
      <c r="B82" s="27">
        <v>1086411192</v>
      </c>
    </row>
    <row r="83" spans="1:2">
      <c r="A83" t="s">
        <v>20</v>
      </c>
      <c r="B83" s="27">
        <v>515117391</v>
      </c>
    </row>
    <row r="84" spans="1:2">
      <c r="A84" t="s">
        <v>34</v>
      </c>
      <c r="B84" s="27">
        <v>4196924316</v>
      </c>
    </row>
    <row r="85" spans="1:2">
      <c r="A85" t="s">
        <v>106</v>
      </c>
      <c r="B85" s="27">
        <v>421383330</v>
      </c>
    </row>
    <row r="86" spans="1:2">
      <c r="A86" t="s">
        <v>138</v>
      </c>
      <c r="B86" s="27">
        <v>1114412532</v>
      </c>
    </row>
    <row r="87" spans="1:2">
      <c r="A87" t="s">
        <v>124</v>
      </c>
      <c r="B87" s="27">
        <v>1481593024</v>
      </c>
    </row>
    <row r="88" spans="1:2">
      <c r="A88" t="s">
        <v>52</v>
      </c>
      <c r="B88" s="27">
        <v>289347914</v>
      </c>
    </row>
    <row r="89" spans="1:2">
      <c r="A89" t="s">
        <v>321</v>
      </c>
      <c r="B89" s="27">
        <v>96372098181</v>
      </c>
    </row>
    <row r="90" spans="1:2">
      <c r="A90" t="s">
        <v>322</v>
      </c>
      <c r="B90" s="27">
        <v>17047850.7866643</v>
      </c>
    </row>
    <row r="91" spans="1:2"/>
    <row r="92" spans="1:2"/>
    <row r="93" spans="1:2"/>
    <row r="94" spans="1:2"/>
    <row r="95" spans="1:2"/>
    <row r="96" spans="1:2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" right="0" top="0" bottom="0" header="0" footer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showGridLines="0" workbookViewId="0">
      <selection activeCell="A3" sqref="A3"/>
    </sheetView>
  </sheetViews>
  <sheetFormatPr defaultColWidth="12.5703125" defaultRowHeight="15.75" customHeight="1"/>
  <cols>
    <col min="1" max="1" width="8.85546875" customWidth="1"/>
    <col min="2" max="2" width="34.140625" bestFit="1" customWidth="1"/>
  </cols>
  <sheetData>
    <row r="1" spans="1:26" ht="12.75">
      <c r="A1" t="s">
        <v>323</v>
      </c>
      <c r="B1" t="s">
        <v>324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>
      <c r="A2" t="s">
        <v>96</v>
      </c>
      <c r="B2" t="s">
        <v>254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>
      <c r="A3" t="s">
        <v>167</v>
      </c>
      <c r="B3" t="s">
        <v>302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>
      <c r="A4" t="s">
        <v>32</v>
      </c>
      <c r="B4" t="s">
        <v>197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>
      <c r="A5" t="s">
        <v>161</v>
      </c>
      <c r="B5" t="s">
        <v>297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>
      <c r="A6" t="s">
        <v>20</v>
      </c>
      <c r="B6" t="s">
        <v>193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>
      <c r="A7" t="s">
        <v>177</v>
      </c>
      <c r="B7" t="s">
        <v>310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>
      <c r="A8" t="s">
        <v>72</v>
      </c>
      <c r="B8" t="s">
        <v>237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>
      <c r="A9" t="s">
        <v>34</v>
      </c>
      <c r="B9" t="s">
        <v>205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>
      <c r="A10" t="s">
        <v>179</v>
      </c>
      <c r="B10" t="s">
        <v>312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>
      <c r="A11" t="s">
        <v>60</v>
      </c>
      <c r="B11" t="s">
        <v>227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>
      <c r="A12" t="s">
        <v>44</v>
      </c>
      <c r="B12" t="s">
        <v>214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>
      <c r="A13" t="s">
        <v>132</v>
      </c>
      <c r="B13" t="s">
        <v>277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>
      <c r="A14" t="s">
        <v>84</v>
      </c>
      <c r="B14" t="s">
        <v>246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>
      <c r="A15" t="s">
        <v>38</v>
      </c>
      <c r="B15" t="s">
        <v>208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>
      <c r="A16" t="s">
        <v>144</v>
      </c>
      <c r="B16" t="s">
        <v>283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>
      <c r="A17" t="s">
        <v>56</v>
      </c>
      <c r="B17" t="s">
        <v>223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>
      <c r="A18" t="s">
        <v>157</v>
      </c>
      <c r="B18" t="s">
        <v>293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>
      <c r="A19" t="s">
        <v>169</v>
      </c>
      <c r="B19" t="s">
        <v>303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>
      <c r="A20" t="s">
        <v>48</v>
      </c>
      <c r="B20" t="s">
        <v>217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>
      <c r="A21" t="s">
        <v>175</v>
      </c>
      <c r="B21" t="s">
        <v>308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>
      <c r="A22" t="s">
        <v>325</v>
      </c>
      <c r="B22" t="s">
        <v>326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>
      <c r="A23" t="s">
        <v>327</v>
      </c>
      <c r="B23" t="s">
        <v>328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>
      <c r="A24" t="s">
        <v>24</v>
      </c>
      <c r="B24" t="s">
        <v>197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>
      <c r="A25" t="s">
        <v>80</v>
      </c>
      <c r="B25" t="s">
        <v>243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>
      <c r="A26" t="s">
        <v>104</v>
      </c>
      <c r="B26" t="s">
        <v>258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>
      <c r="A27" t="s">
        <v>329</v>
      </c>
      <c r="B27" t="s">
        <v>330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>
      <c r="A28" t="s">
        <v>149</v>
      </c>
      <c r="B28" t="s">
        <v>287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>
      <c r="A29" t="s">
        <v>86</v>
      </c>
      <c r="B29" t="s">
        <v>247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>
      <c r="A30" t="s">
        <v>331</v>
      </c>
      <c r="B30" t="s">
        <v>332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>
      <c r="A31" t="s">
        <v>70</v>
      </c>
      <c r="B31" t="s">
        <v>235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>
      <c r="A32" t="s">
        <v>30</v>
      </c>
      <c r="B32" t="s">
        <v>203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>
      <c r="A33" t="s">
        <v>333</v>
      </c>
      <c r="B33" t="s">
        <v>258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>
      <c r="A34" t="s">
        <v>66</v>
      </c>
      <c r="B34" t="s">
        <v>232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>
      <c r="A35" t="s">
        <v>110</v>
      </c>
      <c r="B35" t="s">
        <v>261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>
      <c r="A36" t="s">
        <v>334</v>
      </c>
      <c r="B36" t="s">
        <v>335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>
      <c r="A37" t="s">
        <v>336</v>
      </c>
      <c r="B37" t="s">
        <v>337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>
      <c r="A38" t="s">
        <v>338</v>
      </c>
      <c r="B38" t="s">
        <v>339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>
      <c r="A39" t="s">
        <v>50</v>
      </c>
      <c r="B39" t="s">
        <v>218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>
      <c r="A40" t="s">
        <v>62</v>
      </c>
      <c r="B40" t="s">
        <v>228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>
      <c r="A41" t="s">
        <v>159</v>
      </c>
      <c r="B41" t="s">
        <v>295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>
      <c r="A42" t="s">
        <v>118</v>
      </c>
      <c r="B42" t="s">
        <v>269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>
      <c r="A43" t="s">
        <v>340</v>
      </c>
      <c r="B43" t="s">
        <v>341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>
      <c r="A44" t="s">
        <v>102</v>
      </c>
      <c r="B44" t="s">
        <v>257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>
      <c r="A45" t="s">
        <v>64</v>
      </c>
      <c r="B45" t="s">
        <v>230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>
      <c r="A46" t="s">
        <v>106</v>
      </c>
      <c r="B46" t="s">
        <v>259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>
      <c r="A47" t="s">
        <v>100</v>
      </c>
      <c r="B47" t="s">
        <v>256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>
      <c r="A48" t="s">
        <v>342</v>
      </c>
      <c r="B48" t="s">
        <v>343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>
      <c r="A49" t="s">
        <v>22</v>
      </c>
      <c r="B49" t="s">
        <v>195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>
      <c r="A50" t="s">
        <v>344</v>
      </c>
      <c r="B50" t="s">
        <v>345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>
      <c r="A51" t="s">
        <v>346</v>
      </c>
      <c r="B51" t="s">
        <v>347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>
      <c r="A52" t="s">
        <v>153</v>
      </c>
      <c r="B52" t="s">
        <v>290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>
      <c r="A53" t="s">
        <v>348</v>
      </c>
      <c r="B53" t="s">
        <v>349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>
      <c r="A54" t="s">
        <v>350</v>
      </c>
      <c r="B54" t="s">
        <v>337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>
      <c r="A55" t="s">
        <v>108</v>
      </c>
      <c r="B55" t="s">
        <v>260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>
      <c r="A56" t="s">
        <v>351</v>
      </c>
      <c r="B56" t="s">
        <v>352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>
      <c r="A57" t="s">
        <v>88</v>
      </c>
      <c r="B57" t="s">
        <v>248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>
      <c r="A58" t="s">
        <v>124</v>
      </c>
      <c r="B58" t="s">
        <v>272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>
      <c r="A59" t="s">
        <v>54</v>
      </c>
      <c r="B59" t="s">
        <v>221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>
      <c r="A60" t="s">
        <v>36</v>
      </c>
      <c r="B60" t="s">
        <v>206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>
      <c r="A61" t="s">
        <v>90</v>
      </c>
      <c r="B61" t="s">
        <v>250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>
      <c r="A62" t="s">
        <v>76</v>
      </c>
      <c r="B62" t="s">
        <v>240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>
      <c r="A63" t="s">
        <v>353</v>
      </c>
      <c r="B63" t="s">
        <v>354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>
      <c r="A64" t="s">
        <v>171</v>
      </c>
      <c r="B64" t="s">
        <v>304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>
      <c r="A65" t="s">
        <v>58</v>
      </c>
      <c r="B65" t="s">
        <v>225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>
      <c r="A66" t="s">
        <v>355</v>
      </c>
      <c r="B66" t="s">
        <v>356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>
      <c r="A67" t="s">
        <v>163</v>
      </c>
      <c r="B67" t="s">
        <v>299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>
      <c r="A68" t="s">
        <v>357</v>
      </c>
      <c r="B68" t="s">
        <v>358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>
      <c r="A69" t="s">
        <v>98</v>
      </c>
      <c r="B69" t="s">
        <v>227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>
      <c r="A70" t="s">
        <v>52</v>
      </c>
      <c r="B70" t="s">
        <v>219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>
      <c r="A71" t="s">
        <v>359</v>
      </c>
      <c r="B71" t="s">
        <v>360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>
      <c r="A72" t="s">
        <v>173</v>
      </c>
      <c r="B72" t="s">
        <v>306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>
      <c r="A73" t="s">
        <v>26</v>
      </c>
      <c r="B73" t="s">
        <v>199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>
      <c r="A74" t="s">
        <v>361</v>
      </c>
      <c r="B74" t="s">
        <v>362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>
      <c r="A75" t="s">
        <v>78</v>
      </c>
      <c r="B75" t="s">
        <v>241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>
      <c r="A76" t="s">
        <v>363</v>
      </c>
      <c r="B76" t="s">
        <v>364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>
      <c r="A77" t="s">
        <v>112</v>
      </c>
      <c r="B77" t="s">
        <v>263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>
      <c r="A78" t="s">
        <v>365</v>
      </c>
      <c r="B78" t="s">
        <v>366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>
      <c r="A79" t="s">
        <v>367</v>
      </c>
      <c r="B79" t="s">
        <v>368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>
      <c r="A80" t="s">
        <v>369</v>
      </c>
      <c r="B80" t="s">
        <v>370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A81" t="s">
        <v>371</v>
      </c>
      <c r="B81" t="s">
        <v>372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A82" t="s">
        <v>74</v>
      </c>
      <c r="B82" t="s">
        <v>239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A83" t="s">
        <v>46</v>
      </c>
      <c r="B83" t="s">
        <v>216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A84" t="s">
        <v>155</v>
      </c>
      <c r="B84" t="s">
        <v>291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A85" t="s">
        <v>142</v>
      </c>
      <c r="B85" t="s">
        <v>270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A86" t="s">
        <v>40</v>
      </c>
      <c r="B86" t="s">
        <v>210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A87" t="s">
        <v>165</v>
      </c>
      <c r="B87" t="s">
        <v>301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A88" t="s">
        <v>373</v>
      </c>
      <c r="B88" t="s">
        <v>374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A89" t="s">
        <v>375</v>
      </c>
      <c r="B89" t="s">
        <v>376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A90" t="s">
        <v>138</v>
      </c>
      <c r="B90" t="s">
        <v>281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A91" t="s">
        <v>377</v>
      </c>
      <c r="B91" t="s">
        <v>378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t="s">
        <v>122</v>
      </c>
      <c r="B92" t="s">
        <v>271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t="s">
        <v>82</v>
      </c>
      <c r="B93" t="s">
        <v>245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t="s">
        <v>379</v>
      </c>
      <c r="B94" t="s">
        <v>380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t="s">
        <v>130</v>
      </c>
      <c r="B95" t="s">
        <v>276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t="s">
        <v>92</v>
      </c>
      <c r="B96" t="s">
        <v>251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t="s">
        <v>42</v>
      </c>
      <c r="B97" t="s">
        <v>212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t="s">
        <v>381</v>
      </c>
      <c r="B98" t="s">
        <v>382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t="s">
        <v>148</v>
      </c>
      <c r="B99" t="s">
        <v>286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t="s">
        <v>383</v>
      </c>
      <c r="B100" t="s">
        <v>384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t="s">
        <v>385</v>
      </c>
      <c r="B101" t="s">
        <v>386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t="s">
        <v>28</v>
      </c>
      <c r="B102" t="s">
        <v>201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t="s">
        <v>387</v>
      </c>
      <c r="B103" t="s">
        <v>388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t="s">
        <v>389</v>
      </c>
      <c r="B104" t="s">
        <v>193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t="s">
        <v>140</v>
      </c>
      <c r="B105" t="s">
        <v>282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t="s">
        <v>390</v>
      </c>
      <c r="B106" t="s">
        <v>391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t="s">
        <v>392</v>
      </c>
      <c r="B107" t="s">
        <v>393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t="s">
        <v>94</v>
      </c>
      <c r="B108" t="s">
        <v>253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t="s">
        <v>114</v>
      </c>
      <c r="B109" t="s">
        <v>265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t="s">
        <v>394</v>
      </c>
      <c r="B110" t="s">
        <v>395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t="s">
        <v>151</v>
      </c>
      <c r="B111" t="s">
        <v>288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t="s">
        <v>126</v>
      </c>
      <c r="B112" t="s">
        <v>274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t="s">
        <v>396</v>
      </c>
      <c r="B113" t="s">
        <v>397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>
      <c r="A114" t="s">
        <v>398</v>
      </c>
      <c r="B114" t="s">
        <v>399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t="s">
        <v>128</v>
      </c>
      <c r="B115" t="s">
        <v>128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t="s">
        <v>146</v>
      </c>
      <c r="B116" t="s">
        <v>285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t="s">
        <v>116</v>
      </c>
      <c r="B117" t="s">
        <v>267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t="s">
        <v>400</v>
      </c>
      <c r="B118" t="s">
        <v>401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t="s">
        <v>402</v>
      </c>
      <c r="B119" t="s">
        <v>403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t="s">
        <v>404</v>
      </c>
      <c r="B120" t="s">
        <v>405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t="s">
        <v>68</v>
      </c>
      <c r="B121" t="s">
        <v>233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t="s">
        <v>406</v>
      </c>
      <c r="B122" t="s">
        <v>407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t="s">
        <v>408</v>
      </c>
      <c r="B123" t="s">
        <v>409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t="s">
        <v>410</v>
      </c>
      <c r="B124" t="s">
        <v>411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t="s">
        <v>412</v>
      </c>
      <c r="B125" t="s">
        <v>413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t="s">
        <v>414</v>
      </c>
      <c r="B126" t="s">
        <v>415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t="s">
        <v>416</v>
      </c>
      <c r="B127" t="s">
        <v>417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t="s">
        <v>418</v>
      </c>
      <c r="B128" t="s">
        <v>419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t="s">
        <v>420</v>
      </c>
      <c r="B129" t="s">
        <v>421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t="s">
        <v>134</v>
      </c>
      <c r="B130" t="s">
        <v>278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t="s">
        <v>136</v>
      </c>
      <c r="B131" t="s">
        <v>279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t="s">
        <v>422</v>
      </c>
      <c r="B132" t="s">
        <v>423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t="s">
        <v>424</v>
      </c>
      <c r="B133" t="s">
        <v>425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t="s">
        <v>426</v>
      </c>
      <c r="B134" t="s">
        <v>427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t="s">
        <v>428</v>
      </c>
      <c r="B135" t="s">
        <v>429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t="s">
        <v>430</v>
      </c>
      <c r="B136" t="s">
        <v>431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t="s">
        <v>432</v>
      </c>
      <c r="B137" t="s">
        <v>433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t="s">
        <v>434</v>
      </c>
      <c r="B138" t="s">
        <v>435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t="s">
        <v>436</v>
      </c>
      <c r="B139" t="s">
        <v>437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t="s">
        <v>438</v>
      </c>
      <c r="B140" t="s">
        <v>439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t="s">
        <v>440</v>
      </c>
      <c r="B141" t="s">
        <v>441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t="s">
        <v>442</v>
      </c>
      <c r="B142" t="s">
        <v>443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t="s">
        <v>444</v>
      </c>
      <c r="B143" t="s">
        <v>445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t="s">
        <v>446</v>
      </c>
      <c r="B144" t="s">
        <v>447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t="s">
        <v>448</v>
      </c>
      <c r="B145" t="s">
        <v>448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t="s">
        <v>449</v>
      </c>
      <c r="B146" t="s">
        <v>450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t="s">
        <v>451</v>
      </c>
      <c r="B147" t="s">
        <v>452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t="s">
        <v>453</v>
      </c>
      <c r="B148" t="s">
        <v>454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t="s">
        <v>455</v>
      </c>
      <c r="B149" t="s">
        <v>208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t="s">
        <v>456</v>
      </c>
      <c r="B150" t="s">
        <v>457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t="s">
        <v>458</v>
      </c>
      <c r="B151" t="s">
        <v>459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t="s">
        <v>460</v>
      </c>
      <c r="B152" t="s">
        <v>461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t="s">
        <v>462</v>
      </c>
      <c r="B153" t="s">
        <v>463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t="s">
        <v>464</v>
      </c>
      <c r="B154" t="s">
        <v>465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t="s">
        <v>466</v>
      </c>
      <c r="B155" t="s">
        <v>467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t="s">
        <v>468</v>
      </c>
      <c r="B156" t="s">
        <v>469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t="s">
        <v>470</v>
      </c>
      <c r="B157" t="s">
        <v>471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t="s">
        <v>472</v>
      </c>
      <c r="B158" t="s">
        <v>473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t="s">
        <v>474</v>
      </c>
      <c r="B159" t="s">
        <v>475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t="s">
        <v>476</v>
      </c>
      <c r="B160" t="s">
        <v>477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t="s">
        <v>478</v>
      </c>
      <c r="B161" t="s">
        <v>479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t="s">
        <v>480</v>
      </c>
      <c r="B162" t="s">
        <v>481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t="s">
        <v>482</v>
      </c>
      <c r="B163" t="s">
        <v>483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t="s">
        <v>484</v>
      </c>
      <c r="B164" t="s">
        <v>485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t="s">
        <v>486</v>
      </c>
      <c r="B165" t="s">
        <v>487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t="s">
        <v>488</v>
      </c>
      <c r="B166" t="s">
        <v>489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t="s">
        <v>490</v>
      </c>
      <c r="B167" t="s">
        <v>491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t="s">
        <v>492</v>
      </c>
      <c r="B168" t="s">
        <v>493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t="s">
        <v>494</v>
      </c>
      <c r="B169" t="s">
        <v>495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t="s">
        <v>496</v>
      </c>
      <c r="B170" t="s">
        <v>497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t="s">
        <v>498</v>
      </c>
      <c r="B171" t="s">
        <v>499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t="s">
        <v>500</v>
      </c>
      <c r="B172" t="s">
        <v>269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t="s">
        <v>120</v>
      </c>
      <c r="B173" t="s">
        <v>270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t="s">
        <v>501</v>
      </c>
      <c r="B174" t="s">
        <v>502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t="s">
        <v>503</v>
      </c>
      <c r="B175" t="s">
        <v>504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t="s">
        <v>505</v>
      </c>
      <c r="B176" t="s">
        <v>506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t="s">
        <v>507</v>
      </c>
      <c r="B177" t="s">
        <v>508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t="s">
        <v>509</v>
      </c>
      <c r="B178" t="s">
        <v>510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t="s">
        <v>511</v>
      </c>
      <c r="B179" t="s">
        <v>512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t="s">
        <v>513</v>
      </c>
      <c r="B180" t="s">
        <v>395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t="s">
        <v>514</v>
      </c>
      <c r="B181" t="s">
        <v>515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t="s">
        <v>516</v>
      </c>
      <c r="B182" t="s">
        <v>517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t="s">
        <v>518</v>
      </c>
      <c r="B183" t="s">
        <v>519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t="s">
        <v>520</v>
      </c>
      <c r="B184" t="s">
        <v>521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t="s">
        <v>522</v>
      </c>
      <c r="B185" t="s">
        <v>523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t="s">
        <v>524</v>
      </c>
      <c r="B186" t="s">
        <v>525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t="s">
        <v>526</v>
      </c>
      <c r="B187" t="s">
        <v>527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t="s">
        <v>528</v>
      </c>
      <c r="B188" t="s">
        <v>529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t="s">
        <v>530</v>
      </c>
      <c r="B189" t="s">
        <v>531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t="s">
        <v>532</v>
      </c>
      <c r="B190" t="s">
        <v>533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t="s">
        <v>534</v>
      </c>
      <c r="B191" t="s">
        <v>413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t="s">
        <v>535</v>
      </c>
      <c r="B192" t="s">
        <v>445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t="s">
        <v>536</v>
      </c>
      <c r="B193" t="s">
        <v>537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t="s">
        <v>538</v>
      </c>
      <c r="B194" t="s">
        <v>539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t="s">
        <v>540</v>
      </c>
      <c r="B195" t="s">
        <v>541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t="s">
        <v>542</v>
      </c>
      <c r="B196" t="s">
        <v>543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t="s">
        <v>544</v>
      </c>
      <c r="B197" t="s">
        <v>545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t="s">
        <v>546</v>
      </c>
      <c r="B198" t="s">
        <v>547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t="s">
        <v>548</v>
      </c>
      <c r="B199" t="s">
        <v>549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t="s">
        <v>550</v>
      </c>
      <c r="B200" t="s">
        <v>551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t="s">
        <v>552</v>
      </c>
      <c r="B201" t="s">
        <v>553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t="s">
        <v>554</v>
      </c>
      <c r="B202" t="s">
        <v>555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t="s">
        <v>556</v>
      </c>
      <c r="B203" t="s">
        <v>557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t="s">
        <v>558</v>
      </c>
      <c r="B204" t="s">
        <v>559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t="s">
        <v>560</v>
      </c>
      <c r="B205" t="s">
        <v>561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t="s">
        <v>562</v>
      </c>
      <c r="B206" t="s">
        <v>563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t="s">
        <v>564</v>
      </c>
      <c r="B207" t="s">
        <v>565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t="s">
        <v>566</v>
      </c>
      <c r="B208" t="s">
        <v>326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t="s">
        <v>567</v>
      </c>
      <c r="B209" t="s">
        <v>568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t="s">
        <v>569</v>
      </c>
      <c r="B210" t="s">
        <v>570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t="s">
        <v>571</v>
      </c>
      <c r="B211" t="s">
        <v>572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t="s">
        <v>573</v>
      </c>
      <c r="B212" t="s">
        <v>574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t="s">
        <v>575</v>
      </c>
      <c r="B213" t="s">
        <v>576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t="s">
        <v>577</v>
      </c>
      <c r="B214" t="s">
        <v>578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t="s">
        <v>579</v>
      </c>
      <c r="B215" t="s">
        <v>343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t="s">
        <v>580</v>
      </c>
      <c r="B216" t="s">
        <v>581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t="s">
        <v>582</v>
      </c>
      <c r="B217" t="s">
        <v>583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t="s">
        <v>584</v>
      </c>
      <c r="B218" t="s">
        <v>585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t="s">
        <v>586</v>
      </c>
      <c r="B219" t="s">
        <v>246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t="s">
        <v>587</v>
      </c>
      <c r="B220" t="s">
        <v>588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t="s">
        <v>589</v>
      </c>
      <c r="B221" t="s">
        <v>590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t="s">
        <v>589</v>
      </c>
      <c r="B222" t="s">
        <v>591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t="s">
        <v>592</v>
      </c>
      <c r="B223" t="s">
        <v>593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t="s">
        <v>594</v>
      </c>
      <c r="B224" t="s">
        <v>595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t="s">
        <v>596</v>
      </c>
      <c r="B225" t="s">
        <v>597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t="s">
        <v>598</v>
      </c>
      <c r="B226" t="s">
        <v>599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t="s">
        <v>600</v>
      </c>
      <c r="B227" t="s">
        <v>601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t="s">
        <v>602</v>
      </c>
      <c r="B228" t="s">
        <v>603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t="s">
        <v>604</v>
      </c>
      <c r="B229" t="s">
        <v>605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t="s">
        <v>606</v>
      </c>
      <c r="B230" t="s">
        <v>603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t="s">
        <v>607</v>
      </c>
      <c r="B231" t="s">
        <v>608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t="s">
        <v>609</v>
      </c>
      <c r="B232" t="s">
        <v>610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t="s">
        <v>611</v>
      </c>
      <c r="B233" t="s">
        <v>612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t="s">
        <v>613</v>
      </c>
      <c r="B234" t="s">
        <v>614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t="s">
        <v>615</v>
      </c>
      <c r="B235" t="s">
        <v>576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t="s">
        <v>616</v>
      </c>
      <c r="B236" t="s">
        <v>617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t="s">
        <v>618</v>
      </c>
      <c r="B237" t="s">
        <v>619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t="s">
        <v>620</v>
      </c>
      <c r="B238" t="s">
        <v>256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t="s">
        <v>621</v>
      </c>
      <c r="B239" t="s">
        <v>622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t="s">
        <v>623</v>
      </c>
      <c r="B240" t="s">
        <v>593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t="s">
        <v>624</v>
      </c>
      <c r="B241" t="s">
        <v>625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t="s">
        <v>626</v>
      </c>
      <c r="B242" t="s">
        <v>627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t="s">
        <v>628</v>
      </c>
      <c r="B243" t="s">
        <v>629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t="s">
        <v>630</v>
      </c>
      <c r="B244" t="s">
        <v>250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t="s">
        <v>631</v>
      </c>
      <c r="B245" t="s">
        <v>632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t="s">
        <v>633</v>
      </c>
      <c r="B246" t="s">
        <v>547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t="s">
        <v>634</v>
      </c>
      <c r="B247" t="s">
        <v>635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t="s">
        <v>636</v>
      </c>
      <c r="B248" t="s">
        <v>637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t="s">
        <v>638</v>
      </c>
      <c r="B249" t="s">
        <v>639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t="s">
        <v>640</v>
      </c>
      <c r="B250" t="s">
        <v>641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t="s">
        <v>642</v>
      </c>
      <c r="B251" t="s">
        <v>643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t="s">
        <v>644</v>
      </c>
      <c r="B252" t="s">
        <v>399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t="s">
        <v>645</v>
      </c>
      <c r="B253" t="s">
        <v>646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t="s">
        <v>647</v>
      </c>
      <c r="B254" t="s">
        <v>648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t="s">
        <v>649</v>
      </c>
      <c r="B255" t="s">
        <v>650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t="s">
        <v>651</v>
      </c>
      <c r="B256" t="s">
        <v>241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t="s">
        <v>652</v>
      </c>
      <c r="B257" t="s">
        <v>212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t="s">
        <v>653</v>
      </c>
      <c r="B258" t="s">
        <v>654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t="s">
        <v>655</v>
      </c>
      <c r="B259" t="s">
        <v>656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t="s">
        <v>657</v>
      </c>
      <c r="B260" t="s">
        <v>648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t="s">
        <v>658</v>
      </c>
      <c r="B261" t="s">
        <v>659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t="s">
        <v>660</v>
      </c>
      <c r="B262" t="s">
        <v>661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t="s">
        <v>662</v>
      </c>
      <c r="B263" t="s">
        <v>663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t="s">
        <v>664</v>
      </c>
      <c r="B264" t="s">
        <v>665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t="s">
        <v>666</v>
      </c>
      <c r="B265" t="s">
        <v>667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t="s">
        <v>668</v>
      </c>
      <c r="B266" t="s">
        <v>669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t="s">
        <v>670</v>
      </c>
      <c r="B267" t="s">
        <v>671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t="s">
        <v>672</v>
      </c>
      <c r="B268" t="s">
        <v>572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t="s">
        <v>673</v>
      </c>
      <c r="B269" t="s">
        <v>674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t="s">
        <v>675</v>
      </c>
      <c r="B270" t="s">
        <v>674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t="s">
        <v>676</v>
      </c>
      <c r="B271" t="s">
        <v>677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t="s">
        <v>678</v>
      </c>
      <c r="B272" t="s">
        <v>679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t="s">
        <v>680</v>
      </c>
      <c r="B273" t="s">
        <v>681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t="s">
        <v>682</v>
      </c>
      <c r="B274" t="s">
        <v>683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t="s">
        <v>684</v>
      </c>
      <c r="B275" t="s">
        <v>685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t="s">
        <v>686</v>
      </c>
      <c r="B276" t="s">
        <v>687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t="s">
        <v>688</v>
      </c>
      <c r="B277" t="s">
        <v>689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t="s">
        <v>690</v>
      </c>
      <c r="B278" t="s">
        <v>691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t="s">
        <v>692</v>
      </c>
      <c r="B279" t="s">
        <v>689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t="s">
        <v>693</v>
      </c>
      <c r="B280" t="s">
        <v>553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t="s">
        <v>694</v>
      </c>
      <c r="B281" t="s">
        <v>695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t="s">
        <v>696</v>
      </c>
      <c r="B282" t="s">
        <v>689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t="s">
        <v>697</v>
      </c>
      <c r="B283" t="s">
        <v>698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t="s">
        <v>699</v>
      </c>
      <c r="B284" t="s">
        <v>431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t="s">
        <v>700</v>
      </c>
      <c r="B285" t="s">
        <v>701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t="s">
        <v>702</v>
      </c>
      <c r="B286" t="s">
        <v>663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t="s">
        <v>703</v>
      </c>
      <c r="B287" t="s">
        <v>639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t="s">
        <v>704</v>
      </c>
      <c r="B288" t="s">
        <v>705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t="s">
        <v>706</v>
      </c>
      <c r="B289" t="s">
        <v>707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t="s">
        <v>708</v>
      </c>
      <c r="B290" t="s">
        <v>709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t="s">
        <v>710</v>
      </c>
      <c r="B291" t="s">
        <v>711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t="s">
        <v>712</v>
      </c>
      <c r="B292" t="s">
        <v>713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t="s">
        <v>714</v>
      </c>
      <c r="B293" t="s">
        <v>715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t="s">
        <v>716</v>
      </c>
      <c r="B294" t="s">
        <v>717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t="s">
        <v>718</v>
      </c>
      <c r="B295" t="s">
        <v>719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t="s">
        <v>720</v>
      </c>
      <c r="B296" t="s">
        <v>721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t="s">
        <v>722</v>
      </c>
      <c r="B297" t="s">
        <v>723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t="s">
        <v>724</v>
      </c>
      <c r="B298" t="s">
        <v>725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t="s">
        <v>726</v>
      </c>
      <c r="B299" t="s">
        <v>727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t="s">
        <v>728</v>
      </c>
      <c r="B300" t="s">
        <v>729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t="s">
        <v>730</v>
      </c>
      <c r="B301" t="s">
        <v>731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t="s">
        <v>732</v>
      </c>
      <c r="B302" t="s">
        <v>733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t="s">
        <v>734</v>
      </c>
      <c r="B303" t="s">
        <v>278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t="s">
        <v>735</v>
      </c>
      <c r="B304" t="s">
        <v>736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t="s">
        <v>737</v>
      </c>
      <c r="B305" t="s">
        <v>738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t="s">
        <v>739</v>
      </c>
      <c r="B306" t="s">
        <v>740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t="s">
        <v>741</v>
      </c>
      <c r="B307" t="s">
        <v>742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t="s">
        <v>743</v>
      </c>
      <c r="B308" t="s">
        <v>744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t="s">
        <v>745</v>
      </c>
      <c r="B309" t="s">
        <v>461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t="s">
        <v>746</v>
      </c>
      <c r="B310" t="s">
        <v>747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t="s">
        <v>748</v>
      </c>
      <c r="B311" t="s">
        <v>705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t="s">
        <v>749</v>
      </c>
      <c r="B312" t="s">
        <v>750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t="s">
        <v>751</v>
      </c>
      <c r="B313" t="s">
        <v>711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t="s">
        <v>752</v>
      </c>
      <c r="B314" t="s">
        <v>654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t="s">
        <v>753</v>
      </c>
      <c r="B315" t="s">
        <v>754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t="s">
        <v>755</v>
      </c>
      <c r="B316" t="s">
        <v>756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t="s">
        <v>757</v>
      </c>
      <c r="B317" t="s">
        <v>758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t="s">
        <v>759</v>
      </c>
      <c r="B318" t="s">
        <v>760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t="s">
        <v>761</v>
      </c>
      <c r="B319" t="s">
        <v>762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t="s">
        <v>763</v>
      </c>
      <c r="B320" t="s">
        <v>764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t="s">
        <v>765</v>
      </c>
      <c r="B321" t="s">
        <v>698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t="s">
        <v>766</v>
      </c>
      <c r="B322" t="s">
        <v>767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t="s">
        <v>768</v>
      </c>
      <c r="B323" t="s">
        <v>769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t="s">
        <v>770</v>
      </c>
      <c r="B324" t="s">
        <v>771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t="s">
        <v>772</v>
      </c>
      <c r="B325" t="s">
        <v>773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t="s">
        <v>774</v>
      </c>
      <c r="B326" t="s">
        <v>719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t="s">
        <v>775</v>
      </c>
      <c r="B327" t="s">
        <v>477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t="s">
        <v>776</v>
      </c>
      <c r="B328" t="s">
        <v>777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t="s">
        <v>778</v>
      </c>
      <c r="B329" t="s">
        <v>679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t="s">
        <v>779</v>
      </c>
      <c r="B330" t="s">
        <v>780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t="s">
        <v>781</v>
      </c>
      <c r="B331" t="s">
        <v>782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t="s">
        <v>783</v>
      </c>
      <c r="B332" t="s">
        <v>784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t="s">
        <v>785</v>
      </c>
      <c r="B333" t="s">
        <v>786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t="s">
        <v>787</v>
      </c>
      <c r="B334" t="s">
        <v>788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t="s">
        <v>789</v>
      </c>
      <c r="B335" t="s">
        <v>681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t="s">
        <v>790</v>
      </c>
      <c r="B336" t="s">
        <v>791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t="s">
        <v>792</v>
      </c>
      <c r="B337" t="s">
        <v>707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t="s">
        <v>793</v>
      </c>
      <c r="B338" t="s">
        <v>794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t="s">
        <v>795</v>
      </c>
      <c r="B339" t="s">
        <v>796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t="s">
        <v>797</v>
      </c>
      <c r="B340" t="s">
        <v>798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t="s">
        <v>799</v>
      </c>
      <c r="B341" t="s">
        <v>767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t="s">
        <v>800</v>
      </c>
      <c r="B342" t="s">
        <v>635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t="s">
        <v>801</v>
      </c>
      <c r="B343" t="s">
        <v>738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t="s">
        <v>802</v>
      </c>
      <c r="B344" t="s">
        <v>794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t="s">
        <v>803</v>
      </c>
      <c r="B345" t="s">
        <v>804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t="s">
        <v>805</v>
      </c>
      <c r="B346" t="s">
        <v>806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t="s">
        <v>807</v>
      </c>
      <c r="B347" t="s">
        <v>808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t="s">
        <v>809</v>
      </c>
      <c r="B348" t="s">
        <v>683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t="s">
        <v>810</v>
      </c>
      <c r="B349" t="s">
        <v>754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t="s">
        <v>811</v>
      </c>
      <c r="B350" t="s">
        <v>788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t="s">
        <v>812</v>
      </c>
      <c r="B351" t="s">
        <v>813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t="s">
        <v>814</v>
      </c>
      <c r="B352" t="s">
        <v>815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t="s">
        <v>816</v>
      </c>
      <c r="B353" t="s">
        <v>258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t="s">
        <v>817</v>
      </c>
      <c r="B354" t="s">
        <v>780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t="s">
        <v>818</v>
      </c>
      <c r="B355" t="s">
        <v>612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t="s">
        <v>819</v>
      </c>
      <c r="B356" t="s">
        <v>585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t="s">
        <v>820</v>
      </c>
      <c r="B357" t="s">
        <v>288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t="s">
        <v>821</v>
      </c>
      <c r="B358" t="s">
        <v>822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t="s">
        <v>823</v>
      </c>
      <c r="B359" t="s">
        <v>824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t="s">
        <v>825</v>
      </c>
      <c r="B360" t="s">
        <v>826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t="s">
        <v>827</v>
      </c>
      <c r="B361" t="s">
        <v>828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t="s">
        <v>829</v>
      </c>
      <c r="B362" t="s">
        <v>773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t="s">
        <v>830</v>
      </c>
      <c r="B363" t="s">
        <v>740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t="s">
        <v>831</v>
      </c>
      <c r="B364" t="s">
        <v>723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t="s">
        <v>832</v>
      </c>
      <c r="B365" t="s">
        <v>833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t="s">
        <v>834</v>
      </c>
      <c r="B366" t="s">
        <v>808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t="s">
        <v>835</v>
      </c>
      <c r="B367" t="s">
        <v>836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t="s">
        <v>837</v>
      </c>
      <c r="B368" t="s">
        <v>838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t="s">
        <v>839</v>
      </c>
      <c r="B369" t="s">
        <v>840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t="s">
        <v>841</v>
      </c>
      <c r="B370" t="s">
        <v>842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t="s">
        <v>843</v>
      </c>
      <c r="B371" t="s">
        <v>836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t="s">
        <v>844</v>
      </c>
      <c r="B372" t="s">
        <v>845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t="s">
        <v>846</v>
      </c>
      <c r="B373" t="s">
        <v>744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t="s">
        <v>847</v>
      </c>
      <c r="B374" t="s">
        <v>848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t="s">
        <v>849</v>
      </c>
      <c r="B375" t="s">
        <v>850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t="s">
        <v>851</v>
      </c>
      <c r="B376" t="s">
        <v>852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t="s">
        <v>853</v>
      </c>
      <c r="B377" t="s">
        <v>850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t="s">
        <v>854</v>
      </c>
      <c r="B378" t="s">
        <v>855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t="s">
        <v>856</v>
      </c>
      <c r="B379" t="s">
        <v>572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t="s">
        <v>857</v>
      </c>
      <c r="B380" t="s">
        <v>747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t="s">
        <v>858</v>
      </c>
      <c r="B381" t="s">
        <v>859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t="s">
        <v>860</v>
      </c>
      <c r="B382" t="s">
        <v>861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t="s">
        <v>862</v>
      </c>
      <c r="B383" t="s">
        <v>808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t="s">
        <v>863</v>
      </c>
      <c r="B384" t="s">
        <v>591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t="s">
        <v>863</v>
      </c>
      <c r="B385" t="s">
        <v>590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t="s">
        <v>864</v>
      </c>
      <c r="B386" t="s">
        <v>865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t="s">
        <v>866</v>
      </c>
      <c r="B387" t="s">
        <v>815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t="s">
        <v>867</v>
      </c>
      <c r="B388" t="s">
        <v>723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t="s">
        <v>868</v>
      </c>
      <c r="B389" t="s">
        <v>869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t="s">
        <v>870</v>
      </c>
      <c r="B390" t="s">
        <v>871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t="s">
        <v>872</v>
      </c>
      <c r="B391" t="s">
        <v>721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t="s">
        <v>873</v>
      </c>
      <c r="B392" t="s">
        <v>842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t="s">
        <v>874</v>
      </c>
      <c r="B393" t="s">
        <v>721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t="s">
        <v>875</v>
      </c>
      <c r="B394" t="s">
        <v>876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t="s">
        <v>877</v>
      </c>
      <c r="B395" t="s">
        <v>804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t="s">
        <v>878</v>
      </c>
      <c r="B396" t="s">
        <v>879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t="s">
        <v>880</v>
      </c>
      <c r="B397" t="s">
        <v>881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t="s">
        <v>882</v>
      </c>
      <c r="B398" t="s">
        <v>842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t="s">
        <v>883</v>
      </c>
      <c r="B399" t="s">
        <v>871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t="s">
        <v>884</v>
      </c>
      <c r="B400" t="s">
        <v>721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t="s">
        <v>885</v>
      </c>
      <c r="B401" t="s">
        <v>852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t="s">
        <v>886</v>
      </c>
      <c r="B402" t="s">
        <v>887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t="s">
        <v>888</v>
      </c>
      <c r="B403" t="s">
        <v>777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t="s">
        <v>889</v>
      </c>
      <c r="B404" t="s">
        <v>865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t="s">
        <v>890</v>
      </c>
      <c r="B405" t="s">
        <v>891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t="s">
        <v>892</v>
      </c>
      <c r="B406" t="s">
        <v>893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t="s">
        <v>894</v>
      </c>
      <c r="B407" t="s">
        <v>270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t="s">
        <v>895</v>
      </c>
      <c r="B408" t="s">
        <v>808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t="s">
        <v>896</v>
      </c>
      <c r="B409" t="s">
        <v>891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t="s">
        <v>897</v>
      </c>
      <c r="B410" t="s">
        <v>891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t="s">
        <v>898</v>
      </c>
      <c r="B411" t="s">
        <v>212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t="s">
        <v>899</v>
      </c>
      <c r="B412" t="s">
        <v>193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t="s">
        <v>900</v>
      </c>
      <c r="B413" t="s">
        <v>901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t="s">
        <v>902</v>
      </c>
      <c r="B414" t="s">
        <v>903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t="s">
        <v>904</v>
      </c>
      <c r="B415" t="s">
        <v>771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t="s">
        <v>905</v>
      </c>
      <c r="B416" t="s">
        <v>733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t="s">
        <v>906</v>
      </c>
      <c r="B417" t="s">
        <v>784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t="s">
        <v>907</v>
      </c>
      <c r="B418" t="s">
        <v>903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t="s">
        <v>908</v>
      </c>
      <c r="B419" t="s">
        <v>909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t="s">
        <v>910</v>
      </c>
      <c r="B420" t="s">
        <v>431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t="s">
        <v>911</v>
      </c>
      <c r="B421" t="s">
        <v>893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t="s">
        <v>912</v>
      </c>
      <c r="B422" t="s">
        <v>808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t="s">
        <v>913</v>
      </c>
      <c r="B423" t="s">
        <v>914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t="s">
        <v>915</v>
      </c>
      <c r="B424" t="s">
        <v>916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t="s">
        <v>917</v>
      </c>
      <c r="B425" t="s">
        <v>916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t="s">
        <v>918</v>
      </c>
      <c r="B426" t="s">
        <v>869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t="s">
        <v>919</v>
      </c>
      <c r="B427" t="s">
        <v>707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t="s">
        <v>920</v>
      </c>
      <c r="B428" t="s">
        <v>921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t="s">
        <v>922</v>
      </c>
      <c r="B429" t="s">
        <v>923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t="s">
        <v>924</v>
      </c>
      <c r="B430" t="s">
        <v>808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t="s">
        <v>925</v>
      </c>
      <c r="B431" t="s">
        <v>926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t="s">
        <v>927</v>
      </c>
      <c r="B432" t="s">
        <v>928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t="s">
        <v>929</v>
      </c>
      <c r="B433" t="s">
        <v>808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t="s">
        <v>930</v>
      </c>
      <c r="B434" t="s">
        <v>931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t="s">
        <v>932</v>
      </c>
      <c r="B435" t="s">
        <v>933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t="s">
        <v>934</v>
      </c>
      <c r="B436" t="s">
        <v>758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t="s">
        <v>935</v>
      </c>
      <c r="B437" t="s">
        <v>936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t="s">
        <v>937</v>
      </c>
      <c r="B438" t="s">
        <v>936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t="s">
        <v>938</v>
      </c>
      <c r="B439" t="s">
        <v>869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t="s">
        <v>939</v>
      </c>
      <c r="B440" t="s">
        <v>939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t="s">
        <v>940</v>
      </c>
      <c r="B441" t="s">
        <v>881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t="s">
        <v>941</v>
      </c>
      <c r="B442" t="s">
        <v>786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t="s">
        <v>942</v>
      </c>
      <c r="B443" t="s">
        <v>943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t="s">
        <v>944</v>
      </c>
      <c r="B444" t="s">
        <v>945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t="s">
        <v>946</v>
      </c>
      <c r="B445" t="s">
        <v>715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t="s">
        <v>947</v>
      </c>
      <c r="B446" t="s">
        <v>845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t="s">
        <v>948</v>
      </c>
      <c r="B447" t="s">
        <v>949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t="s">
        <v>950</v>
      </c>
      <c r="B448" t="s">
        <v>701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t="s">
        <v>951</v>
      </c>
      <c r="B449" t="s">
        <v>952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t="s">
        <v>953</v>
      </c>
      <c r="B450" t="s">
        <v>953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t="s">
        <v>954</v>
      </c>
      <c r="B451" t="s">
        <v>955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t="s">
        <v>956</v>
      </c>
      <c r="B452" t="s">
        <v>957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t="s">
        <v>958</v>
      </c>
      <c r="B453" t="s">
        <v>959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t="s">
        <v>960</v>
      </c>
      <c r="B454" t="s">
        <v>961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t="s">
        <v>962</v>
      </c>
      <c r="B455" t="s">
        <v>963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t="s">
        <v>964</v>
      </c>
      <c r="B456" t="s">
        <v>964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t="s">
        <v>965</v>
      </c>
      <c r="B457" t="s">
        <v>965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t="s">
        <v>966</v>
      </c>
      <c r="B458" t="s">
        <v>957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t="s">
        <v>967</v>
      </c>
      <c r="B459" t="s">
        <v>968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t="s">
        <v>969</v>
      </c>
      <c r="B460" t="s">
        <v>970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t="s">
        <v>971</v>
      </c>
      <c r="B461" t="s">
        <v>972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t="s">
        <v>973</v>
      </c>
      <c r="B462" t="s">
        <v>972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t="s">
        <v>974</v>
      </c>
      <c r="B463" t="s">
        <v>975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t="s">
        <v>976</v>
      </c>
      <c r="B464" t="s">
        <v>975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t="s">
        <v>977</v>
      </c>
      <c r="B465" t="s">
        <v>978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t="s">
        <v>979</v>
      </c>
      <c r="B466" t="s">
        <v>980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t="s">
        <v>981</v>
      </c>
      <c r="B467" t="s">
        <v>980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t="s">
        <v>982</v>
      </c>
      <c r="B468" t="s">
        <v>978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t="s">
        <v>983</v>
      </c>
      <c r="B469" t="s">
        <v>983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t="s">
        <v>984</v>
      </c>
      <c r="B470" t="s">
        <v>985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t="s">
        <v>986</v>
      </c>
      <c r="B471" t="s">
        <v>987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t="s">
        <v>988</v>
      </c>
      <c r="B472" t="s">
        <v>987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t="s">
        <v>989</v>
      </c>
      <c r="B473" t="s">
        <v>949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t="s">
        <v>990</v>
      </c>
      <c r="B474" t="s">
        <v>990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t="s">
        <v>991</v>
      </c>
      <c r="B475" t="s">
        <v>529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t="s">
        <v>992</v>
      </c>
      <c r="B476" t="s">
        <v>993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t="s">
        <v>994</v>
      </c>
      <c r="B477" t="s">
        <v>994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t="s">
        <v>995</v>
      </c>
      <c r="B478" t="s">
        <v>813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t="s">
        <v>996</v>
      </c>
      <c r="B479" t="s">
        <v>824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t="s">
        <v>997</v>
      </c>
      <c r="B480" t="s">
        <v>998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t="s">
        <v>999</v>
      </c>
      <c r="B481" t="s">
        <v>1000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t="s">
        <v>1001</v>
      </c>
      <c r="B482" t="s">
        <v>1000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t="s">
        <v>1002</v>
      </c>
      <c r="B483" t="s">
        <v>1003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t="s">
        <v>1004</v>
      </c>
      <c r="B484" t="s">
        <v>1003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t="s">
        <v>1005</v>
      </c>
      <c r="B485" t="s">
        <v>1005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t="s">
        <v>1006</v>
      </c>
      <c r="B486" t="s">
        <v>903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t="s">
        <v>1007</v>
      </c>
      <c r="B487" t="s">
        <v>1008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t="s">
        <v>1009</v>
      </c>
      <c r="B488" t="s">
        <v>1008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t="s">
        <v>1010</v>
      </c>
      <c r="B489" t="s">
        <v>1008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t="s">
        <v>1011</v>
      </c>
      <c r="B490" t="s">
        <v>1012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t="s">
        <v>1013</v>
      </c>
      <c r="B491" t="s">
        <v>1014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t="s">
        <v>1015</v>
      </c>
      <c r="B492" t="s">
        <v>1016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t="s">
        <v>1017</v>
      </c>
      <c r="B493" t="s">
        <v>1012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t="s">
        <v>1018</v>
      </c>
      <c r="B494" t="s">
        <v>1019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t="s">
        <v>1020</v>
      </c>
      <c r="B495" t="s">
        <v>1021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t="s">
        <v>1022</v>
      </c>
      <c r="B496" t="s">
        <v>1021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t="s">
        <v>1023</v>
      </c>
      <c r="B497" t="s">
        <v>1024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t="s">
        <v>1025</v>
      </c>
      <c r="B498" t="s">
        <v>1025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t="s">
        <v>1026</v>
      </c>
      <c r="B499" t="s">
        <v>1026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t="s">
        <v>1027</v>
      </c>
      <c r="B500" t="s">
        <v>1027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t="s">
        <v>1028</v>
      </c>
      <c r="B501" t="s">
        <v>1028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t="s">
        <v>1029</v>
      </c>
      <c r="B502" t="s">
        <v>1029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t="s">
        <v>1030</v>
      </c>
      <c r="B503" t="s">
        <v>1031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t="s">
        <v>1032</v>
      </c>
      <c r="B504" t="s">
        <v>1032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t="s">
        <v>1033</v>
      </c>
      <c r="B505" t="s">
        <v>1033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t="s">
        <v>1034</v>
      </c>
      <c r="B506" t="s">
        <v>1034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t="s">
        <v>1035</v>
      </c>
      <c r="B507" t="s">
        <v>527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t="s">
        <v>1036</v>
      </c>
      <c r="B508" t="s">
        <v>632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t="s">
        <v>1037</v>
      </c>
      <c r="B509" t="s">
        <v>1037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t="s">
        <v>1038</v>
      </c>
      <c r="B510" t="s">
        <v>1039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t="s">
        <v>1040</v>
      </c>
      <c r="B511" t="s">
        <v>1040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t="s">
        <v>1041</v>
      </c>
      <c r="B512" t="s">
        <v>1041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t="s">
        <v>1042</v>
      </c>
      <c r="B513" t="s">
        <v>1042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t="s">
        <v>1043</v>
      </c>
      <c r="B514" t="s">
        <v>1044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t="s">
        <v>1045</v>
      </c>
      <c r="B515" t="s">
        <v>1046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t="s">
        <v>1047</v>
      </c>
      <c r="B516" t="s">
        <v>1048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t="s">
        <v>1049</v>
      </c>
      <c r="B517" t="s">
        <v>1049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t="s">
        <v>1050</v>
      </c>
      <c r="B518" t="s">
        <v>1051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t="s">
        <v>1052</v>
      </c>
      <c r="B519" t="s">
        <v>1051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t="s">
        <v>1053</v>
      </c>
      <c r="B520" t="s">
        <v>1054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t="s">
        <v>1055</v>
      </c>
      <c r="B521" t="s">
        <v>978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t="s">
        <v>1056</v>
      </c>
      <c r="B522" t="s">
        <v>887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t="s">
        <v>1057</v>
      </c>
      <c r="B523" t="s">
        <v>648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t="s">
        <v>1058</v>
      </c>
      <c r="B524" t="s">
        <v>963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t="s">
        <v>1059</v>
      </c>
      <c r="B525" t="s">
        <v>756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t="s">
        <v>1060</v>
      </c>
      <c r="B526" t="s">
        <v>1061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t="s">
        <v>1062</v>
      </c>
      <c r="B527" t="s">
        <v>1063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t="s">
        <v>1064</v>
      </c>
      <c r="B528" t="s">
        <v>1065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t="s">
        <v>1066</v>
      </c>
      <c r="B529" t="s">
        <v>985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t="s">
        <v>1067</v>
      </c>
      <c r="B530" t="s">
        <v>993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t="s">
        <v>1068</v>
      </c>
      <c r="B531" t="s">
        <v>876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t="s">
        <v>1069</v>
      </c>
      <c r="B532" t="s">
        <v>838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t="s">
        <v>1070</v>
      </c>
      <c r="B533" t="s">
        <v>715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t="s">
        <v>1071</v>
      </c>
      <c r="B534" t="s">
        <v>806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t="s">
        <v>1072</v>
      </c>
      <c r="B535" t="s">
        <v>639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t="s">
        <v>1073</v>
      </c>
      <c r="B536" t="s">
        <v>1074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3:26" ht="12.75"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3:26" ht="12.75"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3:26" ht="12.75"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3:26" ht="12.75"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3:26" ht="12.75"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3:26" ht="12.75"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3:26" ht="12.75"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3:26" ht="12.75"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3:26" ht="12.75"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3:26" ht="12.75"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3:26" ht="12.75"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3:26" ht="12.75"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3:26" ht="12.75"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3:26" ht="12.75"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3:26" ht="12.75"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3:26" ht="12.75"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3:26" ht="12.75"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3:26" ht="12.75"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3:26" ht="12.75"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3:26" ht="12.75"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3:26" ht="12.75"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3:26" ht="12.75"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3:26" ht="12.75"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3:26" ht="12.75"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3:26" ht="12.75"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3:26" ht="12.75"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3:26" ht="12.75"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3:26" ht="12.75"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3:26" ht="12.75"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3:26" ht="12.75"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3:26" ht="12.75"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3:26" ht="12.75"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3:26" ht="12.75"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3:26" ht="12.75"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3:26" ht="12.75"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3:26" ht="12.75"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3:26" ht="12.75"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3:26" ht="12.75"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3:26" ht="12.75"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3:26" ht="12.75"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3:26" ht="12.75"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3:26" ht="12.75"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3:26" ht="12.75"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3:26" ht="12.75"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3:26" ht="12.75"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3:26" ht="12.75"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3:26" ht="12.75"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3:26" ht="12.75"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3:26" ht="12.75"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3:26" ht="12.75"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3:26" ht="12.75"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3:26" ht="12.75"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3:26" ht="12.75"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3:26" ht="12.75"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3:26" ht="12.75"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3:26" ht="12.75"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3:26" ht="12.75"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3:26" ht="12.75"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3:26" ht="12.75"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3:26" ht="12.75"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3:26" ht="12.75"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3:26" ht="12.75"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3:26" ht="12.75"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3:26" ht="12.75"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3:26" ht="12.75"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3:26" ht="12.75"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3:26" ht="12.75"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3:26" ht="12.75"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3:26" ht="12.75"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3:26" ht="12.75"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3:26" ht="12.75"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3:26" ht="12.75"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3:26" ht="12.75"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3:26" ht="12.75"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3:26" ht="12.75"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3:26" ht="12.75"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3:26" ht="12.75"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3:26" ht="12.75"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3:26" ht="12.75"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3:26" ht="12.75"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3:26" ht="12.75"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3:26" ht="12.75"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3:26" ht="12.75"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3:26" ht="12.75"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3:26" ht="12.75"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3:26" ht="12.75"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3:26" ht="12.75"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3:26" ht="12.75"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3:26" ht="12.75"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3:26" ht="12.75"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3:26" ht="12.75"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3:26" ht="12.75"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3:26" ht="12.75"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3:26" ht="12.75"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3:26" ht="12.75"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3:26" ht="12.75"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3:26" ht="12.75"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3:26" ht="12.75"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3:26" ht="12.75"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3:26" ht="12.75"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3:26" ht="12.75"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3:26" ht="12.75"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3:26" ht="12.75"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3:26" ht="12.75"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3:26" ht="12.75"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3:26" ht="12.75"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3:26" ht="12.75"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3:26" ht="12.75"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3:26" ht="12.75"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3:26" ht="12.75"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3:26" ht="12.75"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3:26" ht="12.75"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3:26" ht="12.75"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3:26" ht="12.75"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3:26" ht="12.75"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3:26" ht="12.75"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3:26" ht="12.75"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3:26" ht="12.75"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3:26" ht="12.75"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3:26" ht="12.75"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3:26" ht="12.75"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3:26" ht="12.75"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3:26" ht="12.75"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3:26" ht="12.75"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3:26" ht="12.75"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3:26" ht="12.75"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3:26" ht="12.75"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3:26" ht="12.75"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3:26" ht="12.75"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3:26" ht="12.75"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3:26" ht="12.75"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3:26" ht="12.75"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3:26" ht="12.75"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3:26" ht="12.75"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3:26" ht="12.75"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3:26" ht="12.75"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3:26" ht="12.75"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3:26" ht="12.75"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3:26" ht="12.75"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3:26" ht="12.75"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3:26" ht="12.75"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3:26" ht="12.75"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3:26" ht="12.75"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3:26" ht="12.75"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3:26" ht="12.75"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3:26" ht="12.75"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3:26" ht="12.75"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3:26" ht="12.75"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3:26" ht="12.75"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3:26" ht="12.75"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3:26" ht="12.75"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3:26" ht="12.75"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3:26" ht="12.75"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3:26" ht="12.75"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3:26" ht="12.75"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3:26" ht="12.75"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3:26" ht="12.75"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3:26" ht="12.75"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3:26" ht="12.75"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3:26" ht="12.75"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3:26" ht="12.75"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3:26" ht="12.75"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3:26" ht="12.75"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3:26" ht="12.75"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3:26" ht="12.75"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3:26" ht="12.75"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3:26" ht="12.75"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3:26" ht="12.75"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3:26" ht="12.75"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3:26" ht="12.75"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3:26" ht="12.75"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3:26" ht="12.75"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3:26" ht="12.75"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3:26" ht="12.75"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3:26" ht="12.75"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3:26" ht="12.75"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3:26" ht="12.75"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3:26" ht="12.75"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3:26" ht="12.75"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3:26" ht="12.75"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3:26" ht="12.75"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3:26" ht="12.75"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3:26" ht="12.75"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3:26" ht="12.75"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3:26" ht="12.75"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3:26" ht="12.75"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3:26" ht="12.75"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3:26" ht="12.75"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3:26" ht="12.75"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3:26" ht="12.75"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3:26" ht="12.75"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3:26" ht="12.75"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3:26" ht="12.75"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3:26" ht="12.75"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3:26" ht="12.75"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3:26" ht="12.75"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3:26" ht="12.75"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3:26" ht="12.75"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3:26" ht="12.75"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3:26" ht="12.75"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3:26" ht="12.75"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3:26" ht="12.75"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3:26" ht="12.75"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3:26" ht="12.75"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3:26" ht="12.75"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3:26" ht="12.75"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3:26" ht="12.75"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3:26" ht="12.75"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3:26" ht="12.75"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3:26" ht="12.75"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3:26" ht="12.75"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3:26" ht="12.75"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3:26" ht="12.75"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3:26" ht="12.75"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3:26" ht="12.75"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3:26" ht="12.75"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3:26" ht="12.75"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3:26" ht="12.75"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3:26" ht="12.75"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3:26" ht="12.75"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3:26" ht="12.75"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3:26" ht="12.75"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3:26" ht="12.75"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3:26" ht="12.75"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3:26" ht="12.75"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3:26" ht="12.75"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3:26" ht="12.75"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3:26" ht="12.75"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3:26" ht="12.75"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3:26" ht="12.75"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3:26" ht="12.75"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3:26" ht="12.75"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3:26" ht="12.75"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3:26" ht="12.75"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3:26" ht="12.75"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3:26" ht="12.75"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3:26" ht="12.75"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3:26" ht="12.75"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3:26" ht="12.75"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3:26" ht="12.75"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3:26" ht="12.75"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3:26" ht="12.75"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3:26" ht="12.75"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3:26" ht="12.75"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3:26" ht="12.75"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3:26" ht="12.75"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3:26" ht="12.75"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3:26" ht="12.75"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3:26" ht="12.75"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3:26" ht="12.75"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3:26" ht="12.75"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3:26" ht="12.75"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3:26" ht="12.75"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3:26" ht="12.75"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3:26" ht="12.75"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3:26" ht="12.75"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3:26" ht="12.75"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3:26" ht="12.75"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3:26" ht="12.75"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3:26" ht="12.75"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3:26" ht="12.75"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3:26" ht="12.75"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3:26" ht="12.75"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3:26" ht="12.75"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3:26" ht="12.75"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3:26" ht="12.75"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3:26" ht="12.75"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3:26" ht="12.75"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3:26" ht="12.75"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3:26" ht="12.75"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3:26" ht="12.75"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3:26" ht="12.75"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3:26" ht="12.75"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3:26" ht="12.75"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3:26" ht="12.75"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3:26" ht="12.75"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3:26" ht="12.75"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3:26" ht="12.75"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3:26" ht="12.75"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3:26" ht="12.75"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3:26" ht="12.75"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3:26" ht="12.75"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3:26" ht="12.75"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3:26" ht="12.75"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3:26" ht="12.75"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3:26" ht="12.75"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3:26" ht="12.75"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3:26" ht="12.75"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3:26" ht="12.75"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3:26" ht="12.75"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3:26" ht="12.75"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3:26" ht="12.75"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3:26" ht="12.75"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3:26" ht="12.75"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3:26" ht="12.75"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3:26" ht="12.75"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3:26" ht="12.75"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3:26" ht="12.75"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3:26" ht="12.75"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3:26" ht="12.75"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3:26" ht="12.75"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3:26" ht="12.75"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3:26" ht="12.75"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3:26" ht="12.75"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3:26" ht="12.75"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3:26" ht="12.75"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3:26" ht="12.75"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3:26" ht="12.75"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3:26" ht="12.75"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3:26" ht="12.75"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3:26" ht="12.75"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3:26" ht="12.75"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3:26" ht="12.75"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3:26" ht="12.75"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3:26" ht="12.75"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3:26" ht="12.75"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3:26" ht="12.75"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3:26" ht="12.75"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3:26" ht="12.75"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3:26" ht="12.75"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3:26" ht="12.75"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3:26" ht="12.75"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3:26" ht="12.75"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3:26" ht="12.75"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3:26" ht="12.75"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3:26" ht="12.75"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3:26" ht="12.75"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3:26" ht="12.75"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3:26" ht="12.75"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3:26" ht="12.75"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3:26" ht="12.75"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3:26" ht="12.75"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3:26" ht="12.75"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3:26" ht="12.75"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3:26" ht="12.75"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3:26" ht="12.75"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3:26" ht="12.75"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3:26" ht="12.75"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3:26" ht="12.75"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3:26" ht="12.75"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3:26" ht="12.75"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3:26" ht="12.75"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3:26" ht="12.75"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3:26" ht="12.75"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3:26" ht="12.75"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3:26" ht="12.75"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3:26" ht="12.75"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3:26" ht="12.75"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3:26" ht="12.75"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3:26" ht="12.75"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3:26" ht="12.75"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3:26" ht="12.75"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3:26" ht="12.75"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3:26" ht="12.75"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3:26" ht="12.75"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3:26" ht="12.75"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3:26" ht="12.75"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3:26" ht="12.75"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3:26" ht="12.75"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3:26" ht="12.75"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3:26" ht="12.75"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3:26" ht="12.75"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3:26" ht="12.75"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3:26" ht="12.75"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3:26" ht="12.75"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3:26" ht="12.75"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3:26" ht="12.75"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3:26" ht="12.75"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3:26" ht="12.75"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3:26" ht="12.75"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3:26" ht="12.75"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3:26" ht="12.75"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3:26" ht="12.75"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3:26" ht="12.75"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3:26" ht="12.75"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3:26" ht="12.75"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3:26" ht="12.75"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3:26" ht="12.75"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3:26" ht="12.75"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3:26" ht="12.75"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3:26" ht="12.75"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3:26" ht="12.75"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3:26" ht="12.75"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3:26" ht="12.75"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3:26" ht="12.75"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3:26" ht="12.75"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3:26" ht="12.75"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3:26" ht="12.75"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3:26" ht="12.75"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3:26" ht="12.75"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3:26" ht="12.75"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3:26" ht="12.75"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3:26" ht="12.75"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3:26" ht="12.75"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3:26" ht="12.75"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3:26" ht="12.75"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3:26" ht="12.75"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3:26" ht="12.75"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3:26" ht="12.75"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3:26" ht="12.75"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3:26" ht="12.75"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3:26" ht="12.75"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3:26" ht="12.75"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3:26" ht="12.75"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3:26" ht="12.75"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3:26" ht="12.75"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3:26" ht="12.75"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3:26" ht="12.75"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3:26" ht="12.75"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3:26" ht="12.75"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3:26" ht="12.75"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3:26" ht="12.75"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3:26" ht="12.75"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3:26" ht="12.75"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3:26" ht="12.75"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3:26" ht="12.75"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3:26" ht="12.75"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3:26" ht="12.75"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3:26" ht="12.75"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3:26" ht="12.75"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3:26" ht="12.75"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3:26" ht="12.75"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3:26" ht="12.75"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3:26" ht="12.75"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3:26" ht="12.75"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3:26" ht="12.75"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3:26" ht="12.75"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3:26" ht="12.75"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3:26" ht="12.75"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3:26" ht="12.75"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3:26" ht="12.75"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3:26" ht="12.75"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3:26" ht="12.75"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3:26" ht="12.75"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3:26" ht="12.75"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3:26" ht="12.75"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3:26" ht="12.75"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3:26" ht="12.75"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3:26" ht="12.75"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3:26" ht="12.75"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3:26" ht="12.75"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3:26" ht="12.75"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3:26" ht="12.75"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3:26" ht="12.75"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3:26" ht="12.75"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3:26" ht="12.75"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3:26" ht="12.75"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3:26" ht="12.75"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3:26" ht="12.75"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3:26" ht="12.75"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3:26" ht="12.75"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3:26" ht="12.75"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3:26" ht="12.75"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3:26" ht="12.75"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3:26" ht="12.75"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3:26" ht="12.75"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2024-03-29T13:52:18Z</dcterms:created>
  <dcterms:modified xsi:type="dcterms:W3CDTF">2024-03-30T16:02:14Z</dcterms:modified>
  <cp:category/>
  <cp:contentStatus/>
</cp:coreProperties>
</file>