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P:\Cindapa - Empresa de Vigilância Cindapa do Brasil Ltda\Contabilidade\Ebtida\"/>
    </mc:Choice>
  </mc:AlternateContent>
  <xr:revisionPtr revIDLastSave="0" documentId="13_ncr:1_{1538460E-79E1-45D4-93F2-F97409AB33E6}" xr6:coauthVersionLast="46" xr6:coauthVersionMax="46" xr10:uidLastSave="{00000000-0000-0000-0000-000000000000}"/>
  <bookViews>
    <workbookView xWindow="28680" yWindow="-120" windowWidth="20640" windowHeight="11160" xr2:uid="{00000000-000D-0000-FFFF-FFFF00000000}"/>
  </bookViews>
  <sheets>
    <sheet name="012024" sheetId="5" r:id="rId1"/>
    <sheet name="022024" sheetId="4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4" l="1"/>
  <c r="G25" i="4"/>
  <c r="G26" i="4"/>
  <c r="C10" i="4"/>
  <c r="C27" i="5"/>
  <c r="G25" i="5"/>
  <c r="G26" i="5"/>
  <c r="C10" i="5"/>
  <c r="C7" i="5"/>
  <c r="C11" i="5"/>
  <c r="C16" i="5"/>
  <c r="C18" i="5"/>
  <c r="C22" i="5"/>
  <c r="G27" i="5"/>
  <c r="G24" i="5"/>
  <c r="G23" i="5"/>
  <c r="G22" i="5"/>
  <c r="F5" i="5"/>
  <c r="F22" i="5"/>
  <c r="D5" i="5"/>
  <c r="E5" i="5"/>
  <c r="E22" i="5"/>
  <c r="D22" i="5"/>
  <c r="F21" i="5"/>
  <c r="D21" i="5"/>
  <c r="E21" i="5"/>
  <c r="F6" i="5"/>
  <c r="F7" i="5"/>
  <c r="F8" i="5"/>
  <c r="F9" i="5"/>
  <c r="F10" i="5"/>
  <c r="F11" i="5"/>
  <c r="F13" i="5"/>
  <c r="F14" i="5"/>
  <c r="F16" i="5"/>
  <c r="F17" i="5"/>
  <c r="F18" i="5"/>
  <c r="D6" i="5"/>
  <c r="E6" i="5"/>
  <c r="E7" i="5"/>
  <c r="E8" i="5"/>
  <c r="E9" i="5"/>
  <c r="E10" i="5"/>
  <c r="E11" i="5"/>
  <c r="D13" i="5"/>
  <c r="E13" i="5"/>
  <c r="D14" i="5"/>
  <c r="E14" i="5"/>
  <c r="E16" i="5"/>
  <c r="D17" i="5"/>
  <c r="E17" i="5"/>
  <c r="E18" i="5"/>
  <c r="D7" i="5"/>
  <c r="D11" i="5"/>
  <c r="D16" i="5"/>
  <c r="D18" i="5"/>
  <c r="C15" i="5"/>
  <c r="C7" i="4"/>
  <c r="C11" i="4"/>
  <c r="C16" i="4"/>
  <c r="C18" i="4"/>
  <c r="C22" i="4"/>
  <c r="G27" i="4"/>
  <c r="G24" i="4"/>
  <c r="G23" i="4"/>
  <c r="G22" i="4"/>
  <c r="F5" i="4"/>
  <c r="F22" i="4"/>
  <c r="D5" i="4"/>
  <c r="E5" i="4"/>
  <c r="E22" i="4"/>
  <c r="D22" i="4"/>
  <c r="F21" i="4"/>
  <c r="D21" i="4"/>
  <c r="E21" i="4"/>
  <c r="F6" i="4"/>
  <c r="F7" i="4"/>
  <c r="F8" i="4"/>
  <c r="F9" i="4"/>
  <c r="F10" i="4"/>
  <c r="F11" i="4"/>
  <c r="F13" i="4"/>
  <c r="F14" i="4"/>
  <c r="F16" i="4"/>
  <c r="F17" i="4"/>
  <c r="F18" i="4"/>
  <c r="D6" i="4"/>
  <c r="E6" i="4"/>
  <c r="E7" i="4"/>
  <c r="E8" i="4"/>
  <c r="E9" i="4"/>
  <c r="E10" i="4"/>
  <c r="E11" i="4"/>
  <c r="D13" i="4"/>
  <c r="E13" i="4"/>
  <c r="D14" i="4"/>
  <c r="E14" i="4"/>
  <c r="E16" i="4"/>
  <c r="D17" i="4"/>
  <c r="E17" i="4"/>
  <c r="E18" i="4"/>
  <c r="D7" i="4"/>
  <c r="D11" i="4"/>
  <c r="D16" i="4"/>
  <c r="D18" i="4"/>
  <c r="C15" i="4"/>
</calcChain>
</file>

<file path=xl/sharedStrings.xml><?xml version="1.0" encoding="utf-8"?>
<sst xmlns="http://schemas.openxmlformats.org/spreadsheetml/2006/main" count="54" uniqueCount="26">
  <si>
    <t>Cindapa do Brasil</t>
  </si>
  <si>
    <t>R$</t>
  </si>
  <si>
    <t>1° semestre 2020</t>
  </si>
  <si>
    <t>2° semestre (projetado)</t>
  </si>
  <si>
    <t>2°semestre ok</t>
  </si>
  <si>
    <t>Receita Líquida dos serviços prestados e mercadorias vendidas</t>
  </si>
  <si>
    <t>(-) Custos dos serviços prestados e mercadorias vendidas</t>
  </si>
  <si>
    <t>(=) Lucro Bruto</t>
  </si>
  <si>
    <t>(-) Despesas gerais e administrativas</t>
  </si>
  <si>
    <t>(-) Provisão para perda esperada dos serviços faturados</t>
  </si>
  <si>
    <t>(-) Outras receitas e desp. Op.</t>
  </si>
  <si>
    <t>(=) Resultado antes das receitas (despesas financeiras), resultado de equivalência patrimonial e impostos</t>
  </si>
  <si>
    <t>(+) Receitas financeiras</t>
  </si>
  <si>
    <t>(-) Despesas financeiras</t>
  </si>
  <si>
    <t>Receitas (despesas) financeiras, líquidas</t>
  </si>
  <si>
    <t>Resultado antes do imposto de renda e da contribuição social</t>
  </si>
  <si>
    <t>(-) IR/CSLL</t>
  </si>
  <si>
    <t>(=) Lucro líquido</t>
  </si>
  <si>
    <t>EBITDA</t>
  </si>
  <si>
    <t>Valor</t>
  </si>
  <si>
    <t>%</t>
  </si>
  <si>
    <t>Lucro Líquido</t>
  </si>
  <si>
    <t>Resultado Financeiro</t>
  </si>
  <si>
    <t>Depreciação</t>
  </si>
  <si>
    <t>Impostos sobre o lucro</t>
  </si>
  <si>
    <t>Venda ativo imobilizado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</si>
</sst>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#,##0_)_%;\(#,##0\)_%;_(&quot;–&quot;_)_%;_(@_)_%"/>
    <numFmt numFmtId="165" formatCode="d/m/yyyy"/>
    <numFmt numFmtId="166" formatCode="_(#,##0.0%_);\(#,##0.0%\);_(&quot;–&quot;_)_%;_(@_)_%"/>
  </numFmts>
  <fonts count="13">
    <font>
      <sz val="11"/>
      <color theme="1"/>
      <name val="Calibri"/>
      <charset val="134"/>
      <scheme val="minor"/>
    </font>
    <font>
      <b/>
      <sz val="16"/>
      <color rgb="FFFFFFFF"/>
      <name val="Calibri"/>
      <charset val="1"/>
    </font>
    <font>
      <sz val="11"/>
      <color rgb="FF0000FF"/>
      <name val="Calibri"/>
      <charset val="1"/>
    </font>
    <font>
      <b/>
      <sz val="11"/>
      <name val="Calibri"/>
      <charset val="1"/>
    </font>
    <font>
      <b/>
      <sz val="11"/>
      <color rgb="FF000000"/>
      <name val="Calibri"/>
      <charset val="1"/>
    </font>
    <font>
      <sz val="11"/>
      <color rgb="FF000000"/>
      <name val="Calibri"/>
      <charset val="1"/>
    </font>
    <font>
      <sz val="11"/>
      <name val="Calibri"/>
      <charset val="1"/>
    </font>
    <font>
      <sz val="11"/>
      <name val="Calibri"/>
      <charset val="134"/>
    </font>
    <font>
      <b/>
      <sz val="11"/>
      <name val="Calibri"/>
      <charset val="134"/>
    </font>
    <font>
      <b/>
      <i/>
      <sz val="11"/>
      <name val="Calibri"/>
      <charset val="1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name val="Calibri"/>
      <charset val="1"/>
    </font>
  </fonts>
  <fills count="6">
    <fill>
      <patternFill patternType="none"/>
    </fill>
    <fill>
      <patternFill patternType="gray125"/>
    </fill>
    <fill>
      <patternFill patternType="solid">
        <fgColor rgb="FF165788"/>
        <bgColor rgb="FF003366"/>
      </patternFill>
    </fill>
    <fill>
      <patternFill patternType="solid">
        <fgColor rgb="FFEAEAEA"/>
        <bgColor rgb="FFE6E6E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AEAEA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43" fontId="11" fillId="0" borderId="0" applyFont="0" applyFill="0" applyBorder="0" applyAlignment="0" applyProtection="0">
      <alignment vertical="center"/>
    </xf>
    <xf numFmtId="0" fontId="12" fillId="0" borderId="0"/>
  </cellStyleXfs>
  <cellXfs count="46">
    <xf numFmtId="0" fontId="0" fillId="0" borderId="0" xfId="0"/>
    <xf numFmtId="164" fontId="2" fillId="0" borderId="0" xfId="0" applyNumberFormat="1" applyFont="1" applyAlignment="1">
      <alignment horizontal="center"/>
    </xf>
    <xf numFmtId="0" fontId="3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17" fontId="4" fillId="3" borderId="2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/>
    <xf numFmtId="43" fontId="5" fillId="0" borderId="3" xfId="0" applyNumberFormat="1" applyFont="1" applyBorder="1"/>
    <xf numFmtId="43" fontId="5" fillId="0" borderId="3" xfId="1" applyFont="1" applyBorder="1" applyAlignment="1"/>
    <xf numFmtId="0" fontId="5" fillId="4" borderId="3" xfId="0" applyFont="1" applyFill="1" applyBorder="1"/>
    <xf numFmtId="164" fontId="6" fillId="0" borderId="3" xfId="0" applyNumberFormat="1" applyFont="1" applyBorder="1" applyAlignment="1">
      <alignment horizontal="center"/>
    </xf>
    <xf numFmtId="164" fontId="6" fillId="4" borderId="3" xfId="0" applyNumberFormat="1" applyFont="1" applyFill="1" applyBorder="1" applyAlignment="1">
      <alignment horizontal="center"/>
    </xf>
    <xf numFmtId="0" fontId="4" fillId="0" borderId="4" xfId="0" applyFont="1" applyBorder="1"/>
    <xf numFmtId="164" fontId="3" fillId="0" borderId="3" xfId="0" applyNumberFormat="1" applyFont="1" applyBorder="1" applyAlignment="1">
      <alignment horizontal="center"/>
    </xf>
    <xf numFmtId="164" fontId="7" fillId="4" borderId="3" xfId="0" applyNumberFormat="1" applyFont="1" applyFill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8" fillId="4" borderId="3" xfId="0" applyNumberFormat="1" applyFont="1" applyFill="1" applyBorder="1" applyAlignment="1">
      <alignment horizontal="center"/>
    </xf>
    <xf numFmtId="0" fontId="4" fillId="0" borderId="0" xfId="0" applyFont="1"/>
    <xf numFmtId="0" fontId="4" fillId="0" borderId="1" xfId="0" applyFont="1" applyBorder="1"/>
    <xf numFmtId="164" fontId="8" fillId="4" borderId="5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8" fillId="4" borderId="0" xfId="0" applyNumberFormat="1" applyFont="1" applyFill="1" applyAlignment="1">
      <alignment horizontal="center"/>
    </xf>
    <xf numFmtId="165" fontId="5" fillId="0" borderId="0" xfId="2" applyNumberFormat="1" applyFont="1" applyAlignment="1">
      <alignment horizontal="left"/>
    </xf>
    <xf numFmtId="0" fontId="6" fillId="0" borderId="0" xfId="0" applyFont="1"/>
    <xf numFmtId="0" fontId="6" fillId="4" borderId="0" xfId="0" applyFont="1" applyFill="1"/>
    <xf numFmtId="165" fontId="4" fillId="0" borderId="4" xfId="2" applyNumberFormat="1" applyFont="1" applyBorder="1" applyAlignment="1">
      <alignment horizontal="left"/>
    </xf>
    <xf numFmtId="164" fontId="6" fillId="0" borderId="6" xfId="0" applyNumberFormat="1" applyFont="1" applyBorder="1" applyAlignment="1">
      <alignment horizontal="center"/>
    </xf>
    <xf numFmtId="164" fontId="6" fillId="4" borderId="6" xfId="0" applyNumberFormat="1" applyFont="1" applyFill="1" applyBorder="1" applyAlignment="1">
      <alignment horizontal="center"/>
    </xf>
    <xf numFmtId="164" fontId="6" fillId="4" borderId="7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164" fontId="6" fillId="5" borderId="3" xfId="0" applyNumberFormat="1" applyFont="1" applyFill="1" applyBorder="1" applyAlignment="1">
      <alignment horizontal="center"/>
    </xf>
    <xf numFmtId="166" fontId="9" fillId="0" borderId="3" xfId="0" applyNumberFormat="1" applyFont="1" applyBorder="1" applyAlignment="1">
      <alignment horizontal="center"/>
    </xf>
    <xf numFmtId="166" fontId="9" fillId="4" borderId="3" xfId="0" applyNumberFormat="1" applyFont="1" applyFill="1" applyBorder="1" applyAlignment="1">
      <alignment horizontal="center"/>
    </xf>
    <xf numFmtId="166" fontId="9" fillId="4" borderId="8" xfId="0" applyNumberFormat="1" applyFon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6" fillId="0" borderId="3" xfId="0" applyFont="1" applyBorder="1"/>
    <xf numFmtId="0" fontId="6" fillId="4" borderId="3" xfId="0" applyFont="1" applyFill="1" applyBorder="1"/>
    <xf numFmtId="0" fontId="6" fillId="4" borderId="8" xfId="0" applyFont="1" applyFill="1" applyBorder="1"/>
    <xf numFmtId="0" fontId="10" fillId="0" borderId="9" xfId="0" applyFont="1" applyBorder="1"/>
    <xf numFmtId="164" fontId="10" fillId="0" borderId="3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164" fontId="3" fillId="0" borderId="5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</cellXfs>
  <cellStyles count="3">
    <cellStyle name="Normal" xfId="0" builtinId="0"/>
    <cellStyle name="Normal 2 2 14" xfId="2" xr:uid="{00000000-0005-0000-0000-000031000000}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70347-4B84-4E73-AD57-CA0F07E28401}">
  <dimension ref="A1:G27"/>
  <sheetViews>
    <sheetView tabSelected="1" topLeftCell="A5" workbookViewId="0">
      <selection activeCell="B28" sqref="B28"/>
    </sheetView>
  </sheetViews>
  <sheetFormatPr defaultColWidth="9" defaultRowHeight="14.4"/>
  <cols>
    <col min="2" max="2" width="53" customWidth="1"/>
    <col min="3" max="3" width="14.77734375" customWidth="1"/>
    <col min="4" max="4" width="14.77734375" hidden="1" customWidth="1"/>
    <col min="5" max="6" width="18" hidden="1" customWidth="1"/>
  </cols>
  <sheetData>
    <row r="1" spans="1:6" ht="21">
      <c r="A1" s="41" t="s">
        <v>0</v>
      </c>
      <c r="B1" s="41"/>
      <c r="C1" s="41"/>
      <c r="D1" s="41"/>
      <c r="E1" s="41"/>
      <c r="F1" s="41"/>
    </row>
    <row r="2" spans="1:6" ht="8.4" customHeight="1">
      <c r="C2" s="1"/>
      <c r="D2" s="1"/>
    </row>
    <row r="3" spans="1:6" ht="28.8">
      <c r="A3" s="2"/>
      <c r="B3" s="3" t="s">
        <v>1</v>
      </c>
      <c r="C3" s="4">
        <v>45292</v>
      </c>
      <c r="D3" s="5" t="s">
        <v>2</v>
      </c>
      <c r="E3" s="5" t="s">
        <v>3</v>
      </c>
      <c r="F3" s="5" t="s">
        <v>4</v>
      </c>
    </row>
    <row r="4" spans="1:6">
      <c r="B4" s="6"/>
      <c r="C4" s="7"/>
      <c r="D4" s="8"/>
      <c r="E4" s="9"/>
      <c r="F4" s="9"/>
    </row>
    <row r="5" spans="1:6">
      <c r="B5" s="6" t="s">
        <v>5</v>
      </c>
      <c r="C5" s="10">
        <v>27985037.940000001</v>
      </c>
      <c r="D5" s="10">
        <f>13539545.8+8264345.28</f>
        <v>21803891.080000002</v>
      </c>
      <c r="E5" s="11">
        <f>D5*110%</f>
        <v>23984280.188000005</v>
      </c>
      <c r="F5" s="11">
        <f>14730382.59+7884915.89</f>
        <v>22615298.48</v>
      </c>
    </row>
    <row r="6" spans="1:6">
      <c r="B6" s="6" t="s">
        <v>6</v>
      </c>
      <c r="C6" s="10">
        <v>0</v>
      </c>
      <c r="D6" s="10">
        <f>-(598873.46+11673.39)</f>
        <v>-610546.85</v>
      </c>
      <c r="E6" s="11">
        <f>D6*110%</f>
        <v>-671601.53500000003</v>
      </c>
      <c r="F6" s="11">
        <f>-(633337.22+11435.77)</f>
        <v>-644772.99</v>
      </c>
    </row>
    <row r="7" spans="1:6">
      <c r="B7" s="12" t="s">
        <v>7</v>
      </c>
      <c r="C7" s="13">
        <f t="shared" ref="C7:F7" si="0">C5+C6</f>
        <v>27985037.940000001</v>
      </c>
      <c r="D7" s="10">
        <f t="shared" si="0"/>
        <v>21193344.23</v>
      </c>
      <c r="E7" s="14">
        <f t="shared" si="0"/>
        <v>23312678.653000005</v>
      </c>
      <c r="F7" s="14">
        <f t="shared" si="0"/>
        <v>21970525.490000002</v>
      </c>
    </row>
    <row r="8" spans="1:6">
      <c r="B8" s="6" t="s">
        <v>8</v>
      </c>
      <c r="C8" s="10">
        <v>-27393584.239999998</v>
      </c>
      <c r="D8" s="10">
        <v>-518543.48</v>
      </c>
      <c r="E8" s="11">
        <f>D8</f>
        <v>-518543.48</v>
      </c>
      <c r="F8" s="11">
        <f>-(480384.26+98499.04)</f>
        <v>-578883.30000000005</v>
      </c>
    </row>
    <row r="9" spans="1:6">
      <c r="B9" s="6" t="s">
        <v>9</v>
      </c>
      <c r="C9" s="10">
        <v>-64033.22</v>
      </c>
      <c r="D9" s="10">
        <v>-2880380.16</v>
      </c>
      <c r="E9" s="11">
        <f>D9</f>
        <v>-2880380.16</v>
      </c>
      <c r="F9" s="11">
        <f>-(2958656.5+1154256.79)</f>
        <v>-4112913.29</v>
      </c>
    </row>
    <row r="10" spans="1:6">
      <c r="B10" s="6" t="s">
        <v>10</v>
      </c>
      <c r="C10" s="10">
        <f>16226.78+65373.45</f>
        <v>81600.23</v>
      </c>
      <c r="D10" s="10">
        <v>-14771737.23</v>
      </c>
      <c r="E10" s="11">
        <f>D10*110%</f>
        <v>-16248910.953000002</v>
      </c>
      <c r="F10" s="11">
        <f>-(9290871.32+6666282.69)</f>
        <v>-15957154.010000002</v>
      </c>
    </row>
    <row r="11" spans="1:6">
      <c r="B11" s="42" t="s">
        <v>11</v>
      </c>
      <c r="C11" s="44">
        <f t="shared" ref="C11:F11" si="1">C7+C8+C9+C10</f>
        <v>609020.71000000299</v>
      </c>
      <c r="D11" s="13">
        <f t="shared" si="1"/>
        <v>3022683.3599999994</v>
      </c>
      <c r="E11" s="16">
        <f t="shared" si="1"/>
        <v>3664844.0600000024</v>
      </c>
      <c r="F11" s="16">
        <f t="shared" si="1"/>
        <v>1321574.8900000006</v>
      </c>
    </row>
    <row r="12" spans="1:6">
      <c r="B12" s="43"/>
      <c r="C12" s="45"/>
      <c r="D12" s="13"/>
      <c r="E12" s="16"/>
      <c r="F12" s="16"/>
    </row>
    <row r="13" spans="1:6">
      <c r="B13" s="6" t="s">
        <v>12</v>
      </c>
      <c r="C13" s="10">
        <v>53597.68</v>
      </c>
      <c r="D13" s="10">
        <f>53849.14+13940.85</f>
        <v>67789.990000000005</v>
      </c>
      <c r="E13" s="11">
        <f>D13</f>
        <v>67789.990000000005</v>
      </c>
      <c r="F13" s="11">
        <f>34833.34+5975.83</f>
        <v>40809.17</v>
      </c>
    </row>
    <row r="14" spans="1:6">
      <c r="B14" s="6" t="s">
        <v>13</v>
      </c>
      <c r="C14" s="10">
        <v>-247920.66</v>
      </c>
      <c r="D14" s="10">
        <f>-(212135.8+58067.14)</f>
        <v>-270202.94</v>
      </c>
      <c r="E14" s="11">
        <f>D14</f>
        <v>-270202.94</v>
      </c>
      <c r="F14" s="11">
        <f>-(268625.86+17235.23)</f>
        <v>-285861.08999999997</v>
      </c>
    </row>
    <row r="15" spans="1:6">
      <c r="B15" s="17" t="s">
        <v>14</v>
      </c>
      <c r="C15" s="13">
        <f>C14+C13</f>
        <v>-194322.98</v>
      </c>
      <c r="D15" s="10"/>
      <c r="E15" s="11"/>
      <c r="F15" s="11"/>
    </row>
    <row r="16" spans="1:6">
      <c r="B16" s="12" t="s">
        <v>15</v>
      </c>
      <c r="C16" s="13">
        <f t="shared" ref="C16:F16" si="2">C11+C13+C14</f>
        <v>414697.73000000301</v>
      </c>
      <c r="D16" s="13">
        <f t="shared" si="2"/>
        <v>2820270.4099999997</v>
      </c>
      <c r="E16" s="16">
        <f t="shared" si="2"/>
        <v>3462431.1100000027</v>
      </c>
      <c r="F16" s="16">
        <f t="shared" si="2"/>
        <v>1076522.9700000007</v>
      </c>
    </row>
    <row r="17" spans="2:7">
      <c r="B17" s="6" t="s">
        <v>16</v>
      </c>
      <c r="C17" s="10">
        <v>-154205.01</v>
      </c>
      <c r="D17" s="10">
        <f>-(510847.9+383527.98)</f>
        <v>-894375.88</v>
      </c>
      <c r="E17" s="11">
        <f>D17*110%</f>
        <v>-983813.46800000011</v>
      </c>
      <c r="F17" s="11">
        <f>-(411454)</f>
        <v>-411454</v>
      </c>
    </row>
    <row r="18" spans="2:7">
      <c r="B18" s="18" t="s">
        <v>17</v>
      </c>
      <c r="C18" s="13">
        <f t="shared" ref="C18:F18" si="3">C16+C17</f>
        <v>260492.720000003</v>
      </c>
      <c r="D18" s="15">
        <f t="shared" si="3"/>
        <v>1925894.5299999998</v>
      </c>
      <c r="E18" s="19">
        <f t="shared" si="3"/>
        <v>2478617.6420000028</v>
      </c>
      <c r="F18" s="19">
        <f t="shared" si="3"/>
        <v>665068.97000000067</v>
      </c>
    </row>
    <row r="19" spans="2:7">
      <c r="B19" s="17"/>
      <c r="C19" s="20"/>
      <c r="D19" s="20"/>
      <c r="E19" s="21"/>
      <c r="F19" s="21"/>
    </row>
    <row r="20" spans="2:7">
      <c r="B20" s="22"/>
      <c r="C20" s="23"/>
      <c r="D20" s="23"/>
      <c r="E20" s="24"/>
      <c r="F20" s="24"/>
    </row>
    <row r="21" spans="2:7">
      <c r="B21" s="25" t="s">
        <v>18</v>
      </c>
      <c r="C21" s="10" t="s">
        <v>19</v>
      </c>
      <c r="D21" s="26">
        <f>205707.27+130626.98</f>
        <v>336334.25</v>
      </c>
      <c r="E21" s="27">
        <f>D21</f>
        <v>336334.25</v>
      </c>
      <c r="F21" s="28">
        <f>242797.55+131405.17</f>
        <v>374202.72</v>
      </c>
      <c r="G21" s="29" t="s">
        <v>20</v>
      </c>
    </row>
    <row r="22" spans="2:7">
      <c r="B22" s="6" t="s">
        <v>21</v>
      </c>
      <c r="C22" s="30">
        <f>C18</f>
        <v>260492.720000003</v>
      </c>
      <c r="D22" s="31" t="e">
        <f>#REF!/D$5</f>
        <v>#REF!</v>
      </c>
      <c r="E22" s="32" t="e">
        <f>#REF!/E$5</f>
        <v>#REF!</v>
      </c>
      <c r="F22" s="33" t="e">
        <f>#REF!/F$5</f>
        <v>#REF!</v>
      </c>
      <c r="G22" s="34">
        <f>C22/C$5</f>
        <v>9.3082853973076654E-3</v>
      </c>
    </row>
    <row r="23" spans="2:7">
      <c r="B23" s="22" t="s">
        <v>22</v>
      </c>
      <c r="C23" s="30">
        <v>194322.98</v>
      </c>
      <c r="D23" s="35"/>
      <c r="E23" s="36"/>
      <c r="F23" s="37"/>
      <c r="G23" s="34">
        <f>C23/C$5</f>
        <v>6.9438169216217973E-3</v>
      </c>
    </row>
    <row r="24" spans="2:7">
      <c r="B24" s="22" t="s">
        <v>23</v>
      </c>
      <c r="C24" s="30">
        <v>107305.07</v>
      </c>
      <c r="G24" s="34">
        <f>C24/C$5</f>
        <v>3.834372861314763E-3</v>
      </c>
    </row>
    <row r="25" spans="2:7">
      <c r="B25" s="22" t="s">
        <v>24</v>
      </c>
      <c r="C25" s="30">
        <v>154205.01</v>
      </c>
      <c r="G25" s="34">
        <f t="shared" ref="G25:G26" si="4">C25/C$5</f>
        <v>5.5102662476504754E-3</v>
      </c>
    </row>
    <row r="26" spans="2:7">
      <c r="B26" s="22" t="s">
        <v>25</v>
      </c>
      <c r="C26" s="30">
        <v>14200</v>
      </c>
      <c r="G26" s="34">
        <f t="shared" si="4"/>
        <v>5.0741399852467024E-4</v>
      </c>
    </row>
    <row r="27" spans="2:7">
      <c r="B27" s="38" t="s">
        <v>18</v>
      </c>
      <c r="C27" s="39">
        <f>C22+C23+C24+C25-C26</f>
        <v>702125.78000000305</v>
      </c>
      <c r="G27" s="40">
        <f>C27/C$5</f>
        <v>2.5089327429370031E-2</v>
      </c>
    </row>
  </sheetData>
  <mergeCells count="3">
    <mergeCell ref="A1:F1"/>
    <mergeCell ref="B11:B12"/>
    <mergeCell ref="C11:C12"/>
  </mergeCell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workbookViewId="0">
      <selection activeCell="O19" sqref="O19"/>
    </sheetView>
  </sheetViews>
  <sheetFormatPr defaultColWidth="9" defaultRowHeight="14.4"/>
  <cols>
    <col min="2" max="2" width="53" customWidth="1"/>
    <col min="3" max="3" width="14.77734375" customWidth="1"/>
    <col min="4" max="4" width="14.77734375" hidden="1" customWidth="1"/>
    <col min="5" max="6" width="18" hidden="1" customWidth="1"/>
  </cols>
  <sheetData>
    <row r="1" spans="1:6" ht="21">
      <c r="A1" s="41" t="s">
        <v>0</v>
      </c>
      <c r="B1" s="41"/>
      <c r="C1" s="41"/>
      <c r="D1" s="41"/>
      <c r="E1" s="41"/>
      <c r="F1" s="41"/>
    </row>
    <row r="2" spans="1:6" ht="8.4" customHeight="1">
      <c r="C2" s="1"/>
      <c r="D2" s="1"/>
    </row>
    <row r="3" spans="1:6" ht="28.8">
      <c r="A3" s="2"/>
      <c r="B3" s="3" t="s">
        <v>1</v>
      </c>
      <c r="C3" s="4">
        <v>45323</v>
      </c>
      <c r="D3" s="5" t="s">
        <v>2</v>
      </c>
      <c r="E3" s="5" t="s">
        <v>3</v>
      </c>
      <c r="F3" s="5" t="s">
        <v>4</v>
      </c>
    </row>
    <row r="4" spans="1:6">
      <c r="B4" s="6"/>
      <c r="C4" s="7"/>
      <c r="D4" s="8"/>
      <c r="E4" s="9"/>
      <c r="F4" s="9"/>
    </row>
    <row r="5" spans="1:6">
      <c r="B5" s="6" t="s">
        <v>5</v>
      </c>
      <c r="C5" s="10">
        <v>28133507.91</v>
      </c>
      <c r="D5" s="10">
        <f>13539545.8+8264345.28</f>
        <v>21803891.080000002</v>
      </c>
      <c r="E5" s="11">
        <f>D5*110%</f>
        <v>23984280.188000005</v>
      </c>
      <c r="F5" s="11">
        <f>14730382.59+7884915.89</f>
        <v>22615298.48</v>
      </c>
    </row>
    <row r="6" spans="1:6">
      <c r="B6" s="6" t="s">
        <v>6</v>
      </c>
      <c r="C6" s="10">
        <v>0</v>
      </c>
      <c r="D6" s="10">
        <f>-(598873.46+11673.39)</f>
        <v>-610546.85</v>
      </c>
      <c r="E6" s="11">
        <f>D6*110%</f>
        <v>-671601.53500000003</v>
      </c>
      <c r="F6" s="11">
        <f>-(633337.22+11435.77)</f>
        <v>-644772.99</v>
      </c>
    </row>
    <row r="7" spans="1:6">
      <c r="B7" s="12" t="s">
        <v>7</v>
      </c>
      <c r="C7" s="13">
        <f t="shared" ref="C7:F7" si="0">C5+C6</f>
        <v>28133507.91</v>
      </c>
      <c r="D7" s="10">
        <f t="shared" si="0"/>
        <v>21193344.23</v>
      </c>
      <c r="E7" s="14">
        <f t="shared" si="0"/>
        <v>23312678.653000005</v>
      </c>
      <c r="F7" s="14">
        <f t="shared" si="0"/>
        <v>21970525.490000002</v>
      </c>
    </row>
    <row r="8" spans="1:6">
      <c r="B8" s="6" t="s">
        <v>8</v>
      </c>
      <c r="C8" s="10">
        <v>-27661184.370000001</v>
      </c>
      <c r="D8" s="10">
        <v>-518543.48</v>
      </c>
      <c r="E8" s="11">
        <f>D8</f>
        <v>-518543.48</v>
      </c>
      <c r="F8" s="11">
        <f>-(480384.26+98499.04)</f>
        <v>-578883.30000000005</v>
      </c>
    </row>
    <row r="9" spans="1:6">
      <c r="B9" s="6" t="s">
        <v>9</v>
      </c>
      <c r="C9" s="10">
        <v>-83895.9</v>
      </c>
      <c r="D9" s="10">
        <v>-2880380.16</v>
      </c>
      <c r="E9" s="11">
        <f>D9</f>
        <v>-2880380.16</v>
      </c>
      <c r="F9" s="11">
        <f>-(2958656.5+1154256.79)</f>
        <v>-4112913.29</v>
      </c>
    </row>
    <row r="10" spans="1:6">
      <c r="B10" s="6" t="s">
        <v>10</v>
      </c>
      <c r="C10" s="10">
        <f>16226.78+57727.9</f>
        <v>73954.680000000008</v>
      </c>
      <c r="D10" s="10">
        <v>-14771737.23</v>
      </c>
      <c r="E10" s="11">
        <f>D10*110%</f>
        <v>-16248910.953000002</v>
      </c>
      <c r="F10" s="11">
        <f>-(9290871.32+6666282.69)</f>
        <v>-15957154.010000002</v>
      </c>
    </row>
    <row r="11" spans="1:6">
      <c r="B11" s="42" t="s">
        <v>11</v>
      </c>
      <c r="C11" s="44">
        <f t="shared" ref="C11:F11" si="1">C7+C8+C9+C10</f>
        <v>462382.31999999908</v>
      </c>
      <c r="D11" s="13">
        <f t="shared" si="1"/>
        <v>3022683.3599999994</v>
      </c>
      <c r="E11" s="16">
        <f t="shared" si="1"/>
        <v>3664844.0600000024</v>
      </c>
      <c r="F11" s="16">
        <f t="shared" si="1"/>
        <v>1321574.8900000006</v>
      </c>
    </row>
    <row r="12" spans="1:6">
      <c r="B12" s="43"/>
      <c r="C12" s="45"/>
      <c r="D12" s="13"/>
      <c r="E12" s="16"/>
      <c r="F12" s="16"/>
    </row>
    <row r="13" spans="1:6">
      <c r="B13" s="6" t="s">
        <v>12</v>
      </c>
      <c r="C13" s="10">
        <v>51750.11</v>
      </c>
      <c r="D13" s="10">
        <f>53849.14+13940.85</f>
        <v>67789.990000000005</v>
      </c>
      <c r="E13" s="11">
        <f>D13</f>
        <v>67789.990000000005</v>
      </c>
      <c r="F13" s="11">
        <f>34833.34+5975.83</f>
        <v>40809.17</v>
      </c>
    </row>
    <row r="14" spans="1:6">
      <c r="B14" s="6" t="s">
        <v>13</v>
      </c>
      <c r="C14" s="10">
        <v>-255027.65</v>
      </c>
      <c r="D14" s="10">
        <f>-(212135.8+58067.14)</f>
        <v>-270202.94</v>
      </c>
      <c r="E14" s="11">
        <f>D14</f>
        <v>-270202.94</v>
      </c>
      <c r="F14" s="11">
        <f>-(268625.86+17235.23)</f>
        <v>-285861.08999999997</v>
      </c>
    </row>
    <row r="15" spans="1:6">
      <c r="B15" s="17" t="s">
        <v>14</v>
      </c>
      <c r="C15" s="13">
        <f>C14+C13</f>
        <v>-203277.53999999998</v>
      </c>
      <c r="D15" s="10"/>
      <c r="E15" s="11"/>
      <c r="F15" s="11"/>
    </row>
    <row r="16" spans="1:6">
      <c r="B16" s="12" t="s">
        <v>15</v>
      </c>
      <c r="C16" s="13">
        <f t="shared" ref="C16:F16" si="2">C11+C13+C14</f>
        <v>259104.77999999907</v>
      </c>
      <c r="D16" s="13">
        <f t="shared" si="2"/>
        <v>2820270.4099999997</v>
      </c>
      <c r="E16" s="16">
        <f t="shared" si="2"/>
        <v>3462431.1100000027</v>
      </c>
      <c r="F16" s="16">
        <f t="shared" si="2"/>
        <v>1076522.9700000007</v>
      </c>
    </row>
    <row r="17" spans="2:7">
      <c r="B17" s="6" t="s">
        <v>16</v>
      </c>
      <c r="C17" s="10">
        <v>-154205.01</v>
      </c>
      <c r="D17" s="10">
        <f>-(510847.9+383527.98)</f>
        <v>-894375.88</v>
      </c>
      <c r="E17" s="11">
        <f>D17*110%</f>
        <v>-983813.46800000011</v>
      </c>
      <c r="F17" s="11">
        <f>-(411454)</f>
        <v>-411454</v>
      </c>
    </row>
    <row r="18" spans="2:7">
      <c r="B18" s="18" t="s">
        <v>17</v>
      </c>
      <c r="C18" s="13">
        <f t="shared" ref="C18:F18" si="3">C16+C17</f>
        <v>104899.76999999906</v>
      </c>
      <c r="D18" s="15">
        <f t="shared" si="3"/>
        <v>1925894.5299999998</v>
      </c>
      <c r="E18" s="19">
        <f t="shared" si="3"/>
        <v>2478617.6420000028</v>
      </c>
      <c r="F18" s="19">
        <f t="shared" si="3"/>
        <v>665068.97000000067</v>
      </c>
    </row>
    <row r="19" spans="2:7">
      <c r="B19" s="17"/>
      <c r="C19" s="20"/>
      <c r="D19" s="20"/>
      <c r="E19" s="21"/>
      <c r="F19" s="21"/>
    </row>
    <row r="20" spans="2:7">
      <c r="B20" s="22"/>
      <c r="C20" s="23"/>
      <c r="D20" s="23"/>
      <c r="E20" s="24"/>
      <c r="F20" s="24"/>
    </row>
    <row r="21" spans="2:7">
      <c r="B21" s="25" t="s">
        <v>18</v>
      </c>
      <c r="C21" s="10" t="s">
        <v>19</v>
      </c>
      <c r="D21" s="26">
        <f>205707.27+130626.98</f>
        <v>336334.25</v>
      </c>
      <c r="E21" s="27">
        <f>D21</f>
        <v>336334.25</v>
      </c>
      <c r="F21" s="28">
        <f>242797.55+131405.17</f>
        <v>374202.72</v>
      </c>
      <c r="G21" s="29" t="s">
        <v>20</v>
      </c>
    </row>
    <row r="22" spans="2:7">
      <c r="B22" s="6" t="s">
        <v>21</v>
      </c>
      <c r="C22" s="30">
        <f>C18</f>
        <v>104899.76999999906</v>
      </c>
      <c r="D22" s="31" t="e">
        <f>#REF!/D$5</f>
        <v>#REF!</v>
      </c>
      <c r="E22" s="32" t="e">
        <f>#REF!/E$5</f>
        <v>#REF!</v>
      </c>
      <c r="F22" s="33" t="e">
        <f>#REF!/F$5</f>
        <v>#REF!</v>
      </c>
      <c r="G22" s="34">
        <f>C22/C$5</f>
        <v>3.7286416729679357E-3</v>
      </c>
    </row>
    <row r="23" spans="2:7">
      <c r="B23" s="22" t="s">
        <v>22</v>
      </c>
      <c r="C23" s="30">
        <v>203278</v>
      </c>
      <c r="D23" s="35"/>
      <c r="E23" s="36"/>
      <c r="F23" s="37"/>
      <c r="G23" s="34">
        <f>C23/C$5</f>
        <v>7.2254764905355165E-3</v>
      </c>
    </row>
    <row r="24" spans="2:7">
      <c r="B24" s="22" t="s">
        <v>23</v>
      </c>
      <c r="C24" s="30">
        <v>102761.63</v>
      </c>
      <c r="G24" s="34">
        <f>C24/C$5</f>
        <v>3.6526419076049021E-3</v>
      </c>
    </row>
    <row r="25" spans="2:7">
      <c r="B25" s="22" t="s">
        <v>24</v>
      </c>
      <c r="C25" s="30">
        <v>154205.01</v>
      </c>
      <c r="G25" s="34">
        <f t="shared" ref="G25:G26" si="4">C25/C$5</f>
        <v>5.4811867220151437E-3</v>
      </c>
    </row>
    <row r="26" spans="2:7">
      <c r="B26" s="22" t="s">
        <v>25</v>
      </c>
      <c r="C26" s="30">
        <v>14200</v>
      </c>
      <c r="G26" s="34">
        <f t="shared" si="4"/>
        <v>5.0473620443729445E-4</v>
      </c>
    </row>
    <row r="27" spans="2:7">
      <c r="B27" s="38" t="s">
        <v>18</v>
      </c>
      <c r="C27" s="39">
        <f>C22+C23+C24+C25-C26</f>
        <v>550944.4099999991</v>
      </c>
      <c r="G27" s="40">
        <f>C27/C$5</f>
        <v>1.9583210588686204E-2</v>
      </c>
    </row>
  </sheetData>
  <mergeCells count="3">
    <mergeCell ref="A1:F1"/>
    <mergeCell ref="B11:B12"/>
    <mergeCell ref="C11:C12"/>
  </mergeCell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012024</vt:lpstr>
      <vt:lpstr>022024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</dc:creator>
  <cp:lastModifiedBy>Marilia Santos</cp:lastModifiedBy>
  <cp:lastPrinted>2024-04-10T12:02:44Z</cp:lastPrinted>
  <dcterms:created xsi:type="dcterms:W3CDTF">2020-09-16T19:23:00Z</dcterms:created>
  <dcterms:modified xsi:type="dcterms:W3CDTF">2024-04-10T12:07:33Z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1046-12.2.0.13489</vt:lpwstr>
  </property>
  <property fmtid="{D5CDD505-2E9C-101B-9397-08002B2CF9AE}" pid="3" name="ICV">
    <vt:lpwstr>AABE302128664A8FB038723ADA24D0E5_13</vt:lpwstr>
  </property>
</Properties>
</file>