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beee116a75c73d/Documentos/THI/3° SEMESTER LECTURES/Cost Accounting/Exercises/"/>
    </mc:Choice>
  </mc:AlternateContent>
  <xr:revisionPtr revIDLastSave="893" documentId="8_{FC630261-B87D-43F3-B3D5-FF3D3C1D718A}" xr6:coauthVersionLast="47" xr6:coauthVersionMax="47" xr10:uidLastSave="{0359A624-2C40-439E-A8D6-5B25F0627FDD}"/>
  <bookViews>
    <workbookView xWindow="-110" yWindow="-110" windowWidth="22780" windowHeight="14540" activeTab="2" xr2:uid="{4FFEDF81-575C-449D-9005-E720C3835877}"/>
  </bookViews>
  <sheets>
    <sheet name="PDF 56" sheetId="1" r:id="rId1"/>
    <sheet name="Chapter 2D - CAS exercise" sheetId="2" r:id="rId2"/>
    <sheet name="CAD exam exercise" sheetId="4" r:id="rId3"/>
    <sheet name="Wine exam exercis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J18" i="4"/>
  <c r="I18" i="4"/>
  <c r="H18" i="4"/>
  <c r="E18" i="4"/>
  <c r="F15" i="4"/>
  <c r="E15" i="4"/>
  <c r="F13" i="4"/>
  <c r="G14" i="4"/>
  <c r="E13" i="4"/>
  <c r="D12" i="4"/>
  <c r="E12" i="4"/>
  <c r="D9" i="4"/>
  <c r="K12" i="4"/>
  <c r="K10" i="4"/>
  <c r="I9" i="4"/>
  <c r="I13" i="4" s="1"/>
  <c r="H9" i="4"/>
  <c r="H13" i="4" s="1"/>
  <c r="G9" i="4"/>
  <c r="F9" i="4"/>
  <c r="E9" i="4"/>
  <c r="D7" i="2"/>
  <c r="D8" i="2"/>
  <c r="G15" i="4"/>
  <c r="G13" i="4"/>
  <c r="G12" i="4"/>
  <c r="F12" i="4"/>
  <c r="J13" i="4"/>
  <c r="C18" i="1"/>
  <c r="C17" i="1"/>
  <c r="E11" i="2"/>
  <c r="D17" i="1"/>
  <c r="J6" i="2"/>
  <c r="K8" i="4"/>
  <c r="K7" i="4"/>
  <c r="D9" i="3"/>
  <c r="B9" i="3"/>
  <c r="I7" i="3"/>
  <c r="I8" i="3"/>
  <c r="I6" i="3"/>
  <c r="I5" i="3"/>
  <c r="G6" i="3"/>
  <c r="H6" i="3" s="1"/>
  <c r="G7" i="3"/>
  <c r="H7" i="3" s="1"/>
  <c r="G8" i="3"/>
  <c r="H8" i="3" s="1"/>
  <c r="G5" i="3"/>
  <c r="H5" i="3" s="1"/>
  <c r="F7" i="3"/>
  <c r="F6" i="3"/>
  <c r="F5" i="3"/>
  <c r="D6" i="3"/>
  <c r="D7" i="3"/>
  <c r="D8" i="3"/>
  <c r="D5" i="3"/>
  <c r="I7" i="2"/>
  <c r="I8" i="2" s="1"/>
  <c r="H7" i="2"/>
  <c r="H8" i="2" s="1"/>
  <c r="G7" i="2"/>
  <c r="G8" i="2" s="1"/>
  <c r="F7" i="2"/>
  <c r="F8" i="2" s="1"/>
  <c r="E7" i="2"/>
  <c r="E8" i="2" s="1"/>
  <c r="J5" i="2"/>
  <c r="J9" i="2"/>
  <c r="G17" i="1"/>
  <c r="G18" i="1" s="1"/>
  <c r="D10" i="1"/>
  <c r="C10" i="1"/>
  <c r="B10" i="1"/>
  <c r="F17" i="1" s="1"/>
  <c r="H6" i="1"/>
  <c r="H15" i="1"/>
  <c r="H14" i="1"/>
  <c r="H9" i="1"/>
  <c r="K10" i="1"/>
  <c r="J10" i="1"/>
  <c r="I10" i="1"/>
  <c r="H7" i="1"/>
  <c r="H8" i="1"/>
  <c r="E10" i="1"/>
  <c r="F10" i="1"/>
  <c r="G10" i="1"/>
  <c r="K9" i="4" l="1"/>
  <c r="K15" i="4"/>
  <c r="K13" i="4"/>
  <c r="H10" i="2"/>
  <c r="H11" i="2" s="1"/>
  <c r="G10" i="2"/>
  <c r="G11" i="2" s="1"/>
  <c r="F10" i="2"/>
  <c r="F11" i="2" s="1"/>
  <c r="F16" i="2" s="1"/>
  <c r="E10" i="2"/>
  <c r="I10" i="2"/>
  <c r="I11" i="2" s="1"/>
  <c r="E17" i="1"/>
  <c r="H17" i="1" s="1"/>
  <c r="E18" i="1"/>
  <c r="I17" i="1"/>
  <c r="I18" i="1" s="1"/>
  <c r="K17" i="1"/>
  <c r="K18" i="1" s="1"/>
  <c r="J17" i="1"/>
  <c r="D18" i="1"/>
  <c r="J18" i="1"/>
  <c r="F18" i="1"/>
  <c r="H10" i="1"/>
  <c r="J17" i="4" l="1"/>
  <c r="I17" i="4"/>
  <c r="H17" i="4"/>
  <c r="J13" i="2"/>
  <c r="E16" i="2"/>
  <c r="K19" i="1"/>
  <c r="K20" i="1" s="1"/>
  <c r="K22" i="1" s="1"/>
  <c r="F19" i="1"/>
  <c r="F20" i="1" s="1"/>
  <c r="E19" i="1"/>
  <c r="E20" i="1" s="1"/>
  <c r="D19" i="1"/>
  <c r="D20" i="1" s="1"/>
  <c r="G19" i="1"/>
  <c r="G20" i="1" s="1"/>
  <c r="I19" i="1"/>
  <c r="I20" i="1" s="1"/>
  <c r="I22" i="1" s="1"/>
  <c r="J19" i="1"/>
  <c r="J20" i="1" s="1"/>
  <c r="J22" i="1" s="1"/>
  <c r="H18" i="1"/>
  <c r="D27" i="1" l="1"/>
  <c r="G21" i="1"/>
  <c r="G22" i="1" s="1"/>
  <c r="G27" i="1" s="1"/>
  <c r="F21" i="1"/>
  <c r="F22" i="1" s="1"/>
  <c r="J15" i="2"/>
  <c r="H15" i="2"/>
  <c r="H16" i="2" s="1"/>
  <c r="G15" i="2"/>
  <c r="G16" i="2" s="1"/>
  <c r="I15" i="2"/>
  <c r="I16" i="2" s="1"/>
  <c r="H19" i="1"/>
  <c r="H20" i="1" s="1"/>
  <c r="H22" i="1" s="1"/>
  <c r="F27" i="1" l="1"/>
  <c r="K24" i="1"/>
  <c r="K26" i="1" l="1"/>
  <c r="K27" i="1" s="1"/>
  <c r="I26" i="1"/>
  <c r="I27" i="1" s="1"/>
  <c r="J26" i="1"/>
  <c r="J27" i="1" s="1"/>
</calcChain>
</file>

<file path=xl/sharedStrings.xml><?xml version="1.0" encoding="utf-8"?>
<sst xmlns="http://schemas.openxmlformats.org/spreadsheetml/2006/main" count="143" uniqueCount="104">
  <si>
    <t>Direct Materials</t>
  </si>
  <si>
    <t>Direct Labour</t>
  </si>
  <si>
    <t>Material (OH)</t>
  </si>
  <si>
    <t>Salaries</t>
  </si>
  <si>
    <t>Imputed deprec.</t>
  </si>
  <si>
    <t>Miscellaneous</t>
  </si>
  <si>
    <t>Primary alloc.</t>
  </si>
  <si>
    <t>Building</t>
  </si>
  <si>
    <t>Social Issues</t>
  </si>
  <si>
    <t>Material</t>
  </si>
  <si>
    <t>Head of Manufact.</t>
  </si>
  <si>
    <t>Punching depart.</t>
  </si>
  <si>
    <t>Manufacturing</t>
  </si>
  <si>
    <t>development</t>
  </si>
  <si>
    <t>Sales</t>
  </si>
  <si>
    <t>Administration</t>
  </si>
  <si>
    <t>Operating Departments</t>
  </si>
  <si>
    <t>Service Department</t>
  </si>
  <si>
    <t>Support departments</t>
  </si>
  <si>
    <t>Assembly</t>
  </si>
  <si>
    <t>BASIS FOR APPORTIONMENT</t>
  </si>
  <si>
    <t>Allocation departments</t>
  </si>
  <si>
    <t>buildings</t>
  </si>
  <si>
    <t>social issues</t>
  </si>
  <si>
    <t>head of manufact.</t>
  </si>
  <si>
    <t>Buildings</t>
  </si>
  <si>
    <t>Allocation building</t>
  </si>
  <si>
    <t>Sub-Total</t>
  </si>
  <si>
    <t>Allocation social Issues</t>
  </si>
  <si>
    <t>Second allocation</t>
  </si>
  <si>
    <t>Allocation base</t>
  </si>
  <si>
    <t>Manufacturing costs</t>
  </si>
  <si>
    <t>Stock</t>
  </si>
  <si>
    <t>Costs of good sold</t>
  </si>
  <si>
    <t>OR</t>
  </si>
  <si>
    <t>Allocation service Department.</t>
  </si>
  <si>
    <t>Direct Material</t>
  </si>
  <si>
    <t>COGS</t>
  </si>
  <si>
    <t>Development</t>
  </si>
  <si>
    <t>*Estos porcentajes son los que estan en el PDF 55, es decir, que hay que calcular solo estos ratios.</t>
  </si>
  <si>
    <t>(como sé que el stock es 2000 o al revés, como sé cual es el cost of good sold)</t>
  </si>
  <si>
    <t>unit</t>
  </si>
  <si>
    <t>building dep.</t>
  </si>
  <si>
    <t>operation departments</t>
  </si>
  <si>
    <t>total</t>
  </si>
  <si>
    <t>material</t>
  </si>
  <si>
    <t>manufacturing</t>
  </si>
  <si>
    <t>sales</t>
  </si>
  <si>
    <t>administr.</t>
  </si>
  <si>
    <t>direct material</t>
  </si>
  <si>
    <t>TEUR</t>
  </si>
  <si>
    <t>direct labour</t>
  </si>
  <si>
    <t>primary costs</t>
  </si>
  <si>
    <t>re-apportionment of</t>
  </si>
  <si>
    <t>qm</t>
  </si>
  <si>
    <t>subtotal</t>
  </si>
  <si>
    <t>%</t>
  </si>
  <si>
    <t>service dep.</t>
  </si>
  <si>
    <t xml:space="preserve">change in stock </t>
  </si>
  <si>
    <t>cost of goods sold</t>
  </si>
  <si>
    <t>departmental OH rates</t>
  </si>
  <si>
    <t> Direct Material</t>
  </si>
  <si>
    <t> Direct Labour</t>
  </si>
  <si>
    <t> COGS</t>
  </si>
  <si>
    <t>COGS </t>
  </si>
  <si>
    <t>manufacturing costs</t>
  </si>
  <si>
    <t>Variants</t>
  </si>
  <si>
    <t>White wine (W)</t>
  </si>
  <si>
    <t>Red Wine (Re)</t>
  </si>
  <si>
    <t>Rosé (Ro)</t>
  </si>
  <si>
    <t>Sparkling (S)</t>
  </si>
  <si>
    <t>EC Sales and Adm.</t>
  </si>
  <si>
    <t>Total costs</t>
  </si>
  <si>
    <t>Unit cost</t>
  </si>
  <si>
    <t>Sales quantity</t>
  </si>
  <si>
    <t>Wieghted quantity</t>
  </si>
  <si>
    <t>Wieghted cost/unit</t>
  </si>
  <si>
    <t>cost/nit manufacturing</t>
  </si>
  <si>
    <t>Unit Cost Total</t>
  </si>
  <si>
    <t>Cost of variants</t>
  </si>
  <si>
    <t>????</t>
  </si>
  <si>
    <t xml:space="preserve">CAS </t>
  </si>
  <si>
    <t>operating departments</t>
  </si>
  <si>
    <t xml:space="preserve"> total</t>
  </si>
  <si>
    <t>build.</t>
  </si>
  <si>
    <t>serv.</t>
  </si>
  <si>
    <t>dep. manufact. </t>
  </si>
  <si>
    <t>stam-ping</t>
  </si>
  <si>
    <t>surface treatment</t>
  </si>
  <si>
    <t>administration</t>
  </si>
  <si>
    <t>Direct material</t>
  </si>
  <si>
    <t>T h</t>
  </si>
  <si>
    <t xml:space="preserve">alloc. Service </t>
  </si>
  <si>
    <t>department</t>
  </si>
  <si>
    <t>cost rates</t>
  </si>
  <si>
    <t>EUR/h</t>
  </si>
  <si>
    <t>overhead allo-</t>
  </si>
  <si>
    <t>cation rates</t>
  </si>
  <si>
    <r>
      <t>T</t>
    </r>
    <r>
      <rPr>
        <vertAlign val="subscript"/>
        <sz val="16"/>
        <color rgb="FF000000"/>
        <rFont val="Arial"/>
        <family val="2"/>
      </rPr>
      <t xml:space="preserve">usage </t>
    </r>
  </si>
  <si>
    <t>increase in stock</t>
  </si>
  <si>
    <t>allocation building departm.</t>
  </si>
  <si>
    <t xml:space="preserve">1° Total: building allocation </t>
  </si>
  <si>
    <t xml:space="preserve">2° Total: Serv. Manufact. allocation </t>
  </si>
  <si>
    <t>3° Total overhead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</si>
</sst>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vertAlign val="subscript"/>
      <sz val="16"/>
      <color rgb="FF000000"/>
      <name val="Arial"/>
      <family val="2"/>
    </font>
    <font>
      <sz val="16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0" xfId="0" applyFont="1"/>
    <xf numFmtId="0" fontId="3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4" fillId="0" borderId="1" xfId="0" applyFont="1" applyBorder="1"/>
    <xf numFmtId="0" fontId="4" fillId="2" borderId="1" xfId="0" applyFont="1" applyFill="1" applyBorder="1"/>
    <xf numFmtId="9" fontId="4" fillId="2" borderId="1" xfId="1" applyFont="1" applyFill="1" applyBorder="1"/>
    <xf numFmtId="9" fontId="4" fillId="0" borderId="1" xfId="1" applyFont="1" applyBorder="1"/>
    <xf numFmtId="9" fontId="4" fillId="4" borderId="1" xfId="1" applyFont="1" applyFill="1" applyBorder="1"/>
    <xf numFmtId="0" fontId="3" fillId="0" borderId="0" xfId="0" applyFont="1"/>
    <xf numFmtId="0" fontId="6" fillId="5" borderId="1" xfId="0" applyFont="1" applyFill="1" applyBorder="1"/>
    <xf numFmtId="0" fontId="2" fillId="0" borderId="0" xfId="0" applyFont="1"/>
    <xf numFmtId="0" fontId="3" fillId="6" borderId="1" xfId="0" applyFont="1" applyFill="1" applyBorder="1"/>
    <xf numFmtId="0" fontId="6" fillId="6" borderId="1" xfId="0" applyFont="1" applyFill="1" applyBorder="1"/>
    <xf numFmtId="0" fontId="4" fillId="2" borderId="1" xfId="0" applyFont="1" applyFill="1" applyBorder="1" applyAlignment="1">
      <alignment horizontal="center"/>
    </xf>
    <xf numFmtId="164" fontId="4" fillId="0" borderId="1" xfId="0" applyNumberFormat="1" applyFont="1" applyBorder="1"/>
    <xf numFmtId="2" fontId="4" fillId="0" borderId="1" xfId="0" applyNumberFormat="1" applyFont="1" applyBorder="1"/>
    <xf numFmtId="0" fontId="7" fillId="0" borderId="14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7" borderId="16" xfId="0" applyFont="1" applyFill="1" applyBorder="1" applyAlignment="1">
      <alignment vertical="center"/>
    </xf>
    <xf numFmtId="3" fontId="7" fillId="7" borderId="16" xfId="0" applyNumberFormat="1" applyFont="1" applyFill="1" applyBorder="1" applyAlignment="1">
      <alignment vertical="center"/>
    </xf>
    <xf numFmtId="0" fontId="7" fillId="8" borderId="18" xfId="0" applyFont="1" applyFill="1" applyBorder="1" applyAlignment="1">
      <alignment vertical="center"/>
    </xf>
    <xf numFmtId="0" fontId="7" fillId="8" borderId="16" xfId="0" applyFont="1" applyFill="1" applyBorder="1" applyAlignment="1">
      <alignment vertical="center"/>
    </xf>
    <xf numFmtId="3" fontId="7" fillId="8" borderId="16" xfId="0" applyNumberFormat="1" applyFont="1" applyFill="1" applyBorder="1" applyAlignment="1">
      <alignment vertical="center"/>
    </xf>
    <xf numFmtId="0" fontId="7" fillId="9" borderId="18" xfId="0" applyFont="1" applyFill="1" applyBorder="1" applyAlignment="1">
      <alignment vertical="center"/>
    </xf>
    <xf numFmtId="0" fontId="7" fillId="9" borderId="16" xfId="0" applyFont="1" applyFill="1" applyBorder="1" applyAlignment="1">
      <alignment vertical="center"/>
    </xf>
    <xf numFmtId="0" fontId="7" fillId="7" borderId="19" xfId="0" applyFont="1" applyFill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7" borderId="14" xfId="0" applyFont="1" applyFill="1" applyBorder="1" applyAlignment="1">
      <alignment vertical="center"/>
    </xf>
    <xf numFmtId="0" fontId="7" fillId="7" borderId="15" xfId="0" applyFont="1" applyFill="1" applyBorder="1" applyAlignment="1">
      <alignment vertical="center"/>
    </xf>
    <xf numFmtId="0" fontId="7" fillId="9" borderId="16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vertical="center"/>
    </xf>
    <xf numFmtId="0" fontId="7" fillId="10" borderId="16" xfId="0" applyFont="1" applyFill="1" applyBorder="1" applyAlignment="1">
      <alignment vertical="center"/>
    </xf>
    <xf numFmtId="2" fontId="7" fillId="10" borderId="16" xfId="0" applyNumberFormat="1" applyFont="1" applyFill="1" applyBorder="1" applyAlignment="1">
      <alignment vertical="center"/>
    </xf>
    <xf numFmtId="9" fontId="7" fillId="7" borderId="16" xfId="1" applyFont="1" applyFill="1" applyBorder="1" applyAlignment="1">
      <alignment vertical="center"/>
    </xf>
    <xf numFmtId="2" fontId="7" fillId="9" borderId="16" xfId="0" applyNumberFormat="1" applyFont="1" applyFill="1" applyBorder="1" applyAlignment="1">
      <alignment vertical="center"/>
    </xf>
    <xf numFmtId="4" fontId="7" fillId="7" borderId="19" xfId="0" applyNumberFormat="1" applyFont="1" applyFill="1" applyBorder="1" applyAlignment="1">
      <alignment vertical="center"/>
    </xf>
    <xf numFmtId="2" fontId="8" fillId="7" borderId="15" xfId="0" applyNumberFormat="1" applyFont="1" applyFill="1" applyBorder="1" applyAlignment="1">
      <alignment horizontal="center" vertical="center"/>
    </xf>
    <xf numFmtId="2" fontId="7" fillId="7" borderId="15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11" borderId="16" xfId="0" applyFont="1" applyFill="1" applyBorder="1" applyAlignment="1">
      <alignment vertical="center"/>
    </xf>
    <xf numFmtId="0" fontId="7" fillId="12" borderId="18" xfId="0" applyFont="1" applyFill="1" applyBorder="1" applyAlignment="1">
      <alignment vertical="center"/>
    </xf>
    <xf numFmtId="0" fontId="7" fillId="12" borderId="16" xfId="0" applyFont="1" applyFill="1" applyBorder="1" applyAlignment="1">
      <alignment vertical="center"/>
    </xf>
    <xf numFmtId="3" fontId="7" fillId="12" borderId="16" xfId="0" applyNumberFormat="1" applyFont="1" applyFill="1" applyBorder="1" applyAlignment="1">
      <alignment vertical="center"/>
    </xf>
    <xf numFmtId="1" fontId="7" fillId="7" borderId="16" xfId="0" applyNumberFormat="1" applyFont="1" applyFill="1" applyBorder="1" applyAlignment="1">
      <alignment vertical="center"/>
    </xf>
    <xf numFmtId="1" fontId="7" fillId="11" borderId="16" xfId="0" applyNumberFormat="1" applyFont="1" applyFill="1" applyBorder="1" applyAlignment="1">
      <alignment vertical="center"/>
    </xf>
    <xf numFmtId="1" fontId="7" fillId="10" borderId="16" xfId="0" applyNumberFormat="1" applyFont="1" applyFill="1" applyBorder="1" applyAlignment="1">
      <alignment vertical="center"/>
    </xf>
    <xf numFmtId="1" fontId="7" fillId="9" borderId="16" xfId="0" applyNumberFormat="1" applyFont="1" applyFill="1" applyBorder="1" applyAlignment="1">
      <alignment vertical="center"/>
    </xf>
    <xf numFmtId="0" fontId="0" fillId="11" borderId="0" xfId="0" applyFill="1"/>
    <xf numFmtId="0" fontId="0" fillId="13" borderId="0" xfId="0" applyFill="1"/>
    <xf numFmtId="0" fontId="9" fillId="14" borderId="23" xfId="0" applyFont="1" applyFill="1" applyBorder="1" applyAlignment="1">
      <alignment vertical="center"/>
    </xf>
    <xf numFmtId="0" fontId="10" fillId="14" borderId="24" xfId="0" applyFont="1" applyFill="1" applyBorder="1" applyAlignment="1">
      <alignment vertical="center"/>
    </xf>
    <xf numFmtId="0" fontId="10" fillId="14" borderId="25" xfId="0" applyFont="1" applyFill="1" applyBorder="1" applyAlignment="1">
      <alignment vertical="center"/>
    </xf>
    <xf numFmtId="0" fontId="10" fillId="14" borderId="26" xfId="0" applyFont="1" applyFill="1" applyBorder="1" applyAlignment="1">
      <alignment vertical="center"/>
    </xf>
    <xf numFmtId="0" fontId="10" fillId="14" borderId="21" xfId="0" applyFont="1" applyFill="1" applyBorder="1" applyAlignment="1">
      <alignment vertical="center"/>
    </xf>
    <xf numFmtId="0" fontId="10" fillId="14" borderId="28" xfId="0" applyFont="1" applyFill="1" applyBorder="1" applyAlignment="1">
      <alignment vertical="center"/>
    </xf>
    <xf numFmtId="0" fontId="10" fillId="14" borderId="18" xfId="0" applyFont="1" applyFill="1" applyBorder="1" applyAlignment="1">
      <alignment vertical="center"/>
    </xf>
    <xf numFmtId="0" fontId="10" fillId="14" borderId="28" xfId="0" applyFont="1" applyFill="1" applyBorder="1" applyAlignment="1">
      <alignment horizontal="right" vertical="center"/>
    </xf>
    <xf numFmtId="0" fontId="10" fillId="14" borderId="0" xfId="0" applyFont="1" applyFill="1" applyAlignment="1">
      <alignment vertical="center"/>
    </xf>
    <xf numFmtId="0" fontId="10" fillId="14" borderId="19" xfId="0" applyFont="1" applyFill="1" applyBorder="1" applyAlignment="1">
      <alignment vertical="center"/>
    </xf>
    <xf numFmtId="0" fontId="10" fillId="14" borderId="19" xfId="0" applyFont="1" applyFill="1" applyBorder="1" applyAlignment="1">
      <alignment horizontal="right" vertical="center"/>
    </xf>
    <xf numFmtId="0" fontId="10" fillId="14" borderId="18" xfId="0" applyFont="1" applyFill="1" applyBorder="1" applyAlignment="1">
      <alignment horizontal="right" vertical="center"/>
    </xf>
    <xf numFmtId="0" fontId="10" fillId="14" borderId="16" xfId="0" applyFont="1" applyFill="1" applyBorder="1" applyAlignment="1">
      <alignment vertical="center"/>
    </xf>
    <xf numFmtId="0" fontId="10" fillId="14" borderId="16" xfId="0" applyFont="1" applyFill="1" applyBorder="1" applyAlignment="1">
      <alignment horizontal="right" vertical="center"/>
    </xf>
    <xf numFmtId="3" fontId="10" fillId="14" borderId="16" xfId="0" applyNumberFormat="1" applyFont="1" applyFill="1" applyBorder="1" applyAlignment="1">
      <alignment horizontal="right" vertical="center"/>
    </xf>
    <xf numFmtId="3" fontId="9" fillId="14" borderId="16" xfId="0" applyNumberFormat="1" applyFont="1" applyFill="1" applyBorder="1" applyAlignment="1">
      <alignment horizontal="right" vertical="center"/>
    </xf>
    <xf numFmtId="0" fontId="9" fillId="14" borderId="28" xfId="0" applyFont="1" applyFill="1" applyBorder="1" applyAlignment="1">
      <alignment horizontal="right" vertical="center"/>
    </xf>
    <xf numFmtId="0" fontId="9" fillId="11" borderId="26" xfId="0" applyFont="1" applyFill="1" applyBorder="1" applyAlignment="1">
      <alignment vertical="center"/>
    </xf>
    <xf numFmtId="0" fontId="9" fillId="11" borderId="29" xfId="0" applyFont="1" applyFill="1" applyBorder="1" applyAlignment="1">
      <alignment vertical="center"/>
    </xf>
    <xf numFmtId="0" fontId="9" fillId="11" borderId="22" xfId="0" applyFont="1" applyFill="1" applyBorder="1" applyAlignment="1">
      <alignment vertical="center"/>
    </xf>
    <xf numFmtId="0" fontId="10" fillId="15" borderId="22" xfId="0" applyFont="1" applyFill="1" applyBorder="1" applyAlignment="1">
      <alignment vertical="center"/>
    </xf>
    <xf numFmtId="0" fontId="10" fillId="15" borderId="14" xfId="0" applyFont="1" applyFill="1" applyBorder="1" applyAlignment="1">
      <alignment horizontal="right" vertical="center"/>
    </xf>
    <xf numFmtId="3" fontId="10" fillId="15" borderId="17" xfId="0" applyNumberFormat="1" applyFont="1" applyFill="1" applyBorder="1" applyAlignment="1">
      <alignment horizontal="right" vertical="center"/>
    </xf>
    <xf numFmtId="3" fontId="10" fillId="15" borderId="14" xfId="0" applyNumberFormat="1" applyFont="1" applyFill="1" applyBorder="1" applyAlignment="1">
      <alignment horizontal="right" vertical="center"/>
    </xf>
    <xf numFmtId="3" fontId="10" fillId="15" borderId="15" xfId="0" applyNumberFormat="1" applyFont="1" applyFill="1" applyBorder="1" applyAlignment="1">
      <alignment horizontal="right" vertical="center"/>
    </xf>
    <xf numFmtId="0" fontId="10" fillId="15" borderId="15" xfId="0" applyFont="1" applyFill="1" applyBorder="1" applyAlignment="1">
      <alignment horizontal="right" vertical="center"/>
    </xf>
    <xf numFmtId="3" fontId="9" fillId="15" borderId="15" xfId="0" applyNumberFormat="1" applyFont="1" applyFill="1" applyBorder="1" applyAlignment="1">
      <alignment horizontal="right" vertical="center"/>
    </xf>
    <xf numFmtId="0" fontId="9" fillId="15" borderId="28" xfId="0" applyFont="1" applyFill="1" applyBorder="1" applyAlignment="1">
      <alignment vertical="center"/>
    </xf>
    <xf numFmtId="0" fontId="9" fillId="15" borderId="16" xfId="0" applyFont="1" applyFill="1" applyBorder="1" applyAlignment="1">
      <alignment horizontal="right" vertical="center"/>
    </xf>
    <xf numFmtId="0" fontId="10" fillId="15" borderId="16" xfId="0" applyFont="1" applyFill="1" applyBorder="1" applyAlignment="1">
      <alignment vertical="center"/>
    </xf>
    <xf numFmtId="0" fontId="10" fillId="15" borderId="26" xfId="0" applyFont="1" applyFill="1" applyBorder="1" applyAlignment="1">
      <alignment vertical="center"/>
    </xf>
    <xf numFmtId="0" fontId="10" fillId="15" borderId="28" xfId="0" applyFont="1" applyFill="1" applyBorder="1" applyAlignment="1">
      <alignment horizontal="right" vertical="center"/>
    </xf>
    <xf numFmtId="0" fontId="10" fillId="15" borderId="0" xfId="0" applyFont="1" applyFill="1" applyAlignment="1">
      <alignment vertical="center"/>
    </xf>
    <xf numFmtId="0" fontId="10" fillId="15" borderId="28" xfId="0" applyFont="1" applyFill="1" applyBorder="1" applyAlignment="1">
      <alignment vertical="center"/>
    </xf>
    <xf numFmtId="3" fontId="10" fillId="15" borderId="0" xfId="0" applyNumberFormat="1" applyFont="1" applyFill="1" applyAlignment="1">
      <alignment horizontal="right" vertical="center"/>
    </xf>
    <xf numFmtId="0" fontId="10" fillId="15" borderId="19" xfId="0" applyFont="1" applyFill="1" applyBorder="1" applyAlignment="1">
      <alignment vertical="center"/>
    </xf>
    <xf numFmtId="0" fontId="9" fillId="15" borderId="19" xfId="0" applyFont="1" applyFill="1" applyBorder="1" applyAlignment="1">
      <alignment vertical="center"/>
    </xf>
    <xf numFmtId="0" fontId="9" fillId="14" borderId="19" xfId="0" applyFont="1" applyFill="1" applyBorder="1" applyAlignment="1">
      <alignment vertical="center"/>
    </xf>
    <xf numFmtId="9" fontId="10" fillId="14" borderId="24" xfId="1" applyFont="1" applyFill="1" applyBorder="1" applyAlignment="1">
      <alignment vertical="center"/>
    </xf>
    <xf numFmtId="9" fontId="10" fillId="14" borderId="0" xfId="1" applyFont="1" applyFill="1" applyBorder="1" applyAlignment="1">
      <alignment vertical="center"/>
    </xf>
    <xf numFmtId="9" fontId="10" fillId="14" borderId="24" xfId="0" applyNumberFormat="1" applyFont="1" applyFill="1" applyBorder="1" applyAlignment="1">
      <alignment vertical="center"/>
    </xf>
    <xf numFmtId="9" fontId="10" fillId="14" borderId="0" xfId="0" applyNumberFormat="1" applyFont="1" applyFill="1" applyAlignment="1">
      <alignment vertical="center"/>
    </xf>
    <xf numFmtId="0" fontId="10" fillId="14" borderId="23" xfId="0" applyFont="1" applyFill="1" applyBorder="1" applyAlignment="1">
      <alignment vertical="center"/>
    </xf>
    <xf numFmtId="9" fontId="9" fillId="14" borderId="25" xfId="0" applyNumberFormat="1" applyFont="1" applyFill="1" applyBorder="1" applyAlignment="1">
      <alignment vertical="center"/>
    </xf>
    <xf numFmtId="9" fontId="9" fillId="14" borderId="19" xfId="0" applyNumberFormat="1" applyFont="1" applyFill="1" applyBorder="1" applyAlignment="1">
      <alignment vertical="center"/>
    </xf>
    <xf numFmtId="0" fontId="12" fillId="14" borderId="21" xfId="0" applyFont="1" applyFill="1" applyBorder="1"/>
    <xf numFmtId="0" fontId="12" fillId="14" borderId="28" xfId="0" applyFont="1" applyFill="1" applyBorder="1"/>
    <xf numFmtId="0" fontId="10" fillId="14" borderId="1" xfId="0" applyFont="1" applyFill="1" applyBorder="1" applyAlignment="1">
      <alignment horizontal="right" vertical="center"/>
    </xf>
    <xf numFmtId="0" fontId="10" fillId="14" borderId="1" xfId="0" applyFont="1" applyFill="1" applyBorder="1" applyAlignment="1">
      <alignment vertical="center"/>
    </xf>
    <xf numFmtId="3" fontId="10" fillId="14" borderId="1" xfId="0" applyNumberFormat="1" applyFont="1" applyFill="1" applyBorder="1" applyAlignment="1">
      <alignment vertical="center"/>
    </xf>
    <xf numFmtId="0" fontId="9" fillId="14" borderId="1" xfId="0" applyFont="1" applyFill="1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0" fillId="14" borderId="28" xfId="0" applyFont="1" applyFill="1" applyBorder="1" applyAlignment="1">
      <alignment vertical="center"/>
    </xf>
    <xf numFmtId="0" fontId="10" fillId="14" borderId="18" xfId="0" applyFont="1" applyFill="1" applyBorder="1" applyAlignment="1">
      <alignment vertical="center"/>
    </xf>
    <xf numFmtId="0" fontId="9" fillId="14" borderId="28" xfId="0" applyFont="1" applyFill="1" applyBorder="1" applyAlignment="1">
      <alignment vertical="center"/>
    </xf>
    <xf numFmtId="0" fontId="9" fillId="14" borderId="18" xfId="0" applyFont="1" applyFill="1" applyBorder="1" applyAlignment="1">
      <alignment vertical="center"/>
    </xf>
    <xf numFmtId="0" fontId="9" fillId="14" borderId="28" xfId="0" applyFont="1" applyFill="1" applyBorder="1" applyAlignment="1">
      <alignment horizontal="right" vertical="center"/>
    </xf>
    <xf numFmtId="0" fontId="9" fillId="14" borderId="18" xfId="0" applyFont="1" applyFill="1" applyBorder="1" applyAlignment="1">
      <alignment horizontal="right" vertical="center"/>
    </xf>
    <xf numFmtId="0" fontId="10" fillId="14" borderId="23" xfId="0" applyFont="1" applyFill="1" applyBorder="1" applyAlignment="1">
      <alignment horizontal="center" vertical="center"/>
    </xf>
    <xf numFmtId="0" fontId="10" fillId="14" borderId="27" xfId="0" applyFont="1" applyFill="1" applyBorder="1" applyAlignment="1">
      <alignment horizontal="center" vertical="center"/>
    </xf>
    <xf numFmtId="0" fontId="10" fillId="14" borderId="30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1" fontId="9" fillId="15" borderId="16" xfId="0" applyNumberFormat="1" applyFont="1" applyFill="1" applyBorder="1" applyAlignment="1">
      <alignment vertical="center"/>
    </xf>
    <xf numFmtId="1" fontId="9" fillId="14" borderId="19" xfId="0" applyNumberFormat="1" applyFont="1" applyFill="1" applyBorder="1" applyAlignment="1">
      <alignment vertical="center"/>
    </xf>
    <xf numFmtId="1" fontId="9" fillId="14" borderId="1" xfId="0" applyNumberFormat="1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12" fillId="15" borderId="1" xfId="0" applyFont="1" applyFill="1" applyBorder="1"/>
    <xf numFmtId="0" fontId="10" fillId="15" borderId="1" xfId="0" applyFont="1" applyFill="1" applyBorder="1" applyAlignment="1">
      <alignment vertical="center"/>
    </xf>
    <xf numFmtId="0" fontId="10" fillId="15" borderId="18" xfId="0" applyFont="1" applyFill="1" applyBorder="1" applyAlignment="1">
      <alignment horizontal="right" vertical="center"/>
    </xf>
    <xf numFmtId="1" fontId="10" fillId="15" borderId="16" xfId="0" applyNumberFormat="1" applyFont="1" applyFill="1" applyBorder="1" applyAlignment="1">
      <alignment vertical="center"/>
    </xf>
    <xf numFmtId="0" fontId="10" fillId="16" borderId="17" xfId="0" applyFont="1" applyFill="1" applyBorder="1" applyAlignment="1">
      <alignment horizontal="right" vertical="center"/>
    </xf>
    <xf numFmtId="1" fontId="10" fillId="16" borderId="16" xfId="0" applyNumberFormat="1" applyFont="1" applyFill="1" applyBorder="1" applyAlignment="1">
      <alignment horizontal="right" vertical="center"/>
    </xf>
    <xf numFmtId="1" fontId="9" fillId="16" borderId="16" xfId="0" applyNumberFormat="1" applyFont="1" applyFill="1" applyBorder="1" applyAlignment="1">
      <alignment horizontal="right" vertical="center"/>
    </xf>
    <xf numFmtId="1" fontId="10" fillId="17" borderId="1" xfId="0" applyNumberFormat="1" applyFont="1" applyFill="1" applyBorder="1" applyAlignment="1">
      <alignment vertical="center"/>
    </xf>
    <xf numFmtId="3" fontId="10" fillId="17" borderId="1" xfId="0" applyNumberFormat="1" applyFont="1" applyFill="1" applyBorder="1" applyAlignment="1">
      <alignment vertical="center"/>
    </xf>
    <xf numFmtId="1" fontId="9" fillId="17" borderId="1" xfId="0" applyNumberFormat="1" applyFont="1" applyFill="1" applyBorder="1" applyAlignment="1">
      <alignment vertical="center"/>
    </xf>
    <xf numFmtId="1" fontId="10" fillId="11" borderId="19" xfId="0" applyNumberFormat="1" applyFont="1" applyFill="1" applyBorder="1" applyAlignment="1">
      <alignment vertical="center"/>
    </xf>
    <xf numFmtId="2" fontId="10" fillId="14" borderId="28" xfId="0" applyNumberFormat="1" applyFont="1" applyFill="1" applyBorder="1" applyAlignment="1">
      <alignment vertical="center"/>
    </xf>
    <xf numFmtId="2" fontId="10" fillId="14" borderId="18" xfId="0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1" defaultTableStyle="Table Style 1" defaultPivotStyle="PivotStyleLight16">
    <tableStyle name="Table Style 1" pivot="0" count="0" xr9:uid="{55F340BA-3E22-4AB2-96A7-90AD298AC5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B7D2-1BE4-4C30-9A4F-8019E65D5BE2}">
  <dimension ref="A1:L28"/>
  <sheetViews>
    <sheetView workbookViewId="0">
      <selection activeCell="D21" sqref="D21"/>
    </sheetView>
  </sheetViews>
  <sheetFormatPr defaultRowHeight="14.5" x14ac:dyDescent="0.35"/>
  <cols>
    <col min="1" max="1" width="37.1796875" bestFit="1" customWidth="1"/>
    <col min="2" max="2" width="11.54296875" bestFit="1" customWidth="1"/>
    <col min="3" max="3" width="16.26953125" bestFit="1" customWidth="1"/>
    <col min="4" max="4" width="18.26953125" bestFit="1" customWidth="1"/>
    <col min="5" max="5" width="24.26953125" bestFit="1" customWidth="1"/>
    <col min="6" max="6" width="20.6328125" bestFit="1" customWidth="1"/>
    <col min="7" max="7" width="12.1796875" bestFit="1" customWidth="1"/>
    <col min="8" max="8" width="17.81640625" bestFit="1" customWidth="1"/>
    <col min="9" max="9" width="16.26953125" bestFit="1" customWidth="1"/>
    <col min="10" max="10" width="9" customWidth="1"/>
    <col min="11" max="11" width="18" bestFit="1" customWidth="1"/>
  </cols>
  <sheetData>
    <row r="1" spans="1:12" ht="21" x14ac:dyDescent="0.5">
      <c r="A1" s="105"/>
      <c r="B1" s="117" t="s">
        <v>18</v>
      </c>
      <c r="C1" s="118"/>
      <c r="D1" s="119"/>
      <c r="E1" s="2" t="s">
        <v>17</v>
      </c>
      <c r="F1" s="108" t="s">
        <v>16</v>
      </c>
      <c r="G1" s="108"/>
      <c r="H1" s="108"/>
      <c r="I1" s="108"/>
      <c r="J1" s="108"/>
      <c r="K1" s="108"/>
      <c r="L1" s="11"/>
    </row>
    <row r="2" spans="1:12" ht="21" x14ac:dyDescent="0.5">
      <c r="A2" s="106"/>
      <c r="B2" s="120"/>
      <c r="C2" s="121"/>
      <c r="D2" s="122"/>
      <c r="E2" s="114" t="s">
        <v>12</v>
      </c>
      <c r="F2" s="115"/>
      <c r="G2" s="115"/>
      <c r="H2" s="116"/>
      <c r="I2" s="114" t="s">
        <v>37</v>
      </c>
      <c r="J2" s="115"/>
      <c r="K2" s="116"/>
      <c r="L2" s="11"/>
    </row>
    <row r="3" spans="1:12" ht="21" x14ac:dyDescent="0.5">
      <c r="A3" s="107"/>
      <c r="B3" s="14" t="s">
        <v>7</v>
      </c>
      <c r="C3" s="14" t="s">
        <v>8</v>
      </c>
      <c r="D3" s="2" t="s">
        <v>9</v>
      </c>
      <c r="E3" s="2" t="s">
        <v>10</v>
      </c>
      <c r="F3" s="2" t="s">
        <v>11</v>
      </c>
      <c r="G3" s="2" t="s">
        <v>19</v>
      </c>
      <c r="H3" s="2" t="s">
        <v>12</v>
      </c>
      <c r="I3" s="2" t="s">
        <v>38</v>
      </c>
      <c r="J3" s="2" t="s">
        <v>14</v>
      </c>
      <c r="K3" s="2" t="s">
        <v>15</v>
      </c>
      <c r="L3" s="11"/>
    </row>
    <row r="4" spans="1:12" ht="21" x14ac:dyDescent="0.5">
      <c r="A4" s="3" t="s">
        <v>0</v>
      </c>
      <c r="B4" s="3"/>
      <c r="C4" s="3"/>
      <c r="D4" s="3">
        <v>2500</v>
      </c>
      <c r="E4" s="3"/>
      <c r="F4" s="3"/>
      <c r="G4" s="3"/>
      <c r="H4" s="3"/>
      <c r="I4" s="3"/>
      <c r="J4" s="3"/>
      <c r="K4" s="3"/>
      <c r="L4" s="11"/>
    </row>
    <row r="5" spans="1:12" ht="21" x14ac:dyDescent="0.5">
      <c r="A5" s="3" t="s">
        <v>1</v>
      </c>
      <c r="B5" s="3"/>
      <c r="C5" s="3"/>
      <c r="D5" s="3"/>
      <c r="E5" s="3"/>
      <c r="F5" s="3">
        <v>4000</v>
      </c>
      <c r="G5" s="3">
        <v>4700</v>
      </c>
      <c r="H5" s="3"/>
      <c r="I5" s="3"/>
      <c r="J5" s="3"/>
      <c r="K5" s="3"/>
      <c r="L5" s="11"/>
    </row>
    <row r="6" spans="1:12" ht="21" x14ac:dyDescent="0.5">
      <c r="A6" s="2" t="s">
        <v>2</v>
      </c>
      <c r="B6" s="2">
        <v>50</v>
      </c>
      <c r="C6" s="2">
        <v>0</v>
      </c>
      <c r="D6" s="2">
        <v>100</v>
      </c>
      <c r="E6" s="2">
        <v>20</v>
      </c>
      <c r="F6" s="2">
        <v>100</v>
      </c>
      <c r="G6" s="2">
        <v>10</v>
      </c>
      <c r="H6" s="4">
        <f>SUM(E6:G6)</f>
        <v>130</v>
      </c>
      <c r="I6" s="2">
        <v>100</v>
      </c>
      <c r="J6" s="2">
        <v>50</v>
      </c>
      <c r="K6" s="2">
        <v>0</v>
      </c>
      <c r="L6" s="11"/>
    </row>
    <row r="7" spans="1:12" ht="21" x14ac:dyDescent="0.5">
      <c r="A7" s="2" t="s">
        <v>3</v>
      </c>
      <c r="B7" s="2">
        <v>100</v>
      </c>
      <c r="C7" s="2">
        <v>150</v>
      </c>
      <c r="D7" s="2">
        <v>300</v>
      </c>
      <c r="E7" s="2">
        <v>300</v>
      </c>
      <c r="F7" s="2">
        <v>200</v>
      </c>
      <c r="G7" s="2">
        <v>200</v>
      </c>
      <c r="H7" s="4">
        <f t="shared" ref="H7:H8" si="0">SUM(E7:G7)</f>
        <v>700</v>
      </c>
      <c r="I7" s="2">
        <v>500</v>
      </c>
      <c r="J7" s="2">
        <v>700</v>
      </c>
      <c r="K7" s="2">
        <v>300</v>
      </c>
      <c r="L7" s="11"/>
    </row>
    <row r="8" spans="1:12" ht="21" x14ac:dyDescent="0.5">
      <c r="A8" s="2" t="s">
        <v>4</v>
      </c>
      <c r="B8" s="2">
        <v>300</v>
      </c>
      <c r="C8" s="2">
        <v>0</v>
      </c>
      <c r="D8" s="2">
        <v>100</v>
      </c>
      <c r="E8" s="2">
        <v>50</v>
      </c>
      <c r="F8" s="2">
        <v>400</v>
      </c>
      <c r="G8" s="2">
        <v>100</v>
      </c>
      <c r="H8" s="4">
        <f t="shared" si="0"/>
        <v>550</v>
      </c>
      <c r="I8" s="2">
        <v>50</v>
      </c>
      <c r="J8" s="2">
        <v>30</v>
      </c>
      <c r="K8" s="2">
        <v>20</v>
      </c>
      <c r="L8" s="11"/>
    </row>
    <row r="9" spans="1:12" ht="21" x14ac:dyDescent="0.5">
      <c r="A9" s="2" t="s">
        <v>5</v>
      </c>
      <c r="B9" s="2">
        <v>150</v>
      </c>
      <c r="C9" s="2">
        <v>20</v>
      </c>
      <c r="D9" s="2">
        <v>200</v>
      </c>
      <c r="E9" s="2">
        <v>30</v>
      </c>
      <c r="F9" s="2">
        <v>500</v>
      </c>
      <c r="G9" s="2">
        <v>190</v>
      </c>
      <c r="H9" s="4">
        <f>SUM(E9:G9)</f>
        <v>720</v>
      </c>
      <c r="I9" s="2">
        <v>150</v>
      </c>
      <c r="J9" s="2">
        <v>120</v>
      </c>
      <c r="K9" s="2">
        <v>180</v>
      </c>
      <c r="L9" s="11"/>
    </row>
    <row r="10" spans="1:12" ht="21" x14ac:dyDescent="0.5">
      <c r="A10" s="5" t="s">
        <v>6</v>
      </c>
      <c r="B10" s="14">
        <f>SUM(B6:B9)</f>
        <v>600</v>
      </c>
      <c r="C10" s="5">
        <f>SUM(C6:C9)</f>
        <v>170</v>
      </c>
      <c r="D10" s="5">
        <f>SUM(D6:D9)</f>
        <v>700</v>
      </c>
      <c r="E10" s="5">
        <f t="shared" ref="E10:H10" si="1">SUM(E6:E9)</f>
        <v>400</v>
      </c>
      <c r="F10" s="5">
        <f t="shared" si="1"/>
        <v>1200</v>
      </c>
      <c r="G10" s="5">
        <f t="shared" si="1"/>
        <v>500</v>
      </c>
      <c r="H10" s="5">
        <f t="shared" si="1"/>
        <v>2100</v>
      </c>
      <c r="I10" s="5">
        <f>SUM(I6:I9)</f>
        <v>800</v>
      </c>
      <c r="J10" s="5">
        <f>SUM(J6:J9)</f>
        <v>900</v>
      </c>
      <c r="K10" s="5">
        <f>SUM(K6:K9)</f>
        <v>500</v>
      </c>
      <c r="L10" s="11"/>
    </row>
    <row r="11" spans="1:12" ht="21" x14ac:dyDescent="0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21" x14ac:dyDescent="0.5">
      <c r="A12" s="109" t="s">
        <v>20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1"/>
      <c r="L12" s="1"/>
    </row>
    <row r="13" spans="1:12" ht="21" x14ac:dyDescent="0.5">
      <c r="A13" s="7" t="s">
        <v>21</v>
      </c>
      <c r="B13" s="7" t="s">
        <v>25</v>
      </c>
      <c r="C13" s="7" t="s">
        <v>8</v>
      </c>
      <c r="D13" s="6" t="s">
        <v>9</v>
      </c>
      <c r="E13" s="7" t="s">
        <v>10</v>
      </c>
      <c r="F13" s="6" t="s">
        <v>11</v>
      </c>
      <c r="G13" s="6" t="s">
        <v>19</v>
      </c>
      <c r="H13" s="6" t="s">
        <v>12</v>
      </c>
      <c r="I13" s="6" t="s">
        <v>38</v>
      </c>
      <c r="J13" s="6" t="s">
        <v>14</v>
      </c>
      <c r="K13" s="6" t="s">
        <v>15</v>
      </c>
      <c r="L13" s="1"/>
    </row>
    <row r="14" spans="1:12" ht="21" x14ac:dyDescent="0.5">
      <c r="A14" s="7" t="s">
        <v>22</v>
      </c>
      <c r="B14" s="8">
        <v>1</v>
      </c>
      <c r="C14" s="9">
        <v>0.05</v>
      </c>
      <c r="D14" s="9">
        <v>0.1</v>
      </c>
      <c r="E14" s="9">
        <v>0.05</v>
      </c>
      <c r="F14" s="9">
        <v>0.3</v>
      </c>
      <c r="G14" s="9">
        <v>0.35</v>
      </c>
      <c r="H14" s="10">
        <f>SUM(E14:G14)</f>
        <v>0.7</v>
      </c>
      <c r="I14" s="9">
        <v>0.05</v>
      </c>
      <c r="J14" s="9">
        <v>0.05</v>
      </c>
      <c r="K14" s="9">
        <v>0.05</v>
      </c>
      <c r="L14" s="1"/>
    </row>
    <row r="15" spans="1:12" ht="21" x14ac:dyDescent="0.5">
      <c r="A15" s="7" t="s">
        <v>23</v>
      </c>
      <c r="B15" s="9"/>
      <c r="C15" s="8">
        <v>1</v>
      </c>
      <c r="D15" s="9">
        <v>0.05</v>
      </c>
      <c r="E15" s="9">
        <v>0.05</v>
      </c>
      <c r="F15" s="9">
        <v>0.25</v>
      </c>
      <c r="G15" s="9">
        <v>0.5</v>
      </c>
      <c r="H15" s="10">
        <f>SUM(E15:G15)</f>
        <v>0.8</v>
      </c>
      <c r="I15" s="9">
        <v>0.05</v>
      </c>
      <c r="J15" s="9">
        <v>0.05</v>
      </c>
      <c r="K15" s="9">
        <v>0.05</v>
      </c>
      <c r="L15" s="1"/>
    </row>
    <row r="16" spans="1:12" ht="21" x14ac:dyDescent="0.5">
      <c r="A16" s="7" t="s">
        <v>24</v>
      </c>
      <c r="B16" s="9"/>
      <c r="C16" s="9"/>
      <c r="D16" s="9"/>
      <c r="E16" s="8">
        <v>1</v>
      </c>
      <c r="F16" s="9">
        <v>0.4</v>
      </c>
      <c r="G16" s="9">
        <v>0.6</v>
      </c>
      <c r="H16" s="10"/>
      <c r="I16" s="9"/>
      <c r="J16" s="9"/>
      <c r="K16" s="9"/>
      <c r="L16" s="1"/>
    </row>
    <row r="17" spans="1:12" ht="21" x14ac:dyDescent="0.5">
      <c r="A17" s="7" t="s">
        <v>26</v>
      </c>
      <c r="B17" s="6"/>
      <c r="C17" s="6">
        <f>$B10*C14</f>
        <v>30</v>
      </c>
      <c r="D17" s="6">
        <f>$B10*D14</f>
        <v>60</v>
      </c>
      <c r="E17" s="6">
        <f>$B10*E14</f>
        <v>30</v>
      </c>
      <c r="F17" s="6">
        <f>$B10*F14</f>
        <v>180</v>
      </c>
      <c r="G17" s="6">
        <f>$B10*G14</f>
        <v>210</v>
      </c>
      <c r="H17" s="6">
        <f>SUM(E17:G17)</f>
        <v>420</v>
      </c>
      <c r="I17" s="6">
        <f>$B10*I14</f>
        <v>30</v>
      </c>
      <c r="J17" s="6">
        <f>$B10*J14</f>
        <v>30</v>
      </c>
      <c r="K17" s="6">
        <f>$B10*K14</f>
        <v>30</v>
      </c>
    </row>
    <row r="18" spans="1:12" s="13" customFormat="1" ht="21" x14ac:dyDescent="0.5">
      <c r="A18" s="12" t="s">
        <v>27</v>
      </c>
      <c r="B18" s="12"/>
      <c r="C18" s="15">
        <f>C10+C17</f>
        <v>200</v>
      </c>
      <c r="D18" s="12">
        <f t="shared" ref="D18:K18" si="2">D10+D17</f>
        <v>760</v>
      </c>
      <c r="E18" s="12">
        <f t="shared" si="2"/>
        <v>430</v>
      </c>
      <c r="F18" s="12">
        <f t="shared" si="2"/>
        <v>1380</v>
      </c>
      <c r="G18" s="12">
        <f t="shared" si="2"/>
        <v>710</v>
      </c>
      <c r="H18" s="12">
        <f t="shared" si="2"/>
        <v>2520</v>
      </c>
      <c r="I18" s="12">
        <f t="shared" si="2"/>
        <v>830</v>
      </c>
      <c r="J18" s="12">
        <f t="shared" si="2"/>
        <v>930</v>
      </c>
      <c r="K18" s="12">
        <f t="shared" si="2"/>
        <v>530</v>
      </c>
    </row>
    <row r="19" spans="1:12" ht="21" x14ac:dyDescent="0.5">
      <c r="A19" s="7" t="s">
        <v>28</v>
      </c>
      <c r="B19" s="6"/>
      <c r="C19" s="6"/>
      <c r="D19" s="6">
        <f>C18*D15</f>
        <v>10</v>
      </c>
      <c r="E19" s="6">
        <f>C18*E15</f>
        <v>10</v>
      </c>
      <c r="F19" s="6">
        <f>C18*F15</f>
        <v>50</v>
      </c>
      <c r="G19" s="6">
        <f>C18*G15</f>
        <v>100</v>
      </c>
      <c r="H19" s="6">
        <f>SUM(E19:G19)</f>
        <v>160</v>
      </c>
      <c r="I19" s="6">
        <f>C18*I15</f>
        <v>10</v>
      </c>
      <c r="J19" s="6">
        <f>C18*J15</f>
        <v>10</v>
      </c>
      <c r="K19" s="6">
        <f>C18*K15</f>
        <v>10</v>
      </c>
    </row>
    <row r="20" spans="1:12" s="13" customFormat="1" ht="21" x14ac:dyDescent="0.5">
      <c r="A20" s="12" t="s">
        <v>27</v>
      </c>
      <c r="B20" s="12"/>
      <c r="C20" s="12"/>
      <c r="D20" s="15">
        <f>D18+D19</f>
        <v>770</v>
      </c>
      <c r="E20" s="15">
        <f>E18+E19</f>
        <v>440</v>
      </c>
      <c r="F20" s="12">
        <f>SUM(F18:F19)</f>
        <v>1430</v>
      </c>
      <c r="G20" s="12">
        <f>SUM(G18:G19)</f>
        <v>810</v>
      </c>
      <c r="H20" s="12">
        <f>H18+H19</f>
        <v>2680</v>
      </c>
      <c r="I20" s="12">
        <f t="shared" ref="I20:J20" si="3">SUM(I18:I19)</f>
        <v>840</v>
      </c>
      <c r="J20" s="12">
        <f t="shared" si="3"/>
        <v>940</v>
      </c>
      <c r="K20" s="12">
        <f t="shared" ref="K20" si="4">K18+K19</f>
        <v>540</v>
      </c>
    </row>
    <row r="21" spans="1:12" ht="21" x14ac:dyDescent="0.5">
      <c r="A21" s="7" t="s">
        <v>35</v>
      </c>
      <c r="B21" s="6"/>
      <c r="C21" s="6"/>
      <c r="D21" s="6"/>
      <c r="E21" s="6"/>
      <c r="F21" s="6">
        <f>E20*F16</f>
        <v>176</v>
      </c>
      <c r="G21" s="6">
        <f>E20*G16</f>
        <v>264</v>
      </c>
      <c r="H21" s="6"/>
      <c r="I21" s="6"/>
      <c r="J21" s="6"/>
      <c r="K21" s="6"/>
    </row>
    <row r="22" spans="1:12" s="13" customFormat="1" ht="21" x14ac:dyDescent="0.5">
      <c r="A22" s="12" t="s">
        <v>29</v>
      </c>
      <c r="B22" s="12"/>
      <c r="C22" s="12"/>
      <c r="D22" s="12"/>
      <c r="E22" s="12"/>
      <c r="F22" s="15">
        <f>SUM(F20:F21)</f>
        <v>1606</v>
      </c>
      <c r="G22" s="15">
        <f>SUM(G20:G21)</f>
        <v>1074</v>
      </c>
      <c r="H22" s="15">
        <f>SUM(H20:H21)</f>
        <v>2680</v>
      </c>
      <c r="I22" s="15">
        <f>SUM(I20:I21)</f>
        <v>840</v>
      </c>
      <c r="J22" s="15">
        <f t="shared" ref="J22:K22" si="5">SUM(J20:J21)</f>
        <v>940</v>
      </c>
      <c r="K22" s="15">
        <f t="shared" si="5"/>
        <v>540</v>
      </c>
    </row>
    <row r="23" spans="1:12" ht="21" x14ac:dyDescent="0.5">
      <c r="A23" s="7" t="s">
        <v>30</v>
      </c>
      <c r="B23" s="6"/>
      <c r="C23" s="6"/>
      <c r="D23" s="16" t="s">
        <v>36</v>
      </c>
      <c r="E23" s="16"/>
      <c r="F23" s="112" t="s">
        <v>1</v>
      </c>
      <c r="G23" s="113"/>
      <c r="H23" s="16"/>
      <c r="I23" s="16" t="s">
        <v>37</v>
      </c>
      <c r="J23" s="16" t="s">
        <v>37</v>
      </c>
      <c r="K23" s="16" t="s">
        <v>37</v>
      </c>
    </row>
    <row r="24" spans="1:12" ht="21" x14ac:dyDescent="0.5">
      <c r="A24" s="7" t="s">
        <v>31</v>
      </c>
      <c r="B24" s="6"/>
      <c r="C24" s="6"/>
      <c r="D24" s="6"/>
      <c r="E24" s="6"/>
      <c r="F24" s="6"/>
      <c r="G24" s="6"/>
      <c r="H24" s="6"/>
      <c r="I24" s="6"/>
      <c r="J24" s="6"/>
      <c r="K24" s="6">
        <f>D20+D4+F22+F5+G22+G5</f>
        <v>14650</v>
      </c>
    </row>
    <row r="25" spans="1:12" ht="21" x14ac:dyDescent="0.5">
      <c r="A25" s="7" t="s">
        <v>32</v>
      </c>
      <c r="B25" s="6"/>
      <c r="C25" s="6"/>
      <c r="D25" s="6"/>
      <c r="E25" s="6"/>
      <c r="F25" s="6"/>
      <c r="G25" s="6"/>
      <c r="H25" s="6"/>
      <c r="I25" s="6"/>
      <c r="J25" s="6"/>
      <c r="K25" s="6">
        <v>-2000</v>
      </c>
      <c r="L25" t="s">
        <v>40</v>
      </c>
    </row>
    <row r="26" spans="1:12" ht="21" x14ac:dyDescent="0.5">
      <c r="A26" s="7" t="s">
        <v>33</v>
      </c>
      <c r="B26" s="6"/>
      <c r="C26" s="6"/>
      <c r="D26" s="6"/>
      <c r="E26" s="6"/>
      <c r="F26" s="6"/>
      <c r="G26" s="6"/>
      <c r="H26" s="6"/>
      <c r="I26" s="6">
        <f>K24+K25</f>
        <v>12650</v>
      </c>
      <c r="J26" s="6">
        <f>K24+K25</f>
        <v>12650</v>
      </c>
      <c r="K26" s="6">
        <f>K24+K25</f>
        <v>12650</v>
      </c>
    </row>
    <row r="27" spans="1:12" ht="21" x14ac:dyDescent="0.5">
      <c r="A27" s="7" t="s">
        <v>34</v>
      </c>
      <c r="B27" s="6"/>
      <c r="C27" s="6"/>
      <c r="D27" s="17">
        <f>(D20/D4)*100</f>
        <v>30.8</v>
      </c>
      <c r="E27" s="17"/>
      <c r="F27" s="17">
        <f>(F22/F5)*100</f>
        <v>40.150000000000006</v>
      </c>
      <c r="G27" s="17">
        <f>(G22/G5)*100</f>
        <v>22.851063829787236</v>
      </c>
      <c r="H27" s="6"/>
      <c r="I27" s="18">
        <f>(I22/I26)*100</f>
        <v>6.6403162055335976</v>
      </c>
      <c r="J27" s="18">
        <f>(J22/J26)*100</f>
        <v>7.4308300395256914</v>
      </c>
      <c r="K27" s="18">
        <f>(K22/K26)*100</f>
        <v>4.2687747035573125</v>
      </c>
    </row>
    <row r="28" spans="1:12" x14ac:dyDescent="0.35">
      <c r="D28" s="104" t="s">
        <v>39</v>
      </c>
      <c r="E28" s="104"/>
      <c r="F28" s="104"/>
      <c r="G28" s="104"/>
      <c r="H28" s="104"/>
      <c r="I28" s="104"/>
      <c r="J28" s="104"/>
      <c r="K28" s="104"/>
    </row>
  </sheetData>
  <mergeCells count="8">
    <mergeCell ref="D28:K28"/>
    <mergeCell ref="A1:A3"/>
    <mergeCell ref="F1:K1"/>
    <mergeCell ref="A12:K12"/>
    <mergeCell ref="F23:G23"/>
    <mergeCell ref="I2:K2"/>
    <mergeCell ref="E2:H2"/>
    <mergeCell ref="B1:D2"/>
  </mergeCells>
  <conditionalFormatting sqref="A1:B1 B3:K3 M3:XFD3 A4:A10 A12:A27 L4:XFD10 L1:XFD2 A2 E1:F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K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H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119E-358B-4283-BFD3-9E08BE77169F}">
  <dimension ref="A1:K16"/>
  <sheetViews>
    <sheetView workbookViewId="0">
      <selection activeCell="D7" sqref="D7:I7"/>
    </sheetView>
  </sheetViews>
  <sheetFormatPr defaultRowHeight="14.5" x14ac:dyDescent="0.35"/>
  <cols>
    <col min="1" max="1" width="28.6328125" bestFit="1" customWidth="1"/>
    <col min="3" max="3" width="16.54296875" bestFit="1" customWidth="1"/>
    <col min="4" max="4" width="15.7265625" bestFit="1" customWidth="1"/>
    <col min="5" max="5" width="19.7265625" bestFit="1" customWidth="1"/>
    <col min="6" max="6" width="18.81640625" bestFit="1" customWidth="1"/>
    <col min="7" max="7" width="17.08984375" bestFit="1" customWidth="1"/>
    <col min="8" max="9" width="14.90625" bestFit="1" customWidth="1"/>
    <col min="10" max="10" width="12.6328125" bestFit="1" customWidth="1"/>
  </cols>
  <sheetData>
    <row r="1" spans="1:11" ht="21.5" thickBot="1" x14ac:dyDescent="0.4">
      <c r="A1" s="19"/>
      <c r="B1" s="123" t="s">
        <v>41</v>
      </c>
      <c r="C1" s="123" t="s">
        <v>42</v>
      </c>
      <c r="D1" s="123" t="s">
        <v>23</v>
      </c>
      <c r="E1" s="125" t="s">
        <v>43</v>
      </c>
      <c r="F1" s="126"/>
      <c r="G1" s="126"/>
      <c r="H1" s="126"/>
      <c r="I1" s="127"/>
      <c r="J1" s="123" t="s">
        <v>44</v>
      </c>
    </row>
    <row r="2" spans="1:11" ht="21.5" thickBot="1" x14ac:dyDescent="0.4">
      <c r="A2" s="20"/>
      <c r="B2" s="124"/>
      <c r="C2" s="124"/>
      <c r="D2" s="124"/>
      <c r="E2" s="21" t="s">
        <v>45</v>
      </c>
      <c r="F2" s="21" t="s">
        <v>46</v>
      </c>
      <c r="G2" s="21" t="s">
        <v>13</v>
      </c>
      <c r="H2" s="21" t="s">
        <v>47</v>
      </c>
      <c r="I2" s="21" t="s">
        <v>48</v>
      </c>
      <c r="J2" s="124"/>
    </row>
    <row r="3" spans="1:11" ht="21.5" thickBot="1" x14ac:dyDescent="0.4">
      <c r="A3" s="20" t="s">
        <v>49</v>
      </c>
      <c r="B3" s="21" t="s">
        <v>50</v>
      </c>
      <c r="C3" s="22"/>
      <c r="D3" s="22"/>
      <c r="E3" s="23">
        <v>10500</v>
      </c>
      <c r="F3" s="22"/>
      <c r="G3" s="22"/>
      <c r="H3" s="22"/>
      <c r="I3" s="22"/>
      <c r="J3" s="22"/>
    </row>
    <row r="4" spans="1:11" ht="21.5" thickBot="1" x14ac:dyDescent="0.4">
      <c r="A4" s="20" t="s">
        <v>51</v>
      </c>
      <c r="B4" s="21" t="s">
        <v>50</v>
      </c>
      <c r="C4" s="22"/>
      <c r="D4" s="22"/>
      <c r="E4" s="22"/>
      <c r="F4" s="23">
        <v>8500</v>
      </c>
      <c r="G4" s="22"/>
      <c r="H4" s="22"/>
      <c r="I4" s="22"/>
      <c r="J4" s="22"/>
    </row>
    <row r="5" spans="1:11" ht="21.5" thickBot="1" x14ac:dyDescent="0.4">
      <c r="A5" s="24" t="s">
        <v>52</v>
      </c>
      <c r="B5" s="25" t="s">
        <v>50</v>
      </c>
      <c r="C5" s="43">
        <v>652</v>
      </c>
      <c r="D5" s="25">
        <v>930</v>
      </c>
      <c r="E5" s="26">
        <v>2000</v>
      </c>
      <c r="F5" s="26">
        <v>4500</v>
      </c>
      <c r="G5" s="25">
        <v>600</v>
      </c>
      <c r="H5" s="26">
        <v>1800</v>
      </c>
      <c r="I5" s="25">
        <v>700</v>
      </c>
      <c r="J5" s="26">
        <f>SUM(C5:I5)</f>
        <v>11182</v>
      </c>
    </row>
    <row r="6" spans="1:11" ht="21.5" thickBot="1" x14ac:dyDescent="0.4">
      <c r="A6" s="44" t="s">
        <v>53</v>
      </c>
      <c r="B6" s="45" t="s">
        <v>54</v>
      </c>
      <c r="C6" s="45"/>
      <c r="D6" s="45">
        <v>100</v>
      </c>
      <c r="E6" s="45">
        <v>250</v>
      </c>
      <c r="F6" s="46">
        <v>2400</v>
      </c>
      <c r="G6" s="45">
        <v>130</v>
      </c>
      <c r="H6" s="45">
        <v>150</v>
      </c>
      <c r="I6" s="45">
        <v>180</v>
      </c>
      <c r="J6" s="45">
        <f>SUM(D6:I6)</f>
        <v>3210</v>
      </c>
    </row>
    <row r="7" spans="1:11" ht="21.5" thickBot="1" x14ac:dyDescent="0.4">
      <c r="A7" s="20" t="s">
        <v>42</v>
      </c>
      <c r="B7" s="21" t="s">
        <v>50</v>
      </c>
      <c r="C7" s="22"/>
      <c r="D7" s="47">
        <f>J5/J6*D6</f>
        <v>348.34890965732086</v>
      </c>
      <c r="E7" s="47">
        <f>J5/J6*E6</f>
        <v>870.87227414330209</v>
      </c>
      <c r="F7" s="47">
        <f>J5/J6*F6</f>
        <v>8360.3738317757015</v>
      </c>
      <c r="G7" s="47">
        <f>J5/J6*G6</f>
        <v>452.85358255451712</v>
      </c>
      <c r="H7" s="47">
        <f>J5/J6*H6</f>
        <v>522.52336448598135</v>
      </c>
      <c r="I7" s="47">
        <f>J5/J6*I6</f>
        <v>627.02803738317755</v>
      </c>
      <c r="J7" s="47"/>
    </row>
    <row r="8" spans="1:11" ht="21.5" thickBot="1" x14ac:dyDescent="0.4">
      <c r="A8" s="34" t="s">
        <v>55</v>
      </c>
      <c r="B8" s="35"/>
      <c r="C8" s="36"/>
      <c r="D8" s="48">
        <f>D5+D7</f>
        <v>1278.3489096573207</v>
      </c>
      <c r="E8" s="49">
        <f t="shared" ref="E8:I8" si="0">E5+E7</f>
        <v>2870.8722741433021</v>
      </c>
      <c r="F8" s="49">
        <f t="shared" si="0"/>
        <v>12860.373831775702</v>
      </c>
      <c r="G8" s="49">
        <f t="shared" si="0"/>
        <v>1052.8535825545171</v>
      </c>
      <c r="H8" s="49">
        <f t="shared" si="0"/>
        <v>2322.5233644859813</v>
      </c>
      <c r="I8" s="49">
        <f t="shared" si="0"/>
        <v>1327.0280373831774</v>
      </c>
      <c r="J8" s="49"/>
    </row>
    <row r="9" spans="1:11" ht="21.5" thickBot="1" x14ac:dyDescent="0.4">
      <c r="A9" s="20" t="s">
        <v>53</v>
      </c>
      <c r="B9" s="21" t="s">
        <v>56</v>
      </c>
      <c r="C9" s="22"/>
      <c r="D9" s="22"/>
      <c r="E9" s="37">
        <v>0.25</v>
      </c>
      <c r="F9" s="37">
        <v>0.45</v>
      </c>
      <c r="G9" s="37">
        <v>0.1</v>
      </c>
      <c r="H9" s="37">
        <v>0.1</v>
      </c>
      <c r="I9" s="37">
        <v>0.1</v>
      </c>
      <c r="J9" s="37">
        <f>SUM(E9:I9)</f>
        <v>0.99999999999999989</v>
      </c>
    </row>
    <row r="10" spans="1:11" ht="21.5" thickBot="1" x14ac:dyDescent="0.4">
      <c r="A10" s="20" t="s">
        <v>57</v>
      </c>
      <c r="B10" s="21" t="s">
        <v>50</v>
      </c>
      <c r="C10" s="22"/>
      <c r="D10" s="22"/>
      <c r="E10" s="47">
        <f>D8*E9</f>
        <v>319.58722741433019</v>
      </c>
      <c r="F10" s="47">
        <f>D8*F9</f>
        <v>575.25700934579436</v>
      </c>
      <c r="G10" s="47">
        <f>D8*G9</f>
        <v>127.83489096573209</v>
      </c>
      <c r="H10" s="47">
        <f>D8*H9</f>
        <v>127.83489096573209</v>
      </c>
      <c r="I10" s="47">
        <f>D8*I9</f>
        <v>127.83489096573209</v>
      </c>
      <c r="J10" s="47"/>
    </row>
    <row r="11" spans="1:11" ht="21.5" thickBot="1" x14ac:dyDescent="0.4">
      <c r="A11" s="27" t="s">
        <v>44</v>
      </c>
      <c r="B11" s="28"/>
      <c r="C11" s="38"/>
      <c r="D11" s="38"/>
      <c r="E11" s="50">
        <f>E8+E10</f>
        <v>3190.4595015576324</v>
      </c>
      <c r="F11" s="50">
        <f>F8+F10</f>
        <v>13435.630841121496</v>
      </c>
      <c r="G11" s="50">
        <f>G8+G10</f>
        <v>1180.6884735202491</v>
      </c>
      <c r="H11" s="50">
        <f>H8+H10</f>
        <v>2450.3582554517134</v>
      </c>
      <c r="I11" s="50">
        <f>I8+I10</f>
        <v>1454.8629283489095</v>
      </c>
      <c r="J11" s="50"/>
    </row>
    <row r="12" spans="1:11" ht="21.5" thickBot="1" x14ac:dyDescent="0.4">
      <c r="A12" s="27" t="s">
        <v>30</v>
      </c>
      <c r="B12" s="28"/>
      <c r="C12" s="28"/>
      <c r="D12" s="28"/>
      <c r="E12" s="33" t="s">
        <v>61</v>
      </c>
      <c r="F12" s="33" t="s">
        <v>62</v>
      </c>
      <c r="G12" s="33" t="s">
        <v>63</v>
      </c>
      <c r="H12" s="33" t="s">
        <v>64</v>
      </c>
      <c r="I12" s="33" t="s">
        <v>64</v>
      </c>
      <c r="J12" s="28"/>
    </row>
    <row r="13" spans="1:11" ht="21.5" thickBot="1" x14ac:dyDescent="0.4">
      <c r="A13" s="20" t="s">
        <v>65</v>
      </c>
      <c r="B13" s="21"/>
      <c r="C13" s="22"/>
      <c r="D13" s="22"/>
      <c r="E13" s="22"/>
      <c r="F13" s="22"/>
      <c r="G13" s="22"/>
      <c r="H13" s="22"/>
      <c r="I13" s="22"/>
      <c r="J13" s="23">
        <f>E3+E11+F4+F11</f>
        <v>35626.090342679134</v>
      </c>
    </row>
    <row r="14" spans="1:11" ht="21.5" thickBot="1" x14ac:dyDescent="0.4">
      <c r="A14" s="20" t="s">
        <v>58</v>
      </c>
      <c r="B14" s="21"/>
      <c r="C14" s="22"/>
      <c r="D14" s="22"/>
      <c r="E14" s="22"/>
      <c r="F14" s="22"/>
      <c r="G14" s="22"/>
      <c r="H14" s="22"/>
      <c r="I14" s="22"/>
      <c r="J14" s="22">
        <v>-2840</v>
      </c>
    </row>
    <row r="15" spans="1:11" ht="21.5" thickBot="1" x14ac:dyDescent="0.4">
      <c r="A15" s="20" t="s">
        <v>59</v>
      </c>
      <c r="B15" s="21"/>
      <c r="C15" s="29"/>
      <c r="D15" s="29"/>
      <c r="E15" s="29"/>
      <c r="F15" s="29"/>
      <c r="G15" s="39">
        <f>J13+J14</f>
        <v>32786.090342679134</v>
      </c>
      <c r="H15" s="39">
        <f>J13+J14</f>
        <v>32786.090342679134</v>
      </c>
      <c r="I15" s="39">
        <f>J13+J14</f>
        <v>32786.090342679134</v>
      </c>
      <c r="J15" s="39">
        <f>J13+J14</f>
        <v>32786.090342679134</v>
      </c>
    </row>
    <row r="16" spans="1:11" ht="21.5" thickBot="1" x14ac:dyDescent="0.4">
      <c r="A16" s="20" t="s">
        <v>60</v>
      </c>
      <c r="B16" s="30" t="s">
        <v>56</v>
      </c>
      <c r="C16" s="31"/>
      <c r="D16" s="32"/>
      <c r="E16" s="40">
        <f>(E11/E3)*100</f>
        <v>30.385328586263167</v>
      </c>
      <c r="F16" s="40">
        <f>(F11/F4)*100</f>
        <v>158.06624518966464</v>
      </c>
      <c r="G16" s="40">
        <f>(G11/G15)*100</f>
        <v>3.6011871533925883</v>
      </c>
      <c r="H16" s="40">
        <f>(H11/H15)*100</f>
        <v>7.4737738773993785</v>
      </c>
      <c r="I16" s="40">
        <f>(I11/I15)*100</f>
        <v>4.4374395151807677</v>
      </c>
      <c r="J16" s="41"/>
      <c r="K16" s="42"/>
    </row>
  </sheetData>
  <mergeCells count="5">
    <mergeCell ref="B1:B2"/>
    <mergeCell ref="C1:C2"/>
    <mergeCell ref="D1:D2"/>
    <mergeCell ref="E1:I1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2456-D87F-4616-A27D-43C4A8F06A61}">
  <dimension ref="A1:K19"/>
  <sheetViews>
    <sheetView tabSelected="1" workbookViewId="0">
      <selection activeCell="I18" sqref="I18:I19"/>
    </sheetView>
  </sheetViews>
  <sheetFormatPr defaultRowHeight="14.5" x14ac:dyDescent="0.35"/>
  <cols>
    <col min="1" max="1" width="51.54296875" bestFit="1" customWidth="1"/>
    <col min="2" max="2" width="9.6328125" bestFit="1" customWidth="1"/>
    <col min="3" max="3" width="8" bestFit="1" customWidth="1"/>
    <col min="4" max="4" width="21.453125" bestFit="1" customWidth="1"/>
    <col min="5" max="5" width="18.54296875" bestFit="1" customWidth="1"/>
    <col min="6" max="6" width="18.6328125" bestFit="1" customWidth="1"/>
    <col min="7" max="7" width="24.1796875" bestFit="1" customWidth="1"/>
    <col min="8" max="8" width="17.7265625" bestFit="1" customWidth="1"/>
    <col min="9" max="9" width="18.54296875" bestFit="1" customWidth="1"/>
    <col min="10" max="10" width="19.453125" bestFit="1" customWidth="1"/>
    <col min="11" max="11" width="14.90625" customWidth="1"/>
  </cols>
  <sheetData>
    <row r="1" spans="1:11" ht="20.5" thickBot="1" x14ac:dyDescent="0.4">
      <c r="A1" s="53" t="s">
        <v>81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spans="1:11" ht="20" x14ac:dyDescent="0.35">
      <c r="A2" s="56"/>
      <c r="B2" s="57" t="s">
        <v>41</v>
      </c>
      <c r="C2" s="134"/>
      <c r="D2" s="135"/>
      <c r="E2" s="136" t="s">
        <v>82</v>
      </c>
      <c r="F2" s="137"/>
      <c r="G2" s="137"/>
      <c r="H2" s="137"/>
      <c r="I2" s="137"/>
      <c r="J2" s="135"/>
      <c r="K2" s="55" t="s">
        <v>83</v>
      </c>
    </row>
    <row r="3" spans="1:11" ht="20" x14ac:dyDescent="0.35">
      <c r="A3" s="128"/>
      <c r="B3" s="128"/>
      <c r="C3" s="128" t="s">
        <v>84</v>
      </c>
      <c r="D3" s="58" t="s">
        <v>85</v>
      </c>
      <c r="E3" s="128" t="s">
        <v>45</v>
      </c>
      <c r="F3" s="128" t="s">
        <v>87</v>
      </c>
      <c r="G3" s="128" t="s">
        <v>88</v>
      </c>
      <c r="H3" s="128" t="s">
        <v>13</v>
      </c>
      <c r="I3" s="128" t="s">
        <v>47</v>
      </c>
      <c r="J3" s="128" t="s">
        <v>89</v>
      </c>
      <c r="K3" s="128"/>
    </row>
    <row r="4" spans="1:11" ht="20.5" thickBot="1" x14ac:dyDescent="0.4">
      <c r="A4" s="128"/>
      <c r="B4" s="129"/>
      <c r="C4" s="129"/>
      <c r="D4" s="59" t="s">
        <v>86</v>
      </c>
      <c r="E4" s="129"/>
      <c r="F4" s="129"/>
      <c r="G4" s="129"/>
      <c r="H4" s="129"/>
      <c r="I4" s="129"/>
      <c r="J4" s="129"/>
      <c r="K4" s="129"/>
    </row>
    <row r="5" spans="1:11" ht="20" x14ac:dyDescent="0.35">
      <c r="A5" s="83" t="s">
        <v>90</v>
      </c>
      <c r="B5" s="84" t="s">
        <v>50</v>
      </c>
      <c r="C5" s="85"/>
      <c r="D5" s="86"/>
      <c r="E5" s="87">
        <v>9500</v>
      </c>
      <c r="F5" s="86"/>
      <c r="G5" s="88"/>
      <c r="H5" s="88"/>
      <c r="I5" s="88"/>
      <c r="J5" s="88"/>
      <c r="K5" s="89"/>
    </row>
    <row r="6" spans="1:11" ht="24.5" thickBot="1" x14ac:dyDescent="0.4">
      <c r="A6" s="56" t="s">
        <v>98</v>
      </c>
      <c r="B6" s="60" t="s">
        <v>91</v>
      </c>
      <c r="C6" s="61"/>
      <c r="D6" s="58"/>
      <c r="E6" s="61"/>
      <c r="F6" s="60">
        <v>45</v>
      </c>
      <c r="G6" s="63">
        <v>67</v>
      </c>
      <c r="H6" s="62"/>
      <c r="I6" s="62"/>
      <c r="J6" s="62"/>
      <c r="K6" s="90"/>
    </row>
    <row r="7" spans="1:11" ht="20.5" thickBot="1" x14ac:dyDescent="0.4">
      <c r="A7" s="73" t="s">
        <v>52</v>
      </c>
      <c r="B7" s="74" t="s">
        <v>50</v>
      </c>
      <c r="C7" s="146">
        <v>561</v>
      </c>
      <c r="D7" s="74">
        <v>812</v>
      </c>
      <c r="E7" s="75">
        <v>2000</v>
      </c>
      <c r="F7" s="76">
        <v>5000</v>
      </c>
      <c r="G7" s="77">
        <v>3500</v>
      </c>
      <c r="H7" s="78">
        <v>500</v>
      </c>
      <c r="I7" s="77">
        <v>1500</v>
      </c>
      <c r="J7" s="78">
        <v>300</v>
      </c>
      <c r="K7" s="79">
        <f>SUM(C7:J7)</f>
        <v>14173</v>
      </c>
    </row>
    <row r="8" spans="1:11" ht="20.5" thickBot="1" x14ac:dyDescent="0.4">
      <c r="A8" s="56" t="s">
        <v>100</v>
      </c>
      <c r="B8" s="64" t="s">
        <v>54</v>
      </c>
      <c r="C8" s="65"/>
      <c r="D8" s="66">
        <v>100</v>
      </c>
      <c r="E8" s="66">
        <v>250</v>
      </c>
      <c r="F8" s="67">
        <v>1000</v>
      </c>
      <c r="G8" s="67">
        <v>1200</v>
      </c>
      <c r="H8" s="66">
        <v>130</v>
      </c>
      <c r="I8" s="66">
        <v>150</v>
      </c>
      <c r="J8" s="66">
        <v>180</v>
      </c>
      <c r="K8" s="68">
        <f>SUM(D8:J8)</f>
        <v>3010</v>
      </c>
    </row>
    <row r="9" spans="1:11" ht="20.5" thickBot="1" x14ac:dyDescent="0.4">
      <c r="A9" s="141" t="s">
        <v>101</v>
      </c>
      <c r="B9" s="144" t="s">
        <v>50</v>
      </c>
      <c r="C9" s="82"/>
      <c r="D9" s="147">
        <f>C7/K8*D8</f>
        <v>18.637873754152821</v>
      </c>
      <c r="E9" s="147">
        <f>C7/K8*E8</f>
        <v>46.59468438538206</v>
      </c>
      <c r="F9" s="147">
        <f>C7/K8*F8</f>
        <v>186.37873754152824</v>
      </c>
      <c r="G9" s="147">
        <f>C7/K8*G8</f>
        <v>223.65448504983388</v>
      </c>
      <c r="H9" s="147">
        <f>C7/K8*H8</f>
        <v>24.229235880398669</v>
      </c>
      <c r="I9" s="147">
        <f>C7/K8*I8</f>
        <v>27.956810631229235</v>
      </c>
      <c r="J9" s="147">
        <v>34</v>
      </c>
      <c r="K9" s="148">
        <f>SUM(D9:J9)</f>
        <v>561.45182724252493</v>
      </c>
    </row>
    <row r="10" spans="1:11" ht="20" customHeight="1" x14ac:dyDescent="0.45">
      <c r="A10" s="56" t="s">
        <v>92</v>
      </c>
      <c r="B10" s="98"/>
      <c r="C10" s="95"/>
      <c r="D10" s="54"/>
      <c r="E10" s="91">
        <v>0.05</v>
      </c>
      <c r="F10" s="93">
        <v>0.55000000000000004</v>
      </c>
      <c r="G10" s="93">
        <v>0.4</v>
      </c>
      <c r="H10" s="54"/>
      <c r="I10" s="54"/>
      <c r="J10" s="54"/>
      <c r="K10" s="96">
        <f>SUM(E10:G10)</f>
        <v>1</v>
      </c>
    </row>
    <row r="11" spans="1:11" ht="20.5" customHeight="1" x14ac:dyDescent="0.45">
      <c r="A11" s="56" t="s">
        <v>93</v>
      </c>
      <c r="B11" s="99"/>
      <c r="C11" s="56"/>
      <c r="D11" s="61"/>
      <c r="E11" s="92"/>
      <c r="F11" s="94"/>
      <c r="G11" s="94"/>
      <c r="H11" s="61"/>
      <c r="I11" s="61"/>
      <c r="J11" s="61"/>
      <c r="K11" s="97"/>
    </row>
    <row r="12" spans="1:11" ht="20.5" customHeight="1" x14ac:dyDescent="0.45">
      <c r="A12" s="141" t="s">
        <v>102</v>
      </c>
      <c r="B12" s="142"/>
      <c r="C12" s="143"/>
      <c r="D12" s="149">
        <f>D7+D9</f>
        <v>830.63787375415279</v>
      </c>
      <c r="E12" s="149">
        <f>(D7+D9)*0.05</f>
        <v>41.531893687707644</v>
      </c>
      <c r="F12" s="149">
        <f>(D7+D9)*0.55</f>
        <v>456.85083056478408</v>
      </c>
      <c r="G12" s="149">
        <f>(D7+D9)*0.4</f>
        <v>332.25514950166115</v>
      </c>
      <c r="H12" s="149"/>
      <c r="I12" s="150"/>
      <c r="J12" s="151"/>
      <c r="K12" s="151">
        <f>SUM(E12:G12)</f>
        <v>830.63787375415291</v>
      </c>
    </row>
    <row r="13" spans="1:11" ht="20.5" thickBot="1" x14ac:dyDescent="0.4">
      <c r="A13" s="80" t="s">
        <v>103</v>
      </c>
      <c r="B13" s="81" t="s">
        <v>50</v>
      </c>
      <c r="C13" s="82"/>
      <c r="D13" s="145"/>
      <c r="E13" s="145">
        <f>E7+E9+E12</f>
        <v>2088.1265780730896</v>
      </c>
      <c r="F13" s="145">
        <f>F7+F9+F12</f>
        <v>5643.2295681063124</v>
      </c>
      <c r="G13" s="145">
        <f>G7+G9+G12</f>
        <v>4055.9096345514949</v>
      </c>
      <c r="H13" s="145">
        <f>SUM(H7+H9)</f>
        <v>524.22923588039862</v>
      </c>
      <c r="I13" s="145">
        <f>SUM(I7+I9)</f>
        <v>1527.9568106312292</v>
      </c>
      <c r="J13" s="145">
        <f>SUM(J7+J9)</f>
        <v>334</v>
      </c>
      <c r="K13" s="138">
        <f>SUM(C13:J13)</f>
        <v>14173.451827242525</v>
      </c>
    </row>
    <row r="14" spans="1:11" ht="20.5" thickBot="1" x14ac:dyDescent="0.4">
      <c r="A14" s="72" t="s">
        <v>94</v>
      </c>
      <c r="B14" s="69" t="s">
        <v>95</v>
      </c>
      <c r="C14" s="61"/>
      <c r="D14" s="56"/>
      <c r="E14" s="58"/>
      <c r="F14" s="152">
        <f>F13/F6</f>
        <v>125.40510151347361</v>
      </c>
      <c r="G14" s="152">
        <f>G13/G6</f>
        <v>60.53596469479843</v>
      </c>
      <c r="H14" s="62"/>
      <c r="I14" s="62"/>
      <c r="J14" s="62"/>
      <c r="K14" s="139"/>
    </row>
    <row r="15" spans="1:11" ht="20" x14ac:dyDescent="0.35">
      <c r="A15" s="56" t="s">
        <v>65</v>
      </c>
      <c r="B15" s="100"/>
      <c r="C15" s="101"/>
      <c r="D15" s="101"/>
      <c r="E15" s="102">
        <f>E5+E13</f>
        <v>11588.12657807309</v>
      </c>
      <c r="F15" s="102">
        <f>F13</f>
        <v>5643.2295681063124</v>
      </c>
      <c r="G15" s="102">
        <f>G13</f>
        <v>4055.9096345514949</v>
      </c>
      <c r="H15" s="101"/>
      <c r="I15" s="101"/>
      <c r="J15" s="101"/>
      <c r="K15" s="140">
        <f>SUM(B15:J15)</f>
        <v>21287.265780730897</v>
      </c>
    </row>
    <row r="16" spans="1:11" ht="20" x14ac:dyDescent="0.35">
      <c r="A16" s="56" t="s">
        <v>99</v>
      </c>
      <c r="B16" s="100"/>
      <c r="C16" s="101"/>
      <c r="D16" s="101"/>
      <c r="E16" s="101"/>
      <c r="F16" s="101"/>
      <c r="G16" s="101"/>
      <c r="H16" s="101"/>
      <c r="I16" s="101"/>
      <c r="J16" s="101"/>
      <c r="K16" s="103">
        <v>-2840</v>
      </c>
    </row>
    <row r="17" spans="1:11" ht="20" x14ac:dyDescent="0.35">
      <c r="A17" s="56" t="s">
        <v>37</v>
      </c>
      <c r="B17" s="100"/>
      <c r="C17" s="101"/>
      <c r="D17" s="101"/>
      <c r="E17" s="102"/>
      <c r="F17" s="101"/>
      <c r="G17" s="101"/>
      <c r="H17" s="102">
        <f>K15+K16</f>
        <v>18447.265780730897</v>
      </c>
      <c r="I17" s="102">
        <f>K15+K16</f>
        <v>18447.265780730897</v>
      </c>
      <c r="J17" s="102">
        <f>K15+K16</f>
        <v>18447.265780730897</v>
      </c>
      <c r="K17" s="103"/>
    </row>
    <row r="18" spans="1:11" ht="20" x14ac:dyDescent="0.35">
      <c r="A18" s="70" t="s">
        <v>96</v>
      </c>
      <c r="B18" s="132" t="s">
        <v>56</v>
      </c>
      <c r="C18" s="128"/>
      <c r="D18" s="128"/>
      <c r="E18" s="153">
        <f>E13/E5*100</f>
        <v>21.980279769190417</v>
      </c>
      <c r="F18" s="153"/>
      <c r="G18" s="153"/>
      <c r="H18" s="153">
        <f>H13/H17*100</f>
        <v>2.8417720116982461</v>
      </c>
      <c r="I18" s="153">
        <f>I13/I17*100</f>
        <v>8.2828362142819962</v>
      </c>
      <c r="J18" s="153">
        <f>J13/J17*100</f>
        <v>1.8105664219836843</v>
      </c>
      <c r="K18" s="130"/>
    </row>
    <row r="19" spans="1:11" ht="20.5" thickBot="1" x14ac:dyDescent="0.4">
      <c r="A19" s="71" t="s">
        <v>97</v>
      </c>
      <c r="B19" s="133"/>
      <c r="C19" s="129"/>
      <c r="D19" s="129"/>
      <c r="E19" s="154"/>
      <c r="F19" s="154"/>
      <c r="G19" s="154"/>
      <c r="H19" s="154"/>
      <c r="I19" s="154"/>
      <c r="J19" s="154"/>
      <c r="K19" s="131"/>
    </row>
  </sheetData>
  <mergeCells count="22">
    <mergeCell ref="J3:J4"/>
    <mergeCell ref="K3:K4"/>
    <mergeCell ref="C2:D2"/>
    <mergeCell ref="E2:J2"/>
    <mergeCell ref="A3:A4"/>
    <mergeCell ref="B3:B4"/>
    <mergeCell ref="C3:C4"/>
    <mergeCell ref="E3:E4"/>
    <mergeCell ref="F3:F4"/>
    <mergeCell ref="G3:G4"/>
    <mergeCell ref="H3:H4"/>
    <mergeCell ref="I3:I4"/>
    <mergeCell ref="J18:J19"/>
    <mergeCell ref="K18:K19"/>
    <mergeCell ref="B18:B19"/>
    <mergeCell ref="C18:C19"/>
    <mergeCell ref="D18:D19"/>
    <mergeCell ref="E18:E19"/>
    <mergeCell ref="F18:F19"/>
    <mergeCell ref="G18:G19"/>
    <mergeCell ref="H18:H19"/>
    <mergeCell ref="I18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8325-9B60-48FE-A96E-5B340A3D1C70}">
  <dimension ref="A4:I11"/>
  <sheetViews>
    <sheetView workbookViewId="0">
      <selection activeCell="E10" sqref="E10"/>
    </sheetView>
  </sheetViews>
  <sheetFormatPr defaultRowHeight="14.5" x14ac:dyDescent="0.35"/>
  <cols>
    <col min="1" max="1" width="17.7265625" bestFit="1" customWidth="1"/>
    <col min="2" max="5" width="17.7265625" customWidth="1"/>
    <col min="6" max="6" width="14" customWidth="1"/>
    <col min="7" max="7" width="19.36328125" bestFit="1" customWidth="1"/>
    <col min="8" max="8" width="13.1796875" bestFit="1" customWidth="1"/>
    <col min="9" max="9" width="13.453125" bestFit="1" customWidth="1"/>
  </cols>
  <sheetData>
    <row r="4" spans="1:9" x14ac:dyDescent="0.35">
      <c r="A4" t="s">
        <v>66</v>
      </c>
      <c r="B4" t="s">
        <v>74</v>
      </c>
      <c r="C4" t="s">
        <v>71</v>
      </c>
      <c r="D4" t="s">
        <v>75</v>
      </c>
      <c r="E4" t="s">
        <v>76</v>
      </c>
      <c r="F4" t="s">
        <v>73</v>
      </c>
      <c r="G4" t="s">
        <v>77</v>
      </c>
      <c r="H4" t="s">
        <v>78</v>
      </c>
      <c r="I4" t="s">
        <v>79</v>
      </c>
    </row>
    <row r="5" spans="1:9" x14ac:dyDescent="0.35">
      <c r="A5" t="s">
        <v>67</v>
      </c>
      <c r="B5">
        <v>13000</v>
      </c>
      <c r="C5" s="51">
        <v>0.5</v>
      </c>
      <c r="D5" s="51">
        <f>B5*C5</f>
        <v>6500</v>
      </c>
      <c r="E5" s="51"/>
      <c r="F5" s="42">
        <f>E10*C5</f>
        <v>1.1399999999999999</v>
      </c>
      <c r="G5">
        <f>210000/70000</f>
        <v>3</v>
      </c>
      <c r="H5" s="42">
        <f>G5+F5</f>
        <v>4.1399999999999997</v>
      </c>
      <c r="I5">
        <f>H5*B5</f>
        <v>53819.999999999993</v>
      </c>
    </row>
    <row r="6" spans="1:9" x14ac:dyDescent="0.35">
      <c r="A6" t="s">
        <v>68</v>
      </c>
      <c r="B6">
        <v>18000</v>
      </c>
      <c r="C6" s="51">
        <v>0.75</v>
      </c>
      <c r="D6" s="51">
        <f t="shared" ref="D6:D8" si="0">B6*C6</f>
        <v>13500</v>
      </c>
      <c r="E6" s="51"/>
      <c r="F6">
        <f>E10*C6</f>
        <v>1.71</v>
      </c>
      <c r="G6">
        <f t="shared" ref="G6:G8" si="1">210000/70000</f>
        <v>3</v>
      </c>
      <c r="H6" s="42">
        <f t="shared" ref="H6:H8" si="2">G6+F6</f>
        <v>4.71</v>
      </c>
      <c r="I6">
        <f>H6*B6</f>
        <v>84780</v>
      </c>
    </row>
    <row r="7" spans="1:9" x14ac:dyDescent="0.35">
      <c r="A7" t="s">
        <v>69</v>
      </c>
      <c r="B7">
        <v>16000</v>
      </c>
      <c r="C7" s="51">
        <v>1.3</v>
      </c>
      <c r="D7" s="51">
        <f t="shared" si="0"/>
        <v>20800</v>
      </c>
      <c r="E7" s="51"/>
      <c r="F7" s="42">
        <f>E10*C7</f>
        <v>2.964</v>
      </c>
      <c r="G7">
        <f t="shared" si="1"/>
        <v>3</v>
      </c>
      <c r="H7" s="42">
        <f t="shared" si="2"/>
        <v>5.9640000000000004</v>
      </c>
      <c r="I7">
        <f>H7*B7</f>
        <v>95424</v>
      </c>
    </row>
    <row r="8" spans="1:9" x14ac:dyDescent="0.35">
      <c r="A8" t="s">
        <v>70</v>
      </c>
      <c r="B8">
        <v>25000</v>
      </c>
      <c r="C8" s="51">
        <v>1</v>
      </c>
      <c r="D8" s="51">
        <f t="shared" si="0"/>
        <v>25000</v>
      </c>
      <c r="E8" s="51"/>
      <c r="F8">
        <v>2.2799999999999998</v>
      </c>
      <c r="G8">
        <f t="shared" si="1"/>
        <v>3</v>
      </c>
      <c r="H8" s="42">
        <f t="shared" si="2"/>
        <v>5.2799999999999994</v>
      </c>
      <c r="I8">
        <f>H8*B8</f>
        <v>131999.99999999997</v>
      </c>
    </row>
    <row r="9" spans="1:9" x14ac:dyDescent="0.35">
      <c r="A9" s="52" t="s">
        <v>72</v>
      </c>
      <c r="B9" s="52">
        <f>SUM(B5:B8)</f>
        <v>72000</v>
      </c>
      <c r="C9" s="52"/>
      <c r="D9" s="52">
        <f>SUM(D5:D8)</f>
        <v>65800</v>
      </c>
      <c r="E9" s="52"/>
      <c r="F9" s="52"/>
      <c r="G9" s="52"/>
      <c r="H9" s="52"/>
      <c r="I9" s="52"/>
    </row>
    <row r="10" spans="1:9" x14ac:dyDescent="0.35">
      <c r="E10">
        <v>2.2799999999999998</v>
      </c>
    </row>
    <row r="11" spans="1:9" x14ac:dyDescent="0.35">
      <c r="E1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PDF 56</vt:lpstr>
      <vt:lpstr>Chapter 2D - CAS exercise</vt:lpstr>
      <vt:lpstr>CAD exam exercise</vt:lpstr>
      <vt:lpstr>Wine exam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Emilia Druetta</dc:creator>
  <cp:lastModifiedBy>Maria Emilia Druetta</cp:lastModifiedBy>
  <dcterms:created xsi:type="dcterms:W3CDTF">2024-11-04T09:29:02Z</dcterms:created>
  <dcterms:modified xsi:type="dcterms:W3CDTF">2024-11-22T19:03:02Z</dcterms:modified>
</cp:coreProperties>
</file>