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sv\Documents\School\Verdieping ICT\"/>
    </mc:Choice>
  </mc:AlternateContent>
  <xr:revisionPtr revIDLastSave="0" documentId="13_ncr:1_{33633E20-795E-4AFB-9921-E277752E79C2}" xr6:coauthVersionLast="45" xr6:coauthVersionMax="45" xr10:uidLastSave="{00000000-0000-0000-0000-000000000000}"/>
  <bookViews>
    <workbookView xWindow="-5865" yWindow="-15720" windowWidth="38640" windowHeight="15840" xr2:uid="{C88D4009-2F61-4588-8BFB-5CD7A07B99E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7" i="1" l="1"/>
  <c r="I46" i="1"/>
  <c r="I45" i="1"/>
  <c r="I44" i="1"/>
  <c r="I48" i="1"/>
  <c r="G22" i="1" l="1"/>
  <c r="D20" i="1"/>
  <c r="D19" i="1"/>
  <c r="D18" i="1"/>
  <c r="D17" i="1"/>
  <c r="D21" i="1"/>
  <c r="E21" i="1"/>
  <c r="E20" i="1"/>
  <c r="E19" i="1"/>
  <c r="E18" i="1"/>
  <c r="E17" i="1"/>
  <c r="E9" i="1"/>
  <c r="F21" i="1"/>
  <c r="F20" i="1"/>
  <c r="F19" i="1"/>
  <c r="F18" i="1"/>
  <c r="F17" i="1"/>
  <c r="C21" i="1"/>
  <c r="C20" i="1"/>
  <c r="C19" i="1"/>
  <c r="C18" i="1"/>
  <c r="C17" i="1"/>
  <c r="B21" i="1"/>
  <c r="B20" i="1"/>
  <c r="B19" i="1"/>
  <c r="B18" i="1"/>
  <c r="B17" i="1"/>
  <c r="E22" i="1" l="1"/>
  <c r="F22" i="1"/>
  <c r="D22" i="1"/>
  <c r="C22" i="1"/>
  <c r="B22" i="1"/>
  <c r="C9" i="1"/>
  <c r="D9" i="1"/>
  <c r="F9" i="1"/>
  <c r="B9" i="1"/>
</calcChain>
</file>

<file path=xl/sharedStrings.xml><?xml version="1.0" encoding="utf-8"?>
<sst xmlns="http://schemas.openxmlformats.org/spreadsheetml/2006/main" count="89" uniqueCount="22">
  <si>
    <t xml:space="preserve">Reliability </t>
  </si>
  <si>
    <t xml:space="preserve">Accountability </t>
  </si>
  <si>
    <t>Reliability</t>
  </si>
  <si>
    <t>Accountability</t>
  </si>
  <si>
    <t xml:space="preserve">Totaal: </t>
  </si>
  <si>
    <t>rij gem.</t>
  </si>
  <si>
    <t>Waarde</t>
  </si>
  <si>
    <t>Encryptie</t>
  </si>
  <si>
    <t>RFID Authenticatie</t>
  </si>
  <si>
    <t>Monitoring</t>
  </si>
  <si>
    <t>++</t>
  </si>
  <si>
    <t>-</t>
  </si>
  <si>
    <t>--</t>
  </si>
  <si>
    <t>+</t>
  </si>
  <si>
    <t>+/-</t>
  </si>
  <si>
    <t xml:space="preserve">+ </t>
  </si>
  <si>
    <t>Score</t>
  </si>
  <si>
    <t>Confidentiality</t>
  </si>
  <si>
    <t>Integrity</t>
  </si>
  <si>
    <t>Availability</t>
  </si>
  <si>
    <t>Autorisatie  (wachtwoorden)</t>
  </si>
  <si>
    <t>Weging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</si>
</sst>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0" fontId="0" fillId="0" borderId="0" xfId="0" quotePrefix="1"/>
    <xf numFmtId="0" fontId="1" fillId="0" borderId="3" xfId="0" applyFont="1" applyBorder="1"/>
  </cellXfs>
  <cellStyles count="1">
    <cellStyle name="Standaard" xfId="0" builtinId="0"/>
  </cellStyles>
  <dxfs count="1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1</xdr:row>
      <xdr:rowOff>9525</xdr:rowOff>
    </xdr:from>
    <xdr:to>
      <xdr:col>10</xdr:col>
      <xdr:colOff>75512</xdr:colOff>
      <xdr:row>12</xdr:row>
      <xdr:rowOff>85725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20DC084-B4FA-4497-AFF2-1C5143A93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4700" y="200025"/>
          <a:ext cx="3104462" cy="2171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956C18-6B0F-4AB6-B016-D0D0FB8E3F4F}" name="Tabel1" displayName="Tabel1" ref="A3:F9" totalsRowShown="0">
  <autoFilter ref="A3:F9" xr:uid="{7ED0A2CA-543F-489D-B16F-70A7EF496BF7}"/>
  <tableColumns count="6">
    <tableColumn id="1" xr3:uid="{6F666E8D-B28F-48E9-AF98-8DA4E21588C0}" name="Waarde"/>
    <tableColumn id="2" xr3:uid="{D67B58FF-50AD-4B24-9F3A-956B7E1FF8B9}" name="Confidentiality" dataDxfId="13"/>
    <tableColumn id="3" xr3:uid="{88A2BCFA-A6C7-4FC8-8451-4FCB6B168058}" name="Integrity" dataDxfId="12"/>
    <tableColumn id="4" xr3:uid="{C9430943-CB1A-4542-AA29-21C4F60DCB99}" name="Availability" dataDxfId="11"/>
    <tableColumn id="5" xr3:uid="{5A43D578-8707-4DE8-BF50-E91BF0A0300C}" name="Reliability " dataDxfId="10"/>
    <tableColumn id="6" xr3:uid="{F1F857FC-2B09-45A0-9DCF-3056751CC6B8}" name="Accountability " dataDxfId="9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ECE00F-AB3F-44AB-A7A1-6F11EA3E29B3}" name="Tabel2" displayName="Tabel2" ref="A16:G22" totalsRowShown="0">
  <autoFilter ref="A16:G22" xr:uid="{719F12B5-D8EE-4271-879B-56329F12F215}"/>
  <tableColumns count="7">
    <tableColumn id="1" xr3:uid="{E9A45037-EC2C-428A-94BC-95E7F687041C}" name="Waarde"/>
    <tableColumn id="2" xr3:uid="{0D038FD6-C082-41A0-9C26-6F1CD08F6FC1}" name="Confidentiality" dataDxfId="8"/>
    <tableColumn id="3" xr3:uid="{D155D72B-097F-44DE-8496-52CB860D009F}" name="Integrity" dataDxfId="7"/>
    <tableColumn id="4" xr3:uid="{3A2DCB25-5FC0-423A-8014-25FE4B630B96}" name="Availability" dataDxfId="6"/>
    <tableColumn id="5" xr3:uid="{6D867DED-2500-44D6-BF4F-09E26F79DC13}" name="Reliability " dataDxfId="5"/>
    <tableColumn id="6" xr3:uid="{4D4EE34F-1FE2-4B8B-9A15-F151E60FC3BC}" name="Accountability " dataDxfId="4"/>
    <tableColumn id="7" xr3:uid="{8B486D8F-0CB3-409C-ABE9-E5A98E638887}" name="rij gem.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0025B8-5015-4F12-9A5E-0F0FF5CD40F7}" name="Tabel3" displayName="Tabel3" ref="A26:F31" totalsRowShown="0" headerRowDxfId="3">
  <autoFilter ref="A26:F31" xr:uid="{59EB2F1A-0C89-4CF1-A69B-A7F3A4CAECC5}"/>
  <tableColumns count="6">
    <tableColumn id="1" xr3:uid="{1BAC95E4-3D29-40E4-A01D-50A9231F3FB5}" name="Waarde"/>
    <tableColumn id="2" xr3:uid="{CC3BE9A6-FCDF-4AC4-BEFE-B268A3CC6135}" name="Confidentiality"/>
    <tableColumn id="3" xr3:uid="{F88255F2-EC08-4334-BF72-6BBF89494CAC}" name="Integrity"/>
    <tableColumn id="4" xr3:uid="{016BE4A7-F954-42BB-A23A-665360236B28}" name="Availability"/>
    <tableColumn id="5" xr3:uid="{827D83D6-29A4-4AB0-BE24-90D1D305C67C}" name="Reliability "/>
    <tableColumn id="6" xr3:uid="{14ABB869-E6EA-4F01-BBD7-7BDFE687E15F}" name="Accountability 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2A99BB-9425-446C-9BA6-0BC27643AB9F}" name="Tabel35" displayName="Tabel35" ref="A34:F39" totalsRowShown="0" headerRowDxfId="2">
  <autoFilter ref="A34:F39" xr:uid="{665E044E-3B3A-4A04-81B4-CBD2D75FBECA}"/>
  <tableColumns count="6">
    <tableColumn id="1" xr3:uid="{FDC9C2B9-C538-4043-BE64-11679AE4B21B}" name="Waarde"/>
    <tableColumn id="2" xr3:uid="{018BEB8F-5287-4D29-8865-65CD52B2550B}" name="Confidentiality"/>
    <tableColumn id="3" xr3:uid="{15AE19CA-072B-4FF3-8F72-E563F42BF0D8}" name="Integrity"/>
    <tableColumn id="4" xr3:uid="{CC9E4598-0D99-478E-B17A-6FDA16B17042}" name="Availability"/>
    <tableColumn id="5" xr3:uid="{202161B0-584E-408A-83C7-921078DBDDB0}" name="Reliability "/>
    <tableColumn id="6" xr3:uid="{3AB733F1-0E40-4B3B-89A8-F2DB6A56F890}" name="Accountability 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51B313-26C7-4926-A2F8-186E76D233B2}" name="Tabel356" displayName="Tabel356" ref="C43:I48" totalsRowShown="0" headerRowDxfId="1">
  <autoFilter ref="C43:I48" xr:uid="{F98A19CA-A348-4A87-9E96-B447ECD175C4}"/>
  <tableColumns count="7">
    <tableColumn id="1" xr3:uid="{3A0B56CA-4664-4FE4-938A-8EE7468EE025}" name="Waarde"/>
    <tableColumn id="2" xr3:uid="{A1286F0A-926F-4BEF-9575-2C687F3B905E}" name="Confidentiality"/>
    <tableColumn id="3" xr3:uid="{2D989F75-3F62-4713-9392-9303D2814118}" name="Integrity"/>
    <tableColumn id="4" xr3:uid="{31D42692-4DC2-440A-9D3A-8D2B20C4A06E}" name="Availability"/>
    <tableColumn id="5" xr3:uid="{9F2B3BC8-7D84-4A5C-9693-2F900A9D4205}" name="Reliability "/>
    <tableColumn id="6" xr3:uid="{E84F3808-AC7A-48D5-9419-D4D1F7A99A3B}" name="Accountability "/>
    <tableColumn id="9" xr3:uid="{C94266CD-6E21-466F-B046-C418047EB38E}" name="Score" dataDxfId="0">
      <calculatedColumnFormula>(Tabel356[[#This Row],[Confidentiality]]*A41)+(Tabel356[[#This Row],[Integrity]]*A42)+(Tabel356[[#This Row],[Availability]]*A43)+(Tabel356[[#This Row],[Reliability ]]*A44)+(H44*A45)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1CC654-B6A4-4069-A360-6C5A7D7FF761}" name="Tabel6" displayName="Tabel6" ref="M43:S48" totalsRowShown="0">
  <autoFilter ref="M43:S48" xr:uid="{8744E047-42C1-4FCC-9913-F3CE7EE72899}"/>
  <tableColumns count="7">
    <tableColumn id="1" xr3:uid="{01657246-C8FA-4312-9D12-9931EAA4C4F8}" name="Waarde"/>
    <tableColumn id="2" xr3:uid="{DD3EC9A4-5F61-4200-9535-4397BEB1ABB3}" name="Confidentiality"/>
    <tableColumn id="3" xr3:uid="{7303FDE4-851F-4017-A761-2634165B8CFF}" name="Integrity"/>
    <tableColumn id="4" xr3:uid="{1EE880AC-924B-4B00-B765-073E332A1C7E}" name="Availability"/>
    <tableColumn id="5" xr3:uid="{652AF98E-C3D9-4D2F-9546-6581AE0A3DC6}" name="Reliability "/>
    <tableColumn id="6" xr3:uid="{48C7D251-B5DE-449C-A0AE-8D546365B761}" name="Accountability "/>
    <tableColumn id="7" xr3:uid="{CB1F7254-5C94-4225-9899-EE7AF92EEA65}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87DD4-2ED9-48C6-9119-371597209F26}">
  <dimension ref="A3:U48"/>
  <sheetViews>
    <sheetView tabSelected="1" topLeftCell="A22" workbookViewId="0">
      <selection activeCell="M43" sqref="M43:S48"/>
    </sheetView>
  </sheetViews>
  <sheetFormatPr defaultRowHeight="15" x14ac:dyDescent="0.25"/>
  <cols>
    <col min="1" max="1" width="27.28515625" bestFit="1" customWidth="1"/>
    <col min="2" max="2" width="16.7109375" bestFit="1" customWidth="1"/>
    <col min="3" max="3" width="16.28515625" customWidth="1"/>
    <col min="4" max="4" width="13.140625" customWidth="1"/>
    <col min="5" max="5" width="12.5703125" customWidth="1"/>
    <col min="6" max="6" width="16.28515625" customWidth="1"/>
    <col min="7" max="7" width="12.7109375" bestFit="1" customWidth="1"/>
    <col min="8" max="8" width="16.5703125" bestFit="1" customWidth="1"/>
    <col min="9" max="9" width="13.85546875" bestFit="1" customWidth="1"/>
    <col min="10" max="10" width="12" bestFit="1" customWidth="1"/>
    <col min="13" max="13" width="10.140625" customWidth="1"/>
    <col min="14" max="14" width="16.42578125" customWidth="1"/>
    <col min="15" max="15" width="10.7109375" customWidth="1"/>
    <col min="16" max="16" width="13.140625" customWidth="1"/>
    <col min="17" max="17" width="12.5703125" customWidth="1"/>
    <col min="18" max="18" width="16.28515625" customWidth="1"/>
  </cols>
  <sheetData>
    <row r="3" spans="1:7" x14ac:dyDescent="0.25">
      <c r="A3" t="s">
        <v>6</v>
      </c>
      <c r="B3" t="s">
        <v>17</v>
      </c>
      <c r="C3" t="s">
        <v>18</v>
      </c>
      <c r="D3" t="s">
        <v>19</v>
      </c>
      <c r="E3" t="s">
        <v>0</v>
      </c>
      <c r="F3" t="s">
        <v>1</v>
      </c>
    </row>
    <row r="4" spans="1:7" x14ac:dyDescent="0.25">
      <c r="A4" t="s">
        <v>17</v>
      </c>
      <c r="B4" s="1">
        <v>1</v>
      </c>
      <c r="C4" s="1">
        <v>0.5</v>
      </c>
      <c r="D4" s="1">
        <v>3</v>
      </c>
      <c r="E4" s="1">
        <v>0.33300000000000002</v>
      </c>
      <c r="F4" s="1">
        <v>0.33300000000000002</v>
      </c>
    </row>
    <row r="5" spans="1:7" x14ac:dyDescent="0.25">
      <c r="A5" t="s">
        <v>18</v>
      </c>
      <c r="B5" s="1">
        <v>2</v>
      </c>
      <c r="C5" s="1">
        <v>1</v>
      </c>
      <c r="D5" s="1">
        <v>0.5</v>
      </c>
      <c r="E5" s="1">
        <v>1.25</v>
      </c>
      <c r="F5" s="1">
        <v>0.4</v>
      </c>
    </row>
    <row r="6" spans="1:7" x14ac:dyDescent="0.25">
      <c r="A6" t="s">
        <v>19</v>
      </c>
      <c r="B6" s="1">
        <v>0.33300000000000002</v>
      </c>
      <c r="C6" s="1">
        <v>2</v>
      </c>
      <c r="D6" s="1">
        <v>1</v>
      </c>
      <c r="E6" s="1">
        <v>1.25</v>
      </c>
      <c r="F6" s="1">
        <v>6</v>
      </c>
    </row>
    <row r="7" spans="1:7" x14ac:dyDescent="0.25">
      <c r="A7" t="s">
        <v>2</v>
      </c>
      <c r="B7" s="1">
        <v>3</v>
      </c>
      <c r="C7" s="1">
        <v>0.8</v>
      </c>
      <c r="D7" s="1">
        <v>0.8</v>
      </c>
      <c r="E7" s="1">
        <v>1</v>
      </c>
      <c r="F7" s="1">
        <v>6</v>
      </c>
    </row>
    <row r="8" spans="1:7" x14ac:dyDescent="0.25">
      <c r="A8" t="s">
        <v>3</v>
      </c>
      <c r="B8" s="1">
        <v>3</v>
      </c>
      <c r="C8" s="1">
        <v>1.25</v>
      </c>
      <c r="D8" s="1">
        <v>0.16669999999999999</v>
      </c>
      <c r="E8" s="1">
        <v>0.16669999999999999</v>
      </c>
      <c r="F8" s="1">
        <v>1</v>
      </c>
    </row>
    <row r="9" spans="1:7" x14ac:dyDescent="0.25">
      <c r="A9" t="s">
        <v>4</v>
      </c>
      <c r="B9">
        <f>SUM(B4:B8)</f>
        <v>9.3330000000000002</v>
      </c>
      <c r="C9">
        <f t="shared" ref="C9:F9" si="0">SUM(C4:C8)</f>
        <v>5.55</v>
      </c>
      <c r="D9">
        <f t="shared" si="0"/>
        <v>5.4666999999999994</v>
      </c>
      <c r="E9">
        <f>SUM(E4:E8)</f>
        <v>3.9997000000000003</v>
      </c>
      <c r="F9">
        <f t="shared" si="0"/>
        <v>13.733000000000001</v>
      </c>
    </row>
    <row r="16" spans="1:7" x14ac:dyDescent="0.25">
      <c r="A16" t="s">
        <v>6</v>
      </c>
      <c r="B16" t="s">
        <v>17</v>
      </c>
      <c r="C16" t="s">
        <v>18</v>
      </c>
      <c r="D16" t="s">
        <v>19</v>
      </c>
      <c r="E16" t="s">
        <v>0</v>
      </c>
      <c r="F16" t="s">
        <v>1</v>
      </c>
      <c r="G16" t="s">
        <v>5</v>
      </c>
    </row>
    <row r="17" spans="1:7" x14ac:dyDescent="0.25">
      <c r="A17" t="s">
        <v>17</v>
      </c>
      <c r="B17" s="1">
        <f>(1/9.333)</f>
        <v>0.10714668381013608</v>
      </c>
      <c r="C17" s="1">
        <f>0.5/5.55</f>
        <v>9.00900900900901E-2</v>
      </c>
      <c r="D17" s="1">
        <f>3/5.4667</f>
        <v>0.54877714160279512</v>
      </c>
      <c r="E17" s="1">
        <f>0.333/3.9997</f>
        <v>8.3256244218316386E-2</v>
      </c>
      <c r="F17" s="1">
        <f>0.333/13.733</f>
        <v>2.4248161363139883E-2</v>
      </c>
      <c r="G17">
        <v>0.17070366421689551</v>
      </c>
    </row>
    <row r="18" spans="1:7" x14ac:dyDescent="0.25">
      <c r="A18" t="s">
        <v>18</v>
      </c>
      <c r="B18" s="1">
        <f>2/9.333</f>
        <v>0.21429336762027215</v>
      </c>
      <c r="C18" s="1">
        <f>1/5.55</f>
        <v>0.1801801801801802</v>
      </c>
      <c r="D18" s="1">
        <f>0.5/5.4667</f>
        <v>9.1462856933799172E-2</v>
      </c>
      <c r="E18" s="1">
        <f>1.25/3.9997</f>
        <v>0.31252343925794435</v>
      </c>
      <c r="F18" s="1">
        <f>0.4/13.733</f>
        <v>2.9126920556324182E-2</v>
      </c>
      <c r="G18">
        <v>0.16551735290970401</v>
      </c>
    </row>
    <row r="19" spans="1:7" x14ac:dyDescent="0.25">
      <c r="A19" t="s">
        <v>19</v>
      </c>
      <c r="B19" s="1">
        <f>0.333/9.333</f>
        <v>3.5679845708775318E-2</v>
      </c>
      <c r="C19" s="1">
        <f>2/5.55</f>
        <v>0.3603603603603604</v>
      </c>
      <c r="D19" s="1">
        <f>1/5.4667</f>
        <v>0.18292571386759834</v>
      </c>
      <c r="E19" s="1">
        <f>1.25/3.9997</f>
        <v>0.31252343925794435</v>
      </c>
      <c r="F19" s="1">
        <f>6/13.733</f>
        <v>0.4369038083448627</v>
      </c>
      <c r="G19">
        <v>0.26567863350790821</v>
      </c>
    </row>
    <row r="20" spans="1:7" x14ac:dyDescent="0.25">
      <c r="A20" t="s">
        <v>2</v>
      </c>
      <c r="B20" s="1">
        <f>3/9.333</f>
        <v>0.32144005143040821</v>
      </c>
      <c r="C20" s="1">
        <f>0.8/5.55</f>
        <v>0.14414414414414414</v>
      </c>
      <c r="D20" s="1">
        <f>0.8/5.4667</f>
        <v>0.14634057109407869</v>
      </c>
      <c r="E20" s="1">
        <f>1/3.9997</f>
        <v>0.25001875140635549</v>
      </c>
      <c r="F20" s="1">
        <f>6/13.733</f>
        <v>0.4369038083448627</v>
      </c>
      <c r="G20">
        <v>0.25976946528396982</v>
      </c>
    </row>
    <row r="21" spans="1:7" x14ac:dyDescent="0.25">
      <c r="A21" t="s">
        <v>3</v>
      </c>
      <c r="B21" s="1">
        <f>3/9.333</f>
        <v>0.32144005143040821</v>
      </c>
      <c r="C21" s="1">
        <f>1.25/5.55</f>
        <v>0.22522522522522523</v>
      </c>
      <c r="D21" s="1">
        <f>0.1667/5.4667</f>
        <v>3.0493716501728645E-2</v>
      </c>
      <c r="E21" s="1">
        <f>0.1667/3.9997</f>
        <v>4.1678125859439454E-2</v>
      </c>
      <c r="F21" s="1">
        <f>1/13.733</f>
        <v>7.2817301390810454E-2</v>
      </c>
      <c r="G21">
        <v>0.13833088408152239</v>
      </c>
    </row>
    <row r="22" spans="1:7" x14ac:dyDescent="0.25">
      <c r="A22" t="s">
        <v>4</v>
      </c>
      <c r="B22">
        <f>SUM(B17:B21)</f>
        <v>0.99999999999999989</v>
      </c>
      <c r="C22">
        <f>SUM(C17:C21)</f>
        <v>1</v>
      </c>
      <c r="D22">
        <f t="shared" ref="D22:G22" si="1">SUM(D17:D21)</f>
        <v>1</v>
      </c>
      <c r="E22">
        <f>SUM(E17:E21)</f>
        <v>1</v>
      </c>
      <c r="F22">
        <f t="shared" si="1"/>
        <v>0.99999999999999989</v>
      </c>
      <c r="G22">
        <f t="shared" si="1"/>
        <v>1</v>
      </c>
    </row>
    <row r="26" spans="1:7" ht="15.75" thickBot="1" x14ac:dyDescent="0.3">
      <c r="A26" t="s">
        <v>6</v>
      </c>
      <c r="B26" s="2" t="s">
        <v>17</v>
      </c>
      <c r="C26" s="2" t="s">
        <v>18</v>
      </c>
      <c r="D26" s="2" t="s">
        <v>19</v>
      </c>
      <c r="E26" s="2" t="s">
        <v>0</v>
      </c>
      <c r="F26" s="2" t="s">
        <v>1</v>
      </c>
    </row>
    <row r="27" spans="1:7" x14ac:dyDescent="0.25">
      <c r="A27" t="s">
        <v>7</v>
      </c>
      <c r="B27" s="5" t="s">
        <v>10</v>
      </c>
      <c r="C27" s="5" t="s">
        <v>14</v>
      </c>
      <c r="D27" t="s">
        <v>11</v>
      </c>
      <c r="E27" s="5" t="s">
        <v>12</v>
      </c>
      <c r="F27" t="s">
        <v>11</v>
      </c>
    </row>
    <row r="28" spans="1:7" x14ac:dyDescent="0.25">
      <c r="A28" t="s">
        <v>20</v>
      </c>
      <c r="B28" t="s">
        <v>13</v>
      </c>
      <c r="C28" s="5" t="s">
        <v>14</v>
      </c>
      <c r="D28" t="s">
        <v>11</v>
      </c>
      <c r="E28" s="5" t="s">
        <v>11</v>
      </c>
      <c r="F28" s="5" t="s">
        <v>10</v>
      </c>
    </row>
    <row r="29" spans="1:7" x14ac:dyDescent="0.25">
      <c r="A29" t="s">
        <v>8</v>
      </c>
      <c r="B29" s="5" t="s">
        <v>13</v>
      </c>
      <c r="C29" s="5" t="s">
        <v>14</v>
      </c>
      <c r="D29" s="5" t="s">
        <v>15</v>
      </c>
      <c r="E29" s="5" t="s">
        <v>14</v>
      </c>
      <c r="F29" s="5" t="s">
        <v>14</v>
      </c>
    </row>
    <row r="30" spans="1:7" x14ac:dyDescent="0.25">
      <c r="A30" t="s">
        <v>9</v>
      </c>
      <c r="B30" t="s">
        <v>11</v>
      </c>
      <c r="C30" s="5" t="s">
        <v>10</v>
      </c>
      <c r="D30" t="s">
        <v>13</v>
      </c>
      <c r="E30" s="5" t="s">
        <v>10</v>
      </c>
      <c r="F30" s="5" t="s">
        <v>10</v>
      </c>
    </row>
    <row r="34" spans="1:21" ht="15.75" thickBot="1" x14ac:dyDescent="0.3">
      <c r="A34" t="s">
        <v>6</v>
      </c>
      <c r="B34" s="2" t="s">
        <v>17</v>
      </c>
      <c r="C34" s="2" t="s">
        <v>18</v>
      </c>
      <c r="D34" s="2" t="s">
        <v>19</v>
      </c>
      <c r="E34" s="2" t="s">
        <v>0</v>
      </c>
      <c r="F34" s="2" t="s">
        <v>1</v>
      </c>
    </row>
    <row r="35" spans="1:21" x14ac:dyDescent="0.25">
      <c r="A35" t="s">
        <v>7</v>
      </c>
      <c r="B35" s="5">
        <v>1</v>
      </c>
      <c r="C35" s="5">
        <v>0</v>
      </c>
      <c r="D35">
        <v>0.25</v>
      </c>
      <c r="E35" s="5">
        <v>0</v>
      </c>
      <c r="F35">
        <v>0.25</v>
      </c>
    </row>
    <row r="36" spans="1:21" x14ac:dyDescent="0.25">
      <c r="A36" t="s">
        <v>20</v>
      </c>
      <c r="B36">
        <v>0.75</v>
      </c>
      <c r="C36" s="5">
        <v>0.5</v>
      </c>
      <c r="D36">
        <v>0.25</v>
      </c>
      <c r="E36" s="5">
        <v>0.25</v>
      </c>
      <c r="F36" s="5">
        <v>1</v>
      </c>
    </row>
    <row r="37" spans="1:21" x14ac:dyDescent="0.25">
      <c r="A37" t="s">
        <v>8</v>
      </c>
      <c r="B37" s="5">
        <v>0.75</v>
      </c>
      <c r="C37" s="5">
        <v>0.5</v>
      </c>
      <c r="D37" s="5">
        <v>0.75</v>
      </c>
      <c r="E37" s="5">
        <v>0.5</v>
      </c>
      <c r="F37" s="5">
        <v>0.5</v>
      </c>
    </row>
    <row r="38" spans="1:21" x14ac:dyDescent="0.25">
      <c r="A38" t="s">
        <v>9</v>
      </c>
      <c r="B38">
        <v>0.25</v>
      </c>
      <c r="C38" s="5">
        <v>1</v>
      </c>
      <c r="D38">
        <v>0.75</v>
      </c>
      <c r="E38" s="5">
        <v>1</v>
      </c>
      <c r="F38" s="5">
        <v>1</v>
      </c>
    </row>
    <row r="43" spans="1:21" ht="15.75" thickBot="1" x14ac:dyDescent="0.3">
      <c r="A43" s="3">
        <v>0.17070366421689551</v>
      </c>
      <c r="C43" t="s">
        <v>6</v>
      </c>
      <c r="D43" s="2" t="s">
        <v>17</v>
      </c>
      <c r="E43" s="2" t="s">
        <v>18</v>
      </c>
      <c r="F43" s="2" t="s">
        <v>19</v>
      </c>
      <c r="G43" s="2" t="s">
        <v>0</v>
      </c>
      <c r="H43" s="2" t="s">
        <v>1</v>
      </c>
      <c r="I43" s="6" t="s">
        <v>16</v>
      </c>
      <c r="M43" t="s">
        <v>6</v>
      </c>
      <c r="N43" t="s">
        <v>17</v>
      </c>
      <c r="O43" t="s">
        <v>18</v>
      </c>
      <c r="P43" t="s">
        <v>19</v>
      </c>
      <c r="Q43" t="s">
        <v>0</v>
      </c>
      <c r="R43" t="s">
        <v>1</v>
      </c>
      <c r="S43" t="s">
        <v>16</v>
      </c>
      <c r="U43">
        <v>0.17070366421689601</v>
      </c>
    </row>
    <row r="44" spans="1:21" x14ac:dyDescent="0.25">
      <c r="A44" s="4">
        <v>0.16551735290970401</v>
      </c>
      <c r="C44" t="s">
        <v>7</v>
      </c>
      <c r="D44" s="5">
        <v>1</v>
      </c>
      <c r="E44" s="5">
        <v>0</v>
      </c>
      <c r="F44">
        <v>0.25</v>
      </c>
      <c r="G44" s="5">
        <v>0</v>
      </c>
      <c r="H44">
        <v>0.25</v>
      </c>
      <c r="I44">
        <f>(Tabel356[[#This Row],[Confidentiality]]*A43)+(Tabel356[[#This Row],[Integrity]]*A44)+(Tabel356[[#This Row],[Availability]]*A45)+(Tabel356[[#This Row],[Reliability ]]*A46)+(H44*A47)</f>
        <v>0.27170604361425316</v>
      </c>
      <c r="M44" t="s">
        <v>21</v>
      </c>
      <c r="N44">
        <v>0.17070366421689601</v>
      </c>
      <c r="O44">
        <v>0.16551735290970401</v>
      </c>
      <c r="P44">
        <v>0.26567863350790799</v>
      </c>
      <c r="Q44">
        <v>0.25976946528396999</v>
      </c>
      <c r="R44">
        <v>0.138330884081522</v>
      </c>
      <c r="S44" t="s">
        <v>11</v>
      </c>
      <c r="U44">
        <v>0.16551735290970401</v>
      </c>
    </row>
    <row r="45" spans="1:21" x14ac:dyDescent="0.25">
      <c r="A45" s="3">
        <v>0.26567863350790821</v>
      </c>
      <c r="C45" t="s">
        <v>20</v>
      </c>
      <c r="D45">
        <v>0.75</v>
      </c>
      <c r="E45" s="5">
        <v>0.5</v>
      </c>
      <c r="F45">
        <v>0.25</v>
      </c>
      <c r="G45" s="5">
        <v>0.25</v>
      </c>
      <c r="H45" s="5">
        <v>1</v>
      </c>
      <c r="I45">
        <f>(Tabel356[[#This Row],[Confidentiality]]*A43)+(Tabel356[[#This Row],[Integrity]]*A44)+(Tabel356[[#This Row],[Availability]]*A45)+(Tabel356[[#This Row],[Reliability ]]*A46)+(H45*A47)</f>
        <v>0.48047933339701554</v>
      </c>
      <c r="M45" t="s">
        <v>7</v>
      </c>
      <c r="N45">
        <v>1</v>
      </c>
      <c r="O45">
        <v>0</v>
      </c>
      <c r="P45">
        <v>0.25</v>
      </c>
      <c r="Q45">
        <v>0</v>
      </c>
      <c r="R45">
        <v>0.25</v>
      </c>
      <c r="S45">
        <v>0.27170604361425316</v>
      </c>
      <c r="U45">
        <v>0.26567863350790799</v>
      </c>
    </row>
    <row r="46" spans="1:21" x14ac:dyDescent="0.25">
      <c r="A46" s="4">
        <v>0.25976946528396982</v>
      </c>
      <c r="C46" t="s">
        <v>8</v>
      </c>
      <c r="D46" s="5">
        <v>0.75</v>
      </c>
      <c r="E46" s="5">
        <v>0.5</v>
      </c>
      <c r="F46" s="5">
        <v>0.75</v>
      </c>
      <c r="G46" s="5">
        <v>0.5</v>
      </c>
      <c r="H46" s="5">
        <v>0.5</v>
      </c>
      <c r="I46">
        <f>(Tabel356[[#This Row],[Confidentiality]]*A43)+(Tabel356[[#This Row],[Integrity]]*A44)+(Tabel356[[#This Row],[Availability]]*A45)+(Tabel356[[#This Row],[Reliability ]]*A46)+(H46*A47)</f>
        <v>0.60909557443120099</v>
      </c>
      <c r="M46" t="s">
        <v>20</v>
      </c>
      <c r="N46">
        <v>0.75</v>
      </c>
      <c r="O46">
        <v>0.5</v>
      </c>
      <c r="P46">
        <v>0.25</v>
      </c>
      <c r="Q46">
        <v>0.25</v>
      </c>
      <c r="R46">
        <v>1</v>
      </c>
      <c r="S46">
        <v>0.48047933339701554</v>
      </c>
      <c r="U46">
        <v>0.25976946528396999</v>
      </c>
    </row>
    <row r="47" spans="1:21" x14ac:dyDescent="0.25">
      <c r="A47" s="3">
        <v>0.13833088408152239</v>
      </c>
      <c r="C47" t="s">
        <v>9</v>
      </c>
      <c r="D47">
        <v>0.25</v>
      </c>
      <c r="E47" s="5">
        <v>1</v>
      </c>
      <c r="F47">
        <v>0.75</v>
      </c>
      <c r="G47" s="5">
        <v>1</v>
      </c>
      <c r="H47" s="5">
        <v>1</v>
      </c>
      <c r="I47">
        <f>(Tabel356[[#This Row],[Confidentiality]]*A43)+(Tabel356[[#This Row],[Integrity]]*A44)+(Tabel356[[#This Row],[Availability]]*A45)+(Tabel356[[#This Row],[Reliability ]]*A46)+(H47*A47)</f>
        <v>0.80555259346035124</v>
      </c>
      <c r="M47" t="s">
        <v>8</v>
      </c>
      <c r="N47">
        <v>0.75</v>
      </c>
      <c r="O47">
        <v>0.5</v>
      </c>
      <c r="P47">
        <v>0.75</v>
      </c>
      <c r="Q47">
        <v>0.5</v>
      </c>
      <c r="R47">
        <v>0.5</v>
      </c>
      <c r="S47">
        <v>0.60909557443120099</v>
      </c>
      <c r="U47">
        <v>0.138330884081522</v>
      </c>
    </row>
    <row r="48" spans="1:21" x14ac:dyDescent="0.25">
      <c r="I48">
        <f>(Tabel356[[#This Row],[Confidentiality]]*A45)+(Tabel356[[#This Row],[Integrity]]*A46)+(Tabel356[[#This Row],[Availability]]*A47)+(Tabel356[[#This Row],[Reliability ]]*A48)+(H48*A49)</f>
        <v>0</v>
      </c>
      <c r="M48" t="s">
        <v>9</v>
      </c>
      <c r="N48">
        <v>0.25</v>
      </c>
      <c r="O48">
        <v>1</v>
      </c>
      <c r="P48">
        <v>0.75</v>
      </c>
      <c r="Q48">
        <v>1</v>
      </c>
      <c r="R48">
        <v>1</v>
      </c>
      <c r="S48">
        <v>0.80555259346035124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Joas van Bakel</dc:creator>
  <cp:lastModifiedBy>Joas van Bakel</cp:lastModifiedBy>
  <dcterms:created xsi:type="dcterms:W3CDTF">2021-05-27T12:21:30Z</dcterms:created>
  <dcterms:modified xsi:type="dcterms:W3CDTF">2021-06-04T10:23:58Z</dcterms:modified>
</cp:coreProperties>
</file>